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ta Science\IAQS Test Papers\Application of IT - Excel\Q.Paper\Excel\"/>
    </mc:Choice>
  </mc:AlternateContent>
  <bookViews>
    <workbookView xWindow="-105" yWindow="-105" windowWidth="20715" windowHeight="13275" activeTab="3"/>
  </bookViews>
  <sheets>
    <sheet name="Q1A1" sheetId="8" r:id="rId1"/>
    <sheet name="Q1A2" sheetId="9" r:id="rId2"/>
    <sheet name="Q1B" sheetId="10" r:id="rId3"/>
    <sheet name="Q1C" sheetId="15" r:id="rId4"/>
    <sheet name="Q2 i" sheetId="11" r:id="rId5"/>
    <sheet name="Q2 ii" sheetId="12" r:id="rId6"/>
    <sheet name="Q2 iii" sheetId="13" r:id="rId7"/>
    <sheet name="Q3" sheetId="14" r:id="rId8"/>
    <sheet name="Q4" sheetId="16" r:id="rId9"/>
  </sheets>
  <definedNames>
    <definedName name="TableData" localSheetId="4">'Q2 i'!$A$2:$E$32</definedName>
    <definedName name="TableData" localSheetId="6">'Q2 iii'!$A$2:$E$32</definedName>
  </definedNames>
  <calcPr calcId="152511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" i="16" l="1"/>
  <c r="B16" i="16" s="1"/>
  <c r="C16" i="16"/>
  <c r="A17" i="16"/>
  <c r="B17" i="16" s="1"/>
  <c r="C15" i="16"/>
  <c r="B15" i="16"/>
  <c r="C14" i="16"/>
  <c r="B14" i="16"/>
  <c r="A15" i="16"/>
  <c r="D8" i="15"/>
  <c r="E8" i="15" s="1"/>
  <c r="D9" i="15"/>
  <c r="E9" i="15" s="1"/>
  <c r="D10" i="15"/>
  <c r="E10" i="15" s="1"/>
  <c r="D11" i="15"/>
  <c r="E11" i="15" s="1"/>
  <c r="D12" i="15"/>
  <c r="E12" i="15" s="1"/>
  <c r="D13" i="15"/>
  <c r="E13" i="15" s="1"/>
  <c r="D14" i="15"/>
  <c r="E14" i="15" s="1"/>
  <c r="D15" i="15"/>
  <c r="E15" i="15" s="1"/>
  <c r="D16" i="15"/>
  <c r="E16" i="15" s="1"/>
  <c r="D17" i="15"/>
  <c r="E17" i="15" s="1"/>
  <c r="D18" i="15"/>
  <c r="E18" i="15" s="1"/>
  <c r="D19" i="15"/>
  <c r="E19" i="15" s="1"/>
  <c r="D20" i="15"/>
  <c r="E20" i="15" s="1"/>
  <c r="D21" i="15"/>
  <c r="E21" i="15" s="1"/>
  <c r="D22" i="15"/>
  <c r="E22" i="15" s="1"/>
  <c r="D23" i="15"/>
  <c r="E23" i="15" s="1"/>
  <c r="D24" i="15"/>
  <c r="E24" i="15" s="1"/>
  <c r="D25" i="15"/>
  <c r="E25" i="15" s="1"/>
  <c r="D26" i="15"/>
  <c r="E26" i="15" s="1"/>
  <c r="D27" i="15"/>
  <c r="E27" i="15" s="1"/>
  <c r="D28" i="15"/>
  <c r="E28" i="15" s="1"/>
  <c r="D29" i="15"/>
  <c r="E29" i="15" s="1"/>
  <c r="D30" i="15"/>
  <c r="E30" i="15" s="1"/>
  <c r="D31" i="15"/>
  <c r="E31" i="15" s="1"/>
  <c r="D32" i="15"/>
  <c r="E32" i="15" s="1"/>
  <c r="D33" i="15"/>
  <c r="E33" i="15" s="1"/>
  <c r="D34" i="15"/>
  <c r="E34" i="15" s="1"/>
  <c r="D35" i="15"/>
  <c r="E35" i="15" s="1"/>
  <c r="D36" i="15"/>
  <c r="E36" i="15" s="1"/>
  <c r="D37" i="15"/>
  <c r="E37" i="15" s="1"/>
  <c r="D38" i="15"/>
  <c r="E38" i="15" s="1"/>
  <c r="D39" i="15"/>
  <c r="E39" i="15" s="1"/>
  <c r="D40" i="15"/>
  <c r="E40" i="15" s="1"/>
  <c r="D41" i="15"/>
  <c r="E41" i="15" s="1"/>
  <c r="D42" i="15"/>
  <c r="E42" i="15" s="1"/>
  <c r="D43" i="15"/>
  <c r="E43" i="15" s="1"/>
  <c r="D44" i="15"/>
  <c r="E44" i="15" s="1"/>
  <c r="D45" i="15"/>
  <c r="E45" i="15" s="1"/>
  <c r="D46" i="15"/>
  <c r="E46" i="15" s="1"/>
  <c r="D47" i="15"/>
  <c r="E47" i="15" s="1"/>
  <c r="D48" i="15"/>
  <c r="E48" i="15" s="1"/>
  <c r="D49" i="15"/>
  <c r="E49" i="15" s="1"/>
  <c r="D50" i="15"/>
  <c r="E50" i="15" s="1"/>
  <c r="D51" i="15"/>
  <c r="E51" i="15" s="1"/>
  <c r="D52" i="15"/>
  <c r="E52" i="15" s="1"/>
  <c r="D53" i="15"/>
  <c r="E53" i="15" s="1"/>
  <c r="D54" i="15"/>
  <c r="E54" i="15" s="1"/>
  <c r="D55" i="15"/>
  <c r="E55" i="15" s="1"/>
  <c r="D56" i="15"/>
  <c r="E56" i="15" s="1"/>
  <c r="D57" i="15"/>
  <c r="E57" i="15" s="1"/>
  <c r="D58" i="15"/>
  <c r="E58" i="15" s="1"/>
  <c r="D59" i="15"/>
  <c r="E59" i="15" s="1"/>
  <c r="D60" i="15"/>
  <c r="E60" i="15" s="1"/>
  <c r="D61" i="15"/>
  <c r="E61" i="15" s="1"/>
  <c r="D62" i="15"/>
  <c r="E62" i="15" s="1"/>
  <c r="D63" i="15"/>
  <c r="E63" i="15" s="1"/>
  <c r="D64" i="15"/>
  <c r="E64" i="15" s="1"/>
  <c r="D65" i="15"/>
  <c r="E65" i="15" s="1"/>
  <c r="D66" i="15"/>
  <c r="E66" i="15" s="1"/>
  <c r="D67" i="15"/>
  <c r="E67" i="15" s="1"/>
  <c r="D68" i="15"/>
  <c r="E68" i="15" s="1"/>
  <c r="D69" i="15"/>
  <c r="E69" i="15" s="1"/>
  <c r="D70" i="15"/>
  <c r="E70" i="15" s="1"/>
  <c r="D71" i="15"/>
  <c r="E71" i="15" s="1"/>
  <c r="D72" i="15"/>
  <c r="E72" i="15" s="1"/>
  <c r="D73" i="15"/>
  <c r="E73" i="15" s="1"/>
  <c r="D74" i="15"/>
  <c r="E74" i="15" s="1"/>
  <c r="D75" i="15"/>
  <c r="E75" i="15" s="1"/>
  <c r="D76" i="15"/>
  <c r="E76" i="15" s="1"/>
  <c r="D77" i="15"/>
  <c r="E77" i="15" s="1"/>
  <c r="D78" i="15"/>
  <c r="E78" i="15" s="1"/>
  <c r="D79" i="15"/>
  <c r="E79" i="15" s="1"/>
  <c r="D80" i="15"/>
  <c r="E80" i="15" s="1"/>
  <c r="D81" i="15"/>
  <c r="E81" i="15" s="1"/>
  <c r="D82" i="15"/>
  <c r="E82" i="15" s="1"/>
  <c r="D83" i="15"/>
  <c r="E83" i="15" s="1"/>
  <c r="D84" i="15"/>
  <c r="E84" i="15" s="1"/>
  <c r="D85" i="15"/>
  <c r="E85" i="15" s="1"/>
  <c r="D86" i="15"/>
  <c r="E86" i="15" s="1"/>
  <c r="D7" i="15"/>
  <c r="E7" i="15" s="1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7" i="15"/>
  <c r="B68" i="15"/>
  <c r="A68" i="15" s="1"/>
  <c r="B63" i="15"/>
  <c r="A63" i="15" s="1"/>
  <c r="A64" i="15"/>
  <c r="B64" i="15"/>
  <c r="B65" i="15" s="1"/>
  <c r="B9" i="15"/>
  <c r="A9" i="15" s="1"/>
  <c r="B10" i="15"/>
  <c r="A10" i="15" s="1"/>
  <c r="A8" i="15"/>
  <c r="A7" i="15"/>
  <c r="B8" i="15"/>
  <c r="B4" i="15"/>
  <c r="A18" i="16" l="1"/>
  <c r="C17" i="16"/>
  <c r="E4" i="15"/>
  <c r="B69" i="15"/>
  <c r="A65" i="15"/>
  <c r="B66" i="15"/>
  <c r="B11" i="15"/>
  <c r="C18" i="16" l="1"/>
  <c r="B18" i="16"/>
  <c r="A19" i="16"/>
  <c r="B70" i="15"/>
  <c r="A69" i="15"/>
  <c r="B67" i="15"/>
  <c r="A66" i="15"/>
  <c r="A11" i="15"/>
  <c r="B12" i="15"/>
  <c r="I21" i="14"/>
  <c r="I20" i="14"/>
  <c r="L20" i="14"/>
  <c r="M20" i="14"/>
  <c r="O20" i="14"/>
  <c r="L21" i="14"/>
  <c r="M21" i="14"/>
  <c r="L22" i="14"/>
  <c r="L23" i="14"/>
  <c r="L24" i="14"/>
  <c r="L25" i="14"/>
  <c r="L26" i="14"/>
  <c r="L27" i="14"/>
  <c r="L28" i="14"/>
  <c r="L29" i="14"/>
  <c r="L30" i="14"/>
  <c r="J20" i="14"/>
  <c r="J21" i="14"/>
  <c r="J22" i="14"/>
  <c r="J23" i="14"/>
  <c r="J24" i="14"/>
  <c r="J25" i="14"/>
  <c r="J26" i="14"/>
  <c r="J27" i="14"/>
  <c r="J28" i="14"/>
  <c r="J29" i="14"/>
  <c r="J30" i="14"/>
  <c r="O19" i="14"/>
  <c r="M19" i="14"/>
  <c r="L19" i="14"/>
  <c r="K28" i="14"/>
  <c r="K25" i="14"/>
  <c r="K22" i="14"/>
  <c r="K19" i="14"/>
  <c r="J19" i="14"/>
  <c r="U5" i="14"/>
  <c r="V5" i="14"/>
  <c r="W5" i="14"/>
  <c r="U6" i="14"/>
  <c r="W6" i="14" s="1"/>
  <c r="V6" i="14"/>
  <c r="U7" i="14"/>
  <c r="W7" i="14" s="1"/>
  <c r="V7" i="14"/>
  <c r="U8" i="14"/>
  <c r="V8" i="14"/>
  <c r="W8" i="14"/>
  <c r="U9" i="14"/>
  <c r="V9" i="14"/>
  <c r="W9" i="14"/>
  <c r="U10" i="14"/>
  <c r="W10" i="14" s="1"/>
  <c r="V10" i="14"/>
  <c r="U11" i="14"/>
  <c r="W11" i="14" s="1"/>
  <c r="V11" i="14"/>
  <c r="U12" i="14"/>
  <c r="V12" i="14"/>
  <c r="W12" i="14"/>
  <c r="U13" i="14"/>
  <c r="V13" i="14"/>
  <c r="W13" i="14"/>
  <c r="U14" i="14"/>
  <c r="W14" i="14" s="1"/>
  <c r="V14" i="14"/>
  <c r="U15" i="14"/>
  <c r="W15" i="14" s="1"/>
  <c r="V15" i="14"/>
  <c r="W4" i="14"/>
  <c r="V4" i="14"/>
  <c r="U4" i="14"/>
  <c r="S5" i="14"/>
  <c r="T5" i="14"/>
  <c r="S6" i="14"/>
  <c r="T6" i="14"/>
  <c r="S7" i="14"/>
  <c r="T7" i="14"/>
  <c r="S8" i="14"/>
  <c r="T8" i="14"/>
  <c r="S9" i="14"/>
  <c r="T9" i="14"/>
  <c r="S10" i="14"/>
  <c r="T10" i="14"/>
  <c r="S11" i="14"/>
  <c r="T11" i="14"/>
  <c r="S12" i="14"/>
  <c r="T12" i="14"/>
  <c r="S13" i="14"/>
  <c r="T13" i="14"/>
  <c r="S14" i="14"/>
  <c r="T14" i="14"/>
  <c r="S15" i="14"/>
  <c r="T15" i="14"/>
  <c r="P5" i="14"/>
  <c r="Q5" i="14"/>
  <c r="P6" i="14"/>
  <c r="Q6" i="14"/>
  <c r="P7" i="14"/>
  <c r="Q7" i="14"/>
  <c r="P8" i="14"/>
  <c r="Q8" i="14"/>
  <c r="P9" i="14"/>
  <c r="Q9" i="14"/>
  <c r="P10" i="14"/>
  <c r="Q10" i="14"/>
  <c r="P11" i="14"/>
  <c r="Q11" i="14"/>
  <c r="P12" i="14"/>
  <c r="Q12" i="14"/>
  <c r="P13" i="14"/>
  <c r="Q13" i="14"/>
  <c r="P14" i="14"/>
  <c r="Q14" i="14"/>
  <c r="P15" i="14"/>
  <c r="Q15" i="14"/>
  <c r="M5" i="14"/>
  <c r="N5" i="14"/>
  <c r="M6" i="14"/>
  <c r="N6" i="14"/>
  <c r="M7" i="14"/>
  <c r="N7" i="14"/>
  <c r="M8" i="14"/>
  <c r="N8" i="14"/>
  <c r="M9" i="14"/>
  <c r="N9" i="14"/>
  <c r="M10" i="14"/>
  <c r="N10" i="14"/>
  <c r="M11" i="14"/>
  <c r="N11" i="14"/>
  <c r="M12" i="14"/>
  <c r="N12" i="14"/>
  <c r="M13" i="14"/>
  <c r="N13" i="14"/>
  <c r="M14" i="14"/>
  <c r="N14" i="14"/>
  <c r="M15" i="14"/>
  <c r="N15" i="14"/>
  <c r="J5" i="14"/>
  <c r="K5" i="14"/>
  <c r="J6" i="14"/>
  <c r="K6" i="14"/>
  <c r="J7" i="14"/>
  <c r="K7" i="14"/>
  <c r="J8" i="14"/>
  <c r="K8" i="14"/>
  <c r="J9" i="14"/>
  <c r="K9" i="14"/>
  <c r="J10" i="14"/>
  <c r="K10" i="14"/>
  <c r="J11" i="14"/>
  <c r="K11" i="14"/>
  <c r="J12" i="14"/>
  <c r="K12" i="14"/>
  <c r="J13" i="14"/>
  <c r="K13" i="14"/>
  <c r="J14" i="14"/>
  <c r="K14" i="14"/>
  <c r="J15" i="14"/>
  <c r="K15" i="14"/>
  <c r="T4" i="14"/>
  <c r="S4" i="14"/>
  <c r="Q4" i="14"/>
  <c r="P4" i="14"/>
  <c r="N4" i="14"/>
  <c r="M4" i="14"/>
  <c r="K4" i="14"/>
  <c r="J4" i="14"/>
  <c r="L4" i="14"/>
  <c r="O4" i="14"/>
  <c r="R4" i="14"/>
  <c r="L5" i="14"/>
  <c r="O5" i="14"/>
  <c r="R5" i="14"/>
  <c r="L6" i="14"/>
  <c r="O6" i="14"/>
  <c r="R6" i="14"/>
  <c r="L7" i="14"/>
  <c r="O7" i="14"/>
  <c r="R7" i="14"/>
  <c r="L8" i="14"/>
  <c r="O8" i="14"/>
  <c r="R8" i="14"/>
  <c r="L9" i="14"/>
  <c r="O9" i="14"/>
  <c r="R9" i="14"/>
  <c r="L10" i="14"/>
  <c r="O10" i="14"/>
  <c r="R10" i="14"/>
  <c r="L11" i="14"/>
  <c r="O11" i="14"/>
  <c r="R11" i="14"/>
  <c r="L12" i="14"/>
  <c r="O12" i="14"/>
  <c r="R12" i="14"/>
  <c r="L13" i="14"/>
  <c r="O13" i="14"/>
  <c r="R13" i="14"/>
  <c r="L14" i="14"/>
  <c r="O14" i="14"/>
  <c r="R14" i="14"/>
  <c r="L15" i="14"/>
  <c r="O15" i="14"/>
  <c r="R15" i="14"/>
  <c r="I5" i="14"/>
  <c r="I6" i="14"/>
  <c r="I7" i="14"/>
  <c r="I8" i="14"/>
  <c r="I9" i="14"/>
  <c r="I10" i="14"/>
  <c r="I11" i="14"/>
  <c r="I12" i="14"/>
  <c r="I13" i="14"/>
  <c r="I14" i="14"/>
  <c r="I15" i="14"/>
  <c r="I4" i="14"/>
  <c r="A20" i="16" l="1"/>
  <c r="B19" i="16"/>
  <c r="C19" i="16"/>
  <c r="A70" i="15"/>
  <c r="B71" i="15"/>
  <c r="A67" i="15"/>
  <c r="B13" i="15"/>
  <c r="A12" i="15"/>
  <c r="O21" i="14"/>
  <c r="I22" i="14" s="1"/>
  <c r="M22" i="14" s="1"/>
  <c r="B20" i="16" l="1"/>
  <c r="C20" i="16"/>
  <c r="A21" i="16"/>
  <c r="A71" i="15"/>
  <c r="B72" i="15"/>
  <c r="A13" i="15"/>
  <c r="B14" i="15"/>
  <c r="O22" i="14"/>
  <c r="I23" i="14" s="1"/>
  <c r="B21" i="16" l="1"/>
  <c r="C21" i="16"/>
  <c r="A22" i="16"/>
  <c r="A72" i="15"/>
  <c r="B73" i="15"/>
  <c r="A14" i="15"/>
  <c r="B15" i="15"/>
  <c r="M23" i="14"/>
  <c r="O23" i="14" s="1"/>
  <c r="I24" i="14" s="1"/>
  <c r="C22" i="16" l="1"/>
  <c r="B22" i="16"/>
  <c r="A23" i="16"/>
  <c r="A73" i="15"/>
  <c r="B74" i="15"/>
  <c r="A15" i="15"/>
  <c r="B16" i="15"/>
  <c r="M24" i="14"/>
  <c r="O24" i="14" s="1"/>
  <c r="I25" i="14" s="1"/>
  <c r="A24" i="16" l="1"/>
  <c r="B23" i="16"/>
  <c r="C23" i="16"/>
  <c r="A74" i="15"/>
  <c r="B75" i="15"/>
  <c r="B17" i="15"/>
  <c r="A16" i="15"/>
  <c r="M25" i="14"/>
  <c r="O25" i="14"/>
  <c r="I26" i="14" s="1"/>
  <c r="B24" i="16" l="1"/>
  <c r="C24" i="16"/>
  <c r="A25" i="16"/>
  <c r="A75" i="15"/>
  <c r="B76" i="15"/>
  <c r="A17" i="15"/>
  <c r="B18" i="15"/>
  <c r="M26" i="14"/>
  <c r="O26" i="14"/>
  <c r="I27" i="14" s="1"/>
  <c r="B25" i="16" l="1"/>
  <c r="C25" i="16"/>
  <c r="A26" i="16"/>
  <c r="A76" i="15"/>
  <c r="B77" i="15"/>
  <c r="A18" i="15"/>
  <c r="B19" i="15"/>
  <c r="M27" i="14"/>
  <c r="O27" i="14"/>
  <c r="I28" i="14" s="1"/>
  <c r="C26" i="16" l="1"/>
  <c r="A27" i="16"/>
  <c r="B26" i="16"/>
  <c r="A77" i="15"/>
  <c r="B78" i="15"/>
  <c r="A19" i="15"/>
  <c r="B20" i="15"/>
  <c r="M28" i="14"/>
  <c r="O28" i="14"/>
  <c r="I29" i="14" s="1"/>
  <c r="A28" i="16" l="1"/>
  <c r="C27" i="16"/>
  <c r="B27" i="16"/>
  <c r="B79" i="15"/>
  <c r="A78" i="15"/>
  <c r="B21" i="15"/>
  <c r="A20" i="15"/>
  <c r="M29" i="14"/>
  <c r="O29" i="14"/>
  <c r="I30" i="14" s="1"/>
  <c r="B28" i="16" l="1"/>
  <c r="C28" i="16"/>
  <c r="A29" i="16"/>
  <c r="A79" i="15"/>
  <c r="B80" i="15"/>
  <c r="A21" i="15"/>
  <c r="B22" i="15"/>
  <c r="M30" i="14"/>
  <c r="O30" i="14"/>
  <c r="B29" i="16" l="1"/>
  <c r="C29" i="16"/>
  <c r="A30" i="16"/>
  <c r="A80" i="15"/>
  <c r="B81" i="15"/>
  <c r="A22" i="15"/>
  <c r="B23" i="15"/>
  <c r="J8" i="13"/>
  <c r="J7" i="13"/>
  <c r="J6" i="13"/>
  <c r="J8" i="11"/>
  <c r="J7" i="11"/>
  <c r="J6" i="11"/>
  <c r="F11" i="10"/>
  <c r="B4" i="10"/>
  <c r="C4" i="10"/>
  <c r="D4" i="10"/>
  <c r="E4" i="10"/>
  <c r="F4" i="10"/>
  <c r="B5" i="10"/>
  <c r="C5" i="10"/>
  <c r="D5" i="10"/>
  <c r="E5" i="10"/>
  <c r="F5" i="10"/>
  <c r="B6" i="10"/>
  <c r="C6" i="10"/>
  <c r="D6" i="10"/>
  <c r="E6" i="10"/>
  <c r="F6" i="10"/>
  <c r="B7" i="10"/>
  <c r="F7" i="10" s="1"/>
  <c r="C7" i="10"/>
  <c r="D7" i="10"/>
  <c r="E7" i="10"/>
  <c r="B8" i="10"/>
  <c r="C8" i="10"/>
  <c r="D8" i="10"/>
  <c r="E8" i="10"/>
  <c r="F8" i="10"/>
  <c r="B9" i="10"/>
  <c r="C9" i="10"/>
  <c r="D9" i="10"/>
  <c r="E9" i="10"/>
  <c r="F9" i="10"/>
  <c r="B10" i="10"/>
  <c r="C10" i="10"/>
  <c r="D10" i="10"/>
  <c r="E10" i="10"/>
  <c r="F10" i="10"/>
  <c r="F3" i="10"/>
  <c r="E3" i="10"/>
  <c r="D3" i="10"/>
  <c r="C3" i="10"/>
  <c r="B3" i="10"/>
  <c r="B4" i="9"/>
  <c r="B5" i="9"/>
  <c r="B6" i="9"/>
  <c r="B7" i="9"/>
  <c r="B3" i="9"/>
  <c r="C3" i="8"/>
  <c r="C2" i="8"/>
  <c r="C30" i="16" l="1"/>
  <c r="A31" i="16"/>
  <c r="B30" i="16"/>
  <c r="B82" i="15"/>
  <c r="A81" i="15"/>
  <c r="A23" i="15"/>
  <c r="B24" i="15"/>
  <c r="A32" i="16" l="1"/>
  <c r="C31" i="16"/>
  <c r="B31" i="16"/>
  <c r="A82" i="15"/>
  <c r="B83" i="15"/>
  <c r="B25" i="15"/>
  <c r="A24" i="15"/>
  <c r="B32" i="16" l="1"/>
  <c r="C32" i="16"/>
  <c r="A33" i="16"/>
  <c r="A83" i="15"/>
  <c r="B84" i="15"/>
  <c r="A25" i="15"/>
  <c r="B26" i="15"/>
  <c r="B33" i="16" l="1"/>
  <c r="C33" i="16"/>
  <c r="A34" i="16"/>
  <c r="A84" i="15"/>
  <c r="B85" i="15"/>
  <c r="A26" i="15"/>
  <c r="B27" i="15"/>
  <c r="C34" i="16" l="1"/>
  <c r="B34" i="16"/>
  <c r="A85" i="15"/>
  <c r="B86" i="15"/>
  <c r="A86" i="15" s="1"/>
  <c r="A27" i="15"/>
  <c r="B28" i="15"/>
  <c r="B29" i="15" l="1"/>
  <c r="A28" i="15"/>
  <c r="A29" i="15" l="1"/>
  <c r="B30" i="15"/>
  <c r="A30" i="15" l="1"/>
  <c r="B31" i="15"/>
  <c r="A31" i="15" l="1"/>
  <c r="B32" i="15"/>
  <c r="B33" i="15" l="1"/>
  <c r="A32" i="15"/>
  <c r="A33" i="15" l="1"/>
  <c r="B34" i="15"/>
  <c r="A34" i="15" l="1"/>
  <c r="B35" i="15"/>
  <c r="A35" i="15" l="1"/>
  <c r="B36" i="15"/>
  <c r="B37" i="15" l="1"/>
  <c r="A36" i="15"/>
  <c r="A37" i="15" l="1"/>
  <c r="B38" i="15"/>
  <c r="A38" i="15" l="1"/>
  <c r="B39" i="15"/>
  <c r="A39" i="15" l="1"/>
  <c r="B40" i="15"/>
  <c r="B41" i="15" l="1"/>
  <c r="A40" i="15"/>
  <c r="A41" i="15" l="1"/>
  <c r="B42" i="15"/>
  <c r="A42" i="15" l="1"/>
  <c r="B43" i="15"/>
  <c r="A43" i="15" l="1"/>
  <c r="B44" i="15"/>
  <c r="B45" i="15" l="1"/>
  <c r="A44" i="15"/>
  <c r="A45" i="15" l="1"/>
  <c r="B46" i="15"/>
  <c r="B47" i="15" l="1"/>
  <c r="A46" i="15"/>
  <c r="A47" i="15" l="1"/>
  <c r="B48" i="15"/>
  <c r="B49" i="15" l="1"/>
  <c r="A48" i="15"/>
  <c r="A49" i="15" l="1"/>
  <c r="B50" i="15"/>
  <c r="B51" i="15" l="1"/>
  <c r="A50" i="15"/>
  <c r="A51" i="15" l="1"/>
  <c r="B52" i="15"/>
  <c r="B53" i="15" l="1"/>
  <c r="A52" i="15"/>
  <c r="A53" i="15" l="1"/>
  <c r="B54" i="15"/>
  <c r="B55" i="15" l="1"/>
  <c r="A54" i="15"/>
  <c r="A55" i="15" l="1"/>
  <c r="B56" i="15"/>
  <c r="B57" i="15" l="1"/>
  <c r="A56" i="15"/>
  <c r="A57" i="15" l="1"/>
  <c r="B58" i="15"/>
  <c r="B59" i="15" l="1"/>
  <c r="A58" i="15"/>
  <c r="A59" i="15" l="1"/>
  <c r="B60" i="15"/>
  <c r="A60" i="15" l="1"/>
  <c r="B61" i="15"/>
  <c r="A61" i="15" l="1"/>
  <c r="B62" i="15"/>
  <c r="A62" i="15" s="1"/>
</calcChain>
</file>

<file path=xl/connections.xml><?xml version="1.0" encoding="utf-8"?>
<connections xmlns="http://schemas.openxmlformats.org/spreadsheetml/2006/main">
  <connection id="1" name="TableData1" type="6" refreshedVersion="4" background="1" saveData="1">
    <textPr codePage="437" sourceFile="C:\Users\Nitin\Desktop\Training\Excel Training\Course Data\TableData.txt" qualifier="none">
      <textFields count="5">
        <textField/>
        <textField/>
        <textField/>
        <textField/>
        <textField/>
      </textFields>
    </textPr>
  </connection>
  <connection id="2" name="TableData11" type="6" refreshedVersion="4" background="1" saveData="1">
    <textPr codePage="437" sourceFile="C:\Users\Nitin\Desktop\Training\Excel Training\Course Data\TableData.txt" qualifier="none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<sst xmlns="http://schemas.openxmlformats.org/spreadsheetml/2006/main" count="226" uniqueCount="97">
  <si>
    <t>Name</t>
  </si>
  <si>
    <t>Without spaces</t>
  </si>
  <si>
    <t>UPPER CASE</t>
  </si>
  <si>
    <t>LOWER CASE</t>
  </si>
  <si>
    <t>SENTENCE CASE</t>
  </si>
  <si>
    <t>LENGTH</t>
  </si>
  <si>
    <t xml:space="preserve">Alliance GROUP   </t>
  </si>
  <si>
    <t xml:space="preserve">   Auckland Airport</t>
  </si>
  <si>
    <t>NUPLEX INDUSTRIES</t>
  </si>
  <si>
    <t xml:space="preserve">   PORTS of AucKLand   </t>
  </si>
  <si>
    <t xml:space="preserve">Bridget Willianm BoOks   </t>
  </si>
  <si>
    <t xml:space="preserve">    BarFOOT and ThompsoN</t>
  </si>
  <si>
    <t xml:space="preserve">MACPAC OUTDOORS   </t>
  </si>
  <si>
    <t>PUMPKIN PATCH limited</t>
  </si>
  <si>
    <t xml:space="preserve">MAXIMUM LENGTH := </t>
  </si>
  <si>
    <t>Sr No</t>
  </si>
  <si>
    <t>Policy Number</t>
  </si>
  <si>
    <t>Claim Amount</t>
  </si>
  <si>
    <t>Annual Premium</t>
  </si>
  <si>
    <t>Project Start date</t>
  </si>
  <si>
    <t>Project End Date</t>
  </si>
  <si>
    <t>Working Days</t>
  </si>
  <si>
    <t>List of Public Holidays</t>
  </si>
  <si>
    <t>Christmas</t>
  </si>
  <si>
    <t>New year</t>
  </si>
  <si>
    <t xml:space="preserve">Fund </t>
  </si>
  <si>
    <t>No of Units</t>
  </si>
  <si>
    <t>ParibasEq</t>
  </si>
  <si>
    <t>SBIMagnum</t>
  </si>
  <si>
    <t>BRGrowth</t>
  </si>
  <si>
    <t>AxisEqFund</t>
  </si>
  <si>
    <t>RelDiv</t>
  </si>
  <si>
    <t>NAV</t>
  </si>
  <si>
    <t>Fund Value</t>
  </si>
  <si>
    <t>Vehicle Type</t>
  </si>
  <si>
    <t>Two Wheeled</t>
  </si>
  <si>
    <t>Four Wheeled - SUV</t>
  </si>
  <si>
    <t>Four Wheeled - Small Car</t>
  </si>
  <si>
    <t>Transport Vehicle</t>
  </si>
  <si>
    <t>Premium</t>
  </si>
  <si>
    <t>Here the heading of column E is annual premium and we have written premium in the question.</t>
  </si>
  <si>
    <t>So some students may change cell I8 or Cell E2 which will also get full credit</t>
  </si>
  <si>
    <t>Row Labels</t>
  </si>
  <si>
    <t>Grand Total</t>
  </si>
  <si>
    <t>Count of Policy Number</t>
  </si>
  <si>
    <t>Sum of Claim Amount</t>
  </si>
  <si>
    <t>Sum of Annual Premium</t>
  </si>
  <si>
    <t>Bread</t>
  </si>
  <si>
    <t>Cakes</t>
  </si>
  <si>
    <t>Sandwiches</t>
  </si>
  <si>
    <t>Pies</t>
  </si>
  <si>
    <t>Sale price</t>
  </si>
  <si>
    <t>Production cost</t>
  </si>
  <si>
    <t>Proportion of units sold during the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</si>
  <si>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</si>
  <si>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</si>
  <si>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</si>
  <si>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</si>
  <si>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</si>
  <si>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</si>
  <si>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</si>
  <si>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</si>
  <si>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</si>
  <si>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</si>
  <si>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</si>
  <si>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</si>
  <si>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Units</t>
  </si>
  <si>
    <t>Units</t>
  </si>
  <si>
    <t>Revenue</t>
  </si>
  <si>
    <t>Cost</t>
  </si>
  <si>
    <t>Monthly Revenue</t>
  </si>
  <si>
    <t>Monthly Sales</t>
  </si>
  <si>
    <t>Monthly Cost</t>
  </si>
  <si>
    <t>Bank at the Start</t>
  </si>
  <si>
    <t>Cost of Production</t>
  </si>
  <si>
    <t>Interest</t>
  </si>
  <si>
    <t>Salary</t>
  </si>
  <si>
    <t>Rent</t>
  </si>
  <si>
    <t>Bank at the end</t>
  </si>
  <si>
    <t>Initial Loan</t>
  </si>
  <si>
    <t>APR (i)</t>
  </si>
  <si>
    <t>Time</t>
  </si>
  <si>
    <t>Repayment</t>
  </si>
  <si>
    <t>Discount Factor</t>
  </si>
  <si>
    <t>PV Of Payment</t>
  </si>
  <si>
    <t>Sum of PV</t>
  </si>
  <si>
    <t>Year</t>
  </si>
  <si>
    <t>Monthly Payment</t>
  </si>
  <si>
    <t>Cashflows for the year</t>
  </si>
  <si>
    <t>Revenue and cost of production for the year</t>
  </si>
  <si>
    <t>Cashflows from Project</t>
  </si>
  <si>
    <t>Project A</t>
  </si>
  <si>
    <t>Project B</t>
  </si>
  <si>
    <t>NPV Project A</t>
  </si>
  <si>
    <t>NPV Project B</t>
  </si>
  <si>
    <t>Rate</t>
  </si>
  <si>
    <t>Steps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</si>
</sst>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09]d\-mmm\-yy;@"/>
    <numFmt numFmtId="165" formatCode="_(* #,##0_);_(* \(#,##0\);_(* &quot;-&quot;??_);_(@_)"/>
    <numFmt numFmtId="166" formatCode="_(* #,##0.000000_);_(* \(#,##0.000000\);_(* &quot;-&quot;??_);_(@_)"/>
    <numFmt numFmtId="167" formatCode="0.0%"/>
    <numFmt numFmtId="168" formatCode="0.000%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9">
    <xf numFmtId="0" fontId="0" fillId="0" borderId="0" xfId="0"/>
    <xf numFmtId="0" fontId="4" fillId="0" borderId="1" xfId="0" applyFont="1" applyBorder="1"/>
    <xf numFmtId="0" fontId="3" fillId="0" borderId="0" xfId="0" applyFont="1"/>
    <xf numFmtId="0" fontId="3" fillId="0" borderId="1" xfId="0" applyFont="1" applyBorder="1"/>
    <xf numFmtId="0" fontId="5" fillId="0" borderId="0" xfId="1" applyFont="1" applyAlignment="1">
      <alignment horizontal="left" vertical="center" indent="1"/>
    </xf>
    <xf numFmtId="15" fontId="3" fillId="0" borderId="1" xfId="0" applyNumberFormat="1" applyFont="1" applyBorder="1"/>
    <xf numFmtId="0" fontId="3" fillId="2" borderId="1" xfId="0" applyFont="1" applyFill="1" applyBorder="1"/>
    <xf numFmtId="164" fontId="3" fillId="0" borderId="1" xfId="0" applyNumberFormat="1" applyFont="1" applyBorder="1"/>
    <xf numFmtId="0" fontId="4" fillId="0" borderId="0" xfId="0" applyFont="1"/>
    <xf numFmtId="0" fontId="3" fillId="2" borderId="0" xfId="0" applyFont="1" applyFill="1"/>
    <xf numFmtId="165" fontId="3" fillId="2" borderId="1" xfId="3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Border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6" xfId="0" applyBorder="1"/>
    <xf numFmtId="9" fontId="7" fillId="0" borderId="7" xfId="0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165" fontId="0" fillId="0" borderId="1" xfId="3" applyNumberFormat="1" applyFont="1" applyBorder="1"/>
    <xf numFmtId="165" fontId="7" fillId="0" borderId="1" xfId="3" applyNumberFormat="1" applyFont="1" applyBorder="1" applyAlignment="1">
      <alignment vertical="center"/>
    </xf>
    <xf numFmtId="43" fontId="0" fillId="0" borderId="0" xfId="3" applyFont="1"/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0" fontId="0" fillId="0" borderId="0" xfId="0" applyNumberFormat="1"/>
    <xf numFmtId="165" fontId="7" fillId="0" borderId="0" xfId="3" applyNumberFormat="1" applyFont="1" applyFill="1" applyBorder="1" applyAlignment="1">
      <alignment vertical="center"/>
    </xf>
    <xf numFmtId="9" fontId="0" fillId="0" borderId="0" xfId="4" applyFont="1"/>
    <xf numFmtId="168" fontId="0" fillId="0" borderId="0" xfId="0" applyNumberForma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5" fontId="7" fillId="0" borderId="1" xfId="3" applyNumberFormat="1" applyFont="1" applyBorder="1" applyAlignment="1">
      <alignment horizontal="center" vertical="center"/>
    </xf>
  </cellXfs>
  <cellStyles count="5">
    <cellStyle name="Comma" xfId="3" builtinId="3"/>
    <cellStyle name="Hyperlink" xfId="1" builtinId="8"/>
    <cellStyle name="Normal" xfId="0" builtinId="0"/>
    <cellStyle name="Normal 2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NPV of Project A and Project 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'Q4'!$B$13</c:f>
              <c:strCache>
                <c:ptCount val="1"/>
                <c:pt idx="0">
                  <c:v>NPV Project 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'Q4'!$A$14:$A$34</c:f>
              <c:numCache>
                <c:formatCode>0.000%</c:formatCode>
                <c:ptCount val="21"/>
                <c:pt idx="0" formatCode="0%">
                  <c:v>0</c:v>
                </c:pt>
                <c:pt idx="1">
                  <c:v>5.0000000000000001E-3</c:v>
                </c:pt>
                <c:pt idx="2" formatCode="0.0%">
                  <c:v>0.01</c:v>
                </c:pt>
                <c:pt idx="3" formatCode="0.0%">
                  <c:v>1.4999999999999999E-2</c:v>
                </c:pt>
                <c:pt idx="4" formatCode="0.0%">
                  <c:v>0.02</c:v>
                </c:pt>
                <c:pt idx="5" formatCode="0.0%">
                  <c:v>2.5000000000000001E-2</c:v>
                </c:pt>
                <c:pt idx="6" formatCode="0.0%">
                  <c:v>3.0000000000000002E-2</c:v>
                </c:pt>
                <c:pt idx="7" formatCode="0.0%">
                  <c:v>3.5000000000000003E-2</c:v>
                </c:pt>
                <c:pt idx="8" formatCode="0.0%">
                  <c:v>0.04</c:v>
                </c:pt>
                <c:pt idx="9" formatCode="0.0%">
                  <c:v>4.4999999999999998E-2</c:v>
                </c:pt>
                <c:pt idx="10" formatCode="0.0%">
                  <c:v>4.9999999999999996E-2</c:v>
                </c:pt>
                <c:pt idx="11" formatCode="0.0%">
                  <c:v>5.4999999999999993E-2</c:v>
                </c:pt>
                <c:pt idx="12" formatCode="0.0%">
                  <c:v>5.9999999999999991E-2</c:v>
                </c:pt>
                <c:pt idx="13" formatCode="0.0%">
                  <c:v>6.4999999999999988E-2</c:v>
                </c:pt>
                <c:pt idx="14" formatCode="0.0%">
                  <c:v>6.9999999999999993E-2</c:v>
                </c:pt>
                <c:pt idx="15" formatCode="0.0%">
                  <c:v>7.4999999999999997E-2</c:v>
                </c:pt>
                <c:pt idx="16" formatCode="0.0%">
                  <c:v>0.08</c:v>
                </c:pt>
                <c:pt idx="17" formatCode="0.0%">
                  <c:v>8.5000000000000006E-2</c:v>
                </c:pt>
                <c:pt idx="18" formatCode="0.0%">
                  <c:v>9.0000000000000011E-2</c:v>
                </c:pt>
                <c:pt idx="19" formatCode="0.0%">
                  <c:v>9.5000000000000015E-2</c:v>
                </c:pt>
                <c:pt idx="20" formatCode="0.0%">
                  <c:v>0.10000000000000002</c:v>
                </c:pt>
              </c:numCache>
            </c:numRef>
          </c:cat>
          <c:val>
            <c:numRef>
              <c:f>'Q4'!$B$14:$B$34</c:f>
              <c:numCache>
                <c:formatCode>_(* #,##0_);_(* \(#,##0\);_(* "-"??_);_(@_)</c:formatCode>
                <c:ptCount val="21"/>
                <c:pt idx="0">
                  <c:v>1000000</c:v>
                </c:pt>
                <c:pt idx="1">
                  <c:v>713797.40242256969</c:v>
                </c:pt>
                <c:pt idx="2">
                  <c:v>435032.13924609032</c:v>
                </c:pt>
                <c:pt idx="3">
                  <c:v>163474.41128322575</c:v>
                </c:pt>
                <c:pt idx="4">
                  <c:v>-101097.31988932285</c:v>
                </c:pt>
                <c:pt idx="5">
                  <c:v>-358896.66995325312</c:v>
                </c:pt>
                <c:pt idx="6">
                  <c:v>-610129.65439210832</c:v>
                </c:pt>
                <c:pt idx="7">
                  <c:v>-854994.99633832742</c:v>
                </c:pt>
                <c:pt idx="8">
                  <c:v>-1093684.4204637189</c:v>
                </c:pt>
                <c:pt idx="9">
                  <c:v>-1326382.9336121073</c:v>
                </c:pt>
                <c:pt idx="10">
                  <c:v>-1553269.0928350473</c:v>
                </c:pt>
                <c:pt idx="11">
                  <c:v>-1774515.2614550162</c:v>
                </c:pt>
                <c:pt idx="12">
                  <c:v>-1990287.853747162</c:v>
                </c:pt>
                <c:pt idx="13">
                  <c:v>-2200747.5687983138</c:v>
                </c:pt>
                <c:pt idx="14">
                  <c:v>-2406049.6140724276</c:v>
                </c:pt>
                <c:pt idx="15">
                  <c:v>-2606343.9191828263</c:v>
                </c:pt>
                <c:pt idx="16">
                  <c:v>-2801775.3403456258</c:v>
                </c:pt>
                <c:pt idx="17">
                  <c:v>-2992483.85596296</c:v>
                </c:pt>
                <c:pt idx="18">
                  <c:v>-3178604.7537615746</c:v>
                </c:pt>
                <c:pt idx="19">
                  <c:v>-3360268.8098895554</c:v>
                </c:pt>
                <c:pt idx="20">
                  <c:v>-3537602.4603533535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'Q4'!$C$13</c:f>
              <c:strCache>
                <c:ptCount val="1"/>
                <c:pt idx="0">
                  <c:v>NPV Project 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'Q4'!$A$14:$A$34</c:f>
              <c:numCache>
                <c:formatCode>0.000%</c:formatCode>
                <c:ptCount val="21"/>
                <c:pt idx="0" formatCode="0%">
                  <c:v>0</c:v>
                </c:pt>
                <c:pt idx="1">
                  <c:v>5.0000000000000001E-3</c:v>
                </c:pt>
                <c:pt idx="2" formatCode="0.0%">
                  <c:v>0.01</c:v>
                </c:pt>
                <c:pt idx="3" formatCode="0.0%">
                  <c:v>1.4999999999999999E-2</c:v>
                </c:pt>
                <c:pt idx="4" formatCode="0.0%">
                  <c:v>0.02</c:v>
                </c:pt>
                <c:pt idx="5" formatCode="0.0%">
                  <c:v>2.5000000000000001E-2</c:v>
                </c:pt>
                <c:pt idx="6" formatCode="0.0%">
                  <c:v>3.0000000000000002E-2</c:v>
                </c:pt>
                <c:pt idx="7" formatCode="0.0%">
                  <c:v>3.5000000000000003E-2</c:v>
                </c:pt>
                <c:pt idx="8" formatCode="0.0%">
                  <c:v>0.04</c:v>
                </c:pt>
                <c:pt idx="9" formatCode="0.0%">
                  <c:v>4.4999999999999998E-2</c:v>
                </c:pt>
                <c:pt idx="10" formatCode="0.0%">
                  <c:v>4.9999999999999996E-2</c:v>
                </c:pt>
                <c:pt idx="11" formatCode="0.0%">
                  <c:v>5.4999999999999993E-2</c:v>
                </c:pt>
                <c:pt idx="12" formatCode="0.0%">
                  <c:v>5.9999999999999991E-2</c:v>
                </c:pt>
                <c:pt idx="13" formatCode="0.0%">
                  <c:v>6.4999999999999988E-2</c:v>
                </c:pt>
                <c:pt idx="14" formatCode="0.0%">
                  <c:v>6.9999999999999993E-2</c:v>
                </c:pt>
                <c:pt idx="15" formatCode="0.0%">
                  <c:v>7.4999999999999997E-2</c:v>
                </c:pt>
                <c:pt idx="16" formatCode="0.0%">
                  <c:v>0.08</c:v>
                </c:pt>
                <c:pt idx="17" formatCode="0.0%">
                  <c:v>8.5000000000000006E-2</c:v>
                </c:pt>
                <c:pt idx="18" formatCode="0.0%">
                  <c:v>9.0000000000000011E-2</c:v>
                </c:pt>
                <c:pt idx="19" formatCode="0.0%">
                  <c:v>9.5000000000000015E-2</c:v>
                </c:pt>
                <c:pt idx="20" formatCode="0.0%">
                  <c:v>0.10000000000000002</c:v>
                </c:pt>
              </c:numCache>
            </c:numRef>
          </c:cat>
          <c:val>
            <c:numRef>
              <c:f>'Q4'!$C$14:$C$34</c:f>
              <c:numCache>
                <c:formatCode>_(* #,##0_);_(* \(#,##0\);_(* "-"??_);_(@_)</c:formatCode>
                <c:ptCount val="21"/>
                <c:pt idx="0">
                  <c:v>3000000</c:v>
                </c:pt>
                <c:pt idx="1">
                  <c:v>2851701.9462601682</c:v>
                </c:pt>
                <c:pt idx="2">
                  <c:v>2706741.7457827656</c:v>
                </c:pt>
                <c:pt idx="3">
                  <c:v>2565022.921094046</c:v>
                </c:pt>
                <c:pt idx="4">
                  <c:v>2426452.3264114982</c:v>
                </c:pt>
                <c:pt idx="5">
                  <c:v>2290940.0150760701</c:v>
                </c:pt>
                <c:pt idx="6">
                  <c:v>2158399.1129263276</c:v>
                </c:pt>
                <c:pt idx="7">
                  <c:v>2028745.6973193921</c:v>
                </c:pt>
                <c:pt idx="8">
                  <c:v>1901898.6815192504</c:v>
                </c:pt>
                <c:pt idx="9">
                  <c:v>1777779.7041884852</c:v>
                </c:pt>
                <c:pt idx="10">
                  <c:v>1656313.0237333949</c:v>
                </c:pt>
                <c:pt idx="11">
                  <c:v>1537425.4172662357</c:v>
                </c:pt>
                <c:pt idx="12">
                  <c:v>1421046.0839605492</c:v>
                </c:pt>
                <c:pt idx="13">
                  <c:v>1307106.552587851</c:v>
                </c:pt>
                <c:pt idx="14">
                  <c:v>1195540.5930347671</c:v>
                </c:pt>
                <c:pt idx="15">
                  <c:v>1086284.1316106142</c:v>
                </c:pt>
                <c:pt idx="16">
                  <c:v>979275.16996510362</c:v>
                </c:pt>
                <c:pt idx="17">
                  <c:v>874453.70744546782</c:v>
                </c:pt>
                <c:pt idx="18">
                  <c:v>771761.66673095839</c:v>
                </c:pt>
                <c:pt idx="19">
                  <c:v>671142.82259126124</c:v>
                </c:pt>
                <c:pt idx="20">
                  <c:v>572542.73362300196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38192"/>
        <c:axId val="507342000"/>
      </c:lineChart>
      <c:catAx>
        <c:axId val="507338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 of Interest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342000"/>
        <c:crosses val="autoZero"/>
        <c:auto val="1"/>
        <c:lblAlgn val="ctr"/>
        <c:lblOffset val="100"/>
        <c:noMultiLvlLbl val="0"/>
      </c:catAx>
      <c:valAx>
        <c:axId val="50734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 in 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338192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10</xdr:row>
      <xdr:rowOff>161925</xdr:rowOff>
    </xdr:from>
    <xdr:to>
      <xdr:col>20</xdr:col>
      <xdr:colOff>552450</xdr:colOff>
      <xdr:row>31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inal Shah" refreshedDate="43795.280801736109" createdVersion="5" refreshedVersion="5" minRefreshableVersion="3" recordCount="30">
  <cacheSource type="worksheet">
    <worksheetSource ref="B2:E32" sheet="Q2 i"/>
  </cacheSource>
  <cacheFields count="4">
    <cacheField name="Policy Number" numFmtId="0">
      <sharedItems containsSemiMixedTypes="0" containsString="0" containsNumber="1" containsInteger="1" minValue="1000001" maxValue="1000030"/>
    </cacheField>
    <cacheField name="Vehicle Type" numFmtId="0">
      <sharedItems count="4">
        <s v="Two Wheeled"/>
        <s v="Four Wheeled - SUV"/>
        <s v="Four Wheeled - Small Car"/>
        <s v="Transport Vehicle"/>
      </sharedItems>
    </cacheField>
    <cacheField name="Claim Amount" numFmtId="0">
      <sharedItems containsSemiMixedTypes="0" containsString="0" containsNumber="1" containsInteger="1" minValue="6000" maxValue="80000"/>
    </cacheField>
    <cacheField name="Annual Premium" numFmtId="0">
      <sharedItems containsSemiMixedTypes="0" containsString="0" containsNumber="1" containsInteger="1" minValue="720" maxValue="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1000001"/>
    <x v="0"/>
    <n v="10000"/>
    <n v="1200"/>
  </r>
  <r>
    <n v="1000002"/>
    <x v="1"/>
    <n v="40000"/>
    <n v="4800"/>
  </r>
  <r>
    <n v="1000003"/>
    <x v="2"/>
    <n v="8000"/>
    <n v="960"/>
  </r>
  <r>
    <n v="1000004"/>
    <x v="0"/>
    <n v="10000"/>
    <n v="1200"/>
  </r>
  <r>
    <n v="1000005"/>
    <x v="2"/>
    <n v="9000"/>
    <n v="1080"/>
  </r>
  <r>
    <n v="1000006"/>
    <x v="3"/>
    <n v="80000"/>
    <n v="9600"/>
  </r>
  <r>
    <n v="1000007"/>
    <x v="1"/>
    <n v="40000"/>
    <n v="4800"/>
  </r>
  <r>
    <n v="1000008"/>
    <x v="2"/>
    <n v="6000"/>
    <n v="720"/>
  </r>
  <r>
    <n v="1000009"/>
    <x v="1"/>
    <n v="40000"/>
    <n v="4800"/>
  </r>
  <r>
    <n v="1000010"/>
    <x v="0"/>
    <n v="25000"/>
    <n v="3000"/>
  </r>
  <r>
    <n v="1000011"/>
    <x v="3"/>
    <n v="80000"/>
    <n v="9600"/>
  </r>
  <r>
    <n v="1000012"/>
    <x v="0"/>
    <n v="10000"/>
    <n v="1200"/>
  </r>
  <r>
    <n v="1000013"/>
    <x v="0"/>
    <n v="21000"/>
    <n v="2520"/>
  </r>
  <r>
    <n v="1000014"/>
    <x v="1"/>
    <n v="40000"/>
    <n v="4800"/>
  </r>
  <r>
    <n v="1000015"/>
    <x v="0"/>
    <n v="10000"/>
    <n v="1200"/>
  </r>
  <r>
    <n v="1000016"/>
    <x v="0"/>
    <n v="10000"/>
    <n v="1200"/>
  </r>
  <r>
    <n v="1000017"/>
    <x v="1"/>
    <n v="40000"/>
    <n v="4800"/>
  </r>
  <r>
    <n v="1000018"/>
    <x v="2"/>
    <n v="8000"/>
    <n v="960"/>
  </r>
  <r>
    <n v="1000019"/>
    <x v="0"/>
    <n v="10000"/>
    <n v="1200"/>
  </r>
  <r>
    <n v="1000020"/>
    <x v="2"/>
    <n v="9000"/>
    <n v="1080"/>
  </r>
  <r>
    <n v="1000021"/>
    <x v="3"/>
    <n v="80000"/>
    <n v="9600"/>
  </r>
  <r>
    <n v="1000022"/>
    <x v="1"/>
    <n v="40000"/>
    <n v="4800"/>
  </r>
  <r>
    <n v="1000023"/>
    <x v="2"/>
    <n v="6000"/>
    <n v="720"/>
  </r>
  <r>
    <n v="1000024"/>
    <x v="1"/>
    <n v="40000"/>
    <n v="4800"/>
  </r>
  <r>
    <n v="1000025"/>
    <x v="0"/>
    <n v="25000"/>
    <n v="3000"/>
  </r>
  <r>
    <n v="1000026"/>
    <x v="3"/>
    <n v="80000"/>
    <n v="9600"/>
  </r>
  <r>
    <n v="1000027"/>
    <x v="0"/>
    <n v="10000"/>
    <n v="1200"/>
  </r>
  <r>
    <n v="1000028"/>
    <x v="0"/>
    <n v="21000"/>
    <n v="2520"/>
  </r>
  <r>
    <n v="1000029"/>
    <x v="1"/>
    <n v="40000"/>
    <n v="4800"/>
  </r>
  <r>
    <n v="1000030"/>
    <x v="0"/>
    <n v="10000"/>
    <n v="1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8" firstHeaderRow="0" firstDataRow="1" firstDataCol="1"/>
  <pivotFields count="4">
    <pivotField dataField="1" showAll="0"/>
    <pivotField axis="axisRow" showAll="0">
      <items count="5">
        <item x="2"/>
        <item x="1"/>
        <item x="3"/>
        <item x="0"/>
        <item t="default"/>
      </items>
    </pivotField>
    <pivotField dataField="1" showAll="0"/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Policy Number" fld="0" subtotal="count" baseField="1" baseItem="0"/>
    <dataField name="Sum of Claim Amount" fld="2" baseField="0" baseItem="0"/>
    <dataField name="Sum of Annual Premium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TableData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ableData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2" sqref="C2:C3"/>
    </sheetView>
  </sheetViews>
  <sheetFormatPr defaultColWidth="9" defaultRowHeight="15.75" x14ac:dyDescent="0.25"/>
  <cols>
    <col min="1" max="1" width="17.140625" style="2" bestFit="1" customWidth="1"/>
    <col min="2" max="2" width="16.5703125" style="2" bestFit="1" customWidth="1"/>
    <col min="3" max="3" width="13.85546875" style="2" bestFit="1" customWidth="1"/>
    <col min="4" max="16384" width="9" style="2"/>
  </cols>
  <sheetData>
    <row r="1" spans="1:3" x14ac:dyDescent="0.25">
      <c r="A1" s="1" t="s">
        <v>19</v>
      </c>
      <c r="B1" s="1" t="s">
        <v>20</v>
      </c>
      <c r="C1" s="1" t="s">
        <v>21</v>
      </c>
    </row>
    <row r="2" spans="1:3" x14ac:dyDescent="0.25">
      <c r="A2" s="5">
        <v>43800</v>
      </c>
      <c r="B2" s="5">
        <v>43826</v>
      </c>
      <c r="C2" s="6">
        <f>NETWORKDAYS(A2,B2,$B$6:$B$8)</f>
        <v>19</v>
      </c>
    </row>
    <row r="3" spans="1:3" x14ac:dyDescent="0.25">
      <c r="A3" s="5">
        <v>43801</v>
      </c>
      <c r="B3" s="5">
        <v>43833</v>
      </c>
      <c r="C3" s="6">
        <f>NETWORKDAYS(A3,B3,$B$6:$B$8)</f>
        <v>22</v>
      </c>
    </row>
    <row r="5" spans="1:3" x14ac:dyDescent="0.25">
      <c r="A5" s="33" t="s">
        <v>22</v>
      </c>
      <c r="B5" s="34"/>
    </row>
    <row r="6" spans="1:3" x14ac:dyDescent="0.25">
      <c r="A6" s="3" t="s">
        <v>23</v>
      </c>
      <c r="B6" s="7">
        <v>43824</v>
      </c>
    </row>
    <row r="7" spans="1:3" x14ac:dyDescent="0.25">
      <c r="A7" s="3" t="s">
        <v>24</v>
      </c>
      <c r="B7" s="7">
        <v>43830</v>
      </c>
    </row>
    <row r="8" spans="1:3" x14ac:dyDescent="0.25">
      <c r="A8" s="3" t="s">
        <v>24</v>
      </c>
      <c r="B8" s="7">
        <v>43831</v>
      </c>
    </row>
  </sheetData>
  <mergeCells count="1">
    <mergeCell ref="A5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B3" sqref="B3:B7"/>
    </sheetView>
  </sheetViews>
  <sheetFormatPr defaultColWidth="9" defaultRowHeight="15.75" x14ac:dyDescent="0.25"/>
  <cols>
    <col min="1" max="1" width="11.42578125" style="2" bestFit="1" customWidth="1"/>
    <col min="2" max="2" width="12.7109375" style="2" bestFit="1" customWidth="1"/>
    <col min="3" max="3" width="9" style="2"/>
    <col min="4" max="4" width="11.42578125" style="2" bestFit="1" customWidth="1"/>
    <col min="5" max="5" width="10.5703125" style="2" bestFit="1" customWidth="1"/>
    <col min="6" max="6" width="12.5703125" style="2" bestFit="1" customWidth="1"/>
    <col min="7" max="7" width="10.85546875" style="2" bestFit="1" customWidth="1"/>
    <col min="8" max="8" width="12.28515625" style="2" bestFit="1" customWidth="1"/>
    <col min="9" max="9" width="7" style="2" bestFit="1" customWidth="1"/>
    <col min="10" max="16384" width="9" style="2"/>
  </cols>
  <sheetData>
    <row r="2" spans="1:9" x14ac:dyDescent="0.25">
      <c r="A2" s="1" t="s">
        <v>25</v>
      </c>
      <c r="B2" s="1" t="s">
        <v>26</v>
      </c>
      <c r="D2" s="1"/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</row>
    <row r="3" spans="1:9" x14ac:dyDescent="0.25">
      <c r="A3" s="3" t="s">
        <v>27</v>
      </c>
      <c r="B3" s="10">
        <f>VLOOKUP($A3,$D$10:$E$15,2,FALSE)/HLOOKUP($A3,$D$2:$I$3,2,FALSE)</f>
        <v>112057.27681682823</v>
      </c>
      <c r="D3" s="1" t="s">
        <v>32</v>
      </c>
      <c r="E3" s="3">
        <v>15.782999999999999</v>
      </c>
      <c r="F3" s="3">
        <v>12.564299999999999</v>
      </c>
      <c r="G3" s="3">
        <v>17.334</v>
      </c>
      <c r="H3" s="3">
        <v>10.005000000000001</v>
      </c>
      <c r="I3" s="3">
        <v>13.22</v>
      </c>
    </row>
    <row r="4" spans="1:9" x14ac:dyDescent="0.25">
      <c r="A4" s="3" t="s">
        <v>28</v>
      </c>
      <c r="B4" s="10">
        <f t="shared" ref="B4:B7" si="0">VLOOKUP($A4,$D$10:$E$15,2,FALSE)/HLOOKUP($A4,$D$2:$I$3,2,FALSE)</f>
        <v>123421.12174971944</v>
      </c>
    </row>
    <row r="5" spans="1:9" x14ac:dyDescent="0.25">
      <c r="A5" s="3" t="s">
        <v>29</v>
      </c>
      <c r="B5" s="10">
        <f t="shared" si="0"/>
        <v>602919.11849544244</v>
      </c>
    </row>
    <row r="6" spans="1:9" x14ac:dyDescent="0.25">
      <c r="A6" s="3" t="s">
        <v>30</v>
      </c>
      <c r="B6" s="10">
        <f t="shared" si="0"/>
        <v>521779.11044477759</v>
      </c>
    </row>
    <row r="7" spans="1:9" x14ac:dyDescent="0.25">
      <c r="A7" s="3" t="s">
        <v>31</v>
      </c>
      <c r="B7" s="10">
        <f t="shared" si="0"/>
        <v>178169.44024205749</v>
      </c>
    </row>
    <row r="10" spans="1:9" x14ac:dyDescent="0.25">
      <c r="D10" s="1" t="s">
        <v>25</v>
      </c>
      <c r="E10" s="3" t="s">
        <v>33</v>
      </c>
    </row>
    <row r="11" spans="1:9" x14ac:dyDescent="0.25">
      <c r="D11" s="3" t="s">
        <v>27</v>
      </c>
      <c r="E11" s="3">
        <v>1768600</v>
      </c>
    </row>
    <row r="12" spans="1:9" x14ac:dyDescent="0.25">
      <c r="D12" s="3" t="s">
        <v>28</v>
      </c>
      <c r="E12" s="3">
        <v>1550700</v>
      </c>
    </row>
    <row r="13" spans="1:9" x14ac:dyDescent="0.25">
      <c r="D13" s="3" t="s">
        <v>29</v>
      </c>
      <c r="E13" s="3">
        <v>10451000</v>
      </c>
    </row>
    <row r="14" spans="1:9" x14ac:dyDescent="0.25">
      <c r="D14" s="3" t="s">
        <v>30</v>
      </c>
      <c r="E14" s="3">
        <v>5220400</v>
      </c>
    </row>
    <row r="15" spans="1:9" x14ac:dyDescent="0.25">
      <c r="D15" s="3" t="s">
        <v>31</v>
      </c>
      <c r="E15" s="3">
        <v>2355400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B33" sqref="B33"/>
    </sheetView>
  </sheetViews>
  <sheetFormatPr defaultColWidth="9" defaultRowHeight="15.75" x14ac:dyDescent="0.25"/>
  <cols>
    <col min="1" max="1" width="27.140625" style="2" bestFit="1" customWidth="1"/>
    <col min="2" max="2" width="25.85546875" style="2" bestFit="1" customWidth="1"/>
    <col min="3" max="3" width="33.140625" style="2" bestFit="1" customWidth="1"/>
    <col min="4" max="4" width="22.7109375" style="2" bestFit="1" customWidth="1"/>
    <col min="5" max="5" width="25" style="2" bestFit="1" customWidth="1"/>
    <col min="6" max="6" width="10.42578125" style="2" bestFit="1" customWidth="1"/>
    <col min="7" max="16384" width="9" style="2"/>
  </cols>
  <sheetData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3" t="s">
        <v>6</v>
      </c>
      <c r="B3" s="3" t="str">
        <f>TRIM($A3)</f>
        <v>Alliance GROUP</v>
      </c>
      <c r="C3" s="3" t="str">
        <f>UPPER($A3)</f>
        <v xml:space="preserve">ALLIANCE GROUP   </v>
      </c>
      <c r="D3" s="3" t="str">
        <f>LOWER($A3)</f>
        <v xml:space="preserve">alliance group   </v>
      </c>
      <c r="E3" s="3" t="str">
        <f>PROPER($A3)</f>
        <v xml:space="preserve">Alliance Group   </v>
      </c>
      <c r="F3" s="3">
        <f>LEN($B3)</f>
        <v>14</v>
      </c>
    </row>
    <row r="4" spans="1:6" x14ac:dyDescent="0.25">
      <c r="A4" s="3" t="s">
        <v>7</v>
      </c>
      <c r="B4" s="3" t="str">
        <f t="shared" ref="B4:B10" si="0">TRIM($A4)</f>
        <v>Auckland Airport</v>
      </c>
      <c r="C4" s="3" t="str">
        <f t="shared" ref="C4:C10" si="1">UPPER($A4)</f>
        <v xml:space="preserve">   AUCKLAND AIRPORT</v>
      </c>
      <c r="D4" s="3" t="str">
        <f t="shared" ref="D4:D10" si="2">LOWER($A4)</f>
        <v xml:space="preserve">   auckland airport</v>
      </c>
      <c r="E4" s="3" t="str">
        <f t="shared" ref="E4:E10" si="3">PROPER($A4)</f>
        <v xml:space="preserve">   Auckland Airport</v>
      </c>
      <c r="F4" s="3">
        <f t="shared" ref="F4:F10" si="4">LEN($B4)</f>
        <v>16</v>
      </c>
    </row>
    <row r="5" spans="1:6" x14ac:dyDescent="0.25">
      <c r="A5" s="3" t="s">
        <v>8</v>
      </c>
      <c r="B5" s="3" t="str">
        <f t="shared" si="0"/>
        <v>NUPLEX INDUSTRIES</v>
      </c>
      <c r="C5" s="3" t="str">
        <f t="shared" si="1"/>
        <v>NUPLEX INDUSTRIES</v>
      </c>
      <c r="D5" s="3" t="str">
        <f t="shared" si="2"/>
        <v>nuplex industries</v>
      </c>
      <c r="E5" s="3" t="str">
        <f t="shared" si="3"/>
        <v>Nuplex Industries</v>
      </c>
      <c r="F5" s="3">
        <f t="shared" si="4"/>
        <v>17</v>
      </c>
    </row>
    <row r="6" spans="1:6" x14ac:dyDescent="0.25">
      <c r="A6" s="3" t="s">
        <v>9</v>
      </c>
      <c r="B6" s="3" t="str">
        <f t="shared" si="0"/>
        <v>PORTS of AucKLand</v>
      </c>
      <c r="C6" s="3" t="str">
        <f t="shared" si="1"/>
        <v xml:space="preserve">   PORTS OF AUCKLAND   </v>
      </c>
      <c r="D6" s="3" t="str">
        <f t="shared" si="2"/>
        <v xml:space="preserve">   ports of auckland   </v>
      </c>
      <c r="E6" s="3" t="str">
        <f t="shared" si="3"/>
        <v xml:space="preserve">   Ports Of Auckland   </v>
      </c>
      <c r="F6" s="3">
        <f t="shared" si="4"/>
        <v>17</v>
      </c>
    </row>
    <row r="7" spans="1:6" x14ac:dyDescent="0.25">
      <c r="A7" s="3" t="s">
        <v>10</v>
      </c>
      <c r="B7" s="3" t="str">
        <f t="shared" si="0"/>
        <v>Bridget Willianm BoOks</v>
      </c>
      <c r="C7" s="3" t="str">
        <f t="shared" si="1"/>
        <v xml:space="preserve">BRIDGET WILLIANM BOOKS   </v>
      </c>
      <c r="D7" s="3" t="str">
        <f t="shared" si="2"/>
        <v xml:space="preserve">bridget willianm books   </v>
      </c>
      <c r="E7" s="3" t="str">
        <f t="shared" si="3"/>
        <v xml:space="preserve">Bridget Willianm Books   </v>
      </c>
      <c r="F7" s="3">
        <f t="shared" si="4"/>
        <v>22</v>
      </c>
    </row>
    <row r="8" spans="1:6" x14ac:dyDescent="0.25">
      <c r="A8" s="3" t="s">
        <v>11</v>
      </c>
      <c r="B8" s="3" t="str">
        <f t="shared" si="0"/>
        <v>BarFOOT and ThompsoN</v>
      </c>
      <c r="C8" s="3" t="str">
        <f t="shared" si="1"/>
        <v xml:space="preserve">    BARFOOT AND THOMPSON</v>
      </c>
      <c r="D8" s="3" t="str">
        <f t="shared" si="2"/>
        <v xml:space="preserve">    barfoot and thompson</v>
      </c>
      <c r="E8" s="3" t="str">
        <f t="shared" si="3"/>
        <v xml:space="preserve">    Barfoot And Thompson</v>
      </c>
      <c r="F8" s="3">
        <f t="shared" si="4"/>
        <v>20</v>
      </c>
    </row>
    <row r="9" spans="1:6" x14ac:dyDescent="0.25">
      <c r="A9" s="3" t="s">
        <v>12</v>
      </c>
      <c r="B9" s="3" t="str">
        <f t="shared" si="0"/>
        <v>MACPAC OUTDOORS</v>
      </c>
      <c r="C9" s="3" t="str">
        <f t="shared" si="1"/>
        <v xml:space="preserve">MACPAC OUTDOORS   </v>
      </c>
      <c r="D9" s="3" t="str">
        <f t="shared" si="2"/>
        <v xml:space="preserve">macpac outdoors   </v>
      </c>
      <c r="E9" s="3" t="str">
        <f t="shared" si="3"/>
        <v xml:space="preserve">Macpac Outdoors   </v>
      </c>
      <c r="F9" s="3">
        <f t="shared" si="4"/>
        <v>15</v>
      </c>
    </row>
    <row r="10" spans="1:6" x14ac:dyDescent="0.25">
      <c r="A10" s="3" t="s">
        <v>13</v>
      </c>
      <c r="B10" s="3" t="str">
        <f t="shared" si="0"/>
        <v>PUMPKIN PATCH limited</v>
      </c>
      <c r="C10" s="3" t="str">
        <f t="shared" si="1"/>
        <v>PUMPKIN PATCH LIMITED</v>
      </c>
      <c r="D10" s="3" t="str">
        <f t="shared" si="2"/>
        <v>pumpkin patch limited</v>
      </c>
      <c r="E10" s="3" t="str">
        <f t="shared" si="3"/>
        <v>Pumpkin Patch Limited</v>
      </c>
      <c r="F10" s="3">
        <f t="shared" si="4"/>
        <v>21</v>
      </c>
    </row>
    <row r="11" spans="1:6" x14ac:dyDescent="0.25">
      <c r="A11" s="4"/>
      <c r="E11" s="2" t="s">
        <v>14</v>
      </c>
      <c r="F11" s="2">
        <f>MAX(F3:F10)</f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6"/>
  <sheetViews>
    <sheetView tabSelected="1" workbookViewId="0">
      <selection activeCell="B3" sqref="B3"/>
    </sheetView>
  </sheetViews>
  <sheetFormatPr defaultRowHeight="15" x14ac:dyDescent="0.25"/>
  <cols>
    <col min="1" max="1" width="16.85546875" bestFit="1" customWidth="1"/>
    <col min="4" max="4" width="14.7109375" bestFit="1" customWidth="1"/>
    <col min="5" max="5" width="10.5703125" bestFit="1" customWidth="1"/>
  </cols>
  <sheetData>
    <row r="2" spans="1:5" x14ac:dyDescent="0.25">
      <c r="A2" t="s">
        <v>79</v>
      </c>
      <c r="B2">
        <v>5000</v>
      </c>
    </row>
    <row r="3" spans="1:5" x14ac:dyDescent="0.25">
      <c r="A3" t="s">
        <v>80</v>
      </c>
      <c r="B3" s="29">
        <v>0.2753047735347407</v>
      </c>
    </row>
    <row r="4" spans="1:5" x14ac:dyDescent="0.25">
      <c r="A4" t="s">
        <v>87</v>
      </c>
      <c r="B4">
        <f>1/12</f>
        <v>8.3333333333333329E-2</v>
      </c>
      <c r="D4" t="s">
        <v>85</v>
      </c>
      <c r="E4" s="26">
        <f>SUM(E7:E86)</f>
        <v>5000.0000078340154</v>
      </c>
    </row>
    <row r="6" spans="1:5" x14ac:dyDescent="0.25">
      <c r="A6" t="s">
        <v>86</v>
      </c>
      <c r="B6" t="s">
        <v>81</v>
      </c>
      <c r="C6" t="s">
        <v>82</v>
      </c>
      <c r="D6" t="s">
        <v>83</v>
      </c>
      <c r="E6" t="s">
        <v>84</v>
      </c>
    </row>
    <row r="7" spans="1:5" x14ac:dyDescent="0.25">
      <c r="A7">
        <f>INT(B7)</f>
        <v>2</v>
      </c>
      <c r="B7" s="25">
        <v>2</v>
      </c>
      <c r="C7" s="25">
        <f>IF(A7&gt;3,IF(ROUND(B7,2)&lt;8,200,0),225)</f>
        <v>225</v>
      </c>
      <c r="D7" s="27">
        <f>(1+$B$3)^(-B7)</f>
        <v>0.61485403781932957</v>
      </c>
      <c r="E7" s="25">
        <f>D7*C7</f>
        <v>138.34215850934916</v>
      </c>
    </row>
    <row r="8" spans="1:5" x14ac:dyDescent="0.25">
      <c r="A8">
        <f>INT(B8)</f>
        <v>2</v>
      </c>
      <c r="B8" s="25">
        <f>B7+$B$4</f>
        <v>2.0833333333333335</v>
      </c>
      <c r="C8" s="25">
        <f t="shared" ref="C8:C71" si="0">IF(A8&gt;3,IF(ROUND(B8,2)&lt;8,200,0),225)</f>
        <v>225</v>
      </c>
      <c r="D8" s="27">
        <f t="shared" ref="D8:D71" si="1">(1+$B$3)^(-B8)</f>
        <v>0.60251916284800222</v>
      </c>
      <c r="E8" s="25">
        <f t="shared" ref="E8:E71" si="2">D8*C8</f>
        <v>135.56681164080049</v>
      </c>
    </row>
    <row r="9" spans="1:5" x14ac:dyDescent="0.25">
      <c r="A9">
        <f t="shared" ref="A9:A72" si="3">INT(B9)</f>
        <v>2</v>
      </c>
      <c r="B9" s="25">
        <f t="shared" ref="B9:B62" si="4">B8+$B$4</f>
        <v>2.166666666666667</v>
      </c>
      <c r="C9" s="25">
        <f t="shared" si="0"/>
        <v>225</v>
      </c>
      <c r="D9" s="27">
        <f t="shared" si="1"/>
        <v>0.59043174358355754</v>
      </c>
      <c r="E9" s="25">
        <f t="shared" si="2"/>
        <v>132.84714230630044</v>
      </c>
    </row>
    <row r="10" spans="1:5" x14ac:dyDescent="0.25">
      <c r="A10">
        <f t="shared" si="3"/>
        <v>2</v>
      </c>
      <c r="B10" s="25">
        <f t="shared" si="4"/>
        <v>2.2500000000000004</v>
      </c>
      <c r="C10" s="25">
        <f t="shared" si="0"/>
        <v>225</v>
      </c>
      <c r="D10" s="27">
        <f t="shared" si="1"/>
        <v>0.57858681570110293</v>
      </c>
      <c r="E10" s="25">
        <f t="shared" si="2"/>
        <v>130.18203353274816</v>
      </c>
    </row>
    <row r="11" spans="1:5" x14ac:dyDescent="0.25">
      <c r="A11">
        <f t="shared" si="3"/>
        <v>2</v>
      </c>
      <c r="B11" s="25">
        <f t="shared" si="4"/>
        <v>2.3333333333333339</v>
      </c>
      <c r="C11" s="25">
        <f t="shared" si="0"/>
        <v>225</v>
      </c>
      <c r="D11" s="27">
        <f t="shared" si="1"/>
        <v>0.56697951446739348</v>
      </c>
      <c r="E11" s="25">
        <f t="shared" si="2"/>
        <v>127.57039075516353</v>
      </c>
    </row>
    <row r="12" spans="1:5" x14ac:dyDescent="0.25">
      <c r="A12">
        <f t="shared" si="3"/>
        <v>2</v>
      </c>
      <c r="B12" s="25">
        <f t="shared" si="4"/>
        <v>2.4166666666666674</v>
      </c>
      <c r="C12" s="25">
        <f t="shared" si="0"/>
        <v>225</v>
      </c>
      <c r="D12" s="27">
        <f t="shared" si="1"/>
        <v>0.55560507274287774</v>
      </c>
      <c r="E12" s="25">
        <f t="shared" si="2"/>
        <v>125.01114136714749</v>
      </c>
    </row>
    <row r="13" spans="1:5" x14ac:dyDescent="0.25">
      <c r="A13">
        <f t="shared" si="3"/>
        <v>2</v>
      </c>
      <c r="B13" s="25">
        <f t="shared" si="4"/>
        <v>2.5000000000000009</v>
      </c>
      <c r="C13" s="25">
        <f t="shared" si="0"/>
        <v>225</v>
      </c>
      <c r="D13" s="27">
        <f t="shared" si="1"/>
        <v>0.54445881902382443</v>
      </c>
      <c r="E13" s="25">
        <f t="shared" si="2"/>
        <v>122.5032342803605</v>
      </c>
    </row>
    <row r="14" spans="1:5" x14ac:dyDescent="0.25">
      <c r="A14">
        <f t="shared" si="3"/>
        <v>2</v>
      </c>
      <c r="B14" s="25">
        <f t="shared" si="4"/>
        <v>2.5833333333333344</v>
      </c>
      <c r="C14" s="25">
        <f t="shared" si="0"/>
        <v>225</v>
      </c>
      <c r="D14" s="27">
        <f t="shared" si="1"/>
        <v>0.5335361755237279</v>
      </c>
      <c r="E14" s="25">
        <f t="shared" si="2"/>
        <v>120.04563949283877</v>
      </c>
    </row>
    <row r="15" spans="1:5" x14ac:dyDescent="0.25">
      <c r="A15">
        <f t="shared" si="3"/>
        <v>2</v>
      </c>
      <c r="B15" s="25">
        <f t="shared" si="4"/>
        <v>2.6666666666666679</v>
      </c>
      <c r="C15" s="25">
        <f t="shared" si="0"/>
        <v>225</v>
      </c>
      <c r="D15" s="27">
        <f t="shared" si="1"/>
        <v>0.52283265629320252</v>
      </c>
      <c r="E15" s="25">
        <f t="shared" si="2"/>
        <v>117.63734766597057</v>
      </c>
    </row>
    <row r="16" spans="1:5" x14ac:dyDescent="0.25">
      <c r="A16">
        <f t="shared" si="3"/>
        <v>2</v>
      </c>
      <c r="B16" s="25">
        <f t="shared" si="4"/>
        <v>2.7500000000000013</v>
      </c>
      <c r="C16" s="25">
        <f t="shared" si="0"/>
        <v>225</v>
      </c>
      <c r="D16" s="27">
        <f t="shared" si="1"/>
        <v>0.51234386537759558</v>
      </c>
      <c r="E16" s="25">
        <f t="shared" si="2"/>
        <v>115.277369709959</v>
      </c>
    </row>
    <row r="17" spans="1:5" x14ac:dyDescent="0.25">
      <c r="A17">
        <f t="shared" si="3"/>
        <v>2</v>
      </c>
      <c r="B17" s="25">
        <f t="shared" si="4"/>
        <v>2.8333333333333348</v>
      </c>
      <c r="C17" s="25">
        <f t="shared" si="0"/>
        <v>225</v>
      </c>
      <c r="D17" s="27">
        <f t="shared" si="1"/>
        <v>0.5020654950115605</v>
      </c>
      <c r="E17" s="25">
        <f t="shared" si="2"/>
        <v>112.96473637760111</v>
      </c>
    </row>
    <row r="18" spans="1:5" x14ac:dyDescent="0.25">
      <c r="A18">
        <f t="shared" si="3"/>
        <v>2</v>
      </c>
      <c r="B18" s="25">
        <f t="shared" si="4"/>
        <v>2.9166666666666683</v>
      </c>
      <c r="C18" s="25">
        <f t="shared" si="0"/>
        <v>225</v>
      </c>
      <c r="D18" s="27">
        <f t="shared" si="1"/>
        <v>0.49199332384984995</v>
      </c>
      <c r="E18" s="25">
        <f t="shared" si="2"/>
        <v>110.69849786621624</v>
      </c>
    </row>
    <row r="19" spans="1:5" x14ac:dyDescent="0.25">
      <c r="A19">
        <f t="shared" si="3"/>
        <v>3</v>
      </c>
      <c r="B19" s="25">
        <f t="shared" si="4"/>
        <v>3.0000000000000018</v>
      </c>
      <c r="C19" s="25">
        <f t="shared" si="0"/>
        <v>225</v>
      </c>
      <c r="D19" s="27">
        <f t="shared" si="1"/>
        <v>0.48212321523360152</v>
      </c>
      <c r="E19" s="25">
        <f t="shared" si="2"/>
        <v>108.47772342756035</v>
      </c>
    </row>
    <row r="20" spans="1:5" x14ac:dyDescent="0.25">
      <c r="A20">
        <f t="shared" si="3"/>
        <v>3</v>
      </c>
      <c r="B20" s="25">
        <f t="shared" si="4"/>
        <v>3.0833333333333353</v>
      </c>
      <c r="C20" s="25">
        <f t="shared" si="0"/>
        <v>225</v>
      </c>
      <c r="D20" s="27">
        <f t="shared" si="1"/>
        <v>0.472451115491405</v>
      </c>
      <c r="E20" s="25">
        <f t="shared" si="2"/>
        <v>106.30150098556612</v>
      </c>
    </row>
    <row r="21" spans="1:5" x14ac:dyDescent="0.25">
      <c r="A21">
        <f t="shared" si="3"/>
        <v>3</v>
      </c>
      <c r="B21" s="25">
        <f t="shared" si="4"/>
        <v>3.1666666666666687</v>
      </c>
      <c r="C21" s="25">
        <f t="shared" si="0"/>
        <v>225</v>
      </c>
      <c r="D21" s="27">
        <f t="shared" si="1"/>
        <v>0.46297305227445168</v>
      </c>
      <c r="E21" s="25">
        <f t="shared" si="2"/>
        <v>104.16893676175162</v>
      </c>
    </row>
    <row r="22" spans="1:5" x14ac:dyDescent="0.25">
      <c r="A22">
        <f t="shared" si="3"/>
        <v>3</v>
      </c>
      <c r="B22" s="25">
        <f t="shared" si="4"/>
        <v>3.2500000000000022</v>
      </c>
      <c r="C22" s="25">
        <f t="shared" si="0"/>
        <v>225</v>
      </c>
      <c r="D22" s="27">
        <f t="shared" si="1"/>
        <v>0.45368513292508378</v>
      </c>
      <c r="E22" s="25">
        <f t="shared" si="2"/>
        <v>102.07915490814385</v>
      </c>
    </row>
    <row r="23" spans="1:5" x14ac:dyDescent="0.25">
      <c r="A23">
        <f t="shared" si="3"/>
        <v>3</v>
      </c>
      <c r="B23" s="25">
        <f t="shared" si="4"/>
        <v>3.3333333333333357</v>
      </c>
      <c r="C23" s="25">
        <f t="shared" si="0"/>
        <v>225</v>
      </c>
      <c r="D23" s="27">
        <f t="shared" si="1"/>
        <v>0.44458354287807272</v>
      </c>
      <c r="E23" s="25">
        <f t="shared" si="2"/>
        <v>100.03129714756636</v>
      </c>
    </row>
    <row r="24" spans="1:5" x14ac:dyDescent="0.25">
      <c r="A24">
        <f t="shared" si="3"/>
        <v>3</v>
      </c>
      <c r="B24" s="25">
        <f t="shared" si="4"/>
        <v>3.4166666666666692</v>
      </c>
      <c r="C24" s="25">
        <f t="shared" si="0"/>
        <v>225</v>
      </c>
      <c r="D24" s="27">
        <f t="shared" si="1"/>
        <v>0.43566454409397082</v>
      </c>
      <c r="E24" s="25">
        <f t="shared" si="2"/>
        <v>98.024522421143431</v>
      </c>
    </row>
    <row r="25" spans="1:5" x14ac:dyDescent="0.25">
      <c r="A25">
        <f t="shared" si="3"/>
        <v>3</v>
      </c>
      <c r="B25" s="25">
        <f t="shared" si="4"/>
        <v>3.5000000000000027</v>
      </c>
      <c r="C25" s="25">
        <f t="shared" si="0"/>
        <v>225</v>
      </c>
      <c r="D25" s="27">
        <f t="shared" si="1"/>
        <v>0.42692447352389101</v>
      </c>
      <c r="E25" s="25">
        <f t="shared" si="2"/>
        <v>96.058006542875475</v>
      </c>
    </row>
    <row r="26" spans="1:5" x14ac:dyDescent="0.25">
      <c r="A26">
        <f t="shared" si="3"/>
        <v>3</v>
      </c>
      <c r="B26" s="25">
        <f t="shared" si="4"/>
        <v>3.5833333333333361</v>
      </c>
      <c r="C26" s="25">
        <f t="shared" si="0"/>
        <v>225</v>
      </c>
      <c r="D26" s="27">
        <f t="shared" si="1"/>
        <v>0.41835974160508665</v>
      </c>
      <c r="E26" s="25">
        <f t="shared" si="2"/>
        <v>94.130941861144493</v>
      </c>
    </row>
    <row r="27" spans="1:5" x14ac:dyDescent="0.25">
      <c r="A27">
        <f t="shared" si="3"/>
        <v>3</v>
      </c>
      <c r="B27" s="25">
        <f t="shared" si="4"/>
        <v>3.6666666666666696</v>
      </c>
      <c r="C27" s="25">
        <f t="shared" si="0"/>
        <v>225</v>
      </c>
      <c r="D27" s="27">
        <f t="shared" si="1"/>
        <v>0.40996683078671142</v>
      </c>
      <c r="E27" s="25">
        <f t="shared" si="2"/>
        <v>92.242536927010065</v>
      </c>
    </row>
    <row r="28" spans="1:5" x14ac:dyDescent="0.25">
      <c r="A28">
        <f t="shared" si="3"/>
        <v>3</v>
      </c>
      <c r="B28" s="25">
        <f t="shared" si="4"/>
        <v>3.7500000000000031</v>
      </c>
      <c r="C28" s="25">
        <f t="shared" si="0"/>
        <v>225</v>
      </c>
      <c r="D28" s="27">
        <f t="shared" si="1"/>
        <v>0.40174229408515472</v>
      </c>
      <c r="E28" s="25">
        <f t="shared" si="2"/>
        <v>90.392016169159817</v>
      </c>
    </row>
    <row r="29" spans="1:5" x14ac:dyDescent="0.25">
      <c r="A29">
        <f t="shared" si="3"/>
        <v>3</v>
      </c>
      <c r="B29" s="25">
        <f t="shared" si="4"/>
        <v>3.8333333333333366</v>
      </c>
      <c r="C29" s="25">
        <f t="shared" si="0"/>
        <v>225</v>
      </c>
      <c r="D29" s="27">
        <f t="shared" si="1"/>
        <v>0.39368275366835953</v>
      </c>
      <c r="E29" s="25">
        <f t="shared" si="2"/>
        <v>88.578619575380898</v>
      </c>
    </row>
    <row r="30" spans="1:5" x14ac:dyDescent="0.25">
      <c r="A30">
        <f t="shared" si="3"/>
        <v>3</v>
      </c>
      <c r="B30" s="25">
        <f t="shared" si="4"/>
        <v>3.9166666666666701</v>
      </c>
      <c r="C30" s="25">
        <f t="shared" si="0"/>
        <v>225</v>
      </c>
      <c r="D30" s="27">
        <f t="shared" si="1"/>
        <v>0.3857848994685405</v>
      </c>
      <c r="E30" s="25">
        <f t="shared" si="2"/>
        <v>86.801602380421613</v>
      </c>
    </row>
    <row r="31" spans="1:5" x14ac:dyDescent="0.25">
      <c r="A31">
        <f t="shared" si="3"/>
        <v>4</v>
      </c>
      <c r="B31" s="25">
        <f t="shared" si="4"/>
        <v>4.0000000000000036</v>
      </c>
      <c r="C31" s="25">
        <f t="shared" si="0"/>
        <v>200</v>
      </c>
      <c r="D31" s="27">
        <f t="shared" si="1"/>
        <v>0.37804548782273323</v>
      </c>
      <c r="E31" s="25">
        <f t="shared" si="2"/>
        <v>75.609097564546644</v>
      </c>
    </row>
    <row r="32" spans="1:5" x14ac:dyDescent="0.25">
      <c r="A32">
        <f t="shared" si="3"/>
        <v>4</v>
      </c>
      <c r="B32" s="25">
        <f t="shared" si="4"/>
        <v>4.0833333333333366</v>
      </c>
      <c r="C32" s="25">
        <f t="shared" si="0"/>
        <v>200</v>
      </c>
      <c r="D32" s="27">
        <f t="shared" si="1"/>
        <v>0.3704613401406161</v>
      </c>
      <c r="E32" s="25">
        <f t="shared" si="2"/>
        <v>74.092268028123215</v>
      </c>
    </row>
    <row r="33" spans="1:5" x14ac:dyDescent="0.25">
      <c r="A33">
        <f t="shared" si="3"/>
        <v>4</v>
      </c>
      <c r="B33" s="25">
        <f t="shared" si="4"/>
        <v>4.1666666666666696</v>
      </c>
      <c r="C33" s="25">
        <f t="shared" si="0"/>
        <v>200</v>
      </c>
      <c r="D33" s="27">
        <f t="shared" si="1"/>
        <v>0.3630293415990572</v>
      </c>
      <c r="E33" s="25">
        <f t="shared" si="2"/>
        <v>72.605868319811435</v>
      </c>
    </row>
    <row r="34" spans="1:5" x14ac:dyDescent="0.25">
      <c r="A34">
        <f t="shared" si="3"/>
        <v>4</v>
      </c>
      <c r="B34" s="25">
        <f t="shared" si="4"/>
        <v>4.2500000000000027</v>
      </c>
      <c r="C34" s="25">
        <f t="shared" si="0"/>
        <v>200</v>
      </c>
      <c r="D34" s="27">
        <f t="shared" si="1"/>
        <v>0.3557464398628512</v>
      </c>
      <c r="E34" s="25">
        <f t="shared" si="2"/>
        <v>71.149287972570235</v>
      </c>
    </row>
    <row r="35" spans="1:5" x14ac:dyDescent="0.25">
      <c r="A35">
        <f t="shared" si="3"/>
        <v>4</v>
      </c>
      <c r="B35" s="25">
        <f t="shared" si="4"/>
        <v>4.3333333333333357</v>
      </c>
      <c r="C35" s="25">
        <f t="shared" si="0"/>
        <v>200</v>
      </c>
      <c r="D35" s="27">
        <f t="shared" si="1"/>
        <v>0.34860964383111981</v>
      </c>
      <c r="E35" s="25">
        <f t="shared" si="2"/>
        <v>69.721928766223968</v>
      </c>
    </row>
    <row r="36" spans="1:5" x14ac:dyDescent="0.25">
      <c r="A36">
        <f t="shared" si="3"/>
        <v>4</v>
      </c>
      <c r="B36" s="25">
        <f t="shared" si="4"/>
        <v>4.4166666666666687</v>
      </c>
      <c r="C36" s="25">
        <f t="shared" si="0"/>
        <v>200</v>
      </c>
      <c r="D36" s="27">
        <f t="shared" si="1"/>
        <v>0.34161602240886063</v>
      </c>
      <c r="E36" s="25">
        <f t="shared" si="2"/>
        <v>68.323204481772123</v>
      </c>
    </row>
    <row r="37" spans="1:5" x14ac:dyDescent="0.25">
      <c r="A37">
        <f t="shared" si="3"/>
        <v>4</v>
      </c>
      <c r="B37" s="25">
        <f t="shared" si="4"/>
        <v>4.5000000000000018</v>
      </c>
      <c r="C37" s="25">
        <f t="shared" si="0"/>
        <v>200</v>
      </c>
      <c r="D37" s="27">
        <f t="shared" si="1"/>
        <v>0.33476270330314201</v>
      </c>
      <c r="E37" s="25">
        <f t="shared" si="2"/>
        <v>66.952540660628401</v>
      </c>
    </row>
    <row r="38" spans="1:5" x14ac:dyDescent="0.25">
      <c r="A38">
        <f t="shared" si="3"/>
        <v>4</v>
      </c>
      <c r="B38" s="25">
        <f t="shared" si="4"/>
        <v>4.5833333333333348</v>
      </c>
      <c r="C38" s="25">
        <f t="shared" si="0"/>
        <v>200</v>
      </c>
      <c r="D38" s="27">
        <f t="shared" si="1"/>
        <v>0.32804687184344661</v>
      </c>
      <c r="E38" s="25">
        <f t="shared" si="2"/>
        <v>65.609374368689316</v>
      </c>
    </row>
    <row r="39" spans="1:5" x14ac:dyDescent="0.25">
      <c r="A39">
        <f t="shared" si="3"/>
        <v>4</v>
      </c>
      <c r="B39" s="25">
        <f t="shared" si="4"/>
        <v>4.6666666666666679</v>
      </c>
      <c r="C39" s="25">
        <f t="shared" si="0"/>
        <v>200</v>
      </c>
      <c r="D39" s="27">
        <f t="shared" si="1"/>
        <v>0.32146576982568131</v>
      </c>
      <c r="E39" s="25">
        <f t="shared" si="2"/>
        <v>64.29315396513627</v>
      </c>
    </row>
    <row r="40" spans="1:5" x14ac:dyDescent="0.25">
      <c r="A40">
        <f t="shared" si="3"/>
        <v>4</v>
      </c>
      <c r="B40" s="25">
        <f t="shared" si="4"/>
        <v>4.7500000000000009</v>
      </c>
      <c r="C40" s="25">
        <f t="shared" si="0"/>
        <v>200</v>
      </c>
      <c r="D40" s="27">
        <f t="shared" si="1"/>
        <v>0.31501669437937774</v>
      </c>
      <c r="E40" s="25">
        <f t="shared" si="2"/>
        <v>63.003338875875549</v>
      </c>
    </row>
    <row r="41" spans="1:5" x14ac:dyDescent="0.25">
      <c r="A41">
        <f t="shared" si="3"/>
        <v>4</v>
      </c>
      <c r="B41" s="25">
        <f t="shared" si="4"/>
        <v>4.8333333333333339</v>
      </c>
      <c r="C41" s="25">
        <f t="shared" si="0"/>
        <v>200</v>
      </c>
      <c r="D41" s="27">
        <f t="shared" si="1"/>
        <v>0.30869699685761853</v>
      </c>
      <c r="E41" s="25">
        <f t="shared" si="2"/>
        <v>61.739399371523703</v>
      </c>
    </row>
    <row r="42" spans="1:5" x14ac:dyDescent="0.25">
      <c r="A42">
        <f t="shared" si="3"/>
        <v>4</v>
      </c>
      <c r="B42" s="25">
        <f t="shared" si="4"/>
        <v>4.916666666666667</v>
      </c>
      <c r="C42" s="25">
        <f t="shared" si="0"/>
        <v>200</v>
      </c>
      <c r="D42" s="27">
        <f t="shared" si="1"/>
        <v>0.30250408174923338</v>
      </c>
      <c r="E42" s="25">
        <f t="shared" si="2"/>
        <v>60.500816349846673</v>
      </c>
    </row>
    <row r="43" spans="1:5" x14ac:dyDescent="0.25">
      <c r="A43">
        <f t="shared" si="3"/>
        <v>5</v>
      </c>
      <c r="B43" s="25">
        <f t="shared" si="4"/>
        <v>5</v>
      </c>
      <c r="C43" s="25">
        <f t="shared" si="0"/>
        <v>200</v>
      </c>
      <c r="D43" s="27">
        <f t="shared" si="1"/>
        <v>0.29643540561281778</v>
      </c>
      <c r="E43" s="25">
        <f t="shared" si="2"/>
        <v>59.287081122563556</v>
      </c>
    </row>
    <row r="44" spans="1:5" x14ac:dyDescent="0.25">
      <c r="A44">
        <f t="shared" si="3"/>
        <v>5</v>
      </c>
      <c r="B44" s="25">
        <f t="shared" si="4"/>
        <v>5.083333333333333</v>
      </c>
      <c r="C44" s="25">
        <f t="shared" si="0"/>
        <v>200</v>
      </c>
      <c r="D44" s="27">
        <f t="shared" si="1"/>
        <v>0.29048847603213701</v>
      </c>
      <c r="E44" s="25">
        <f t="shared" si="2"/>
        <v>58.097695206427403</v>
      </c>
    </row>
    <row r="45" spans="1:5" x14ac:dyDescent="0.25">
      <c r="A45">
        <f t="shared" si="3"/>
        <v>5</v>
      </c>
      <c r="B45" s="25">
        <f t="shared" si="4"/>
        <v>5.1666666666666661</v>
      </c>
      <c r="C45" s="25">
        <f t="shared" si="0"/>
        <v>200</v>
      </c>
      <c r="D45" s="27">
        <f t="shared" si="1"/>
        <v>0.28466085059248636</v>
      </c>
      <c r="E45" s="25">
        <f t="shared" si="2"/>
        <v>56.932170118497268</v>
      </c>
    </row>
    <row r="46" spans="1:5" x14ac:dyDescent="0.25">
      <c r="A46">
        <f t="shared" si="3"/>
        <v>5</v>
      </c>
      <c r="B46" s="25">
        <f t="shared" si="4"/>
        <v>5.2499999999999991</v>
      </c>
      <c r="C46" s="25">
        <f t="shared" si="0"/>
        <v>200</v>
      </c>
      <c r="D46" s="27">
        <f t="shared" si="1"/>
        <v>0.27895013587758727</v>
      </c>
      <c r="E46" s="25">
        <f t="shared" si="2"/>
        <v>55.790027175517451</v>
      </c>
    </row>
    <row r="47" spans="1:5" x14ac:dyDescent="0.25">
      <c r="A47">
        <f t="shared" si="3"/>
        <v>5</v>
      </c>
      <c r="B47" s="25">
        <f t="shared" si="4"/>
        <v>5.3333333333333321</v>
      </c>
      <c r="C47" s="25">
        <f t="shared" si="0"/>
        <v>200</v>
      </c>
      <c r="D47" s="27">
        <f t="shared" si="1"/>
        <v>0.2733539864866063</v>
      </c>
      <c r="E47" s="25">
        <f t="shared" si="2"/>
        <v>54.670797297321258</v>
      </c>
    </row>
    <row r="48" spans="1:5" x14ac:dyDescent="0.25">
      <c r="A48">
        <f t="shared" si="3"/>
        <v>5</v>
      </c>
      <c r="B48" s="25">
        <f t="shared" si="4"/>
        <v>5.4166666666666652</v>
      </c>
      <c r="C48" s="25">
        <f t="shared" si="0"/>
        <v>200</v>
      </c>
      <c r="D48" s="27">
        <f t="shared" si="1"/>
        <v>0.26787010407089556</v>
      </c>
      <c r="E48" s="25">
        <f t="shared" si="2"/>
        <v>53.574020814179114</v>
      </c>
    </row>
    <row r="49" spans="1:5" x14ac:dyDescent="0.25">
      <c r="A49">
        <f t="shared" si="3"/>
        <v>5</v>
      </c>
      <c r="B49" s="25">
        <f t="shared" si="4"/>
        <v>5.4999999999999982</v>
      </c>
      <c r="C49" s="25">
        <f t="shared" si="0"/>
        <v>200</v>
      </c>
      <c r="D49" s="27">
        <f t="shared" si="1"/>
        <v>0.26249623639005609</v>
      </c>
      <c r="E49" s="25">
        <f t="shared" si="2"/>
        <v>52.499247278011218</v>
      </c>
    </row>
    <row r="50" spans="1:5" x14ac:dyDescent="0.25">
      <c r="A50">
        <f t="shared" si="3"/>
        <v>5</v>
      </c>
      <c r="B50" s="25">
        <f t="shared" si="4"/>
        <v>5.5833333333333313</v>
      </c>
      <c r="C50" s="25">
        <f t="shared" si="0"/>
        <v>200</v>
      </c>
      <c r="D50" s="27">
        <f t="shared" si="1"/>
        <v>0.25723017638693924</v>
      </c>
      <c r="E50" s="25">
        <f t="shared" si="2"/>
        <v>51.44603527738785</v>
      </c>
    </row>
    <row r="51" spans="1:5" x14ac:dyDescent="0.25">
      <c r="A51">
        <f t="shared" si="3"/>
        <v>5</v>
      </c>
      <c r="B51" s="25">
        <f t="shared" si="4"/>
        <v>5.6666666666666643</v>
      </c>
      <c r="C51" s="25">
        <f t="shared" si="0"/>
        <v>200</v>
      </c>
      <c r="D51" s="27">
        <f t="shared" si="1"/>
        <v>0.25206976128120362</v>
      </c>
      <c r="E51" s="25">
        <f t="shared" si="2"/>
        <v>50.413952256240727</v>
      </c>
    </row>
    <row r="52" spans="1:5" x14ac:dyDescent="0.25">
      <c r="A52">
        <f t="shared" si="3"/>
        <v>5</v>
      </c>
      <c r="B52" s="25">
        <f t="shared" si="4"/>
        <v>5.7499999999999973</v>
      </c>
      <c r="C52" s="25">
        <f t="shared" si="0"/>
        <v>200</v>
      </c>
      <c r="D52" s="27">
        <f t="shared" si="1"/>
        <v>0.24701287168105832</v>
      </c>
      <c r="E52" s="25">
        <f t="shared" si="2"/>
        <v>49.402574336211664</v>
      </c>
    </row>
    <row r="53" spans="1:5" x14ac:dyDescent="0.25">
      <c r="A53">
        <f t="shared" si="3"/>
        <v>5</v>
      </c>
      <c r="B53" s="25">
        <f t="shared" si="4"/>
        <v>5.8333333333333304</v>
      </c>
      <c r="C53" s="25">
        <f t="shared" si="0"/>
        <v>200</v>
      </c>
      <c r="D53" s="27">
        <f t="shared" si="1"/>
        <v>0.24205743071282368</v>
      </c>
      <c r="E53" s="25">
        <f t="shared" si="2"/>
        <v>48.411486142564733</v>
      </c>
    </row>
    <row r="54" spans="1:5" x14ac:dyDescent="0.25">
      <c r="A54">
        <f t="shared" si="3"/>
        <v>5</v>
      </c>
      <c r="B54" s="25">
        <f t="shared" si="4"/>
        <v>5.9166666666666634</v>
      </c>
      <c r="C54" s="25">
        <f t="shared" si="0"/>
        <v>200</v>
      </c>
      <c r="D54" s="27">
        <f t="shared" si="1"/>
        <v>0.23720140316795665</v>
      </c>
      <c r="E54" s="25">
        <f t="shared" si="2"/>
        <v>47.440280633591328</v>
      </c>
    </row>
    <row r="55" spans="1:5" x14ac:dyDescent="0.25">
      <c r="A55">
        <f t="shared" si="3"/>
        <v>6</v>
      </c>
      <c r="B55" s="25">
        <f t="shared" si="4"/>
        <v>5.9999999999999964</v>
      </c>
      <c r="C55" s="25">
        <f t="shared" si="0"/>
        <v>200</v>
      </c>
      <c r="D55" s="27">
        <f t="shared" si="1"/>
        <v>0.23244279466718612</v>
      </c>
      <c r="E55" s="25">
        <f t="shared" si="2"/>
        <v>46.488558933437226</v>
      </c>
    </row>
    <row r="56" spans="1:5" x14ac:dyDescent="0.25">
      <c r="A56">
        <f t="shared" si="3"/>
        <v>6</v>
      </c>
      <c r="B56" s="25">
        <f t="shared" si="4"/>
        <v>6.0833333333333295</v>
      </c>
      <c r="C56" s="25">
        <f t="shared" si="0"/>
        <v>200</v>
      </c>
      <c r="D56" s="27">
        <f t="shared" si="1"/>
        <v>0.22777965084141827</v>
      </c>
      <c r="E56" s="25">
        <f t="shared" si="2"/>
        <v>45.555930168283652</v>
      </c>
    </row>
    <row r="57" spans="1:5" x14ac:dyDescent="0.25">
      <c r="A57">
        <f t="shared" si="3"/>
        <v>6</v>
      </c>
      <c r="B57" s="25">
        <f t="shared" si="4"/>
        <v>6.1666666666666625</v>
      </c>
      <c r="C57" s="25">
        <f t="shared" si="0"/>
        <v>200</v>
      </c>
      <c r="D57" s="27">
        <f t="shared" si="1"/>
        <v>0.22321005652907341</v>
      </c>
      <c r="E57" s="25">
        <f t="shared" si="2"/>
        <v>44.642011305814684</v>
      </c>
    </row>
    <row r="58" spans="1:5" x14ac:dyDescent="0.25">
      <c r="A58">
        <f t="shared" si="3"/>
        <v>6</v>
      </c>
      <c r="B58" s="25">
        <f t="shared" si="4"/>
        <v>6.2499999999999956</v>
      </c>
      <c r="C58" s="25">
        <f t="shared" si="0"/>
        <v>200</v>
      </c>
      <c r="D58" s="27">
        <f t="shared" si="1"/>
        <v>0.21873213498952579</v>
      </c>
      <c r="E58" s="25">
        <f t="shared" si="2"/>
        <v>43.746426997905161</v>
      </c>
    </row>
    <row r="59" spans="1:5" x14ac:dyDescent="0.25">
      <c r="A59">
        <f t="shared" si="3"/>
        <v>6</v>
      </c>
      <c r="B59" s="25">
        <f t="shared" si="4"/>
        <v>6.3333333333333286</v>
      </c>
      <c r="C59" s="25">
        <f t="shared" si="0"/>
        <v>200</v>
      </c>
      <c r="D59" s="27">
        <f t="shared" si="1"/>
        <v>0.21434404713232269</v>
      </c>
      <c r="E59" s="25">
        <f t="shared" si="2"/>
        <v>42.868809426464537</v>
      </c>
    </row>
    <row r="60" spans="1:5" x14ac:dyDescent="0.25">
      <c r="A60">
        <f t="shared" si="3"/>
        <v>6</v>
      </c>
      <c r="B60" s="25">
        <f t="shared" si="4"/>
        <v>6.4166666666666616</v>
      </c>
      <c r="C60" s="25">
        <f t="shared" si="0"/>
        <v>200</v>
      </c>
      <c r="D60" s="27">
        <f t="shared" si="1"/>
        <v>0.21004399076186689</v>
      </c>
      <c r="E60" s="25">
        <f t="shared" si="2"/>
        <v>42.00879815237338</v>
      </c>
    </row>
    <row r="61" spans="1:5" x14ac:dyDescent="0.25">
      <c r="A61">
        <f t="shared" si="3"/>
        <v>6</v>
      </c>
      <c r="B61" s="25">
        <f t="shared" si="4"/>
        <v>6.4999999999999947</v>
      </c>
      <c r="C61" s="25">
        <f t="shared" si="0"/>
        <v>200</v>
      </c>
      <c r="D61" s="27">
        <f t="shared" si="1"/>
        <v>0.20583019983725143</v>
      </c>
      <c r="E61" s="25">
        <f t="shared" si="2"/>
        <v>41.166039967450288</v>
      </c>
    </row>
    <row r="62" spans="1:5" x14ac:dyDescent="0.25">
      <c r="A62">
        <f t="shared" si="3"/>
        <v>6</v>
      </c>
      <c r="B62" s="25">
        <f t="shared" si="4"/>
        <v>6.5833333333333277</v>
      </c>
      <c r="C62" s="25">
        <f t="shared" si="0"/>
        <v>200</v>
      </c>
      <c r="D62" s="27">
        <f t="shared" si="1"/>
        <v>0.20170094374694367</v>
      </c>
      <c r="E62" s="25">
        <f t="shared" si="2"/>
        <v>40.34018874938873</v>
      </c>
    </row>
    <row r="63" spans="1:5" x14ac:dyDescent="0.25">
      <c r="A63">
        <f>INT(B63)</f>
        <v>6</v>
      </c>
      <c r="B63" s="25">
        <f>B62+$B$4</f>
        <v>6.6666666666666607</v>
      </c>
      <c r="C63" s="25">
        <f t="shared" si="0"/>
        <v>200</v>
      </c>
      <c r="D63" s="27">
        <f t="shared" si="1"/>
        <v>0.19765452659801971</v>
      </c>
      <c r="E63" s="25">
        <f t="shared" si="2"/>
        <v>39.530905319603946</v>
      </c>
    </row>
    <row r="64" spans="1:5" x14ac:dyDescent="0.25">
      <c r="A64">
        <f t="shared" si="3"/>
        <v>6</v>
      </c>
      <c r="B64" s="25">
        <f t="shared" ref="B64:B67" si="5">B63+$B$4</f>
        <v>6.7499999999999938</v>
      </c>
      <c r="C64" s="25">
        <f t="shared" si="0"/>
        <v>200</v>
      </c>
      <c r="D64" s="27">
        <f t="shared" si="1"/>
        <v>0.19368928651965842</v>
      </c>
      <c r="E64" s="25">
        <f t="shared" si="2"/>
        <v>38.737857303931683</v>
      </c>
    </row>
    <row r="65" spans="1:5" x14ac:dyDescent="0.25">
      <c r="A65">
        <f t="shared" si="3"/>
        <v>6</v>
      </c>
      <c r="B65" s="25">
        <f t="shared" si="5"/>
        <v>6.8333333333333268</v>
      </c>
      <c r="C65" s="25">
        <f t="shared" si="0"/>
        <v>200</v>
      </c>
      <c r="D65" s="27">
        <f t="shared" si="1"/>
        <v>0.18980359498060798</v>
      </c>
      <c r="E65" s="25">
        <f t="shared" si="2"/>
        <v>37.960718996121592</v>
      </c>
    </row>
    <row r="66" spans="1:5" x14ac:dyDescent="0.25">
      <c r="A66">
        <f t="shared" si="3"/>
        <v>6</v>
      </c>
      <c r="B66" s="25">
        <f t="shared" si="5"/>
        <v>6.9166666666666599</v>
      </c>
      <c r="C66" s="25">
        <f t="shared" si="0"/>
        <v>200</v>
      </c>
      <c r="D66" s="27">
        <f t="shared" si="1"/>
        <v>0.18599585612034503</v>
      </c>
      <c r="E66" s="25">
        <f t="shared" si="2"/>
        <v>37.199171224069005</v>
      </c>
    </row>
    <row r="67" spans="1:5" x14ac:dyDescent="0.25">
      <c r="A67">
        <f t="shared" si="3"/>
        <v>6</v>
      </c>
      <c r="B67" s="25">
        <f t="shared" si="5"/>
        <v>6.9999999999999929</v>
      </c>
      <c r="C67" s="25">
        <f t="shared" si="0"/>
        <v>200</v>
      </c>
      <c r="D67" s="27">
        <f t="shared" si="1"/>
        <v>0.18226450609365205</v>
      </c>
      <c r="E67" s="25">
        <f t="shared" si="2"/>
        <v>36.45290121873041</v>
      </c>
    </row>
    <row r="68" spans="1:5" x14ac:dyDescent="0.25">
      <c r="A68">
        <f t="shared" si="3"/>
        <v>7</v>
      </c>
      <c r="B68" s="25">
        <f t="shared" ref="B68:B86" si="6">B67+$B$4</f>
        <v>7.0833333333333259</v>
      </c>
      <c r="C68" s="25">
        <f t="shared" si="0"/>
        <v>200</v>
      </c>
      <c r="D68" s="27">
        <f t="shared" si="1"/>
        <v>0.17860801242834326</v>
      </c>
      <c r="E68" s="25">
        <f t="shared" si="2"/>
        <v>35.721602485668654</v>
      </c>
    </row>
    <row r="69" spans="1:5" x14ac:dyDescent="0.25">
      <c r="A69">
        <f t="shared" si="3"/>
        <v>7</v>
      </c>
      <c r="B69" s="25">
        <f t="shared" si="6"/>
        <v>7.166666666666659</v>
      </c>
      <c r="C69" s="25">
        <f t="shared" si="0"/>
        <v>200</v>
      </c>
      <c r="D69" s="27">
        <f t="shared" si="1"/>
        <v>0.17502487339587544</v>
      </c>
      <c r="E69" s="25">
        <f t="shared" si="2"/>
        <v>35.004974679175085</v>
      </c>
    </row>
    <row r="70" spans="1:5" x14ac:dyDescent="0.25">
      <c r="A70">
        <f t="shared" si="3"/>
        <v>7</v>
      </c>
      <c r="B70" s="25">
        <f t="shared" si="6"/>
        <v>7.249999999999992</v>
      </c>
      <c r="C70" s="25">
        <f t="shared" si="0"/>
        <v>200</v>
      </c>
      <c r="D70" s="27">
        <f t="shared" si="1"/>
        <v>0.17151361739458543</v>
      </c>
      <c r="E70" s="25">
        <f t="shared" si="2"/>
        <v>34.302723478917088</v>
      </c>
    </row>
    <row r="71" spans="1:5" x14ac:dyDescent="0.25">
      <c r="A71">
        <f t="shared" si="3"/>
        <v>7</v>
      </c>
      <c r="B71" s="25">
        <f t="shared" si="6"/>
        <v>7.333333333333325</v>
      </c>
      <c r="C71" s="25">
        <f t="shared" si="0"/>
        <v>200</v>
      </c>
      <c r="D71" s="27">
        <f t="shared" si="1"/>
        <v>0.16807280234530064</v>
      </c>
      <c r="E71" s="25">
        <f t="shared" si="2"/>
        <v>33.61456046906013</v>
      </c>
    </row>
    <row r="72" spans="1:5" x14ac:dyDescent="0.25">
      <c r="A72">
        <f t="shared" si="3"/>
        <v>7</v>
      </c>
      <c r="B72" s="25">
        <f t="shared" si="6"/>
        <v>7.4166666666666581</v>
      </c>
      <c r="C72" s="25">
        <f t="shared" ref="C72:C86" si="7">IF(A72&gt;3,IF(ROUND(B72,2)&lt;8,200,0),225)</f>
        <v>200</v>
      </c>
      <c r="D72" s="27">
        <f t="shared" ref="D72:D86" si="8">(1+$B$3)^(-B72)</f>
        <v>0.16470101509907445</v>
      </c>
      <c r="E72" s="25">
        <f t="shared" ref="E72:E86" si="9">D72*C72</f>
        <v>32.940203019814888</v>
      </c>
    </row>
    <row r="73" spans="1:5" x14ac:dyDescent="0.25">
      <c r="A73">
        <f t="shared" ref="A73:A86" si="10">INT(B73)</f>
        <v>7</v>
      </c>
      <c r="B73" s="25">
        <f t="shared" si="6"/>
        <v>7.4999999999999911</v>
      </c>
      <c r="C73" s="25">
        <f t="shared" si="7"/>
        <v>200</v>
      </c>
      <c r="D73" s="27">
        <f t="shared" si="8"/>
        <v>0.16139687085680351</v>
      </c>
      <c r="E73" s="25">
        <f t="shared" si="9"/>
        <v>32.279374171360701</v>
      </c>
    </row>
    <row r="74" spans="1:5" x14ac:dyDescent="0.25">
      <c r="A74">
        <f t="shared" si="10"/>
        <v>7</v>
      </c>
      <c r="B74" s="25">
        <f t="shared" si="6"/>
        <v>7.5833333333333242</v>
      </c>
      <c r="C74" s="25">
        <f t="shared" si="7"/>
        <v>200</v>
      </c>
      <c r="D74" s="27">
        <f t="shared" si="8"/>
        <v>0.1581590126004882</v>
      </c>
      <c r="E74" s="25">
        <f t="shared" si="9"/>
        <v>31.63180252009764</v>
      </c>
    </row>
    <row r="75" spans="1:5" x14ac:dyDescent="0.25">
      <c r="A75">
        <f t="shared" si="10"/>
        <v>7</v>
      </c>
      <c r="B75" s="25">
        <f t="shared" si="6"/>
        <v>7.6666666666666572</v>
      </c>
      <c r="C75" s="25">
        <f t="shared" si="7"/>
        <v>200</v>
      </c>
      <c r="D75" s="27">
        <f t="shared" si="8"/>
        <v>0.15498611053590286</v>
      </c>
      <c r="E75" s="25">
        <f t="shared" si="9"/>
        <v>30.997222107180573</v>
      </c>
    </row>
    <row r="76" spans="1:5" x14ac:dyDescent="0.25">
      <c r="A76">
        <f t="shared" si="10"/>
        <v>7</v>
      </c>
      <c r="B76" s="25">
        <f t="shared" si="6"/>
        <v>7.7499999999999902</v>
      </c>
      <c r="C76" s="25">
        <f t="shared" si="7"/>
        <v>200</v>
      </c>
      <c r="D76" s="27">
        <f t="shared" si="8"/>
        <v>0.15187686154644686</v>
      </c>
      <c r="E76" s="25">
        <f t="shared" si="9"/>
        <v>30.375372309289371</v>
      </c>
    </row>
    <row r="77" spans="1:5" x14ac:dyDescent="0.25">
      <c r="A77">
        <f t="shared" si="10"/>
        <v>7</v>
      </c>
      <c r="B77" s="25">
        <f t="shared" si="6"/>
        <v>7.8333333333333233</v>
      </c>
      <c r="C77" s="25">
        <f t="shared" si="7"/>
        <v>200</v>
      </c>
      <c r="D77" s="27">
        <f t="shared" si="8"/>
        <v>0.14882998865795249</v>
      </c>
      <c r="E77" s="25">
        <f t="shared" si="9"/>
        <v>29.765997731590499</v>
      </c>
    </row>
    <row r="78" spans="1:5" x14ac:dyDescent="0.25">
      <c r="A78">
        <f t="shared" si="10"/>
        <v>7</v>
      </c>
      <c r="B78" s="25">
        <f t="shared" si="6"/>
        <v>7.9166666666666563</v>
      </c>
      <c r="C78" s="25">
        <f t="shared" si="7"/>
        <v>200</v>
      </c>
      <c r="D78" s="27">
        <f t="shared" si="8"/>
        <v>0.14584424051422909</v>
      </c>
      <c r="E78" s="25">
        <f t="shared" si="9"/>
        <v>29.168848102845818</v>
      </c>
    </row>
    <row r="79" spans="1:5" x14ac:dyDescent="0.25">
      <c r="A79">
        <f t="shared" si="10"/>
        <v>7</v>
      </c>
      <c r="B79" s="25">
        <f t="shared" si="6"/>
        <v>7.9999999999999893</v>
      </c>
      <c r="C79" s="25">
        <f t="shared" si="7"/>
        <v>0</v>
      </c>
      <c r="D79" s="27">
        <f t="shared" si="8"/>
        <v>0.14291839086312896</v>
      </c>
      <c r="E79" s="25">
        <f t="shared" si="9"/>
        <v>0</v>
      </c>
    </row>
    <row r="80" spans="1:5" x14ac:dyDescent="0.25">
      <c r="A80">
        <f t="shared" si="10"/>
        <v>8</v>
      </c>
      <c r="B80" s="25">
        <f t="shared" si="6"/>
        <v>8.0833333333333233</v>
      </c>
      <c r="C80" s="25">
        <f t="shared" si="7"/>
        <v>0</v>
      </c>
      <c r="D80" s="27">
        <f t="shared" si="8"/>
        <v>0.14005123805292327</v>
      </c>
      <c r="E80" s="25">
        <f t="shared" si="9"/>
        <v>0</v>
      </c>
    </row>
    <row r="81" spans="1:5" x14ac:dyDescent="0.25">
      <c r="A81">
        <f t="shared" si="10"/>
        <v>8</v>
      </c>
      <c r="B81" s="25">
        <f t="shared" si="6"/>
        <v>8.1666666666666572</v>
      </c>
      <c r="C81" s="25">
        <f t="shared" si="7"/>
        <v>0</v>
      </c>
      <c r="D81" s="27">
        <f t="shared" si="8"/>
        <v>0.13724160453878176</v>
      </c>
      <c r="E81" s="25">
        <f t="shared" si="9"/>
        <v>0</v>
      </c>
    </row>
    <row r="82" spans="1:5" x14ac:dyDescent="0.25">
      <c r="A82">
        <f t="shared" si="10"/>
        <v>8</v>
      </c>
      <c r="B82" s="25">
        <f t="shared" si="6"/>
        <v>8.2499999999999911</v>
      </c>
      <c r="C82" s="25">
        <f t="shared" si="7"/>
        <v>0</v>
      </c>
      <c r="D82" s="27">
        <f t="shared" si="8"/>
        <v>0.1344883363991527</v>
      </c>
      <c r="E82" s="25">
        <f t="shared" si="9"/>
        <v>0</v>
      </c>
    </row>
    <row r="83" spans="1:5" x14ac:dyDescent="0.25">
      <c r="A83">
        <f t="shared" si="10"/>
        <v>8</v>
      </c>
      <c r="B83" s="25">
        <f t="shared" si="6"/>
        <v>8.333333333333325</v>
      </c>
      <c r="C83" s="25">
        <f t="shared" si="7"/>
        <v>0</v>
      </c>
      <c r="D83" s="27">
        <f t="shared" si="8"/>
        <v>0.1317903028618454</v>
      </c>
      <c r="E83" s="25">
        <f t="shared" si="9"/>
        <v>0</v>
      </c>
    </row>
    <row r="84" spans="1:5" x14ac:dyDescent="0.25">
      <c r="A84">
        <f t="shared" si="10"/>
        <v>8</v>
      </c>
      <c r="B84" s="25">
        <f t="shared" si="6"/>
        <v>8.416666666666659</v>
      </c>
      <c r="C84" s="25">
        <f t="shared" si="7"/>
        <v>0</v>
      </c>
      <c r="D84" s="27">
        <f t="shared" si="8"/>
        <v>0.1291463958396199</v>
      </c>
      <c r="E84" s="25">
        <f t="shared" si="9"/>
        <v>0</v>
      </c>
    </row>
    <row r="85" spans="1:5" x14ac:dyDescent="0.25">
      <c r="A85">
        <f t="shared" si="10"/>
        <v>8</v>
      </c>
      <c r="B85" s="25">
        <f t="shared" si="6"/>
        <v>8.4999999999999929</v>
      </c>
      <c r="C85" s="25">
        <f t="shared" si="7"/>
        <v>0</v>
      </c>
      <c r="D85" s="27">
        <f t="shared" si="8"/>
        <v>0.12655552947509363</v>
      </c>
      <c r="E85" s="25">
        <f t="shared" si="9"/>
        <v>0</v>
      </c>
    </row>
    <row r="86" spans="1:5" x14ac:dyDescent="0.25">
      <c r="A86">
        <f t="shared" si="10"/>
        <v>8</v>
      </c>
      <c r="B86" s="25">
        <f t="shared" si="6"/>
        <v>8.5833333333333268</v>
      </c>
      <c r="C86" s="25">
        <f t="shared" si="7"/>
        <v>0</v>
      </c>
      <c r="D86" s="27">
        <f t="shared" si="8"/>
        <v>0.12401663969477776</v>
      </c>
      <c r="E86" s="25">
        <f t="shared" si="9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workbookViewId="0">
      <selection activeCell="H30" sqref="H30"/>
    </sheetView>
  </sheetViews>
  <sheetFormatPr defaultColWidth="9" defaultRowHeight="15.75" x14ac:dyDescent="0.25"/>
  <cols>
    <col min="1" max="1" width="9" style="2"/>
    <col min="2" max="2" width="14.140625" style="2" bestFit="1" customWidth="1"/>
    <col min="3" max="3" width="23.7109375" style="2" bestFit="1" customWidth="1"/>
    <col min="4" max="4" width="13.7109375" style="2" bestFit="1" customWidth="1"/>
    <col min="5" max="5" width="16" style="2" bestFit="1" customWidth="1"/>
    <col min="6" max="8" width="9" style="2"/>
    <col min="9" max="9" width="14.140625" style="2" bestFit="1" customWidth="1"/>
    <col min="10" max="16384" width="9" style="2"/>
  </cols>
  <sheetData>
    <row r="2" spans="1:10" x14ac:dyDescent="0.25">
      <c r="A2" s="8" t="s">
        <v>15</v>
      </c>
      <c r="B2" s="8" t="s">
        <v>16</v>
      </c>
      <c r="C2" s="8" t="s">
        <v>34</v>
      </c>
      <c r="D2" s="8" t="s">
        <v>17</v>
      </c>
      <c r="E2" s="8" t="s">
        <v>18</v>
      </c>
    </row>
    <row r="3" spans="1:10" x14ac:dyDescent="0.25">
      <c r="A3" s="2">
        <v>1</v>
      </c>
      <c r="B3" s="2">
        <v>1000001</v>
      </c>
      <c r="C3" s="2" t="s">
        <v>35</v>
      </c>
      <c r="D3" s="2">
        <v>10000</v>
      </c>
      <c r="E3" s="2">
        <v>1200</v>
      </c>
    </row>
    <row r="4" spans="1:10" x14ac:dyDescent="0.25">
      <c r="A4" s="2">
        <v>2</v>
      </c>
      <c r="B4" s="2">
        <v>1000002</v>
      </c>
      <c r="C4" s="2" t="s">
        <v>36</v>
      </c>
      <c r="D4" s="2">
        <v>40000</v>
      </c>
      <c r="E4" s="2">
        <v>4800</v>
      </c>
      <c r="I4" s="8"/>
    </row>
    <row r="5" spans="1:10" x14ac:dyDescent="0.25">
      <c r="A5" s="2">
        <v>3</v>
      </c>
      <c r="B5" s="2">
        <v>1000003</v>
      </c>
      <c r="C5" s="2" t="s">
        <v>37</v>
      </c>
      <c r="D5" s="2">
        <v>8000</v>
      </c>
      <c r="E5" s="2">
        <v>960</v>
      </c>
      <c r="I5" s="8" t="s">
        <v>16</v>
      </c>
      <c r="J5" s="9">
        <v>100001</v>
      </c>
    </row>
    <row r="6" spans="1:10" x14ac:dyDescent="0.25">
      <c r="A6" s="2">
        <v>4</v>
      </c>
      <c r="B6" s="2">
        <v>1000004</v>
      </c>
      <c r="C6" s="2" t="s">
        <v>35</v>
      </c>
      <c r="D6" s="2">
        <v>10000</v>
      </c>
      <c r="E6" s="2">
        <v>1200</v>
      </c>
      <c r="I6" s="8" t="s">
        <v>34</v>
      </c>
      <c r="J6" s="2" t="str">
        <f>IFERROR(INDEX($B$2:$E$32,MATCH(J$5,$B$2:$B$32,0),2),"Please input the correct Policy Number")</f>
        <v>Please input the correct Policy Number</v>
      </c>
    </row>
    <row r="7" spans="1:10" x14ac:dyDescent="0.25">
      <c r="A7" s="2">
        <v>5</v>
      </c>
      <c r="B7" s="2">
        <v>1000005</v>
      </c>
      <c r="C7" s="2" t="s">
        <v>37</v>
      </c>
      <c r="D7" s="2">
        <v>9000</v>
      </c>
      <c r="E7" s="2">
        <v>1080</v>
      </c>
      <c r="I7" s="8" t="s">
        <v>17</v>
      </c>
      <c r="J7" s="2">
        <f>IFERROR(INDEX($B$2:$E$32,MATCH(J$5,$B$2:$B$32,0),3),0)</f>
        <v>0</v>
      </c>
    </row>
    <row r="8" spans="1:10" x14ac:dyDescent="0.25">
      <c r="A8" s="2">
        <v>6</v>
      </c>
      <c r="B8" s="2">
        <v>1000006</v>
      </c>
      <c r="C8" s="2" t="s">
        <v>38</v>
      </c>
      <c r="D8" s="2">
        <v>80000</v>
      </c>
      <c r="E8" s="2">
        <v>9600</v>
      </c>
      <c r="I8" s="8" t="s">
        <v>39</v>
      </c>
      <c r="J8" s="2">
        <f>IFERROR(INDEX($B$2:$E$32,MATCH(J$5,$B$2:$B$32,0),4),0)</f>
        <v>0</v>
      </c>
    </row>
    <row r="9" spans="1:10" x14ac:dyDescent="0.25">
      <c r="A9" s="2">
        <v>7</v>
      </c>
      <c r="B9" s="2">
        <v>1000007</v>
      </c>
      <c r="C9" s="2" t="s">
        <v>36</v>
      </c>
      <c r="D9" s="2">
        <v>40000</v>
      </c>
      <c r="E9" s="2">
        <v>4800</v>
      </c>
    </row>
    <row r="10" spans="1:10" x14ac:dyDescent="0.25">
      <c r="A10" s="2">
        <v>8</v>
      </c>
      <c r="B10" s="2">
        <v>1000008</v>
      </c>
      <c r="C10" s="2" t="s">
        <v>37</v>
      </c>
      <c r="D10" s="2">
        <v>6000</v>
      </c>
      <c r="E10" s="2">
        <v>720</v>
      </c>
    </row>
    <row r="11" spans="1:10" x14ac:dyDescent="0.25">
      <c r="A11" s="2">
        <v>9</v>
      </c>
      <c r="B11" s="2">
        <v>1000009</v>
      </c>
      <c r="C11" s="2" t="s">
        <v>36</v>
      </c>
      <c r="D11" s="2">
        <v>40000</v>
      </c>
      <c r="E11" s="2">
        <v>4800</v>
      </c>
      <c r="I11" s="2" t="s">
        <v>40</v>
      </c>
    </row>
    <row r="12" spans="1:10" x14ac:dyDescent="0.25">
      <c r="A12" s="2">
        <v>10</v>
      </c>
      <c r="B12" s="2">
        <v>1000010</v>
      </c>
      <c r="C12" s="2" t="s">
        <v>35</v>
      </c>
      <c r="D12" s="2">
        <v>25000</v>
      </c>
      <c r="E12" s="2">
        <v>3000</v>
      </c>
      <c r="I12" s="2" t="s">
        <v>41</v>
      </c>
    </row>
    <row r="13" spans="1:10" x14ac:dyDescent="0.25">
      <c r="A13" s="2">
        <v>11</v>
      </c>
      <c r="B13" s="2">
        <v>1000011</v>
      </c>
      <c r="C13" s="2" t="s">
        <v>38</v>
      </c>
      <c r="D13" s="2">
        <v>80000</v>
      </c>
      <c r="E13" s="2">
        <v>9600</v>
      </c>
    </row>
    <row r="14" spans="1:10" x14ac:dyDescent="0.25">
      <c r="A14" s="2">
        <v>12</v>
      </c>
      <c r="B14" s="2">
        <v>1000012</v>
      </c>
      <c r="C14" s="2" t="s">
        <v>35</v>
      </c>
      <c r="D14" s="2">
        <v>10000</v>
      </c>
      <c r="E14" s="2">
        <v>1200</v>
      </c>
    </row>
    <row r="15" spans="1:10" x14ac:dyDescent="0.25">
      <c r="A15" s="2">
        <v>13</v>
      </c>
      <c r="B15" s="2">
        <v>1000013</v>
      </c>
      <c r="C15" s="2" t="s">
        <v>35</v>
      </c>
      <c r="D15" s="2">
        <v>21000</v>
      </c>
      <c r="E15" s="2">
        <v>2520</v>
      </c>
    </row>
    <row r="16" spans="1:10" x14ac:dyDescent="0.25">
      <c r="A16" s="2">
        <v>14</v>
      </c>
      <c r="B16" s="2">
        <v>1000014</v>
      </c>
      <c r="C16" s="2" t="s">
        <v>36</v>
      </c>
      <c r="D16" s="2">
        <v>40000</v>
      </c>
      <c r="E16" s="2">
        <v>4800</v>
      </c>
    </row>
    <row r="17" spans="1:5" x14ac:dyDescent="0.25">
      <c r="A17" s="2">
        <v>15</v>
      </c>
      <c r="B17" s="2">
        <v>1000015</v>
      </c>
      <c r="C17" s="2" t="s">
        <v>35</v>
      </c>
      <c r="D17" s="2">
        <v>10000</v>
      </c>
      <c r="E17" s="2">
        <v>1200</v>
      </c>
    </row>
    <row r="18" spans="1:5" x14ac:dyDescent="0.25">
      <c r="A18" s="2">
        <v>16</v>
      </c>
      <c r="B18" s="2">
        <v>1000016</v>
      </c>
      <c r="C18" s="2" t="s">
        <v>35</v>
      </c>
      <c r="D18" s="2">
        <v>10000</v>
      </c>
      <c r="E18" s="2">
        <v>1200</v>
      </c>
    </row>
    <row r="19" spans="1:5" x14ac:dyDescent="0.25">
      <c r="A19" s="2">
        <v>17</v>
      </c>
      <c r="B19" s="2">
        <v>1000017</v>
      </c>
      <c r="C19" s="2" t="s">
        <v>36</v>
      </c>
      <c r="D19" s="2">
        <v>40000</v>
      </c>
      <c r="E19" s="2">
        <v>4800</v>
      </c>
    </row>
    <row r="20" spans="1:5" x14ac:dyDescent="0.25">
      <c r="A20" s="2">
        <v>18</v>
      </c>
      <c r="B20" s="2">
        <v>1000018</v>
      </c>
      <c r="C20" s="2" t="s">
        <v>37</v>
      </c>
      <c r="D20" s="2">
        <v>8000</v>
      </c>
      <c r="E20" s="2">
        <v>960</v>
      </c>
    </row>
    <row r="21" spans="1:5" x14ac:dyDescent="0.25">
      <c r="A21" s="2">
        <v>19</v>
      </c>
      <c r="B21" s="2">
        <v>1000019</v>
      </c>
      <c r="C21" s="2" t="s">
        <v>35</v>
      </c>
      <c r="D21" s="2">
        <v>10000</v>
      </c>
      <c r="E21" s="2">
        <v>1200</v>
      </c>
    </row>
    <row r="22" spans="1:5" x14ac:dyDescent="0.25">
      <c r="A22" s="2">
        <v>20</v>
      </c>
      <c r="B22" s="2">
        <v>1000020</v>
      </c>
      <c r="C22" s="2" t="s">
        <v>37</v>
      </c>
      <c r="D22" s="2">
        <v>9000</v>
      </c>
      <c r="E22" s="2">
        <v>1080</v>
      </c>
    </row>
    <row r="23" spans="1:5" x14ac:dyDescent="0.25">
      <c r="A23" s="2">
        <v>21</v>
      </c>
      <c r="B23" s="2">
        <v>1000021</v>
      </c>
      <c r="C23" s="2" t="s">
        <v>38</v>
      </c>
      <c r="D23" s="2">
        <v>80000</v>
      </c>
      <c r="E23" s="2">
        <v>9600</v>
      </c>
    </row>
    <row r="24" spans="1:5" x14ac:dyDescent="0.25">
      <c r="A24" s="2">
        <v>22</v>
      </c>
      <c r="B24" s="2">
        <v>1000022</v>
      </c>
      <c r="C24" s="2" t="s">
        <v>36</v>
      </c>
      <c r="D24" s="2">
        <v>40000</v>
      </c>
      <c r="E24" s="2">
        <v>4800</v>
      </c>
    </row>
    <row r="25" spans="1:5" x14ac:dyDescent="0.25">
      <c r="A25" s="2">
        <v>23</v>
      </c>
      <c r="B25" s="2">
        <v>1000023</v>
      </c>
      <c r="C25" s="2" t="s">
        <v>37</v>
      </c>
      <c r="D25" s="2">
        <v>6000</v>
      </c>
      <c r="E25" s="2">
        <v>720</v>
      </c>
    </row>
    <row r="26" spans="1:5" x14ac:dyDescent="0.25">
      <c r="A26" s="2">
        <v>24</v>
      </c>
      <c r="B26" s="2">
        <v>1000024</v>
      </c>
      <c r="C26" s="2" t="s">
        <v>36</v>
      </c>
      <c r="D26" s="2">
        <v>40000</v>
      </c>
      <c r="E26" s="2">
        <v>4800</v>
      </c>
    </row>
    <row r="27" spans="1:5" x14ac:dyDescent="0.25">
      <c r="A27" s="2">
        <v>25</v>
      </c>
      <c r="B27" s="2">
        <v>1000025</v>
      </c>
      <c r="C27" s="2" t="s">
        <v>35</v>
      </c>
      <c r="D27" s="2">
        <v>25000</v>
      </c>
      <c r="E27" s="2">
        <v>3000</v>
      </c>
    </row>
    <row r="28" spans="1:5" x14ac:dyDescent="0.25">
      <c r="A28" s="2">
        <v>26</v>
      </c>
      <c r="B28" s="2">
        <v>1000026</v>
      </c>
      <c r="C28" s="2" t="s">
        <v>38</v>
      </c>
      <c r="D28" s="2">
        <v>80000</v>
      </c>
      <c r="E28" s="2">
        <v>9600</v>
      </c>
    </row>
    <row r="29" spans="1:5" x14ac:dyDescent="0.25">
      <c r="A29" s="2">
        <v>27</v>
      </c>
      <c r="B29" s="2">
        <v>1000027</v>
      </c>
      <c r="C29" s="2" t="s">
        <v>35</v>
      </c>
      <c r="D29" s="2">
        <v>10000</v>
      </c>
      <c r="E29" s="2">
        <v>1200</v>
      </c>
    </row>
    <row r="30" spans="1:5" x14ac:dyDescent="0.25">
      <c r="A30" s="2">
        <v>28</v>
      </c>
      <c r="B30" s="2">
        <v>1000028</v>
      </c>
      <c r="C30" s="2" t="s">
        <v>35</v>
      </c>
      <c r="D30" s="2">
        <v>21000</v>
      </c>
      <c r="E30" s="2">
        <v>2520</v>
      </c>
    </row>
    <row r="31" spans="1:5" x14ac:dyDescent="0.25">
      <c r="A31" s="2">
        <v>29</v>
      </c>
      <c r="B31" s="2">
        <v>1000029</v>
      </c>
      <c r="C31" s="2" t="s">
        <v>36</v>
      </c>
      <c r="D31" s="2">
        <v>40000</v>
      </c>
      <c r="E31" s="2">
        <v>4800</v>
      </c>
    </row>
    <row r="32" spans="1:5" x14ac:dyDescent="0.25">
      <c r="A32" s="2">
        <v>30</v>
      </c>
      <c r="B32" s="2">
        <v>1000030</v>
      </c>
      <c r="C32" s="2" t="s">
        <v>35</v>
      </c>
      <c r="D32" s="2">
        <v>10000</v>
      </c>
      <c r="E32" s="2">
        <v>1200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A3" sqref="A3"/>
    </sheetView>
  </sheetViews>
  <sheetFormatPr defaultRowHeight="15" x14ac:dyDescent="0.25"/>
  <cols>
    <col min="1" max="1" width="23.7109375" bestFit="1" customWidth="1"/>
    <col min="2" max="2" width="22.42578125" bestFit="1" customWidth="1"/>
    <col min="3" max="3" width="20.42578125" bestFit="1" customWidth="1"/>
    <col min="4" max="4" width="22.85546875" bestFit="1" customWidth="1"/>
  </cols>
  <sheetData>
    <row r="3" spans="1:4" x14ac:dyDescent="0.25">
      <c r="A3" s="11" t="s">
        <v>42</v>
      </c>
      <c r="B3" t="s">
        <v>44</v>
      </c>
      <c r="C3" t="s">
        <v>45</v>
      </c>
      <c r="D3" t="s">
        <v>46</v>
      </c>
    </row>
    <row r="4" spans="1:4" x14ac:dyDescent="0.25">
      <c r="A4" s="12" t="s">
        <v>37</v>
      </c>
      <c r="B4" s="13">
        <v>6</v>
      </c>
      <c r="C4" s="13">
        <v>46000</v>
      </c>
      <c r="D4" s="13">
        <v>5520</v>
      </c>
    </row>
    <row r="5" spans="1:4" x14ac:dyDescent="0.25">
      <c r="A5" s="12" t="s">
        <v>36</v>
      </c>
      <c r="B5" s="13">
        <v>8</v>
      </c>
      <c r="C5" s="13">
        <v>320000</v>
      </c>
      <c r="D5" s="13">
        <v>38400</v>
      </c>
    </row>
    <row r="6" spans="1:4" x14ac:dyDescent="0.25">
      <c r="A6" s="12" t="s">
        <v>38</v>
      </c>
      <c r="B6" s="13">
        <v>4</v>
      </c>
      <c r="C6" s="13">
        <v>320000</v>
      </c>
      <c r="D6" s="13">
        <v>38400</v>
      </c>
    </row>
    <row r="7" spans="1:4" x14ac:dyDescent="0.25">
      <c r="A7" s="12" t="s">
        <v>35</v>
      </c>
      <c r="B7" s="13">
        <v>12</v>
      </c>
      <c r="C7" s="13">
        <v>172000</v>
      </c>
      <c r="D7" s="13">
        <v>20640</v>
      </c>
    </row>
    <row r="8" spans="1:4" x14ac:dyDescent="0.25">
      <c r="A8" s="12" t="s">
        <v>43</v>
      </c>
      <c r="B8" s="13">
        <v>30</v>
      </c>
      <c r="C8" s="13">
        <v>858000</v>
      </c>
      <c r="D8" s="13">
        <v>102960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workbookViewId="0">
      <selection activeCell="J6" sqref="J6"/>
    </sheetView>
  </sheetViews>
  <sheetFormatPr defaultColWidth="9" defaultRowHeight="15.75" x14ac:dyDescent="0.25"/>
  <cols>
    <col min="1" max="1" width="9" style="2"/>
    <col min="2" max="2" width="14.140625" style="2" bestFit="1" customWidth="1"/>
    <col min="3" max="3" width="23.7109375" style="2" bestFit="1" customWidth="1"/>
    <col min="4" max="4" width="13.7109375" style="2" bestFit="1" customWidth="1"/>
    <col min="5" max="5" width="16" style="2" bestFit="1" customWidth="1"/>
    <col min="6" max="8" width="9" style="2"/>
    <col min="9" max="9" width="14.140625" style="2" bestFit="1" customWidth="1"/>
    <col min="10" max="16384" width="9" style="2"/>
  </cols>
  <sheetData>
    <row r="2" spans="1:10" x14ac:dyDescent="0.25">
      <c r="A2" s="8" t="s">
        <v>15</v>
      </c>
      <c r="B2" s="8" t="s">
        <v>16</v>
      </c>
      <c r="C2" s="8" t="s">
        <v>34</v>
      </c>
      <c r="D2" s="8" t="s">
        <v>17</v>
      </c>
      <c r="E2" s="8" t="s">
        <v>18</v>
      </c>
    </row>
    <row r="3" spans="1:10" x14ac:dyDescent="0.25">
      <c r="A3" s="2">
        <v>8</v>
      </c>
      <c r="B3" s="2">
        <v>1000008</v>
      </c>
      <c r="C3" s="2" t="s">
        <v>37</v>
      </c>
      <c r="D3" s="2">
        <v>6000</v>
      </c>
      <c r="E3" s="2">
        <v>720</v>
      </c>
    </row>
    <row r="4" spans="1:10" x14ac:dyDescent="0.25">
      <c r="A4" s="2">
        <v>23</v>
      </c>
      <c r="B4" s="2">
        <v>1000023</v>
      </c>
      <c r="C4" s="2" t="s">
        <v>37</v>
      </c>
      <c r="D4" s="2">
        <v>6000</v>
      </c>
      <c r="E4" s="2">
        <v>720</v>
      </c>
      <c r="I4" s="8"/>
    </row>
    <row r="5" spans="1:10" x14ac:dyDescent="0.25">
      <c r="A5" s="2">
        <v>3</v>
      </c>
      <c r="B5" s="2">
        <v>1000003</v>
      </c>
      <c r="C5" s="2" t="s">
        <v>37</v>
      </c>
      <c r="D5" s="2">
        <v>8000</v>
      </c>
      <c r="E5" s="2">
        <v>960</v>
      </c>
      <c r="I5" s="8" t="s">
        <v>16</v>
      </c>
      <c r="J5" s="9">
        <v>1000001</v>
      </c>
    </row>
    <row r="6" spans="1:10" x14ac:dyDescent="0.25">
      <c r="A6" s="2">
        <v>18</v>
      </c>
      <c r="B6" s="2">
        <v>1000018</v>
      </c>
      <c r="C6" s="2" t="s">
        <v>37</v>
      </c>
      <c r="D6" s="2">
        <v>8000</v>
      </c>
      <c r="E6" s="2">
        <v>960</v>
      </c>
      <c r="I6" s="8" t="s">
        <v>34</v>
      </c>
      <c r="J6" s="2" t="str">
        <f>IFERROR(INDEX($B$2:$E$32,MATCH(J$5,$B$2:$B$32,0),2),"Please input the correct Policy Number")</f>
        <v>Two Wheeled</v>
      </c>
    </row>
    <row r="7" spans="1:10" x14ac:dyDescent="0.25">
      <c r="A7" s="2">
        <v>5</v>
      </c>
      <c r="B7" s="2">
        <v>1000005</v>
      </c>
      <c r="C7" s="2" t="s">
        <v>37</v>
      </c>
      <c r="D7" s="2">
        <v>9000</v>
      </c>
      <c r="E7" s="2">
        <v>1080</v>
      </c>
      <c r="I7" s="8" t="s">
        <v>17</v>
      </c>
      <c r="J7" s="2">
        <f>IFERROR(INDEX($B$2:$E$32,MATCH(J$5,$B$2:$B$32,0),3),0)</f>
        <v>10000</v>
      </c>
    </row>
    <row r="8" spans="1:10" x14ac:dyDescent="0.25">
      <c r="A8" s="2">
        <v>20</v>
      </c>
      <c r="B8" s="2">
        <v>1000020</v>
      </c>
      <c r="C8" s="2" t="s">
        <v>37</v>
      </c>
      <c r="D8" s="2">
        <v>9000</v>
      </c>
      <c r="E8" s="2">
        <v>1080</v>
      </c>
      <c r="I8" s="8" t="s">
        <v>39</v>
      </c>
      <c r="J8" s="2">
        <f>IFERROR(INDEX($B$2:$E$32,MATCH(J$5,$B$2:$B$32,0),4),0)</f>
        <v>1200</v>
      </c>
    </row>
    <row r="9" spans="1:10" x14ac:dyDescent="0.25">
      <c r="A9" s="2">
        <v>2</v>
      </c>
      <c r="B9" s="2">
        <v>1000002</v>
      </c>
      <c r="C9" s="2" t="s">
        <v>36</v>
      </c>
      <c r="D9" s="2">
        <v>40000</v>
      </c>
      <c r="E9" s="2">
        <v>4800</v>
      </c>
    </row>
    <row r="10" spans="1:10" x14ac:dyDescent="0.25">
      <c r="A10" s="2">
        <v>7</v>
      </c>
      <c r="B10" s="2">
        <v>1000007</v>
      </c>
      <c r="C10" s="2" t="s">
        <v>36</v>
      </c>
      <c r="D10" s="2">
        <v>40000</v>
      </c>
      <c r="E10" s="2">
        <v>4800</v>
      </c>
    </row>
    <row r="11" spans="1:10" x14ac:dyDescent="0.25">
      <c r="A11" s="2">
        <v>9</v>
      </c>
      <c r="B11" s="2">
        <v>1000009</v>
      </c>
      <c r="C11" s="2" t="s">
        <v>36</v>
      </c>
      <c r="D11" s="2">
        <v>40000</v>
      </c>
      <c r="E11" s="2">
        <v>4800</v>
      </c>
      <c r="I11" s="2" t="s">
        <v>40</v>
      </c>
    </row>
    <row r="12" spans="1:10" x14ac:dyDescent="0.25">
      <c r="A12" s="2">
        <v>14</v>
      </c>
      <c r="B12" s="2">
        <v>1000014</v>
      </c>
      <c r="C12" s="2" t="s">
        <v>36</v>
      </c>
      <c r="D12" s="2">
        <v>40000</v>
      </c>
      <c r="E12" s="2">
        <v>4800</v>
      </c>
      <c r="I12" s="2" t="s">
        <v>41</v>
      </c>
    </row>
    <row r="13" spans="1:10" x14ac:dyDescent="0.25">
      <c r="A13" s="2">
        <v>17</v>
      </c>
      <c r="B13" s="2">
        <v>1000017</v>
      </c>
      <c r="C13" s="2" t="s">
        <v>36</v>
      </c>
      <c r="D13" s="2">
        <v>40000</v>
      </c>
      <c r="E13" s="2">
        <v>4800</v>
      </c>
    </row>
    <row r="14" spans="1:10" x14ac:dyDescent="0.25">
      <c r="A14" s="2">
        <v>22</v>
      </c>
      <c r="B14" s="2">
        <v>1000022</v>
      </c>
      <c r="C14" s="2" t="s">
        <v>36</v>
      </c>
      <c r="D14" s="2">
        <v>40000</v>
      </c>
      <c r="E14" s="2">
        <v>4800</v>
      </c>
    </row>
    <row r="15" spans="1:10" x14ac:dyDescent="0.25">
      <c r="A15" s="2">
        <v>24</v>
      </c>
      <c r="B15" s="2">
        <v>1000024</v>
      </c>
      <c r="C15" s="2" t="s">
        <v>36</v>
      </c>
      <c r="D15" s="2">
        <v>40000</v>
      </c>
      <c r="E15" s="2">
        <v>4800</v>
      </c>
    </row>
    <row r="16" spans="1:10" x14ac:dyDescent="0.25">
      <c r="A16" s="2">
        <v>29</v>
      </c>
      <c r="B16" s="2">
        <v>1000029</v>
      </c>
      <c r="C16" s="2" t="s">
        <v>36</v>
      </c>
      <c r="D16" s="2">
        <v>40000</v>
      </c>
      <c r="E16" s="2">
        <v>4800</v>
      </c>
    </row>
    <row r="17" spans="1:5" x14ac:dyDescent="0.25">
      <c r="A17" s="2">
        <v>6</v>
      </c>
      <c r="B17" s="2">
        <v>1000006</v>
      </c>
      <c r="C17" s="2" t="s">
        <v>38</v>
      </c>
      <c r="D17" s="2">
        <v>80000</v>
      </c>
      <c r="E17" s="2">
        <v>9600</v>
      </c>
    </row>
    <row r="18" spans="1:5" x14ac:dyDescent="0.25">
      <c r="A18" s="2">
        <v>11</v>
      </c>
      <c r="B18" s="2">
        <v>1000011</v>
      </c>
      <c r="C18" s="2" t="s">
        <v>38</v>
      </c>
      <c r="D18" s="2">
        <v>80000</v>
      </c>
      <c r="E18" s="2">
        <v>9600</v>
      </c>
    </row>
    <row r="19" spans="1:5" x14ac:dyDescent="0.25">
      <c r="A19" s="2">
        <v>21</v>
      </c>
      <c r="B19" s="2">
        <v>1000021</v>
      </c>
      <c r="C19" s="2" t="s">
        <v>38</v>
      </c>
      <c r="D19" s="2">
        <v>80000</v>
      </c>
      <c r="E19" s="2">
        <v>9600</v>
      </c>
    </row>
    <row r="20" spans="1:5" x14ac:dyDescent="0.25">
      <c r="A20" s="2">
        <v>26</v>
      </c>
      <c r="B20" s="2">
        <v>1000026</v>
      </c>
      <c r="C20" s="2" t="s">
        <v>38</v>
      </c>
      <c r="D20" s="2">
        <v>80000</v>
      </c>
      <c r="E20" s="2">
        <v>9600</v>
      </c>
    </row>
    <row r="21" spans="1:5" x14ac:dyDescent="0.25">
      <c r="A21" s="2">
        <v>1</v>
      </c>
      <c r="B21" s="2">
        <v>1000001</v>
      </c>
      <c r="C21" s="2" t="s">
        <v>35</v>
      </c>
      <c r="D21" s="2">
        <v>10000</v>
      </c>
      <c r="E21" s="2">
        <v>1200</v>
      </c>
    </row>
    <row r="22" spans="1:5" x14ac:dyDescent="0.25">
      <c r="A22" s="2">
        <v>4</v>
      </c>
      <c r="B22" s="2">
        <v>1000004</v>
      </c>
      <c r="C22" s="2" t="s">
        <v>35</v>
      </c>
      <c r="D22" s="2">
        <v>10000</v>
      </c>
      <c r="E22" s="2">
        <v>1200</v>
      </c>
    </row>
    <row r="23" spans="1:5" x14ac:dyDescent="0.25">
      <c r="A23" s="2">
        <v>12</v>
      </c>
      <c r="B23" s="2">
        <v>1000012</v>
      </c>
      <c r="C23" s="2" t="s">
        <v>35</v>
      </c>
      <c r="D23" s="2">
        <v>10000</v>
      </c>
      <c r="E23" s="2">
        <v>1200</v>
      </c>
    </row>
    <row r="24" spans="1:5" x14ac:dyDescent="0.25">
      <c r="A24" s="2">
        <v>15</v>
      </c>
      <c r="B24" s="2">
        <v>1000015</v>
      </c>
      <c r="C24" s="2" t="s">
        <v>35</v>
      </c>
      <c r="D24" s="2">
        <v>10000</v>
      </c>
      <c r="E24" s="2">
        <v>1200</v>
      </c>
    </row>
    <row r="25" spans="1:5" x14ac:dyDescent="0.25">
      <c r="A25" s="2">
        <v>16</v>
      </c>
      <c r="B25" s="2">
        <v>1000016</v>
      </c>
      <c r="C25" s="2" t="s">
        <v>35</v>
      </c>
      <c r="D25" s="2">
        <v>10000</v>
      </c>
      <c r="E25" s="2">
        <v>1200</v>
      </c>
    </row>
    <row r="26" spans="1:5" x14ac:dyDescent="0.25">
      <c r="A26" s="2">
        <v>19</v>
      </c>
      <c r="B26" s="2">
        <v>1000019</v>
      </c>
      <c r="C26" s="2" t="s">
        <v>35</v>
      </c>
      <c r="D26" s="2">
        <v>10000</v>
      </c>
      <c r="E26" s="2">
        <v>1200</v>
      </c>
    </row>
    <row r="27" spans="1:5" x14ac:dyDescent="0.25">
      <c r="A27" s="2">
        <v>27</v>
      </c>
      <c r="B27" s="2">
        <v>1000027</v>
      </c>
      <c r="C27" s="2" t="s">
        <v>35</v>
      </c>
      <c r="D27" s="2">
        <v>10000</v>
      </c>
      <c r="E27" s="2">
        <v>1200</v>
      </c>
    </row>
    <row r="28" spans="1:5" x14ac:dyDescent="0.25">
      <c r="A28" s="2">
        <v>30</v>
      </c>
      <c r="B28" s="2">
        <v>1000030</v>
      </c>
      <c r="C28" s="2" t="s">
        <v>35</v>
      </c>
      <c r="D28" s="2">
        <v>10000</v>
      </c>
      <c r="E28" s="2">
        <v>1200</v>
      </c>
    </row>
    <row r="29" spans="1:5" x14ac:dyDescent="0.25">
      <c r="A29" s="2">
        <v>13</v>
      </c>
      <c r="B29" s="2">
        <v>1000013</v>
      </c>
      <c r="C29" s="2" t="s">
        <v>35</v>
      </c>
      <c r="D29" s="2">
        <v>21000</v>
      </c>
      <c r="E29" s="2">
        <v>2520</v>
      </c>
    </row>
    <row r="30" spans="1:5" x14ac:dyDescent="0.25">
      <c r="A30" s="2">
        <v>28</v>
      </c>
      <c r="B30" s="2">
        <v>1000028</v>
      </c>
      <c r="C30" s="2" t="s">
        <v>35</v>
      </c>
      <c r="D30" s="2">
        <v>21000</v>
      </c>
      <c r="E30" s="2">
        <v>2520</v>
      </c>
    </row>
    <row r="31" spans="1:5" x14ac:dyDescent="0.25">
      <c r="A31" s="2">
        <v>10</v>
      </c>
      <c r="B31" s="2">
        <v>1000010</v>
      </c>
      <c r="C31" s="2" t="s">
        <v>35</v>
      </c>
      <c r="D31" s="2">
        <v>25000</v>
      </c>
      <c r="E31" s="2">
        <v>3000</v>
      </c>
    </row>
    <row r="32" spans="1:5" x14ac:dyDescent="0.25">
      <c r="A32" s="2">
        <v>25</v>
      </c>
      <c r="B32" s="2">
        <v>1000025</v>
      </c>
      <c r="C32" s="2" t="s">
        <v>35</v>
      </c>
      <c r="D32" s="2">
        <v>25000</v>
      </c>
      <c r="E32" s="2">
        <v>3000</v>
      </c>
    </row>
  </sheetData>
  <sortState ref="A3:E32">
    <sortCondition ref="C3:C32"/>
    <sortCondition ref="D3:D32"/>
  </sortState>
  <pageMargins left="0.7" right="0.7" top="0.75" bottom="0.75" header="0.3" footer="0.3"/>
  <pageSetup paperSize="9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activeCell="I17" sqref="I17"/>
    </sheetView>
  </sheetViews>
  <sheetFormatPr defaultRowHeight="15" x14ac:dyDescent="0.25"/>
  <cols>
    <col min="9" max="9" width="13.28515625" bestFit="1" customWidth="1"/>
    <col min="10" max="11" width="11.7109375" bestFit="1" customWidth="1"/>
    <col min="12" max="12" width="13.28515625" bestFit="1" customWidth="1"/>
    <col min="13" max="14" width="11.7109375" bestFit="1" customWidth="1"/>
    <col min="15" max="15" width="14.85546875" bestFit="1" customWidth="1"/>
    <col min="16" max="17" width="11.5703125" bestFit="1" customWidth="1"/>
    <col min="18" max="18" width="9.5703125" bestFit="1" customWidth="1"/>
    <col min="19" max="19" width="13.28515625" bestFit="1" customWidth="1"/>
    <col min="20" max="20" width="11.5703125" bestFit="1" customWidth="1"/>
    <col min="21" max="21" width="15" bestFit="1" customWidth="1"/>
    <col min="22" max="22" width="14.28515625" bestFit="1" customWidth="1"/>
    <col min="23" max="23" width="18.42578125" bestFit="1" customWidth="1"/>
  </cols>
  <sheetData>
    <row r="1" spans="1:23" ht="16.5" thickBot="1" x14ac:dyDescent="0.3">
      <c r="A1" s="14"/>
      <c r="B1" s="15" t="s">
        <v>47</v>
      </c>
      <c r="C1" s="15" t="s">
        <v>48</v>
      </c>
      <c r="D1" s="15" t="s">
        <v>49</v>
      </c>
      <c r="E1" s="15" t="s">
        <v>50</v>
      </c>
      <c r="H1" s="20" t="s">
        <v>89</v>
      </c>
    </row>
    <row r="2" spans="1:23" ht="16.5" thickBot="1" x14ac:dyDescent="0.3">
      <c r="A2" s="16" t="s">
        <v>51</v>
      </c>
      <c r="B2" s="17">
        <v>100</v>
      </c>
      <c r="C2" s="17">
        <v>200</v>
      </c>
      <c r="D2" s="17">
        <v>300</v>
      </c>
      <c r="E2" s="17">
        <v>400</v>
      </c>
      <c r="H2" s="23"/>
      <c r="I2" s="38" t="s">
        <v>47</v>
      </c>
      <c r="J2" s="38"/>
      <c r="K2" s="38"/>
      <c r="L2" s="38" t="s">
        <v>48</v>
      </c>
      <c r="M2" s="38"/>
      <c r="N2" s="38"/>
      <c r="O2" s="38" t="s">
        <v>49</v>
      </c>
      <c r="P2" s="38"/>
      <c r="Q2" s="38"/>
      <c r="R2" s="38" t="s">
        <v>50</v>
      </c>
      <c r="S2" s="38"/>
      <c r="T2" s="38"/>
      <c r="U2" s="23" t="s">
        <v>71</v>
      </c>
      <c r="V2" s="23" t="s">
        <v>72</v>
      </c>
      <c r="W2" s="23" t="s">
        <v>70</v>
      </c>
    </row>
    <row r="3" spans="1:23" ht="16.5" thickBot="1" x14ac:dyDescent="0.3">
      <c r="A3" s="16" t="s">
        <v>52</v>
      </c>
      <c r="B3" s="17">
        <v>50</v>
      </c>
      <c r="C3" s="17">
        <v>50</v>
      </c>
      <c r="D3" s="17">
        <v>100</v>
      </c>
      <c r="E3" s="17">
        <v>100</v>
      </c>
      <c r="G3" s="21"/>
      <c r="H3" s="23"/>
      <c r="I3" s="23" t="s">
        <v>67</v>
      </c>
      <c r="J3" s="23" t="s">
        <v>68</v>
      </c>
      <c r="K3" s="23" t="s">
        <v>69</v>
      </c>
      <c r="L3" s="23" t="s">
        <v>67</v>
      </c>
      <c r="M3" s="23" t="s">
        <v>68</v>
      </c>
      <c r="N3" s="23" t="s">
        <v>69</v>
      </c>
      <c r="O3" s="23" t="s">
        <v>67</v>
      </c>
      <c r="P3" s="23" t="s">
        <v>68</v>
      </c>
      <c r="Q3" s="23" t="s">
        <v>69</v>
      </c>
      <c r="R3" s="23" t="s">
        <v>67</v>
      </c>
      <c r="S3" s="23" t="s">
        <v>68</v>
      </c>
      <c r="T3" s="23" t="s">
        <v>69</v>
      </c>
      <c r="U3" s="23"/>
      <c r="V3" s="23"/>
      <c r="W3" s="23"/>
    </row>
    <row r="4" spans="1:23" ht="15.75" x14ac:dyDescent="0.25">
      <c r="A4" t="s">
        <v>66</v>
      </c>
      <c r="B4">
        <v>5000</v>
      </c>
      <c r="G4" s="21"/>
      <c r="H4" s="24" t="s">
        <v>54</v>
      </c>
      <c r="I4" s="23">
        <f>B8*$B$4</f>
        <v>1250</v>
      </c>
      <c r="J4" s="23">
        <f>I4*$B$2</f>
        <v>125000</v>
      </c>
      <c r="K4" s="23">
        <f>I4*$B$3</f>
        <v>62500</v>
      </c>
      <c r="L4" s="23">
        <f t="shared" ref="L4:L15" si="0">C8*$B$4</f>
        <v>1250</v>
      </c>
      <c r="M4" s="23">
        <f>L4*$C$2</f>
        <v>250000</v>
      </c>
      <c r="N4" s="23">
        <f>L4*$C$3</f>
        <v>62500</v>
      </c>
      <c r="O4" s="23">
        <f t="shared" ref="O4:O15" si="1">D8*$B$4</f>
        <v>1250</v>
      </c>
      <c r="P4" s="23">
        <f>O4*$D$2</f>
        <v>375000</v>
      </c>
      <c r="Q4" s="23">
        <f>O4*$D$3</f>
        <v>125000</v>
      </c>
      <c r="R4" s="23">
        <f t="shared" ref="R4:R15" si="2">E8*$B$4</f>
        <v>1250</v>
      </c>
      <c r="S4" s="23">
        <f>R4*$E$2</f>
        <v>500000</v>
      </c>
      <c r="T4" s="23">
        <f>R4*$E$3</f>
        <v>125000</v>
      </c>
      <c r="U4" s="23">
        <f>SUM(J4,M4,P4,S4)</f>
        <v>1250000</v>
      </c>
      <c r="V4" s="23">
        <f>SUM(K4,N4,Q4,T4)</f>
        <v>375000</v>
      </c>
      <c r="W4" s="23">
        <f>U4-V4</f>
        <v>875000</v>
      </c>
    </row>
    <row r="5" spans="1:23" ht="16.5" thickBot="1" x14ac:dyDescent="0.3">
      <c r="G5" s="21"/>
      <c r="H5" s="24" t="s">
        <v>55</v>
      </c>
      <c r="I5" s="23">
        <f t="shared" ref="I5:I15" si="3">B9*$B$4</f>
        <v>1250</v>
      </c>
      <c r="J5" s="23">
        <f t="shared" ref="J5:J15" si="4">I5*$B$2</f>
        <v>125000</v>
      </c>
      <c r="K5" s="23">
        <f t="shared" ref="K5:K15" si="5">I5*$B$3</f>
        <v>62500</v>
      </c>
      <c r="L5" s="23">
        <f t="shared" si="0"/>
        <v>1250</v>
      </c>
      <c r="M5" s="23">
        <f t="shared" ref="M5:M15" si="6">L5*$C$2</f>
        <v>250000</v>
      </c>
      <c r="N5" s="23">
        <f t="shared" ref="N5:N15" si="7">L5*$C$3</f>
        <v>62500</v>
      </c>
      <c r="O5" s="23">
        <f t="shared" si="1"/>
        <v>1250</v>
      </c>
      <c r="P5" s="23">
        <f t="shared" ref="P5:P15" si="8">O5*$D$2</f>
        <v>375000</v>
      </c>
      <c r="Q5" s="23">
        <f t="shared" ref="Q5:Q15" si="9">O5*$D$3</f>
        <v>125000</v>
      </c>
      <c r="R5" s="23">
        <f t="shared" si="2"/>
        <v>1250</v>
      </c>
      <c r="S5" s="23">
        <f t="shared" ref="S5:S15" si="10">R5*$E$2</f>
        <v>500000</v>
      </c>
      <c r="T5" s="23">
        <f t="shared" ref="T5:T15" si="11">R5*$E$3</f>
        <v>125000</v>
      </c>
      <c r="U5" s="23">
        <f t="shared" ref="U5:U15" si="12">SUM(J5,M5,P5,S5)</f>
        <v>1250000</v>
      </c>
      <c r="V5" s="23">
        <f t="shared" ref="V5:V15" si="13">SUM(K5,N5,Q5,T5)</f>
        <v>375000</v>
      </c>
      <c r="W5" s="23">
        <f t="shared" ref="W5:W15" si="14">U5-V5</f>
        <v>875000</v>
      </c>
    </row>
    <row r="6" spans="1:23" ht="16.5" thickBot="1" x14ac:dyDescent="0.3">
      <c r="A6" s="35" t="s">
        <v>53</v>
      </c>
      <c r="B6" s="36"/>
      <c r="C6" s="36"/>
      <c r="D6" s="36"/>
      <c r="E6" s="37"/>
      <c r="G6" s="21"/>
      <c r="H6" s="24" t="s">
        <v>56</v>
      </c>
      <c r="I6" s="23">
        <f t="shared" si="3"/>
        <v>1250</v>
      </c>
      <c r="J6" s="23">
        <f t="shared" si="4"/>
        <v>125000</v>
      </c>
      <c r="K6" s="23">
        <f t="shared" si="5"/>
        <v>62500</v>
      </c>
      <c r="L6" s="23">
        <f t="shared" si="0"/>
        <v>1250</v>
      </c>
      <c r="M6" s="23">
        <f t="shared" si="6"/>
        <v>250000</v>
      </c>
      <c r="N6" s="23">
        <f t="shared" si="7"/>
        <v>62500</v>
      </c>
      <c r="O6" s="23">
        <f t="shared" si="1"/>
        <v>1250</v>
      </c>
      <c r="P6" s="23">
        <f t="shared" si="8"/>
        <v>375000</v>
      </c>
      <c r="Q6" s="23">
        <f t="shared" si="9"/>
        <v>125000</v>
      </c>
      <c r="R6" s="23">
        <f t="shared" si="2"/>
        <v>1250</v>
      </c>
      <c r="S6" s="23">
        <f t="shared" si="10"/>
        <v>500000</v>
      </c>
      <c r="T6" s="23">
        <f t="shared" si="11"/>
        <v>125000</v>
      </c>
      <c r="U6" s="23">
        <f t="shared" si="12"/>
        <v>1250000</v>
      </c>
      <c r="V6" s="23">
        <f t="shared" si="13"/>
        <v>375000</v>
      </c>
      <c r="W6" s="23">
        <f t="shared" si="14"/>
        <v>875000</v>
      </c>
    </row>
    <row r="7" spans="1:23" ht="16.5" thickBot="1" x14ac:dyDescent="0.3">
      <c r="A7" s="18"/>
      <c r="B7" s="17" t="s">
        <v>47</v>
      </c>
      <c r="C7" s="17" t="s">
        <v>48</v>
      </c>
      <c r="D7" s="17" t="s">
        <v>49</v>
      </c>
      <c r="E7" s="17" t="s">
        <v>50</v>
      </c>
      <c r="H7" s="24" t="s">
        <v>57</v>
      </c>
      <c r="I7" s="23">
        <f t="shared" si="3"/>
        <v>1250</v>
      </c>
      <c r="J7" s="23">
        <f t="shared" si="4"/>
        <v>125000</v>
      </c>
      <c r="K7" s="23">
        <f t="shared" si="5"/>
        <v>62500</v>
      </c>
      <c r="L7" s="23">
        <f t="shared" si="0"/>
        <v>1250</v>
      </c>
      <c r="M7" s="23">
        <f t="shared" si="6"/>
        <v>250000</v>
      </c>
      <c r="N7" s="23">
        <f t="shared" si="7"/>
        <v>62500</v>
      </c>
      <c r="O7" s="23">
        <f t="shared" si="1"/>
        <v>1250</v>
      </c>
      <c r="P7" s="23">
        <f t="shared" si="8"/>
        <v>375000</v>
      </c>
      <c r="Q7" s="23">
        <f t="shared" si="9"/>
        <v>125000</v>
      </c>
      <c r="R7" s="23">
        <f t="shared" si="2"/>
        <v>1250</v>
      </c>
      <c r="S7" s="23">
        <f t="shared" si="10"/>
        <v>500000</v>
      </c>
      <c r="T7" s="23">
        <f t="shared" si="11"/>
        <v>125000</v>
      </c>
      <c r="U7" s="23">
        <f t="shared" si="12"/>
        <v>1250000</v>
      </c>
      <c r="V7" s="23">
        <f t="shared" si="13"/>
        <v>375000</v>
      </c>
      <c r="W7" s="23">
        <f t="shared" si="14"/>
        <v>875000</v>
      </c>
    </row>
    <row r="8" spans="1:23" ht="16.5" thickBot="1" x14ac:dyDescent="0.3">
      <c r="A8" s="16" t="s">
        <v>54</v>
      </c>
      <c r="B8" s="19">
        <v>0.25</v>
      </c>
      <c r="C8" s="19">
        <v>0.25</v>
      </c>
      <c r="D8" s="19">
        <v>0.25</v>
      </c>
      <c r="E8" s="19">
        <v>0.25</v>
      </c>
      <c r="H8" s="24" t="s">
        <v>58</v>
      </c>
      <c r="I8" s="23">
        <f t="shared" si="3"/>
        <v>1250</v>
      </c>
      <c r="J8" s="23">
        <f t="shared" si="4"/>
        <v>125000</v>
      </c>
      <c r="K8" s="23">
        <f t="shared" si="5"/>
        <v>62500</v>
      </c>
      <c r="L8" s="23">
        <f t="shared" si="0"/>
        <v>1250</v>
      </c>
      <c r="M8" s="23">
        <f t="shared" si="6"/>
        <v>250000</v>
      </c>
      <c r="N8" s="23">
        <f t="shared" si="7"/>
        <v>62500</v>
      </c>
      <c r="O8" s="23">
        <f t="shared" si="1"/>
        <v>1250</v>
      </c>
      <c r="P8" s="23">
        <f t="shared" si="8"/>
        <v>375000</v>
      </c>
      <c r="Q8" s="23">
        <f t="shared" si="9"/>
        <v>125000</v>
      </c>
      <c r="R8" s="23">
        <f t="shared" si="2"/>
        <v>1250</v>
      </c>
      <c r="S8" s="23">
        <f t="shared" si="10"/>
        <v>500000</v>
      </c>
      <c r="T8" s="23">
        <f t="shared" si="11"/>
        <v>125000</v>
      </c>
      <c r="U8" s="23">
        <f t="shared" si="12"/>
        <v>1250000</v>
      </c>
      <c r="V8" s="23">
        <f t="shared" si="13"/>
        <v>375000</v>
      </c>
      <c r="W8" s="23">
        <f t="shared" si="14"/>
        <v>875000</v>
      </c>
    </row>
    <row r="9" spans="1:23" ht="16.5" thickBot="1" x14ac:dyDescent="0.3">
      <c r="A9" s="16" t="s">
        <v>55</v>
      </c>
      <c r="B9" s="19">
        <v>0.25</v>
      </c>
      <c r="C9" s="19">
        <v>0.25</v>
      </c>
      <c r="D9" s="19">
        <v>0.25</v>
      </c>
      <c r="E9" s="19">
        <v>0.25</v>
      </c>
      <c r="H9" s="24" t="s">
        <v>59</v>
      </c>
      <c r="I9" s="23">
        <f t="shared" si="3"/>
        <v>2500</v>
      </c>
      <c r="J9" s="23">
        <f t="shared" si="4"/>
        <v>250000</v>
      </c>
      <c r="K9" s="23">
        <f t="shared" si="5"/>
        <v>125000</v>
      </c>
      <c r="L9" s="23">
        <f t="shared" si="0"/>
        <v>2500</v>
      </c>
      <c r="M9" s="23">
        <f t="shared" si="6"/>
        <v>500000</v>
      </c>
      <c r="N9" s="23">
        <f t="shared" si="7"/>
        <v>125000</v>
      </c>
      <c r="O9" s="23">
        <f t="shared" si="1"/>
        <v>0</v>
      </c>
      <c r="P9" s="23">
        <f t="shared" si="8"/>
        <v>0</v>
      </c>
      <c r="Q9" s="23">
        <f t="shared" si="9"/>
        <v>0</v>
      </c>
      <c r="R9" s="23">
        <f t="shared" si="2"/>
        <v>0</v>
      </c>
      <c r="S9" s="23">
        <f t="shared" si="10"/>
        <v>0</v>
      </c>
      <c r="T9" s="23">
        <f t="shared" si="11"/>
        <v>0</v>
      </c>
      <c r="U9" s="23">
        <f t="shared" si="12"/>
        <v>750000</v>
      </c>
      <c r="V9" s="23">
        <f t="shared" si="13"/>
        <v>250000</v>
      </c>
      <c r="W9" s="23">
        <f t="shared" si="14"/>
        <v>500000</v>
      </c>
    </row>
    <row r="10" spans="1:23" ht="16.5" thickBot="1" x14ac:dyDescent="0.3">
      <c r="A10" s="16" t="s">
        <v>56</v>
      </c>
      <c r="B10" s="19">
        <v>0.25</v>
      </c>
      <c r="C10" s="19">
        <v>0.25</v>
      </c>
      <c r="D10" s="19">
        <v>0.25</v>
      </c>
      <c r="E10" s="19">
        <v>0.25</v>
      </c>
      <c r="H10" s="24" t="s">
        <v>60</v>
      </c>
      <c r="I10" s="23">
        <f t="shared" si="3"/>
        <v>1250</v>
      </c>
      <c r="J10" s="23">
        <f t="shared" si="4"/>
        <v>125000</v>
      </c>
      <c r="K10" s="23">
        <f t="shared" si="5"/>
        <v>62500</v>
      </c>
      <c r="L10" s="23">
        <f t="shared" si="0"/>
        <v>1250</v>
      </c>
      <c r="M10" s="23">
        <f t="shared" si="6"/>
        <v>250000</v>
      </c>
      <c r="N10" s="23">
        <f t="shared" si="7"/>
        <v>62500</v>
      </c>
      <c r="O10" s="23">
        <f t="shared" si="1"/>
        <v>1250</v>
      </c>
      <c r="P10" s="23">
        <f t="shared" si="8"/>
        <v>375000</v>
      </c>
      <c r="Q10" s="23">
        <f t="shared" si="9"/>
        <v>125000</v>
      </c>
      <c r="R10" s="23">
        <f t="shared" si="2"/>
        <v>1250</v>
      </c>
      <c r="S10" s="23">
        <f t="shared" si="10"/>
        <v>500000</v>
      </c>
      <c r="T10" s="23">
        <f t="shared" si="11"/>
        <v>125000</v>
      </c>
      <c r="U10" s="23">
        <f t="shared" si="12"/>
        <v>1250000</v>
      </c>
      <c r="V10" s="23">
        <f t="shared" si="13"/>
        <v>375000</v>
      </c>
      <c r="W10" s="23">
        <f t="shared" si="14"/>
        <v>875000</v>
      </c>
    </row>
    <row r="11" spans="1:23" ht="16.5" thickBot="1" x14ac:dyDescent="0.3">
      <c r="A11" s="16" t="s">
        <v>57</v>
      </c>
      <c r="B11" s="19">
        <v>0.25</v>
      </c>
      <c r="C11" s="19">
        <v>0.25</v>
      </c>
      <c r="D11" s="19">
        <v>0.25</v>
      </c>
      <c r="E11" s="19">
        <v>0.25</v>
      </c>
      <c r="H11" s="24" t="s">
        <v>61</v>
      </c>
      <c r="I11" s="23">
        <f t="shared" si="3"/>
        <v>1250</v>
      </c>
      <c r="J11" s="23">
        <f t="shared" si="4"/>
        <v>125000</v>
      </c>
      <c r="K11" s="23">
        <f t="shared" si="5"/>
        <v>62500</v>
      </c>
      <c r="L11" s="23">
        <f t="shared" si="0"/>
        <v>1250</v>
      </c>
      <c r="M11" s="23">
        <f t="shared" si="6"/>
        <v>250000</v>
      </c>
      <c r="N11" s="23">
        <f t="shared" si="7"/>
        <v>62500</v>
      </c>
      <c r="O11" s="23">
        <f t="shared" si="1"/>
        <v>1250</v>
      </c>
      <c r="P11" s="23">
        <f t="shared" si="8"/>
        <v>375000</v>
      </c>
      <c r="Q11" s="23">
        <f t="shared" si="9"/>
        <v>125000</v>
      </c>
      <c r="R11" s="23">
        <f t="shared" si="2"/>
        <v>1250</v>
      </c>
      <c r="S11" s="23">
        <f t="shared" si="10"/>
        <v>500000</v>
      </c>
      <c r="T11" s="23">
        <f t="shared" si="11"/>
        <v>125000</v>
      </c>
      <c r="U11" s="23">
        <f t="shared" si="12"/>
        <v>1250000</v>
      </c>
      <c r="V11" s="23">
        <f t="shared" si="13"/>
        <v>375000</v>
      </c>
      <c r="W11" s="23">
        <f t="shared" si="14"/>
        <v>875000</v>
      </c>
    </row>
    <row r="12" spans="1:23" ht="16.5" thickBot="1" x14ac:dyDescent="0.3">
      <c r="A12" s="16" t="s">
        <v>58</v>
      </c>
      <c r="B12" s="19">
        <v>0.25</v>
      </c>
      <c r="C12" s="19">
        <v>0.25</v>
      </c>
      <c r="D12" s="19">
        <v>0.25</v>
      </c>
      <c r="E12" s="19">
        <v>0.25</v>
      </c>
      <c r="H12" s="24" t="s">
        <v>62</v>
      </c>
      <c r="I12" s="23">
        <f t="shared" si="3"/>
        <v>1250</v>
      </c>
      <c r="J12" s="23">
        <f t="shared" si="4"/>
        <v>125000</v>
      </c>
      <c r="K12" s="23">
        <f t="shared" si="5"/>
        <v>62500</v>
      </c>
      <c r="L12" s="23">
        <f t="shared" si="0"/>
        <v>1250</v>
      </c>
      <c r="M12" s="23">
        <f t="shared" si="6"/>
        <v>250000</v>
      </c>
      <c r="N12" s="23">
        <f t="shared" si="7"/>
        <v>62500</v>
      </c>
      <c r="O12" s="23">
        <f t="shared" si="1"/>
        <v>1250</v>
      </c>
      <c r="P12" s="23">
        <f t="shared" si="8"/>
        <v>375000</v>
      </c>
      <c r="Q12" s="23">
        <f t="shared" si="9"/>
        <v>125000</v>
      </c>
      <c r="R12" s="23">
        <f t="shared" si="2"/>
        <v>1250</v>
      </c>
      <c r="S12" s="23">
        <f t="shared" si="10"/>
        <v>500000</v>
      </c>
      <c r="T12" s="23">
        <f t="shared" si="11"/>
        <v>125000</v>
      </c>
      <c r="U12" s="23">
        <f t="shared" si="12"/>
        <v>1250000</v>
      </c>
      <c r="V12" s="23">
        <f t="shared" si="13"/>
        <v>375000</v>
      </c>
      <c r="W12" s="23">
        <f t="shared" si="14"/>
        <v>875000</v>
      </c>
    </row>
    <row r="13" spans="1:23" ht="16.5" thickBot="1" x14ac:dyDescent="0.3">
      <c r="A13" s="16" t="s">
        <v>59</v>
      </c>
      <c r="B13" s="19">
        <v>0.5</v>
      </c>
      <c r="C13" s="19">
        <v>0.5</v>
      </c>
      <c r="D13" s="19">
        <v>0</v>
      </c>
      <c r="E13" s="19">
        <v>0</v>
      </c>
      <c r="H13" s="24" t="s">
        <v>63</v>
      </c>
      <c r="I13" s="23">
        <f t="shared" si="3"/>
        <v>1250</v>
      </c>
      <c r="J13" s="23">
        <f t="shared" si="4"/>
        <v>125000</v>
      </c>
      <c r="K13" s="23">
        <f t="shared" si="5"/>
        <v>62500</v>
      </c>
      <c r="L13" s="23">
        <f t="shared" si="0"/>
        <v>1250</v>
      </c>
      <c r="M13" s="23">
        <f t="shared" si="6"/>
        <v>250000</v>
      </c>
      <c r="N13" s="23">
        <f t="shared" si="7"/>
        <v>62500</v>
      </c>
      <c r="O13" s="23">
        <f t="shared" si="1"/>
        <v>1250</v>
      </c>
      <c r="P13" s="23">
        <f t="shared" si="8"/>
        <v>375000</v>
      </c>
      <c r="Q13" s="23">
        <f t="shared" si="9"/>
        <v>125000</v>
      </c>
      <c r="R13" s="23">
        <f t="shared" si="2"/>
        <v>1250</v>
      </c>
      <c r="S13" s="23">
        <f t="shared" si="10"/>
        <v>500000</v>
      </c>
      <c r="T13" s="23">
        <f t="shared" si="11"/>
        <v>125000</v>
      </c>
      <c r="U13" s="23">
        <f t="shared" si="12"/>
        <v>1250000</v>
      </c>
      <c r="V13" s="23">
        <f t="shared" si="13"/>
        <v>375000</v>
      </c>
      <c r="W13" s="23">
        <f t="shared" si="14"/>
        <v>875000</v>
      </c>
    </row>
    <row r="14" spans="1:23" ht="16.5" thickBot="1" x14ac:dyDescent="0.3">
      <c r="A14" s="16" t="s">
        <v>60</v>
      </c>
      <c r="B14" s="19">
        <v>0.25</v>
      </c>
      <c r="C14" s="19">
        <v>0.25</v>
      </c>
      <c r="D14" s="19">
        <v>0.25</v>
      </c>
      <c r="E14" s="19">
        <v>0.25</v>
      </c>
      <c r="H14" s="24" t="s">
        <v>64</v>
      </c>
      <c r="I14" s="23">
        <f t="shared" si="3"/>
        <v>1250</v>
      </c>
      <c r="J14" s="23">
        <f t="shared" si="4"/>
        <v>125000</v>
      </c>
      <c r="K14" s="23">
        <f t="shared" si="5"/>
        <v>62500</v>
      </c>
      <c r="L14" s="23">
        <f t="shared" si="0"/>
        <v>1250</v>
      </c>
      <c r="M14" s="23">
        <f t="shared" si="6"/>
        <v>250000</v>
      </c>
      <c r="N14" s="23">
        <f t="shared" si="7"/>
        <v>62500</v>
      </c>
      <c r="O14" s="23">
        <f t="shared" si="1"/>
        <v>1250</v>
      </c>
      <c r="P14" s="23">
        <f t="shared" si="8"/>
        <v>375000</v>
      </c>
      <c r="Q14" s="23">
        <f t="shared" si="9"/>
        <v>125000</v>
      </c>
      <c r="R14" s="23">
        <f t="shared" si="2"/>
        <v>1250</v>
      </c>
      <c r="S14" s="23">
        <f t="shared" si="10"/>
        <v>500000</v>
      </c>
      <c r="T14" s="23">
        <f t="shared" si="11"/>
        <v>125000</v>
      </c>
      <c r="U14" s="23">
        <f t="shared" si="12"/>
        <v>1250000</v>
      </c>
      <c r="V14" s="23">
        <f t="shared" si="13"/>
        <v>375000</v>
      </c>
      <c r="W14" s="23">
        <f t="shared" si="14"/>
        <v>875000</v>
      </c>
    </row>
    <row r="15" spans="1:23" ht="16.5" thickBot="1" x14ac:dyDescent="0.3">
      <c r="A15" s="16" t="s">
        <v>61</v>
      </c>
      <c r="B15" s="19">
        <v>0.25</v>
      </c>
      <c r="C15" s="19">
        <v>0.25</v>
      </c>
      <c r="D15" s="19">
        <v>0.25</v>
      </c>
      <c r="E15" s="19">
        <v>0.25</v>
      </c>
      <c r="H15" s="24" t="s">
        <v>65</v>
      </c>
      <c r="I15" s="23">
        <f t="shared" si="3"/>
        <v>0</v>
      </c>
      <c r="J15" s="23">
        <f t="shared" si="4"/>
        <v>0</v>
      </c>
      <c r="K15" s="23">
        <f t="shared" si="5"/>
        <v>0</v>
      </c>
      <c r="L15" s="23">
        <f t="shared" si="0"/>
        <v>0</v>
      </c>
      <c r="M15" s="23">
        <f t="shared" si="6"/>
        <v>0</v>
      </c>
      <c r="N15" s="23">
        <f t="shared" si="7"/>
        <v>0</v>
      </c>
      <c r="O15" s="23">
        <f t="shared" si="1"/>
        <v>2500</v>
      </c>
      <c r="P15" s="23">
        <f t="shared" si="8"/>
        <v>750000</v>
      </c>
      <c r="Q15" s="23">
        <f t="shared" si="9"/>
        <v>250000</v>
      </c>
      <c r="R15" s="23">
        <f t="shared" si="2"/>
        <v>2500</v>
      </c>
      <c r="S15" s="23">
        <f t="shared" si="10"/>
        <v>1000000</v>
      </c>
      <c r="T15" s="23">
        <f t="shared" si="11"/>
        <v>250000</v>
      </c>
      <c r="U15" s="23">
        <f t="shared" si="12"/>
        <v>1750000</v>
      </c>
      <c r="V15" s="23">
        <f t="shared" si="13"/>
        <v>500000</v>
      </c>
      <c r="W15" s="23">
        <f t="shared" si="14"/>
        <v>1250000</v>
      </c>
    </row>
    <row r="16" spans="1:23" ht="16.5" thickBot="1" x14ac:dyDescent="0.3">
      <c r="A16" s="16" t="s">
        <v>62</v>
      </c>
      <c r="B16" s="19">
        <v>0.25</v>
      </c>
      <c r="C16" s="19">
        <v>0.25</v>
      </c>
      <c r="D16" s="19">
        <v>0.25</v>
      </c>
      <c r="E16" s="19">
        <v>0.25</v>
      </c>
    </row>
    <row r="17" spans="1:15" ht="16.5" thickBot="1" x14ac:dyDescent="0.3">
      <c r="A17" s="16" t="s">
        <v>63</v>
      </c>
      <c r="B17" s="19">
        <v>0.25</v>
      </c>
      <c r="C17" s="19">
        <v>0.25</v>
      </c>
      <c r="D17" s="19">
        <v>0.25</v>
      </c>
      <c r="E17" s="19">
        <v>0.25</v>
      </c>
      <c r="H17" s="30" t="s">
        <v>88</v>
      </c>
    </row>
    <row r="18" spans="1:15" ht="16.5" thickBot="1" x14ac:dyDescent="0.3">
      <c r="A18" s="16" t="s">
        <v>64</v>
      </c>
      <c r="B18" s="19">
        <v>0.25</v>
      </c>
      <c r="C18" s="19">
        <v>0.25</v>
      </c>
      <c r="D18" s="19">
        <v>0.25</v>
      </c>
      <c r="E18" s="19">
        <v>0.25</v>
      </c>
      <c r="H18" s="22"/>
      <c r="I18" s="22" t="s">
        <v>73</v>
      </c>
      <c r="J18" s="22" t="s">
        <v>74</v>
      </c>
      <c r="K18" s="22" t="s">
        <v>77</v>
      </c>
      <c r="L18" s="22" t="s">
        <v>68</v>
      </c>
      <c r="M18" s="22" t="s">
        <v>75</v>
      </c>
      <c r="N18" s="22" t="s">
        <v>76</v>
      </c>
      <c r="O18" s="22" t="s">
        <v>78</v>
      </c>
    </row>
    <row r="19" spans="1:15" ht="16.5" thickBot="1" x14ac:dyDescent="0.3">
      <c r="A19" s="16" t="s">
        <v>65</v>
      </c>
      <c r="B19" s="19">
        <v>0</v>
      </c>
      <c r="C19" s="19">
        <v>0</v>
      </c>
      <c r="D19" s="19">
        <v>0.5</v>
      </c>
      <c r="E19" s="19">
        <v>0.5</v>
      </c>
      <c r="H19" s="24" t="s">
        <v>54</v>
      </c>
      <c r="I19" s="23">
        <v>30000</v>
      </c>
      <c r="J19" s="23">
        <f>V4</f>
        <v>375000</v>
      </c>
      <c r="K19" s="23">
        <f>25000/4</f>
        <v>6250</v>
      </c>
      <c r="L19" s="23">
        <f>W4</f>
        <v>875000</v>
      </c>
      <c r="M19" s="23">
        <f>I19*IF(I19&lt;0,5%,3%)/12</f>
        <v>75</v>
      </c>
      <c r="N19" s="23">
        <v>10000</v>
      </c>
      <c r="O19" s="23">
        <f>I19-J19-K19+L19+M19-N19</f>
        <v>513825</v>
      </c>
    </row>
    <row r="20" spans="1:15" ht="15.75" x14ac:dyDescent="0.25">
      <c r="H20" s="24" t="s">
        <v>55</v>
      </c>
      <c r="I20" s="23">
        <f>O19</f>
        <v>513825</v>
      </c>
      <c r="J20" s="23">
        <f t="shared" ref="J20:J30" si="15">V5</f>
        <v>375000</v>
      </c>
      <c r="K20" s="23"/>
      <c r="L20" s="23">
        <f t="shared" ref="L20:L30" si="16">W5</f>
        <v>875000</v>
      </c>
      <c r="M20" s="23">
        <f t="shared" ref="M20:M30" si="17">I20*IF(I20&lt;0,5%,3%)/12</f>
        <v>1284.5625</v>
      </c>
      <c r="N20" s="23">
        <v>10001</v>
      </c>
      <c r="O20" s="23">
        <f t="shared" ref="O20:O30" si="18">I20-J20-K20+L20+M20-N20</f>
        <v>1005108.5625</v>
      </c>
    </row>
    <row r="21" spans="1:15" ht="15.75" x14ac:dyDescent="0.25">
      <c r="H21" s="24" t="s">
        <v>56</v>
      </c>
      <c r="I21" s="23">
        <f t="shared" ref="I21:I30" si="19">O20</f>
        <v>1005108.5625</v>
      </c>
      <c r="J21" s="23">
        <f t="shared" si="15"/>
        <v>375000</v>
      </c>
      <c r="K21" s="23"/>
      <c r="L21" s="23">
        <f t="shared" si="16"/>
        <v>875000</v>
      </c>
      <c r="M21" s="23">
        <f t="shared" si="17"/>
        <v>2512.7714062499999</v>
      </c>
      <c r="N21" s="23">
        <v>10002</v>
      </c>
      <c r="O21" s="23">
        <f t="shared" si="18"/>
        <v>1497619.3339062501</v>
      </c>
    </row>
    <row r="22" spans="1:15" ht="15.75" x14ac:dyDescent="0.25">
      <c r="H22" s="24" t="s">
        <v>57</v>
      </c>
      <c r="I22" s="23">
        <f t="shared" si="19"/>
        <v>1497619.3339062501</v>
      </c>
      <c r="J22" s="23">
        <f t="shared" si="15"/>
        <v>375000</v>
      </c>
      <c r="K22" s="23">
        <f>25000/4</f>
        <v>6250</v>
      </c>
      <c r="L22" s="23">
        <f t="shared" si="16"/>
        <v>875000</v>
      </c>
      <c r="M22" s="23">
        <f t="shared" si="17"/>
        <v>3744.048334765625</v>
      </c>
      <c r="N22" s="23">
        <v>10003</v>
      </c>
      <c r="O22" s="23">
        <f t="shared" si="18"/>
        <v>1985110.3822410158</v>
      </c>
    </row>
    <row r="23" spans="1:15" ht="15.75" x14ac:dyDescent="0.25">
      <c r="H23" s="24" t="s">
        <v>58</v>
      </c>
      <c r="I23" s="23">
        <f t="shared" si="19"/>
        <v>1985110.3822410158</v>
      </c>
      <c r="J23" s="23">
        <f t="shared" si="15"/>
        <v>375000</v>
      </c>
      <c r="K23" s="23"/>
      <c r="L23" s="23">
        <f t="shared" si="16"/>
        <v>875000</v>
      </c>
      <c r="M23" s="23">
        <f t="shared" si="17"/>
        <v>4962.7759556025394</v>
      </c>
      <c r="N23" s="23">
        <v>10004</v>
      </c>
      <c r="O23" s="23">
        <f t="shared" si="18"/>
        <v>2480069.1581966183</v>
      </c>
    </row>
    <row r="24" spans="1:15" ht="15.75" x14ac:dyDescent="0.25">
      <c r="H24" s="24" t="s">
        <v>59</v>
      </c>
      <c r="I24" s="23">
        <f t="shared" si="19"/>
        <v>2480069.1581966183</v>
      </c>
      <c r="J24" s="23">
        <f t="shared" si="15"/>
        <v>250000</v>
      </c>
      <c r="K24" s="23"/>
      <c r="L24" s="23">
        <f t="shared" si="16"/>
        <v>500000</v>
      </c>
      <c r="M24" s="23">
        <f t="shared" si="17"/>
        <v>6200.1728954915452</v>
      </c>
      <c r="N24" s="23">
        <v>10005</v>
      </c>
      <c r="O24" s="23">
        <f t="shared" si="18"/>
        <v>2726264.3310921099</v>
      </c>
    </row>
    <row r="25" spans="1:15" ht="15.75" x14ac:dyDescent="0.25">
      <c r="H25" s="24" t="s">
        <v>60</v>
      </c>
      <c r="I25" s="23">
        <f t="shared" si="19"/>
        <v>2726264.3310921099</v>
      </c>
      <c r="J25" s="23">
        <f t="shared" si="15"/>
        <v>375000</v>
      </c>
      <c r="K25" s="23">
        <f>25000/4</f>
        <v>6250</v>
      </c>
      <c r="L25" s="23">
        <f t="shared" si="16"/>
        <v>875000</v>
      </c>
      <c r="M25" s="23">
        <f t="shared" si="17"/>
        <v>6815.6608277302739</v>
      </c>
      <c r="N25" s="23">
        <v>10006</v>
      </c>
      <c r="O25" s="23">
        <f t="shared" si="18"/>
        <v>3216823.9919198402</v>
      </c>
    </row>
    <row r="26" spans="1:15" ht="15.75" x14ac:dyDescent="0.25">
      <c r="H26" s="24" t="s">
        <v>61</v>
      </c>
      <c r="I26" s="23">
        <f t="shared" si="19"/>
        <v>3216823.9919198402</v>
      </c>
      <c r="J26" s="23">
        <f t="shared" si="15"/>
        <v>375000</v>
      </c>
      <c r="K26" s="23"/>
      <c r="L26" s="23">
        <f t="shared" si="16"/>
        <v>875000</v>
      </c>
      <c r="M26" s="23">
        <f t="shared" si="17"/>
        <v>8042.0599797996001</v>
      </c>
      <c r="N26" s="23">
        <v>10007</v>
      </c>
      <c r="O26" s="23">
        <f t="shared" si="18"/>
        <v>3714859.0518996399</v>
      </c>
    </row>
    <row r="27" spans="1:15" ht="15.75" x14ac:dyDescent="0.25">
      <c r="H27" s="24" t="s">
        <v>62</v>
      </c>
      <c r="I27" s="23">
        <f t="shared" si="19"/>
        <v>3714859.0518996399</v>
      </c>
      <c r="J27" s="23">
        <f t="shared" si="15"/>
        <v>375000</v>
      </c>
      <c r="K27" s="23"/>
      <c r="L27" s="23">
        <f t="shared" si="16"/>
        <v>875000</v>
      </c>
      <c r="M27" s="23">
        <f t="shared" si="17"/>
        <v>9287.147629749099</v>
      </c>
      <c r="N27" s="23">
        <v>10008</v>
      </c>
      <c r="O27" s="23">
        <f t="shared" si="18"/>
        <v>4214138.1995293889</v>
      </c>
    </row>
    <row r="28" spans="1:15" ht="15.75" x14ac:dyDescent="0.25">
      <c r="H28" s="24" t="s">
        <v>63</v>
      </c>
      <c r="I28" s="23">
        <f t="shared" si="19"/>
        <v>4214138.1995293889</v>
      </c>
      <c r="J28" s="23">
        <f t="shared" si="15"/>
        <v>375000</v>
      </c>
      <c r="K28" s="23">
        <f>25000/4</f>
        <v>6250</v>
      </c>
      <c r="L28" s="23">
        <f t="shared" si="16"/>
        <v>875000</v>
      </c>
      <c r="M28" s="23">
        <f t="shared" si="17"/>
        <v>10535.345498823472</v>
      </c>
      <c r="N28" s="23">
        <v>10009</v>
      </c>
      <c r="O28" s="23">
        <f t="shared" si="18"/>
        <v>4708414.5450282125</v>
      </c>
    </row>
    <row r="29" spans="1:15" ht="15.75" x14ac:dyDescent="0.25">
      <c r="H29" s="24" t="s">
        <v>64</v>
      </c>
      <c r="I29" s="23">
        <f t="shared" si="19"/>
        <v>4708414.5450282125</v>
      </c>
      <c r="J29" s="23">
        <f t="shared" si="15"/>
        <v>375000</v>
      </c>
      <c r="K29" s="23"/>
      <c r="L29" s="23">
        <f t="shared" si="16"/>
        <v>875000</v>
      </c>
      <c r="M29" s="23">
        <f t="shared" si="17"/>
        <v>11771.03636257053</v>
      </c>
      <c r="N29" s="23">
        <v>10010</v>
      </c>
      <c r="O29" s="23">
        <f t="shared" si="18"/>
        <v>5210175.5813907832</v>
      </c>
    </row>
    <row r="30" spans="1:15" ht="15.75" x14ac:dyDescent="0.25">
      <c r="H30" s="24" t="s">
        <v>65</v>
      </c>
      <c r="I30" s="23">
        <f t="shared" si="19"/>
        <v>5210175.5813907832</v>
      </c>
      <c r="J30" s="23">
        <f t="shared" si="15"/>
        <v>500000</v>
      </c>
      <c r="K30" s="23"/>
      <c r="L30" s="23">
        <f t="shared" si="16"/>
        <v>1250000</v>
      </c>
      <c r="M30" s="23">
        <f t="shared" si="17"/>
        <v>13025.438953476958</v>
      </c>
      <c r="N30" s="23">
        <v>10011</v>
      </c>
      <c r="O30" s="23">
        <f t="shared" si="18"/>
        <v>5963190.0203442601</v>
      </c>
    </row>
  </sheetData>
  <mergeCells count="5">
    <mergeCell ref="A6:E6"/>
    <mergeCell ref="I2:K2"/>
    <mergeCell ref="L2:N2"/>
    <mergeCell ref="O2:Q2"/>
    <mergeCell ref="R2:T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I35" sqref="I35"/>
    </sheetView>
  </sheetViews>
  <sheetFormatPr defaultRowHeight="15" x14ac:dyDescent="0.25"/>
  <cols>
    <col min="2" max="2" width="15" bestFit="1" customWidth="1"/>
    <col min="3" max="3" width="14" bestFit="1" customWidth="1"/>
  </cols>
  <sheetData>
    <row r="1" spans="1:6" x14ac:dyDescent="0.25">
      <c r="A1" t="s">
        <v>90</v>
      </c>
      <c r="E1" t="s">
        <v>96</v>
      </c>
      <c r="F1" s="29">
        <v>5.0000000000000001E-3</v>
      </c>
    </row>
    <row r="2" spans="1:6" x14ac:dyDescent="0.25">
      <c r="A2" t="s">
        <v>81</v>
      </c>
      <c r="B2" t="s">
        <v>91</v>
      </c>
      <c r="C2" t="s">
        <v>92</v>
      </c>
    </row>
    <row r="3" spans="1:6" x14ac:dyDescent="0.25">
      <c r="A3">
        <v>0</v>
      </c>
      <c r="B3" s="26">
        <v>-10000000</v>
      </c>
      <c r="C3" s="26">
        <v>-8000000</v>
      </c>
    </row>
    <row r="4" spans="1:6" x14ac:dyDescent="0.25">
      <c r="A4">
        <v>0.5</v>
      </c>
      <c r="B4" s="26">
        <v>-4000000</v>
      </c>
      <c r="C4" s="26">
        <v>2000000</v>
      </c>
    </row>
    <row r="5" spans="1:6" x14ac:dyDescent="0.25">
      <c r="A5">
        <v>1.5</v>
      </c>
      <c r="B5" s="26">
        <v>0</v>
      </c>
      <c r="C5" s="26">
        <v>2000000</v>
      </c>
    </row>
    <row r="6" spans="1:6" x14ac:dyDescent="0.25">
      <c r="A6">
        <v>2.5</v>
      </c>
      <c r="B6" s="26">
        <v>0</v>
      </c>
      <c r="C6" s="26">
        <v>2000000</v>
      </c>
    </row>
    <row r="7" spans="1:6" x14ac:dyDescent="0.25">
      <c r="A7">
        <v>3</v>
      </c>
      <c r="B7" s="26">
        <v>5000000</v>
      </c>
      <c r="C7" s="26"/>
    </row>
    <row r="8" spans="1:6" x14ac:dyDescent="0.25">
      <c r="A8">
        <v>3.5</v>
      </c>
      <c r="B8" s="26">
        <v>0</v>
      </c>
      <c r="C8" s="26">
        <v>2000000</v>
      </c>
    </row>
    <row r="9" spans="1:6" x14ac:dyDescent="0.25">
      <c r="A9">
        <v>4</v>
      </c>
      <c r="B9" s="26">
        <v>5000000</v>
      </c>
      <c r="C9" s="26"/>
    </row>
    <row r="10" spans="1:6" x14ac:dyDescent="0.25">
      <c r="A10">
        <v>4.5</v>
      </c>
      <c r="B10" s="26">
        <v>0</v>
      </c>
      <c r="C10" s="26">
        <v>2000000</v>
      </c>
    </row>
    <row r="11" spans="1:6" x14ac:dyDescent="0.25">
      <c r="A11">
        <v>5</v>
      </c>
      <c r="B11" s="26">
        <v>5000000</v>
      </c>
      <c r="C11" s="26">
        <v>1000000</v>
      </c>
    </row>
    <row r="13" spans="1:6" x14ac:dyDescent="0.25">
      <c r="A13" t="s">
        <v>95</v>
      </c>
      <c r="B13" t="s">
        <v>93</v>
      </c>
      <c r="C13" t="s">
        <v>94</v>
      </c>
    </row>
    <row r="14" spans="1:6" x14ac:dyDescent="0.25">
      <c r="A14" s="31">
        <v>0</v>
      </c>
      <c r="B14" s="26">
        <f>B$3*(1+$A14)^-A$3+B$4*(1+$A14)^-A$4+B$7*(1+$A14)^-A$7+B$9*(1+$A14)^-A$9+B$11*(1+$A14)^-A$11</f>
        <v>1000000</v>
      </c>
      <c r="C14" s="26">
        <f>C$3*(1+$A14)^-A$3+C$4*(1+$A14)^-A$4+C$5*(1+$A14)^-A$5+C$6*(1+$A14)^-A$6+C$10*(1+$A14)^-A$10+C$8*(1+$A14)^-A$8+C$11*(1+$A14)^-A$11</f>
        <v>3000000</v>
      </c>
    </row>
    <row r="15" spans="1:6" x14ac:dyDescent="0.25">
      <c r="A15" s="32">
        <f>A14+$F$1</f>
        <v>5.0000000000000001E-3</v>
      </c>
      <c r="B15" s="26">
        <f>B$3*(1+$A15)^-A$3+B$4*(1+$A15)^-A$4+B$7*(1+$A15)^-A$7+B$9*(1+$A15)^-A$9+B$11*(1+$A15)^-A$11</f>
        <v>713797.40242256969</v>
      </c>
      <c r="C15" s="26">
        <f>C$3*(1+$A15)^-A$3+C$4*(1+$A15)^-A$4+C$5*(1+$A15)^-A$5+C$6*(1+$A15)^-A$6+C$10*(1+$A15)^-A$10+C$8*(1+$A15)^-A$8+C$11*(1+$A15)^-A$11</f>
        <v>2851701.9462601682</v>
      </c>
    </row>
    <row r="16" spans="1:6" x14ac:dyDescent="0.25">
      <c r="A16" s="28">
        <f t="shared" ref="A16:A34" si="0">A15+$F$1</f>
        <v>0.01</v>
      </c>
      <c r="B16" s="26">
        <f t="shared" ref="B16:B34" si="1">B$3*(1+$A16)^-A$3+B$4*(1+$A16)^-A$4+B$7*(1+$A16)^-A$7+B$9*(1+$A16)^-A$9+B$11*(1+$A16)^-A$11</f>
        <v>435032.13924609032</v>
      </c>
      <c r="C16" s="26">
        <f t="shared" ref="C16:C34" si="2">C$3*(1+$A16)^-A$3+C$4*(1+$A16)^-A$4+C$5*(1+$A16)^-A$5+C$6*(1+$A16)^-A$6+C$10*(1+$A16)^-A$10+C$8*(1+$A16)^-A$8+C$11*(1+$A16)^-A$11</f>
        <v>2706741.7457827656</v>
      </c>
    </row>
    <row r="17" spans="1:3" x14ac:dyDescent="0.25">
      <c r="A17" s="28">
        <f t="shared" si="0"/>
        <v>1.4999999999999999E-2</v>
      </c>
      <c r="B17" s="26">
        <f t="shared" si="1"/>
        <v>163474.41128322575</v>
      </c>
      <c r="C17" s="26">
        <f t="shared" si="2"/>
        <v>2565022.921094046</v>
      </c>
    </row>
    <row r="18" spans="1:3" x14ac:dyDescent="0.25">
      <c r="A18" s="28">
        <f t="shared" si="0"/>
        <v>0.02</v>
      </c>
      <c r="B18" s="26">
        <f t="shared" si="1"/>
        <v>-101097.31988932285</v>
      </c>
      <c r="C18" s="26">
        <f t="shared" si="2"/>
        <v>2426452.3264114982</v>
      </c>
    </row>
    <row r="19" spans="1:3" x14ac:dyDescent="0.25">
      <c r="A19" s="28">
        <f t="shared" si="0"/>
        <v>2.5000000000000001E-2</v>
      </c>
      <c r="B19" s="26">
        <f t="shared" si="1"/>
        <v>-358896.66995325312</v>
      </c>
      <c r="C19" s="26">
        <f t="shared" si="2"/>
        <v>2290940.0150760701</v>
      </c>
    </row>
    <row r="20" spans="1:3" x14ac:dyDescent="0.25">
      <c r="A20" s="28">
        <f t="shared" si="0"/>
        <v>3.0000000000000002E-2</v>
      </c>
      <c r="B20" s="26">
        <f t="shared" si="1"/>
        <v>-610129.65439210832</v>
      </c>
      <c r="C20" s="26">
        <f t="shared" si="2"/>
        <v>2158399.1129263276</v>
      </c>
    </row>
    <row r="21" spans="1:3" x14ac:dyDescent="0.25">
      <c r="A21" s="28">
        <f t="shared" si="0"/>
        <v>3.5000000000000003E-2</v>
      </c>
      <c r="B21" s="26">
        <f t="shared" si="1"/>
        <v>-854994.99633832742</v>
      </c>
      <c r="C21" s="26">
        <f t="shared" si="2"/>
        <v>2028745.6973193921</v>
      </c>
    </row>
    <row r="22" spans="1:3" x14ac:dyDescent="0.25">
      <c r="A22" s="28">
        <f t="shared" si="0"/>
        <v>0.04</v>
      </c>
      <c r="B22" s="26">
        <f t="shared" si="1"/>
        <v>-1093684.4204637189</v>
      </c>
      <c r="C22" s="26">
        <f t="shared" si="2"/>
        <v>1901898.6815192504</v>
      </c>
    </row>
    <row r="23" spans="1:3" x14ac:dyDescent="0.25">
      <c r="A23" s="28">
        <f t="shared" si="0"/>
        <v>4.4999999999999998E-2</v>
      </c>
      <c r="B23" s="26">
        <f t="shared" si="1"/>
        <v>-1326382.9336121073</v>
      </c>
      <c r="C23" s="26">
        <f t="shared" si="2"/>
        <v>1777779.7041884852</v>
      </c>
    </row>
    <row r="24" spans="1:3" x14ac:dyDescent="0.25">
      <c r="A24" s="28">
        <f t="shared" si="0"/>
        <v>4.9999999999999996E-2</v>
      </c>
      <c r="B24" s="26">
        <f t="shared" si="1"/>
        <v>-1553269.0928350473</v>
      </c>
      <c r="C24" s="26">
        <f t="shared" si="2"/>
        <v>1656313.0237333949</v>
      </c>
    </row>
    <row r="25" spans="1:3" x14ac:dyDescent="0.25">
      <c r="A25" s="28">
        <f t="shared" si="0"/>
        <v>5.4999999999999993E-2</v>
      </c>
      <c r="B25" s="26">
        <f t="shared" si="1"/>
        <v>-1774515.2614550162</v>
      </c>
      <c r="C25" s="26">
        <f t="shared" si="2"/>
        <v>1537425.4172662357</v>
      </c>
    </row>
    <row r="26" spans="1:3" x14ac:dyDescent="0.25">
      <c r="A26" s="28">
        <f t="shared" si="0"/>
        <v>5.9999999999999991E-2</v>
      </c>
      <c r="B26" s="26">
        <f t="shared" si="1"/>
        <v>-1990287.853747162</v>
      </c>
      <c r="C26" s="26">
        <f t="shared" si="2"/>
        <v>1421046.0839605492</v>
      </c>
    </row>
    <row r="27" spans="1:3" x14ac:dyDescent="0.25">
      <c r="A27" s="28">
        <f t="shared" si="0"/>
        <v>6.4999999999999988E-2</v>
      </c>
      <c r="B27" s="26">
        <f t="shared" si="1"/>
        <v>-2200747.5687983138</v>
      </c>
      <c r="C27" s="26">
        <f t="shared" si="2"/>
        <v>1307106.552587851</v>
      </c>
    </row>
    <row r="28" spans="1:3" x14ac:dyDescent="0.25">
      <c r="A28" s="28">
        <f t="shared" si="0"/>
        <v>6.9999999999999993E-2</v>
      </c>
      <c r="B28" s="26">
        <f t="shared" si="1"/>
        <v>-2406049.6140724276</v>
      </c>
      <c r="C28" s="26">
        <f t="shared" si="2"/>
        <v>1195540.5930347671</v>
      </c>
    </row>
    <row r="29" spans="1:3" x14ac:dyDescent="0.25">
      <c r="A29" s="28">
        <f t="shared" si="0"/>
        <v>7.4999999999999997E-2</v>
      </c>
      <c r="B29" s="26">
        <f t="shared" si="1"/>
        <v>-2606343.9191828263</v>
      </c>
      <c r="C29" s="26">
        <f t="shared" si="2"/>
        <v>1086284.1316106142</v>
      </c>
    </row>
    <row r="30" spans="1:3" x14ac:dyDescent="0.25">
      <c r="A30" s="28">
        <f t="shared" si="0"/>
        <v>0.08</v>
      </c>
      <c r="B30" s="26">
        <f t="shared" si="1"/>
        <v>-2801775.3403456258</v>
      </c>
      <c r="C30" s="26">
        <f t="shared" si="2"/>
        <v>979275.16996510362</v>
      </c>
    </row>
    <row r="31" spans="1:3" x14ac:dyDescent="0.25">
      <c r="A31" s="28">
        <f t="shared" si="0"/>
        <v>8.5000000000000006E-2</v>
      </c>
      <c r="B31" s="26">
        <f t="shared" si="1"/>
        <v>-2992483.85596296</v>
      </c>
      <c r="C31" s="26">
        <f t="shared" si="2"/>
        <v>874453.70744546782</v>
      </c>
    </row>
    <row r="32" spans="1:3" x14ac:dyDescent="0.25">
      <c r="A32" s="28">
        <f t="shared" si="0"/>
        <v>9.0000000000000011E-2</v>
      </c>
      <c r="B32" s="26">
        <f t="shared" si="1"/>
        <v>-3178604.7537615746</v>
      </c>
      <c r="C32" s="26">
        <f t="shared" si="2"/>
        <v>771761.66673095839</v>
      </c>
    </row>
    <row r="33" spans="1:3" x14ac:dyDescent="0.25">
      <c r="A33" s="28">
        <f t="shared" si="0"/>
        <v>9.5000000000000015E-2</v>
      </c>
      <c r="B33" s="26">
        <f t="shared" si="1"/>
        <v>-3360268.8098895554</v>
      </c>
      <c r="C33" s="26">
        <f t="shared" si="2"/>
        <v>671142.82259126124</v>
      </c>
    </row>
    <row r="34" spans="1:3" x14ac:dyDescent="0.25">
      <c r="A34" s="28">
        <f t="shared" si="0"/>
        <v>0.10000000000000002</v>
      </c>
      <c r="B34" s="26">
        <f t="shared" si="1"/>
        <v>-3537602.4603533535</v>
      </c>
      <c r="C34" s="26">
        <f t="shared" si="2"/>
        <v>572542.73362300196</v>
      </c>
    </row>
    <row r="35" spans="1:3" x14ac:dyDescent="0.25">
      <c r="A35" s="32"/>
      <c r="B35" s="26"/>
      <c r="C35" s="26"/>
    </row>
    <row r="36" spans="1:3" x14ac:dyDescent="0.25">
      <c r="A36" s="32"/>
      <c r="B36" s="26"/>
      <c r="C36" s="26"/>
    </row>
    <row r="37" spans="1:3" x14ac:dyDescent="0.25">
      <c r="A37" s="32"/>
      <c r="B37" s="26"/>
      <c r="C37" s="26"/>
    </row>
    <row r="38" spans="1:3" x14ac:dyDescent="0.25">
      <c r="A38" s="32"/>
      <c r="B38" s="26"/>
      <c r="C38" s="26"/>
    </row>
    <row r="39" spans="1:3" x14ac:dyDescent="0.25">
      <c r="A39" s="32"/>
      <c r="B39" s="26"/>
      <c r="C39" s="26"/>
    </row>
    <row r="40" spans="1:3" x14ac:dyDescent="0.25">
      <c r="A40" s="32"/>
      <c r="B40" s="26"/>
      <c r="C40" s="26"/>
    </row>
    <row r="41" spans="1:3" x14ac:dyDescent="0.25">
      <c r="A41" s="32"/>
      <c r="B41" s="26"/>
      <c r="C41" s="26"/>
    </row>
    <row r="42" spans="1:3" x14ac:dyDescent="0.25">
      <c r="A42" s="32"/>
      <c r="B42" s="26"/>
      <c r="C42" s="26"/>
    </row>
    <row r="43" spans="1:3" x14ac:dyDescent="0.25">
      <c r="A43" s="32"/>
      <c r="B43" s="26"/>
      <c r="C43" s="26"/>
    </row>
    <row r="44" spans="1:3" x14ac:dyDescent="0.25">
      <c r="A44" s="32"/>
      <c r="B44" s="26"/>
      <c r="C44" s="26"/>
    </row>
    <row r="45" spans="1:3" x14ac:dyDescent="0.25">
      <c r="A45" s="32"/>
      <c r="B45" s="26"/>
      <c r="C45" s="26"/>
    </row>
    <row r="46" spans="1:3" x14ac:dyDescent="0.25">
      <c r="A46" s="32"/>
      <c r="B46" s="26"/>
      <c r="C46" s="26"/>
    </row>
    <row r="47" spans="1:3" x14ac:dyDescent="0.25">
      <c r="A47" s="32"/>
      <c r="B47" s="26"/>
      <c r="C47" s="26"/>
    </row>
    <row r="48" spans="1:3" x14ac:dyDescent="0.25">
      <c r="A48" s="32"/>
      <c r="B48" s="26"/>
      <c r="C48" s="26"/>
    </row>
    <row r="49" spans="1:3" x14ac:dyDescent="0.25">
      <c r="A49" s="32"/>
      <c r="B49" s="26"/>
      <c r="C49" s="26"/>
    </row>
    <row r="50" spans="1:3" x14ac:dyDescent="0.25">
      <c r="A50" s="32"/>
      <c r="B50" s="26"/>
      <c r="C50" s="26"/>
    </row>
    <row r="51" spans="1:3" x14ac:dyDescent="0.25">
      <c r="A51" s="32"/>
      <c r="B51" s="26"/>
      <c r="C51" s="26"/>
    </row>
    <row r="52" spans="1:3" x14ac:dyDescent="0.25">
      <c r="A52" s="32"/>
      <c r="B52" s="26"/>
      <c r="C52" s="26"/>
    </row>
    <row r="53" spans="1:3" x14ac:dyDescent="0.25">
      <c r="A53" s="32"/>
      <c r="B53" s="26"/>
      <c r="C53" s="26"/>
    </row>
    <row r="54" spans="1:3" x14ac:dyDescent="0.25">
      <c r="A54" s="32"/>
      <c r="B54" s="26"/>
      <c r="C54" s="26"/>
    </row>
    <row r="55" spans="1:3" x14ac:dyDescent="0.25">
      <c r="A55" s="32"/>
      <c r="B55" s="26"/>
      <c r="C55" s="26"/>
    </row>
    <row r="56" spans="1:3" x14ac:dyDescent="0.25">
      <c r="A56" s="32"/>
      <c r="B56" s="26"/>
      <c r="C56" s="26"/>
    </row>
    <row r="57" spans="1:3" x14ac:dyDescent="0.25">
      <c r="A57" s="32"/>
      <c r="B57" s="26"/>
      <c r="C57" s="26"/>
    </row>
    <row r="58" spans="1:3" x14ac:dyDescent="0.25">
      <c r="A58" s="32"/>
      <c r="B58" s="26"/>
      <c r="C58" s="26"/>
    </row>
    <row r="59" spans="1:3" x14ac:dyDescent="0.25">
      <c r="A59" s="32"/>
      <c r="B59" s="26"/>
      <c r="C59" s="26"/>
    </row>
    <row r="60" spans="1:3" x14ac:dyDescent="0.25">
      <c r="A60" s="32"/>
      <c r="B60" s="26"/>
      <c r="C60" s="26"/>
    </row>
    <row r="61" spans="1:3" x14ac:dyDescent="0.25">
      <c r="A61" s="32"/>
      <c r="B61" s="26"/>
      <c r="C61" s="26"/>
    </row>
    <row r="62" spans="1:3" x14ac:dyDescent="0.25">
      <c r="A62" s="32"/>
      <c r="B62" s="26"/>
      <c r="C62" s="26"/>
    </row>
    <row r="63" spans="1:3" x14ac:dyDescent="0.25">
      <c r="A63" s="32"/>
      <c r="B63" s="26"/>
      <c r="C63" s="26"/>
    </row>
    <row r="64" spans="1:3" x14ac:dyDescent="0.25">
      <c r="A64" s="32"/>
      <c r="B64" s="26"/>
      <c r="C64" s="26"/>
    </row>
    <row r="65" spans="1:3" x14ac:dyDescent="0.25">
      <c r="A65" s="32"/>
      <c r="B65" s="26"/>
      <c r="C65" s="26"/>
    </row>
    <row r="66" spans="1:3" x14ac:dyDescent="0.25">
      <c r="A66" s="32"/>
      <c r="B66" s="26"/>
      <c r="C66" s="26"/>
    </row>
    <row r="67" spans="1:3" x14ac:dyDescent="0.25">
      <c r="A67" s="32"/>
      <c r="B67" s="26"/>
      <c r="C67" s="26"/>
    </row>
    <row r="68" spans="1:3" x14ac:dyDescent="0.25">
      <c r="A68" s="32"/>
      <c r="B68" s="26"/>
      <c r="C68" s="2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Q1A1</vt:lpstr>
      <vt:lpstr>Q1A2</vt:lpstr>
      <vt:lpstr>Q1B</vt:lpstr>
      <vt:lpstr>Q1C</vt:lpstr>
      <vt:lpstr>Q2 i</vt:lpstr>
      <vt:lpstr>Q2 ii</vt:lpstr>
      <vt:lpstr>Q2 iii</vt:lpstr>
      <vt:lpstr>Q3</vt:lpstr>
      <vt:lpstr>Q4</vt:lpstr>
      <vt:lpstr>'Q2 i'!TableData</vt:lpstr>
      <vt:lpstr>'Q2 iii'!TableData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Devarshi shah</dc:creator>
  <cp:lastModifiedBy>Jinal Shah</cp:lastModifiedBy>
  <dcterms:created xsi:type="dcterms:W3CDTF">2015-06-05T18:17:20Z</dcterms:created>
  <dcterms:modified xsi:type="dcterms:W3CDTF">2019-12-01T04:17:26Z</dcterms:modified>
</cp:coreProperties>
</file>