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iesconsulting-my.sharepoint.com/personal/neeldoshi_acies_consulting/Documents/"/>
    </mc:Choice>
  </mc:AlternateContent>
  <xr:revisionPtr revIDLastSave="0" documentId="8_{A833B7A0-1B8E-47B7-BB53-1307C30F49AE}" xr6:coauthVersionLast="47" xr6:coauthVersionMax="47" xr10:uidLastSave="{00000000-0000-0000-0000-000000000000}"/>
  <bookViews>
    <workbookView xWindow="-110" yWindow="-110" windowWidth="19420" windowHeight="10420" xr2:uid="{493078FE-985E-4A29-A615-8B74237D272A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" i="2" l="1"/>
  <c r="B65" i="2"/>
  <c r="B61" i="2"/>
  <c r="B60" i="2"/>
  <c r="B56" i="2"/>
  <c r="B55" i="2"/>
  <c r="B54" i="2"/>
  <c r="B53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C41" i="2"/>
  <c r="C40" i="2"/>
  <c r="C39" i="2"/>
  <c r="C38" i="2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H29" i="1"/>
  <c r="H30" i="1" s="1"/>
  <c r="H26" i="1"/>
  <c r="H27" i="1" s="1"/>
  <c r="H25" i="1"/>
  <c r="H21" i="1"/>
  <c r="H22" i="1" s="1"/>
  <c r="H23" i="1" s="1"/>
  <c r="H18" i="1"/>
  <c r="H19" i="1" s="1"/>
  <c r="H17" i="1"/>
  <c r="B24" i="2"/>
  <c r="D24" i="2"/>
  <c r="B19" i="2"/>
  <c r="D19" i="2" s="1"/>
  <c r="B16" i="2"/>
  <c r="D16" i="2" s="1"/>
  <c r="B11" i="2"/>
  <c r="D11" i="2" s="1"/>
  <c r="B10" i="2"/>
  <c r="D10" i="2" s="1"/>
  <c r="B10" i="1"/>
  <c r="B17" i="2" l="1"/>
  <c r="D17" i="2" s="1"/>
</calcChain>
</file>

<file path=xl/sharedStrings.xml><?xml version="1.0" encoding="utf-8"?>
<sst xmlns="http://schemas.openxmlformats.org/spreadsheetml/2006/main" count="105" uniqueCount="81">
  <si>
    <t>Cash with RBI</t>
  </si>
  <si>
    <t>Bank balances</t>
  </si>
  <si>
    <t>Investments</t>
  </si>
  <si>
    <t>Advances</t>
  </si>
  <si>
    <t>Other assets</t>
  </si>
  <si>
    <t>Total</t>
  </si>
  <si>
    <t>HFT</t>
  </si>
  <si>
    <t>AFS</t>
  </si>
  <si>
    <t>HTM</t>
  </si>
  <si>
    <t>Maturity</t>
  </si>
  <si>
    <t>Govt. securities</t>
  </si>
  <si>
    <t>Bank bonds</t>
  </si>
  <si>
    <t>Assets</t>
  </si>
  <si>
    <t>Amt.</t>
  </si>
  <si>
    <t>Capital charge for market risk under standardized approach</t>
  </si>
  <si>
    <t>1) Specific risk charge</t>
  </si>
  <si>
    <t>1) General market risk charge</t>
  </si>
  <si>
    <t>&gt;&gt;&gt; HTM securities are exempt from market risk charge, so ignore</t>
  </si>
  <si>
    <t>Exposure</t>
  </si>
  <si>
    <t>Charge</t>
  </si>
  <si>
    <t>Risk %</t>
  </si>
  <si>
    <t>Bank bonds (residual maturity &gt; 2 years)</t>
  </si>
  <si>
    <t>AFS (as if HFT)</t>
  </si>
  <si>
    <t>AFS (as if banking book)</t>
  </si>
  <si>
    <t>* Final capital charge to be determined post computation of general market risk charge</t>
  </si>
  <si>
    <t>Corporate bonds</t>
  </si>
  <si>
    <t>Corporate bonds (AA rated, residual maturity &gt; 2 years)</t>
  </si>
  <si>
    <t>&gt;&gt;&gt; Net position</t>
  </si>
  <si>
    <t>&gt;&gt;&gt; Vertical disallowances</t>
  </si>
  <si>
    <t>&gt;&gt;&gt; Horizontal disallowances</t>
  </si>
  <si>
    <t>&gt;&gt;&gt; Charge of options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</si>
  <si>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</si>
  <si>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</si>
  <si>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</si>
  <si>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</si>
  <si>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</si>
  <si>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</si>
  <si>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</si>
  <si>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</si>
  <si>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</si>
  <si>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</si>
  <si>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</si>
  <si>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</si>
  <si>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</si>
  <si>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</si>
  <si>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</si>
  <si>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BV</t>
  </si>
  <si>
    <t>Coupon rate</t>
  </si>
  <si>
    <t>Yields</t>
  </si>
  <si>
    <t>Modified duration</t>
  </si>
  <si>
    <t>Zone 1</t>
  </si>
  <si>
    <t>Zone 2</t>
  </si>
  <si>
    <t>&gt; 1m &amp; &lt;= 3m</t>
  </si>
  <si>
    <t>&gt;3m &amp; &lt;= 6m</t>
  </si>
  <si>
    <t>&gt;6m &amp; &lt;=12m</t>
  </si>
  <si>
    <t>&lt;= 1m</t>
  </si>
  <si>
    <t>1 - 1.9 y</t>
  </si>
  <si>
    <t>1.9 to 2.8y</t>
  </si>
  <si>
    <t>2.8 to 3.6y</t>
  </si>
  <si>
    <t>Zone 3</t>
  </si>
  <si>
    <t>3.6 to 4.3y</t>
  </si>
  <si>
    <t>4.3 to 5.7y</t>
  </si>
  <si>
    <t>5.7 to 7.3y</t>
  </si>
  <si>
    <t>7.3 to 9.3y</t>
  </si>
  <si>
    <t>9.3 to 10.6y</t>
  </si>
  <si>
    <t>10.6 to 12y</t>
  </si>
  <si>
    <t>12 to 20y</t>
  </si>
  <si>
    <t>&gt; 20y</t>
  </si>
  <si>
    <t>Time zone</t>
  </si>
  <si>
    <t>Time band</t>
  </si>
  <si>
    <t>Vertical disallowance</t>
  </si>
  <si>
    <t>Horizontal disallowance</t>
  </si>
  <si>
    <t>Applicable vertical disallowance *</t>
  </si>
  <si>
    <t>* No short position offsetting the long positions</t>
  </si>
  <si>
    <t xml:space="preserve">IRS short in 1.9 to 2.8 bucket with notional as 200 and capital charge after modified duration = </t>
  </si>
  <si>
    <t>Total long in zone 2</t>
  </si>
  <si>
    <t>Total short in zone 2</t>
  </si>
  <si>
    <t>Net position (lower of long and short)</t>
  </si>
  <si>
    <t>Horizontal disallowance @ 30%</t>
  </si>
  <si>
    <t>Total general market risk charge</t>
  </si>
  <si>
    <t>Total specific risk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</si>
</sst>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5" fillId="0" borderId="0" xfId="0" applyFont="1"/>
    <xf numFmtId="9" fontId="2" fillId="0" borderId="0" xfId="0" applyNumberFormat="1" applyFont="1"/>
    <xf numFmtId="9" fontId="2" fillId="0" borderId="1" xfId="0" applyNumberFormat="1" applyFont="1" applyBorder="1"/>
    <xf numFmtId="0" fontId="2" fillId="3" borderId="1" xfId="0" applyFont="1" applyFill="1" applyBorder="1"/>
    <xf numFmtId="43" fontId="2" fillId="0" borderId="1" xfId="1" applyFont="1" applyBorder="1"/>
    <xf numFmtId="169" fontId="2" fillId="0" borderId="1" xfId="1" applyNumberFormat="1" applyFont="1" applyBorder="1"/>
    <xf numFmtId="0" fontId="2" fillId="0" borderId="0" xfId="0" applyFont="1" applyBorder="1"/>
    <xf numFmtId="169" fontId="2" fillId="0" borderId="0" xfId="1" applyNumberFormat="1" applyFont="1" applyBorder="1"/>
    <xf numFmtId="9" fontId="2" fillId="0" borderId="0" xfId="0" applyNumberFormat="1" applyFont="1" applyBorder="1"/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15" fontId="2" fillId="0" borderId="0" xfId="0" applyNumberFormat="1" applyFont="1"/>
    <xf numFmtId="10" fontId="2" fillId="0" borderId="0" xfId="0" applyNumberFormat="1" applyFont="1"/>
    <xf numFmtId="10" fontId="2" fillId="0" borderId="0" xfId="2" applyNumberFormat="1" applyFont="1"/>
    <xf numFmtId="0" fontId="2" fillId="0" borderId="1" xfId="0" applyFont="1" applyBorder="1" applyAlignment="1">
      <alignment horizontal="center" vertical="center"/>
    </xf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15" fontId="2" fillId="0" borderId="1" xfId="0" applyNumberFormat="1" applyFont="1" applyBorder="1"/>
    <xf numFmtId="43" fontId="2" fillId="0" borderId="0" xfId="0" applyNumberFormat="1" applyFont="1"/>
    <xf numFmtId="43" fontId="2" fillId="0" borderId="1" xfId="0" applyNumberFormat="1" applyFont="1" applyBorder="1"/>
    <xf numFmtId="0" fontId="2" fillId="0" borderId="0" xfId="0" applyFont="1" applyAlignment="1">
      <alignment wrapText="1"/>
    </xf>
    <xf numFmtId="43" fontId="3" fillId="0" borderId="0" xfId="0" applyNumberFormat="1" applyFont="1"/>
    <xf numFmtId="169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2C7C-5BA9-4836-BFB5-0A0604CEFE2F}">
  <dimension ref="A1:F67"/>
  <sheetViews>
    <sheetView showGridLines="0" tabSelected="1" workbookViewId="0">
      <selection activeCell="A7" sqref="A7"/>
    </sheetView>
  </sheetViews>
  <sheetFormatPr defaultRowHeight="12.5" x14ac:dyDescent="0.25"/>
  <cols>
    <col min="1" max="1" width="46.6328125" style="1" customWidth="1"/>
    <col min="2" max="2" width="16.54296875" style="1" customWidth="1"/>
    <col min="3" max="3" width="8.7265625" style="1"/>
    <col min="4" max="4" width="18.6328125" style="1" customWidth="1"/>
    <col min="5" max="5" width="27.54296875" style="1" bestFit="1" customWidth="1"/>
    <col min="6" max="16384" width="8.7265625" style="1"/>
  </cols>
  <sheetData>
    <row r="1" spans="1:4" ht="13" x14ac:dyDescent="0.3">
      <c r="A1" s="6" t="s">
        <v>14</v>
      </c>
    </row>
    <row r="2" spans="1:4" ht="13" x14ac:dyDescent="0.3">
      <c r="A2" s="6"/>
    </row>
    <row r="3" spans="1:4" ht="12.5" customHeight="1" x14ac:dyDescent="0.3">
      <c r="A3" s="6" t="s">
        <v>15</v>
      </c>
    </row>
    <row r="5" spans="1:4" x14ac:dyDescent="0.25">
      <c r="A5" s="1" t="s">
        <v>17</v>
      </c>
    </row>
    <row r="7" spans="1:4" ht="13" x14ac:dyDescent="0.3">
      <c r="A7" s="2" t="s">
        <v>10</v>
      </c>
    </row>
    <row r="9" spans="1:4" ht="13" x14ac:dyDescent="0.3">
      <c r="A9" s="9"/>
      <c r="B9" s="5" t="s">
        <v>18</v>
      </c>
      <c r="C9" s="5" t="s">
        <v>20</v>
      </c>
      <c r="D9" s="5" t="s">
        <v>19</v>
      </c>
    </row>
    <row r="10" spans="1:4" x14ac:dyDescent="0.25">
      <c r="A10" s="3" t="s">
        <v>7</v>
      </c>
      <c r="B10" s="11">
        <f>Sheet1!F2</f>
        <v>700</v>
      </c>
      <c r="C10" s="8">
        <v>0</v>
      </c>
      <c r="D10" s="11">
        <f>B10*C10</f>
        <v>0</v>
      </c>
    </row>
    <row r="11" spans="1:4" x14ac:dyDescent="0.25">
      <c r="A11" s="3" t="s">
        <v>6</v>
      </c>
      <c r="B11" s="11">
        <f>Sheet1!F4</f>
        <v>100</v>
      </c>
      <c r="C11" s="8">
        <v>0</v>
      </c>
      <c r="D11" s="11">
        <f>B11*C11</f>
        <v>0</v>
      </c>
    </row>
    <row r="13" spans="1:4" ht="13" x14ac:dyDescent="0.3">
      <c r="A13" s="2" t="s">
        <v>11</v>
      </c>
    </row>
    <row r="15" spans="1:4" ht="13" x14ac:dyDescent="0.3">
      <c r="A15" s="9"/>
      <c r="B15" s="5" t="s">
        <v>18</v>
      </c>
      <c r="C15" s="5" t="s">
        <v>20</v>
      </c>
      <c r="D15" s="5" t="s">
        <v>19</v>
      </c>
    </row>
    <row r="16" spans="1:4" x14ac:dyDescent="0.25">
      <c r="A16" s="3" t="s">
        <v>22</v>
      </c>
      <c r="B16" s="11">
        <f>Sheet1!F7</f>
        <v>300</v>
      </c>
      <c r="C16" s="8">
        <v>0.1125</v>
      </c>
      <c r="D16" s="11">
        <f>B16*C16</f>
        <v>33.75</v>
      </c>
    </row>
    <row r="17" spans="1:6" x14ac:dyDescent="0.25">
      <c r="A17" s="3" t="s">
        <v>23</v>
      </c>
      <c r="B17" s="11">
        <f>B16</f>
        <v>300</v>
      </c>
      <c r="C17" s="8">
        <v>0.1125</v>
      </c>
      <c r="D17" s="11">
        <f>B17*C17</f>
        <v>33.75</v>
      </c>
    </row>
    <row r="18" spans="1:6" ht="47" customHeight="1" x14ac:dyDescent="0.25">
      <c r="A18" s="15" t="s">
        <v>24</v>
      </c>
      <c r="B18" s="16"/>
      <c r="C18" s="16"/>
      <c r="D18" s="17"/>
    </row>
    <row r="19" spans="1:6" x14ac:dyDescent="0.25">
      <c r="A19" s="3" t="s">
        <v>6</v>
      </c>
      <c r="B19" s="11">
        <f>Sheet1!F8</f>
        <v>100</v>
      </c>
      <c r="C19" s="8">
        <v>0.1125</v>
      </c>
      <c r="D19" s="11">
        <f>B19*C19</f>
        <v>11.25</v>
      </c>
    </row>
    <row r="20" spans="1:6" x14ac:dyDescent="0.25">
      <c r="A20" s="12"/>
      <c r="B20" s="13"/>
      <c r="C20" s="14"/>
      <c r="D20" s="13"/>
    </row>
    <row r="21" spans="1:6" ht="13" x14ac:dyDescent="0.3">
      <c r="A21" s="2" t="s">
        <v>25</v>
      </c>
    </row>
    <row r="23" spans="1:6" ht="13" x14ac:dyDescent="0.3">
      <c r="A23" s="9"/>
      <c r="B23" s="5" t="s">
        <v>18</v>
      </c>
      <c r="C23" s="5" t="s">
        <v>20</v>
      </c>
      <c r="D23" s="5" t="s">
        <v>19</v>
      </c>
    </row>
    <row r="24" spans="1:6" x14ac:dyDescent="0.25">
      <c r="A24" s="3" t="s">
        <v>6</v>
      </c>
      <c r="B24" s="11">
        <f>Sheet1!F11</f>
        <v>300</v>
      </c>
      <c r="C24" s="8">
        <v>1.7999999999999999E-2</v>
      </c>
      <c r="D24" s="11">
        <f>B24*C24</f>
        <v>5.3999999999999995</v>
      </c>
    </row>
    <row r="25" spans="1:6" x14ac:dyDescent="0.25">
      <c r="A25" s="12"/>
      <c r="B25" s="13"/>
      <c r="C25" s="14"/>
      <c r="D25" s="13"/>
    </row>
    <row r="26" spans="1:6" ht="13" x14ac:dyDescent="0.3">
      <c r="A26" s="6" t="s">
        <v>16</v>
      </c>
    </row>
    <row r="27" spans="1:6" x14ac:dyDescent="0.25">
      <c r="A27" s="1" t="s">
        <v>27</v>
      </c>
    </row>
    <row r="28" spans="1:6" x14ac:dyDescent="0.25">
      <c r="A28" s="1" t="s">
        <v>28</v>
      </c>
    </row>
    <row r="29" spans="1:6" x14ac:dyDescent="0.25">
      <c r="A29" s="1" t="s">
        <v>29</v>
      </c>
    </row>
    <row r="30" spans="1:6" x14ac:dyDescent="0.25">
      <c r="A30" s="1" t="s">
        <v>30</v>
      </c>
    </row>
    <row r="32" spans="1:6" x14ac:dyDescent="0.25">
      <c r="A32" s="26" t="s">
        <v>68</v>
      </c>
      <c r="B32" s="3" t="s">
        <v>69</v>
      </c>
      <c r="C32" s="3" t="s">
        <v>19</v>
      </c>
      <c r="D32" s="3" t="s">
        <v>70</v>
      </c>
      <c r="E32" s="3" t="s">
        <v>72</v>
      </c>
      <c r="F32" s="3" t="s">
        <v>71</v>
      </c>
    </row>
    <row r="33" spans="1:5" x14ac:dyDescent="0.25">
      <c r="A33" s="21" t="s">
        <v>50</v>
      </c>
      <c r="B33" s="3" t="s">
        <v>55</v>
      </c>
      <c r="C33" s="3"/>
      <c r="D33" s="10">
        <f>5%*C33</f>
        <v>0</v>
      </c>
      <c r="E33" s="28">
        <f>D33*0</f>
        <v>0</v>
      </c>
    </row>
    <row r="34" spans="1:5" x14ac:dyDescent="0.25">
      <c r="A34" s="21"/>
      <c r="B34" s="3" t="s">
        <v>52</v>
      </c>
      <c r="C34" s="3"/>
      <c r="D34" s="10">
        <f t="shared" ref="D34:D47" si="0">5%*C34</f>
        <v>0</v>
      </c>
      <c r="E34" s="28">
        <f t="shared" ref="E34:E47" si="1">D34*0</f>
        <v>0</v>
      </c>
    </row>
    <row r="35" spans="1:5" x14ac:dyDescent="0.25">
      <c r="A35" s="21"/>
      <c r="B35" s="3" t="s">
        <v>53</v>
      </c>
      <c r="C35" s="3"/>
      <c r="D35" s="10">
        <f t="shared" si="0"/>
        <v>0</v>
      </c>
      <c r="E35" s="28">
        <f t="shared" si="1"/>
        <v>0</v>
      </c>
    </row>
    <row r="36" spans="1:5" x14ac:dyDescent="0.25">
      <c r="A36" s="21"/>
      <c r="B36" s="3" t="s">
        <v>54</v>
      </c>
      <c r="C36" s="3"/>
      <c r="D36" s="10">
        <f t="shared" si="0"/>
        <v>0</v>
      </c>
      <c r="E36" s="28">
        <f t="shared" si="1"/>
        <v>0</v>
      </c>
    </row>
    <row r="37" spans="1:5" x14ac:dyDescent="0.25">
      <c r="A37" s="21" t="s">
        <v>51</v>
      </c>
      <c r="B37" s="3" t="s">
        <v>56</v>
      </c>
      <c r="C37" s="3"/>
      <c r="D37" s="10">
        <f t="shared" si="0"/>
        <v>0</v>
      </c>
      <c r="E37" s="28">
        <f t="shared" si="1"/>
        <v>0</v>
      </c>
    </row>
    <row r="38" spans="1:5" x14ac:dyDescent="0.25">
      <c r="A38" s="21"/>
      <c r="B38" s="3" t="s">
        <v>57</v>
      </c>
      <c r="C38" s="10">
        <f>Sheet1!J16+Sheet1!J20+Sheet1!J24+Sheet1!J28</f>
        <v>6.849663846993014</v>
      </c>
      <c r="D38" s="10">
        <f t="shared" si="0"/>
        <v>0.34248319234965074</v>
      </c>
      <c r="E38" s="28">
        <f t="shared" si="1"/>
        <v>0</v>
      </c>
    </row>
    <row r="39" spans="1:5" x14ac:dyDescent="0.25">
      <c r="A39" s="21"/>
      <c r="B39" s="3" t="s">
        <v>58</v>
      </c>
      <c r="C39" s="10">
        <f>Sheet1!J17+Sheet1!J21+Sheet1!J25+Sheet1!J29</f>
        <v>10.997829031458233</v>
      </c>
      <c r="D39" s="10">
        <f t="shared" si="0"/>
        <v>0.54989145157291164</v>
      </c>
      <c r="E39" s="28">
        <f t="shared" si="1"/>
        <v>0</v>
      </c>
    </row>
    <row r="40" spans="1:5" x14ac:dyDescent="0.25">
      <c r="A40" s="21" t="s">
        <v>59</v>
      </c>
      <c r="B40" s="3" t="s">
        <v>60</v>
      </c>
      <c r="C40" s="10">
        <f>Sheet1!J18+Sheet1!J22+Sheet1!J26+Sheet1!J30</f>
        <v>13.367746256853081</v>
      </c>
      <c r="D40" s="10">
        <f t="shared" si="0"/>
        <v>0.66838731284265407</v>
      </c>
      <c r="E40" s="28">
        <f t="shared" si="1"/>
        <v>0</v>
      </c>
    </row>
    <row r="41" spans="1:5" x14ac:dyDescent="0.25">
      <c r="A41" s="21"/>
      <c r="B41" s="3" t="s">
        <v>61</v>
      </c>
      <c r="C41" s="10">
        <f>Sheet1!J19+Sheet1!J23+Sheet1!J27</f>
        <v>11.234955359756663</v>
      </c>
      <c r="D41" s="10">
        <f t="shared" si="0"/>
        <v>0.56174776798783321</v>
      </c>
      <c r="E41" s="28">
        <f t="shared" si="1"/>
        <v>0</v>
      </c>
    </row>
    <row r="42" spans="1:5" x14ac:dyDescent="0.25">
      <c r="A42" s="21"/>
      <c r="B42" s="3" t="s">
        <v>62</v>
      </c>
      <c r="C42" s="3"/>
      <c r="D42" s="10">
        <f t="shared" si="0"/>
        <v>0</v>
      </c>
      <c r="E42" s="28">
        <f t="shared" si="1"/>
        <v>0</v>
      </c>
    </row>
    <row r="43" spans="1:5" x14ac:dyDescent="0.25">
      <c r="A43" s="21"/>
      <c r="B43" s="3" t="s">
        <v>63</v>
      </c>
      <c r="C43" s="3"/>
      <c r="D43" s="10">
        <f t="shared" si="0"/>
        <v>0</v>
      </c>
      <c r="E43" s="28">
        <f t="shared" si="1"/>
        <v>0</v>
      </c>
    </row>
    <row r="44" spans="1:5" x14ac:dyDescent="0.25">
      <c r="A44" s="21"/>
      <c r="B44" s="3" t="s">
        <v>64</v>
      </c>
      <c r="C44" s="3"/>
      <c r="D44" s="10">
        <f t="shared" si="0"/>
        <v>0</v>
      </c>
      <c r="E44" s="28">
        <f t="shared" si="1"/>
        <v>0</v>
      </c>
    </row>
    <row r="45" spans="1:5" x14ac:dyDescent="0.25">
      <c r="A45" s="21"/>
      <c r="B45" s="3" t="s">
        <v>65</v>
      </c>
      <c r="C45" s="3"/>
      <c r="D45" s="10">
        <f t="shared" si="0"/>
        <v>0</v>
      </c>
      <c r="E45" s="28">
        <f t="shared" si="1"/>
        <v>0</v>
      </c>
    </row>
    <row r="46" spans="1:5" x14ac:dyDescent="0.25">
      <c r="A46" s="21"/>
      <c r="B46" s="3" t="s">
        <v>66</v>
      </c>
      <c r="C46" s="3"/>
      <c r="D46" s="10">
        <f t="shared" si="0"/>
        <v>0</v>
      </c>
      <c r="E46" s="28">
        <f t="shared" si="1"/>
        <v>0</v>
      </c>
    </row>
    <row r="47" spans="1:5" x14ac:dyDescent="0.25">
      <c r="A47" s="21"/>
      <c r="B47" s="3" t="s">
        <v>67</v>
      </c>
      <c r="C47" s="3"/>
      <c r="D47" s="10">
        <f t="shared" si="0"/>
        <v>0</v>
      </c>
      <c r="E47" s="28">
        <f t="shared" si="1"/>
        <v>0</v>
      </c>
    </row>
    <row r="49" spans="1:2" x14ac:dyDescent="0.25">
      <c r="A49" s="1" t="s">
        <v>73</v>
      </c>
    </row>
    <row r="51" spans="1:2" ht="25.5" x14ac:dyDescent="0.3">
      <c r="A51" s="29" t="s">
        <v>74</v>
      </c>
      <c r="B51" s="2">
        <v>0.22</v>
      </c>
    </row>
    <row r="53" spans="1:2" x14ac:dyDescent="0.25">
      <c r="A53" s="1" t="s">
        <v>75</v>
      </c>
      <c r="B53" s="27">
        <f>C38+C39</f>
        <v>17.847492878451249</v>
      </c>
    </row>
    <row r="54" spans="1:2" x14ac:dyDescent="0.25">
      <c r="A54" s="1" t="s">
        <v>76</v>
      </c>
      <c r="B54" s="1">
        <f>B51</f>
        <v>0.22</v>
      </c>
    </row>
    <row r="55" spans="1:2" ht="13" x14ac:dyDescent="0.3">
      <c r="A55" s="1" t="s">
        <v>77</v>
      </c>
      <c r="B55" s="30">
        <f>MIN(B53,B54)</f>
        <v>0.22</v>
      </c>
    </row>
    <row r="56" spans="1:2" x14ac:dyDescent="0.25">
      <c r="A56" s="1" t="s">
        <v>78</v>
      </c>
      <c r="B56" s="27">
        <f>B55*30%</f>
        <v>6.6000000000000003E-2</v>
      </c>
    </row>
    <row r="59" spans="1:2" x14ac:dyDescent="0.25">
      <c r="A59" s="1" t="s">
        <v>79</v>
      </c>
    </row>
    <row r="60" spans="1:2" x14ac:dyDescent="0.25">
      <c r="A60" s="3" t="s">
        <v>27</v>
      </c>
      <c r="B60" s="10">
        <f>SUM(Sheet1!J16:J30)</f>
        <v>42.450194495060991</v>
      </c>
    </row>
    <row r="61" spans="1:2" x14ac:dyDescent="0.25">
      <c r="A61" s="3" t="s">
        <v>28</v>
      </c>
      <c r="B61" s="10">
        <f>0</f>
        <v>0</v>
      </c>
    </row>
    <row r="62" spans="1:2" x14ac:dyDescent="0.25">
      <c r="A62" s="3" t="s">
        <v>29</v>
      </c>
      <c r="B62" s="10">
        <v>0</v>
      </c>
    </row>
    <row r="63" spans="1:2" x14ac:dyDescent="0.25">
      <c r="A63" s="3" t="s">
        <v>30</v>
      </c>
      <c r="B63" s="10">
        <v>0</v>
      </c>
    </row>
    <row r="65" spans="1:2" x14ac:dyDescent="0.25">
      <c r="A65" s="1" t="s">
        <v>80</v>
      </c>
      <c r="B65" s="31">
        <f>D24+D19+D16+D10+D11</f>
        <v>50.4</v>
      </c>
    </row>
    <row r="67" spans="1:2" ht="13" x14ac:dyDescent="0.3">
      <c r="B67" s="30">
        <f>B65+B60</f>
        <v>92.85019449506099</v>
      </c>
    </row>
  </sheetData>
  <mergeCells count="4">
    <mergeCell ref="A18:D18"/>
    <mergeCell ref="A33:A36"/>
    <mergeCell ref="A37:A39"/>
    <mergeCell ref="A40:A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7612-BB44-4DCB-82C4-D4793E3B02C7}">
  <dimension ref="A1:K30"/>
  <sheetViews>
    <sheetView showGridLines="0" topLeftCell="A7" workbookViewId="0">
      <selection activeCell="J16" sqref="J16:J19"/>
    </sheetView>
  </sheetViews>
  <sheetFormatPr defaultRowHeight="12.5" x14ac:dyDescent="0.25"/>
  <cols>
    <col min="1" max="1" width="12.453125" style="1" bestFit="1" customWidth="1"/>
    <col min="2" max="2" width="4.81640625" style="1" bestFit="1" customWidth="1"/>
    <col min="3" max="7" width="8.7265625" style="1"/>
    <col min="8" max="8" width="9.26953125" style="1" bestFit="1" customWidth="1"/>
    <col min="9" max="16384" width="8.7265625" style="1"/>
  </cols>
  <sheetData>
    <row r="1" spans="1:11" ht="13" x14ac:dyDescent="0.3">
      <c r="A1" s="5" t="s">
        <v>12</v>
      </c>
      <c r="B1" s="5" t="s">
        <v>13</v>
      </c>
      <c r="E1" s="2" t="s">
        <v>10</v>
      </c>
    </row>
    <row r="2" spans="1:11" x14ac:dyDescent="0.25">
      <c r="A2" s="3" t="s">
        <v>0</v>
      </c>
      <c r="B2" s="3">
        <v>200</v>
      </c>
      <c r="E2" s="1" t="s">
        <v>7</v>
      </c>
      <c r="F2" s="1">
        <v>700</v>
      </c>
    </row>
    <row r="3" spans="1:11" x14ac:dyDescent="0.25">
      <c r="A3" s="3" t="s">
        <v>1</v>
      </c>
      <c r="B3" s="3">
        <v>200</v>
      </c>
      <c r="E3" s="1" t="s">
        <v>8</v>
      </c>
      <c r="F3" s="1">
        <v>200</v>
      </c>
    </row>
    <row r="4" spans="1:11" ht="13" x14ac:dyDescent="0.3">
      <c r="A4" s="4" t="s">
        <v>2</v>
      </c>
      <c r="B4" s="4">
        <v>2000</v>
      </c>
      <c r="E4" s="1" t="s">
        <v>6</v>
      </c>
      <c r="F4" s="1">
        <v>100</v>
      </c>
    </row>
    <row r="5" spans="1:11" x14ac:dyDescent="0.25">
      <c r="A5" s="3" t="s">
        <v>6</v>
      </c>
      <c r="B5" s="3">
        <v>500</v>
      </c>
    </row>
    <row r="6" spans="1:11" ht="13" x14ac:dyDescent="0.3">
      <c r="A6" s="3" t="s">
        <v>7</v>
      </c>
      <c r="B6" s="3">
        <v>1000</v>
      </c>
      <c r="E6" s="2" t="s">
        <v>21</v>
      </c>
    </row>
    <row r="7" spans="1:11" x14ac:dyDescent="0.25">
      <c r="A7" s="3" t="s">
        <v>8</v>
      </c>
      <c r="B7" s="3">
        <v>500</v>
      </c>
      <c r="E7" s="1" t="s">
        <v>7</v>
      </c>
      <c r="F7" s="1">
        <v>300</v>
      </c>
    </row>
    <row r="8" spans="1:11" x14ac:dyDescent="0.25">
      <c r="A8" s="3" t="s">
        <v>3</v>
      </c>
      <c r="B8" s="3">
        <v>2000</v>
      </c>
      <c r="E8" s="1" t="s">
        <v>6</v>
      </c>
      <c r="F8" s="1">
        <v>100</v>
      </c>
    </row>
    <row r="9" spans="1:11" x14ac:dyDescent="0.25">
      <c r="A9" s="3" t="s">
        <v>4</v>
      </c>
      <c r="B9" s="3">
        <v>300</v>
      </c>
    </row>
    <row r="10" spans="1:11" ht="13" x14ac:dyDescent="0.3">
      <c r="A10" s="4" t="s">
        <v>5</v>
      </c>
      <c r="B10" s="4">
        <f>B9+B8+B4+B3+B2</f>
        <v>4700</v>
      </c>
      <c r="E10" s="2" t="s">
        <v>26</v>
      </c>
    </row>
    <row r="11" spans="1:11" x14ac:dyDescent="0.25">
      <c r="E11" s="1" t="s">
        <v>6</v>
      </c>
      <c r="F11" s="1">
        <v>300</v>
      </c>
    </row>
    <row r="12" spans="1:11" x14ac:dyDescent="0.25">
      <c r="E12" s="1" t="s">
        <v>7</v>
      </c>
      <c r="F12" s="1">
        <v>0</v>
      </c>
    </row>
    <row r="13" spans="1:11" x14ac:dyDescent="0.25">
      <c r="E13" s="1" t="s">
        <v>8</v>
      </c>
      <c r="F13" s="1">
        <v>300</v>
      </c>
    </row>
    <row r="15" spans="1:11" x14ac:dyDescent="0.25">
      <c r="A15" s="18">
        <v>44651</v>
      </c>
      <c r="F15" s="1" t="s">
        <v>46</v>
      </c>
      <c r="G15" s="1" t="s">
        <v>47</v>
      </c>
      <c r="H15" s="1" t="s">
        <v>9</v>
      </c>
      <c r="I15" s="1" t="s">
        <v>48</v>
      </c>
      <c r="J15" s="1" t="s">
        <v>49</v>
      </c>
    </row>
    <row r="16" spans="1:11" x14ac:dyDescent="0.25">
      <c r="E16" s="1" t="s">
        <v>31</v>
      </c>
      <c r="F16" s="1">
        <v>100</v>
      </c>
      <c r="G16" s="20">
        <v>5.2934976953511279E-2</v>
      </c>
      <c r="H16" s="18">
        <v>45382</v>
      </c>
      <c r="I16" s="7">
        <v>7.0000000000000007E-2</v>
      </c>
      <c r="J16" s="1">
        <f>MDURATION($A$15,H16,G16,I16,1)</f>
        <v>1.8214514610149903</v>
      </c>
      <c r="K16" s="22">
        <f>(H16-$A$15)/365</f>
        <v>2.0027397260273974</v>
      </c>
    </row>
    <row r="17" spans="5:11" x14ac:dyDescent="0.25">
      <c r="E17" s="1" t="s">
        <v>32</v>
      </c>
      <c r="F17" s="1">
        <v>100</v>
      </c>
      <c r="G17" s="20">
        <v>2.3167316167098641E-2</v>
      </c>
      <c r="H17" s="18">
        <f>EDATE(H16,12)</f>
        <v>45747</v>
      </c>
      <c r="I17" s="7">
        <v>0.03</v>
      </c>
      <c r="J17" s="1">
        <f t="shared" ref="J17:J30" si="0">MDURATION($A$15,H17,G17,I17,1)</f>
        <v>2.846466574175341</v>
      </c>
      <c r="K17" s="23">
        <f t="shared" ref="K17:K30" si="1">(H17-$A$15)/365</f>
        <v>3.0027397260273974</v>
      </c>
    </row>
    <row r="18" spans="5:11" x14ac:dyDescent="0.25">
      <c r="E18" s="1" t="s">
        <v>33</v>
      </c>
      <c r="F18" s="1">
        <v>100</v>
      </c>
      <c r="G18" s="20">
        <v>3.7364517980729706E-2</v>
      </c>
      <c r="H18" s="18">
        <f t="shared" ref="H18:H19" si="2">EDATE(H17,12)</f>
        <v>46112</v>
      </c>
      <c r="I18" s="7">
        <v>0.04</v>
      </c>
      <c r="J18" s="1">
        <f t="shared" si="0"/>
        <v>3.6421926675674108</v>
      </c>
      <c r="K18" s="24">
        <f t="shared" si="1"/>
        <v>4.0027397260273974</v>
      </c>
    </row>
    <row r="19" spans="5:11" x14ac:dyDescent="0.25">
      <c r="E19" s="1" t="s">
        <v>34</v>
      </c>
      <c r="F19" s="1">
        <v>100</v>
      </c>
      <c r="G19" s="20">
        <v>9.0492696360750011E-2</v>
      </c>
      <c r="H19" s="18">
        <f t="shared" si="2"/>
        <v>46477</v>
      </c>
      <c r="I19" s="7">
        <v>0.09</v>
      </c>
      <c r="J19" s="1">
        <f t="shared" si="0"/>
        <v>3.8871742976057306</v>
      </c>
      <c r="K19" s="25">
        <f t="shared" si="1"/>
        <v>5.0027397260273974</v>
      </c>
    </row>
    <row r="20" spans="5:11" x14ac:dyDescent="0.25">
      <c r="E20" s="1" t="s">
        <v>35</v>
      </c>
      <c r="F20" s="1">
        <v>100</v>
      </c>
      <c r="G20" s="20">
        <v>3.5976501483281131E-2</v>
      </c>
      <c r="H20" s="18">
        <v>45382</v>
      </c>
      <c r="I20" s="7">
        <v>0.04</v>
      </c>
      <c r="J20" s="1">
        <f t="shared" si="0"/>
        <v>1.8895602773679328</v>
      </c>
      <c r="K20" s="22">
        <f t="shared" si="1"/>
        <v>2.0027397260273974</v>
      </c>
    </row>
    <row r="21" spans="5:11" x14ac:dyDescent="0.25">
      <c r="E21" s="1" t="s">
        <v>36</v>
      </c>
      <c r="F21" s="1">
        <v>100</v>
      </c>
      <c r="G21" s="20">
        <v>4.9986546609086989E-2</v>
      </c>
      <c r="H21" s="18">
        <f t="shared" ref="H21:H27" si="3">EDATE(H20,12)</f>
        <v>45747</v>
      </c>
      <c r="I21" s="7">
        <v>0.05</v>
      </c>
      <c r="J21" s="1">
        <f t="shared" si="0"/>
        <v>2.7232791518057611</v>
      </c>
      <c r="K21" s="23">
        <f t="shared" si="1"/>
        <v>3.0027397260273974</v>
      </c>
    </row>
    <row r="22" spans="5:11" x14ac:dyDescent="0.25">
      <c r="E22" s="1" t="s">
        <v>37</v>
      </c>
      <c r="F22" s="1">
        <v>100</v>
      </c>
      <c r="G22" s="20">
        <v>0.19328283364106119</v>
      </c>
      <c r="H22" s="18">
        <f t="shared" si="3"/>
        <v>46112</v>
      </c>
      <c r="I22" s="7">
        <v>0.21</v>
      </c>
      <c r="J22" s="1">
        <f t="shared" si="0"/>
        <v>2.5701239077235805</v>
      </c>
      <c r="K22" s="24">
        <f t="shared" si="1"/>
        <v>4.0027397260273974</v>
      </c>
    </row>
    <row r="23" spans="5:11" x14ac:dyDescent="0.25">
      <c r="E23" s="1" t="s">
        <v>38</v>
      </c>
      <c r="F23" s="1">
        <v>100</v>
      </c>
      <c r="G23" s="20">
        <v>0.13523156733034988</v>
      </c>
      <c r="H23" s="18">
        <f t="shared" si="3"/>
        <v>46477</v>
      </c>
      <c r="I23" s="7">
        <v>0.14000000000000001</v>
      </c>
      <c r="J23" s="1">
        <f t="shared" si="0"/>
        <v>3.4502178501689347</v>
      </c>
      <c r="K23" s="25">
        <f t="shared" si="1"/>
        <v>5.0027397260273974</v>
      </c>
    </row>
    <row r="24" spans="5:11" x14ac:dyDescent="0.25">
      <c r="E24" s="1" t="s">
        <v>39</v>
      </c>
      <c r="F24" s="1">
        <v>100</v>
      </c>
      <c r="G24" s="20">
        <v>0.19282119033051032</v>
      </c>
      <c r="H24" s="18">
        <v>45382</v>
      </c>
      <c r="I24" s="7">
        <v>0.2</v>
      </c>
      <c r="J24" s="1">
        <f t="shared" si="0"/>
        <v>1.5312781719110087</v>
      </c>
      <c r="K24" s="22">
        <f t="shared" si="1"/>
        <v>2.0027397260273974</v>
      </c>
    </row>
    <row r="25" spans="5:11" x14ac:dyDescent="0.25">
      <c r="E25" s="1" t="s">
        <v>40</v>
      </c>
      <c r="F25" s="1">
        <v>100</v>
      </c>
      <c r="G25" s="20">
        <v>0.10437224598206266</v>
      </c>
      <c r="H25" s="18">
        <f t="shared" ref="H25:H30" si="4">EDATE(H24,12)</f>
        <v>45747</v>
      </c>
      <c r="I25" s="7">
        <v>0.11</v>
      </c>
      <c r="J25" s="1">
        <f t="shared" si="0"/>
        <v>2.4535382379757844</v>
      </c>
      <c r="K25" s="23">
        <f t="shared" si="1"/>
        <v>3.0027397260273974</v>
      </c>
    </row>
    <row r="26" spans="5:11" x14ac:dyDescent="0.25">
      <c r="E26" s="1" t="s">
        <v>41</v>
      </c>
      <c r="F26" s="1">
        <v>100</v>
      </c>
      <c r="G26" s="20">
        <v>6.8143099130545618E-3</v>
      </c>
      <c r="H26" s="18">
        <f t="shared" si="3"/>
        <v>46112</v>
      </c>
      <c r="I26" s="7">
        <v>0.01</v>
      </c>
      <c r="J26" s="1">
        <f t="shared" si="0"/>
        <v>3.9200785294069398</v>
      </c>
      <c r="K26" s="24">
        <f t="shared" si="1"/>
        <v>4.0027397260273974</v>
      </c>
    </row>
    <row r="27" spans="5:11" x14ac:dyDescent="0.25">
      <c r="E27" s="1" t="s">
        <v>42</v>
      </c>
      <c r="F27" s="1">
        <v>100</v>
      </c>
      <c r="G27" s="20">
        <v>8.84387732968277E-2</v>
      </c>
      <c r="H27" s="18">
        <f t="shared" si="3"/>
        <v>46477</v>
      </c>
      <c r="I27" s="7">
        <v>0.09</v>
      </c>
      <c r="J27" s="1">
        <f t="shared" si="0"/>
        <v>3.8975632119819985</v>
      </c>
      <c r="K27" s="25">
        <f t="shared" si="1"/>
        <v>5.0027397260273974</v>
      </c>
    </row>
    <row r="28" spans="5:11" x14ac:dyDescent="0.25">
      <c r="E28" s="1" t="s">
        <v>43</v>
      </c>
      <c r="F28" s="1">
        <v>100</v>
      </c>
      <c r="G28" s="20">
        <v>0.15614548188634728</v>
      </c>
      <c r="H28" s="18">
        <v>45382</v>
      </c>
      <c r="I28" s="7">
        <v>0.16</v>
      </c>
      <c r="J28" s="1">
        <f t="shared" si="0"/>
        <v>1.6073739366990831</v>
      </c>
      <c r="K28" s="22">
        <f t="shared" si="1"/>
        <v>2.0027397260273974</v>
      </c>
    </row>
    <row r="29" spans="5:11" x14ac:dyDescent="0.25">
      <c r="E29" s="1" t="s">
        <v>44</v>
      </c>
      <c r="F29" s="1">
        <v>100</v>
      </c>
      <c r="G29" s="20">
        <v>3.5354816923757861E-3</v>
      </c>
      <c r="H29" s="18">
        <f t="shared" si="4"/>
        <v>45747</v>
      </c>
      <c r="I29" s="19">
        <v>5.0000000000000001E-3</v>
      </c>
      <c r="J29" s="1">
        <f t="shared" si="0"/>
        <v>2.9745450675013463</v>
      </c>
      <c r="K29" s="23">
        <f t="shared" si="1"/>
        <v>3.0027397260273974</v>
      </c>
    </row>
    <row r="30" spans="5:11" x14ac:dyDescent="0.25">
      <c r="E30" s="1" t="s">
        <v>45</v>
      </c>
      <c r="F30" s="1">
        <v>100</v>
      </c>
      <c r="G30" s="20">
        <v>9.1296133192020817E-2</v>
      </c>
      <c r="H30" s="18">
        <f t="shared" si="4"/>
        <v>46112</v>
      </c>
      <c r="I30" s="7">
        <v>0.09</v>
      </c>
      <c r="J30" s="1">
        <f t="shared" si="0"/>
        <v>3.2353511521551508</v>
      </c>
      <c r="K30" s="24">
        <f t="shared" si="1"/>
        <v>4.0027397260273974</v>
      </c>
    </row>
  </sheetData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 Doshi</dc:creator>
  <cp:lastModifiedBy>Neel Doshi</cp:lastModifiedBy>
  <dcterms:created xsi:type="dcterms:W3CDTF">2022-02-05T02:22:53Z</dcterms:created>
  <dcterms:modified xsi:type="dcterms:W3CDTF">2022-02-08T06:01:44Z</dcterms:modified>
</cp:coreProperties>
</file>