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66925"/>
  <xr:revisionPtr revIDLastSave="0" documentId="13_ncr:1_{D7B4F7D1-F257-4507-8D7F-A73FF586F7E3}" xr6:coauthVersionLast="47" xr6:coauthVersionMax="47" xr10:uidLastSave="{00000000-0000-0000-0000-000000000000}"/>
  <bookViews>
    <workbookView xWindow="-108" yWindow="-108" windowWidth="23256" windowHeight="12696" xr2:uid="{EF8951D1-9C49-4EAD-8256-07C6F8DB226A}"/>
  </bookViews>
  <sheets>
    <sheet name="Zero Curve Gener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B23" i="1"/>
  <c r="G23" i="1" s="1"/>
  <c r="E22" i="1"/>
  <c r="B22" i="1"/>
  <c r="G22" i="1" s="1"/>
  <c r="E21" i="1"/>
  <c r="B21" i="1"/>
  <c r="E20" i="1"/>
  <c r="B20" i="1"/>
  <c r="G20" i="1" s="1"/>
  <c r="E19" i="1"/>
  <c r="B19" i="1"/>
  <c r="F36" i="1" s="1"/>
  <c r="E18" i="1"/>
  <c r="B18" i="1"/>
  <c r="H18" i="1" s="1"/>
  <c r="E17" i="1"/>
  <c r="B17" i="1"/>
  <c r="H17" i="1" s="1"/>
  <c r="E16" i="1"/>
  <c r="B16" i="1"/>
  <c r="H16" i="1" s="1"/>
  <c r="G21" i="1" l="1"/>
  <c r="D39" i="1"/>
  <c r="C40" i="1"/>
  <c r="C36" i="1"/>
  <c r="F19" i="1"/>
  <c r="D36" i="1"/>
  <c r="G19" i="1"/>
  <c r="E36" i="1"/>
  <c r="H19" i="1" l="1"/>
  <c r="C39" i="1"/>
  <c r="A40" i="1" s="1"/>
  <c r="C41" i="1" s="1"/>
  <c r="C42" i="1" s="1"/>
  <c r="C43" i="1" s="1"/>
  <c r="C44" i="1" s="1"/>
  <c r="F20" i="1" l="1"/>
  <c r="H20" i="1" s="1"/>
  <c r="F21" i="1" s="1"/>
  <c r="H21" i="1" s="1"/>
  <c r="F22" i="1" l="1"/>
  <c r="H22" i="1" s="1"/>
  <c r="F23" i="1" s="1"/>
  <c r="H23" i="1" s="1"/>
</calcChain>
</file>

<file path=xl/sharedStrings.xml><?xml version="1.0" encoding="utf-8"?>
<sst xmlns="http://schemas.openxmlformats.org/spreadsheetml/2006/main" count="82" uniqueCount="35">
  <si>
    <t>Input Data</t>
  </si>
  <si>
    <t>Tenor.Point</t>
  </si>
  <si>
    <t>Tenor</t>
  </si>
  <si>
    <t>Interest.Rate</t>
  </si>
  <si>
    <t>Par</t>
  </si>
  <si>
    <t>Convert.to.Zero</t>
  </si>
  <si>
    <t>Curve.Name</t>
  </si>
  <si>
    <t>3M</t>
  </si>
  <si>
    <t>Yes</t>
  </si>
  <si>
    <t>No</t>
  </si>
  <si>
    <t>INR Generic</t>
  </si>
  <si>
    <t>6M</t>
  </si>
  <si>
    <t>9M</t>
  </si>
  <si>
    <t>1Y</t>
  </si>
  <si>
    <t>2Y</t>
  </si>
  <si>
    <t>3Y</t>
  </si>
  <si>
    <t>Bootstrapping calculation</t>
  </si>
  <si>
    <t>Compounding frequency:</t>
  </si>
  <si>
    <t>Quarterly</t>
  </si>
  <si>
    <t>Number of payments in a year</t>
  </si>
  <si>
    <t>Sum of PV of all prior coupon payments</t>
  </si>
  <si>
    <t>Amount paid at final cashflow date</t>
  </si>
  <si>
    <t>Zero.Rate</t>
  </si>
  <si>
    <t>-</t>
  </si>
  <si>
    <t>--&gt; Interpolated Rate</t>
  </si>
  <si>
    <t>Sample calculation for 1 year zero rate</t>
  </si>
  <si>
    <t>C = par rate for 1Y</t>
  </si>
  <si>
    <t>z1,z2, z3 and z4 are the zero rates for 3M, 6M, 9M and 1Y tenor respectively</t>
  </si>
  <si>
    <t>Following equation denotes the equation of value</t>
  </si>
  <si>
    <t>=</t>
  </si>
  <si>
    <t>Solving for z4, the one year spot rate</t>
  </si>
  <si>
    <t>(1+z4/4)^4</t>
  </si>
  <si>
    <t>(1+z4/4)</t>
  </si>
  <si>
    <t>z4/4</t>
  </si>
  <si>
    <t>z4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</si>
</sst>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0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 Black"/>
      <family val="2"/>
    </font>
    <font>
      <b/>
      <sz val="10"/>
      <color theme="0"/>
      <name val="Arial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2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31</xdr:row>
      <xdr:rowOff>15875</xdr:rowOff>
    </xdr:from>
    <xdr:ext cx="3433119" cy="6217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BC92ADD-A728-4BAA-9B92-1F98DC933F31}"/>
                </a:ext>
              </a:extLst>
            </xdr:cNvPr>
            <xdr:cNvSpPr txBox="1"/>
          </xdr:nvSpPr>
          <xdr:spPr>
            <a:xfrm>
              <a:off x="28575" y="5953125"/>
              <a:ext cx="3433119" cy="621709"/>
            </a:xfrm>
            <a:prstGeom prst="rect">
              <a:avLst/>
            </a:prstGeom>
            <a:noFill/>
            <a:ln>
              <a:solidFill>
                <a:schemeClr val="tx1"/>
              </a:solidFill>
              <a:prstDash val="dash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IN" sz="1100" b="0" i="1">
                        <a:latin typeface="Cambria Math" panose="02040503050406030204" pitchFamily="18" charset="0"/>
                      </a:rPr>
                      <m:t>100= </m:t>
                    </m:r>
                    <m:f>
                      <m:fPr>
                        <m:ctrlPr>
                          <a:rPr lang="en-IN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IN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IN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IN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num>
                              <m:den>
                                <m:r>
                                  <a:rPr lang="en-IN" sz="1100" b="0" i="1">
                                    <a:latin typeface="Cambria Math" panose="02040503050406030204" pitchFamily="18" charset="0"/>
                                  </a:rPr>
                                  <m:t>4</m:t>
                                </m:r>
                              </m:den>
                            </m:f>
                          </m:e>
                        </m:d>
                      </m:num>
                      <m:den>
                        <m:d>
                          <m:dPr>
                            <m:ctrlPr>
                              <a:rPr lang="en-IN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IN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en-IN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IN" sz="1100" b="0" i="1">
                                    <a:latin typeface="Cambria Math" panose="02040503050406030204" pitchFamily="18" charset="0"/>
                                  </a:rPr>
                                  <m:t>𝑧</m:t>
                                </m:r>
                                <m:r>
                                  <a:rPr lang="en-IN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n-IN" sz="1100" b="0" i="1">
                                    <a:latin typeface="Cambria Math" panose="02040503050406030204" pitchFamily="18" charset="0"/>
                                  </a:rPr>
                                  <m:t>4</m:t>
                                </m:r>
                              </m:den>
                            </m:f>
                          </m:e>
                        </m:d>
                      </m:den>
                    </m:f>
                    <m:r>
                      <a:rPr lang="en-IN" sz="1100" b="0" i="0">
                        <a:latin typeface="Cambria Math" panose="02040503050406030204" pitchFamily="18" charset="0"/>
                      </a:rPr>
                      <m:t>+ </m:t>
                    </m:r>
                    <m:f>
                      <m:fPr>
                        <m:ctrlPr>
                          <a:rPr lang="en-IN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IN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num>
                              <m:den>
                                <m: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den>
                            </m:f>
                          </m:e>
                        </m:d>
                      </m:num>
                      <m:den>
                        <m:sSup>
                          <m:sSupPr>
                            <m:ctrlPr>
                              <a:rPr lang="en-IN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1+</m:t>
                                </m:r>
                                <m:f>
                                  <m:fPr>
                                    <m:ctrlP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  <m: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num>
                                  <m:den>
                                    <m: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4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n-IN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en-IN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 </m:t>
                    </m:r>
                    <m:f>
                      <m:fPr>
                        <m:ctrlPr>
                          <a:rPr lang="en-IN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IN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num>
                              <m:den>
                                <m: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den>
                            </m:f>
                          </m:e>
                        </m:d>
                      </m:num>
                      <m:den>
                        <m:sSup>
                          <m:sSupPr>
                            <m:ctrlPr>
                              <a:rPr lang="en-IN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1+</m:t>
                                </m:r>
                                <m:f>
                                  <m:fPr>
                                    <m:ctrlP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  <m: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3</m:t>
                                    </m:r>
                                  </m:num>
                                  <m:den>
                                    <m: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4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n-IN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sup>
                        </m:sSup>
                      </m:den>
                    </m:f>
                    <m:r>
                      <a:rPr lang="en-IN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 </m:t>
                    </m:r>
                    <m:f>
                      <m:fPr>
                        <m:ctrlPr>
                          <a:rPr lang="en-IN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IN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100+</m:t>
                        </m:r>
                        <m:d>
                          <m:dPr>
                            <m:ctrlPr>
                              <a:rPr lang="en-IN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num>
                              <m:den>
                                <m: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den>
                            </m:f>
                          </m:e>
                        </m:d>
                      </m:num>
                      <m:den>
                        <m:sSup>
                          <m:sSupPr>
                            <m:ctrlPr>
                              <a:rPr lang="en-IN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IN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1+</m:t>
                                </m:r>
                                <m:f>
                                  <m:fPr>
                                    <m:ctrlP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  <m: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4</m:t>
                                    </m:r>
                                  </m:num>
                                  <m:den>
                                    <m:r>
                                      <a:rPr lang="en-IN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4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n-IN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IN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BC92ADD-A728-4BAA-9B92-1F98DC933F31}"/>
                </a:ext>
              </a:extLst>
            </xdr:cNvPr>
            <xdr:cNvSpPr txBox="1"/>
          </xdr:nvSpPr>
          <xdr:spPr>
            <a:xfrm>
              <a:off x="28575" y="5953125"/>
              <a:ext cx="3433119" cy="621709"/>
            </a:xfrm>
            <a:prstGeom prst="rect">
              <a:avLst/>
            </a:prstGeom>
            <a:noFill/>
            <a:ln>
              <a:solidFill>
                <a:schemeClr val="tx1"/>
              </a:solidFill>
              <a:prstDash val="dash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N" sz="1100" b="0" i="0">
                  <a:latin typeface="Cambria Math" panose="02040503050406030204" pitchFamily="18" charset="0"/>
                </a:rPr>
                <a:t>100=  ((𝐶/4))/((1+𝑧1/4) )+ </a:t>
              </a:r>
              <a:r>
                <a:rPr lang="en-IN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((𝐶/4))/(1+𝑧2/4)^2 +  ((𝐶/4))/(1+𝑧3/4)^3 +  (100+(𝐶/4))/(1+𝑧4/4)^4 </a:t>
              </a:r>
              <a:endParaRPr lang="en-IN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350D4-2645-4BE8-AA6B-D0D35072F039}">
  <dimension ref="A1:H44"/>
  <sheetViews>
    <sheetView showGridLines="0" tabSelected="1" workbookViewId="0">
      <selection activeCell="F3" sqref="F3"/>
    </sheetView>
  </sheetViews>
  <sheetFormatPr defaultRowHeight="14.4" x14ac:dyDescent="0.3"/>
  <cols>
    <col min="1" max="1" width="14.21875" bestFit="1" customWidth="1"/>
    <col min="2" max="2" width="11.77734375" bestFit="1" customWidth="1"/>
    <col min="3" max="3" width="11.5546875" bestFit="1" customWidth="1"/>
    <col min="4" max="4" width="14.44140625" bestFit="1" customWidth="1"/>
    <col min="5" max="5" width="14" bestFit="1" customWidth="1"/>
    <col min="6" max="6" width="19.33203125" bestFit="1" customWidth="1"/>
    <col min="7" max="7" width="19.33203125" style="2" bestFit="1" customWidth="1"/>
    <col min="8" max="8" width="16.77734375" bestFit="1" customWidth="1"/>
    <col min="9" max="9" width="13" bestFit="1" customWidth="1"/>
  </cols>
  <sheetData>
    <row r="1" spans="1:8" ht="16.2" x14ac:dyDescent="0.3">
      <c r="A1" s="1" t="s">
        <v>0</v>
      </c>
    </row>
    <row r="2" spans="1:8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/>
    </row>
    <row r="3" spans="1:8" x14ac:dyDescent="0.3">
      <c r="A3" s="5">
        <v>0.25</v>
      </c>
      <c r="B3" s="6" t="s">
        <v>7</v>
      </c>
      <c r="C3" s="7">
        <v>6.7074115035211257</v>
      </c>
      <c r="D3" s="6" t="s">
        <v>8</v>
      </c>
      <c r="E3" s="6" t="s">
        <v>9</v>
      </c>
      <c r="F3" s="6" t="s">
        <v>10</v>
      </c>
    </row>
    <row r="4" spans="1:8" x14ac:dyDescent="0.3">
      <c r="A4" s="5">
        <v>0.5</v>
      </c>
      <c r="B4" s="6" t="s">
        <v>11</v>
      </c>
      <c r="C4" s="7">
        <v>7.1983912989130427</v>
      </c>
      <c r="D4" s="6" t="s">
        <v>8</v>
      </c>
      <c r="E4" s="6" t="s">
        <v>9</v>
      </c>
      <c r="F4" s="6" t="s">
        <v>10</v>
      </c>
    </row>
    <row r="5" spans="1:8" x14ac:dyDescent="0.3">
      <c r="A5" s="5">
        <v>0.75</v>
      </c>
      <c r="B5" s="6" t="s">
        <v>12</v>
      </c>
      <c r="C5" s="7">
        <v>7.182713380434782</v>
      </c>
      <c r="D5" s="6" t="s">
        <v>8</v>
      </c>
      <c r="E5" s="6" t="s">
        <v>9</v>
      </c>
      <c r="F5" s="6" t="s">
        <v>10</v>
      </c>
    </row>
    <row r="6" spans="1:8" x14ac:dyDescent="0.3">
      <c r="A6" s="5">
        <v>1</v>
      </c>
      <c r="B6" s="6" t="s">
        <v>13</v>
      </c>
      <c r="C6" s="7">
        <v>7.1742429999999997</v>
      </c>
      <c r="D6" s="6" t="s">
        <v>8</v>
      </c>
      <c r="E6" s="6" t="s">
        <v>8</v>
      </c>
      <c r="F6" s="6" t="s">
        <v>10</v>
      </c>
    </row>
    <row r="7" spans="1:8" x14ac:dyDescent="0.3">
      <c r="A7" s="5">
        <v>2</v>
      </c>
      <c r="B7" s="6" t="s">
        <v>14</v>
      </c>
      <c r="C7" s="7">
        <v>7.0436969999999999</v>
      </c>
      <c r="D7" s="6" t="s">
        <v>8</v>
      </c>
      <c r="E7" s="6" t="s">
        <v>8</v>
      </c>
      <c r="F7" s="6" t="s">
        <v>10</v>
      </c>
    </row>
    <row r="8" spans="1:8" x14ac:dyDescent="0.3">
      <c r="A8" s="5">
        <v>3</v>
      </c>
      <c r="B8" s="6" t="s">
        <v>15</v>
      </c>
      <c r="C8" s="7">
        <v>6.8916149999999998</v>
      </c>
      <c r="D8" s="6" t="s">
        <v>8</v>
      </c>
      <c r="E8" s="6" t="s">
        <v>8</v>
      </c>
      <c r="F8" s="6" t="s">
        <v>10</v>
      </c>
    </row>
    <row r="9" spans="1:8" x14ac:dyDescent="0.3">
      <c r="A9" s="4"/>
    </row>
    <row r="10" spans="1:8" x14ac:dyDescent="0.3">
      <c r="A10" s="4"/>
    </row>
    <row r="11" spans="1:8" ht="16.2" x14ac:dyDescent="0.3">
      <c r="A11" s="1" t="s">
        <v>16</v>
      </c>
      <c r="B11" s="8"/>
    </row>
    <row r="12" spans="1:8" x14ac:dyDescent="0.3">
      <c r="A12" s="23" t="s">
        <v>17</v>
      </c>
      <c r="B12" s="23"/>
      <c r="C12" s="9" t="s">
        <v>18</v>
      </c>
    </row>
    <row r="13" spans="1:8" x14ac:dyDescent="0.3">
      <c r="A13" s="23" t="s">
        <v>19</v>
      </c>
      <c r="B13" s="23"/>
      <c r="C13" s="10">
        <v>4</v>
      </c>
    </row>
    <row r="15" spans="1:8" ht="29.55" customHeight="1" x14ac:dyDescent="0.3">
      <c r="A15" s="11" t="s">
        <v>1</v>
      </c>
      <c r="B15" s="11" t="s">
        <v>3</v>
      </c>
      <c r="C15" s="11" t="s">
        <v>4</v>
      </c>
      <c r="D15" s="11" t="s">
        <v>5</v>
      </c>
      <c r="E15" s="11" t="s">
        <v>6</v>
      </c>
      <c r="F15" s="12" t="s">
        <v>20</v>
      </c>
      <c r="G15" s="12" t="s">
        <v>21</v>
      </c>
      <c r="H15" s="11" t="s">
        <v>22</v>
      </c>
    </row>
    <row r="16" spans="1:8" x14ac:dyDescent="0.3">
      <c r="A16" s="5">
        <v>0.25</v>
      </c>
      <c r="B16" s="7">
        <f t="shared" ref="B16:B23" ca="1" si="0">IFERROR(VLOOKUP(A16,$A$2:$C$8,3,FALSE),FORECAST(A16,OFFSET($C$3:$C$8,MATCH(A16,$A$3:$A$8,1)-1,0,2),OFFSET($A$3:$A$8,MATCH(A16,$A$3:$A$8,1)-1,0,2)))</f>
        <v>6.7074115035211257</v>
      </c>
      <c r="C16" s="6" t="s">
        <v>8</v>
      </c>
      <c r="D16" s="9" t="s">
        <v>9</v>
      </c>
      <c r="E16" s="9" t="str">
        <f>$F$3</f>
        <v>INR Generic</v>
      </c>
      <c r="F16" s="13" t="s">
        <v>23</v>
      </c>
      <c r="G16" s="13" t="s">
        <v>23</v>
      </c>
      <c r="H16" s="7">
        <f ca="1">B16</f>
        <v>6.7074115035211257</v>
      </c>
    </row>
    <row r="17" spans="1:8" x14ac:dyDescent="0.3">
      <c r="A17" s="5">
        <v>0.5</v>
      </c>
      <c r="B17" s="7">
        <f t="shared" ca="1" si="0"/>
        <v>7.1983912989130427</v>
      </c>
      <c r="C17" s="6" t="s">
        <v>8</v>
      </c>
      <c r="D17" s="9" t="s">
        <v>9</v>
      </c>
      <c r="E17" s="9" t="str">
        <f t="shared" ref="E17:E23" si="1">$F$3</f>
        <v>INR Generic</v>
      </c>
      <c r="F17" s="13" t="s">
        <v>23</v>
      </c>
      <c r="G17" s="13" t="s">
        <v>23</v>
      </c>
      <c r="H17" s="7">
        <f ca="1">B17</f>
        <v>7.1983912989130427</v>
      </c>
    </row>
    <row r="18" spans="1:8" x14ac:dyDescent="0.3">
      <c r="A18" s="5">
        <v>0.75</v>
      </c>
      <c r="B18" s="7">
        <f t="shared" ca="1" si="0"/>
        <v>7.182713380434782</v>
      </c>
      <c r="C18" s="6" t="s">
        <v>8</v>
      </c>
      <c r="D18" s="9" t="s">
        <v>9</v>
      </c>
      <c r="E18" s="9" t="str">
        <f t="shared" si="1"/>
        <v>INR Generic</v>
      </c>
      <c r="F18" s="13" t="s">
        <v>23</v>
      </c>
      <c r="G18" s="13" t="s">
        <v>23</v>
      </c>
      <c r="H18" s="7">
        <f ca="1">B18</f>
        <v>7.182713380434782</v>
      </c>
    </row>
    <row r="19" spans="1:8" x14ac:dyDescent="0.3">
      <c r="A19" s="5">
        <v>1</v>
      </c>
      <c r="B19" s="7">
        <f t="shared" ca="1" si="0"/>
        <v>7.1742429999999997</v>
      </c>
      <c r="C19" s="6" t="s">
        <v>8</v>
      </c>
      <c r="D19" s="9" t="s">
        <v>8</v>
      </c>
      <c r="E19" s="9" t="str">
        <f t="shared" si="1"/>
        <v>INR Generic</v>
      </c>
      <c r="F19" s="14">
        <f ca="1">((B19/4)/(1+$H$16/400))+((B19/4)/(1+$H$17/400)^2)+((B19/4)/(1+$H$18/400)^3)</f>
        <v>5.1949998810670088</v>
      </c>
      <c r="G19" s="9">
        <f ca="1">100+(B19/4)</f>
        <v>101.79356075</v>
      </c>
      <c r="H19" s="7">
        <f ca="1">400*((G19/(100-F19))^(1/(4*A19))-1)</f>
        <v>7.1760801389141093</v>
      </c>
    </row>
    <row r="20" spans="1:8" x14ac:dyDescent="0.3">
      <c r="A20" s="15">
        <v>1.25</v>
      </c>
      <c r="B20" s="16">
        <f t="shared" ca="1" si="0"/>
        <v>7.1416065</v>
      </c>
      <c r="C20" s="6" t="s">
        <v>8</v>
      </c>
      <c r="D20" s="9" t="s">
        <v>8</v>
      </c>
      <c r="E20" s="9" t="str">
        <f t="shared" si="1"/>
        <v>INR Generic</v>
      </c>
      <c r="F20" s="14">
        <f ca="1">((B20/4)/(1+$H$16/400))+((B20/4)/(1+$H$17/400)^2)+((B20/4)/(1+$H$18/400)^3)+((B20/4)/(1+$H$19/400)^4)</f>
        <v>6.8341934120268419</v>
      </c>
      <c r="G20" s="9">
        <f ca="1">100+(B20/4)</f>
        <v>101.78540162500001</v>
      </c>
      <c r="H20" s="7">
        <f ca="1">400*((G20/(100-F20))^(1/(4*A20))-1)</f>
        <v>7.1418827339768676</v>
      </c>
    </row>
    <row r="21" spans="1:8" x14ac:dyDescent="0.3">
      <c r="A21" s="5">
        <v>1.5</v>
      </c>
      <c r="B21" s="7">
        <f t="shared" ca="1" si="0"/>
        <v>7.1089699999999993</v>
      </c>
      <c r="C21" s="6" t="s">
        <v>8</v>
      </c>
      <c r="D21" s="9" t="s">
        <v>8</v>
      </c>
      <c r="E21" s="9" t="str">
        <f t="shared" si="1"/>
        <v>INR Generic</v>
      </c>
      <c r="F21" s="14">
        <f ca="1">((B21/4)/(1+$H$16/400))+((B21/4)/(1+$H$17/400)^2)+((B21/4)/(1+$H$18/400)^3)+((B21/4)/(1+$H$19/400)^4)+((B21/4)/(1+$H$20/400)^5)</f>
        <v>8.4297002568480561</v>
      </c>
      <c r="G21" s="9">
        <f ca="1">100+(B21/4)</f>
        <v>101.7772425</v>
      </c>
      <c r="H21" s="7">
        <f ca="1">400*((G21/(100-F21))^(1/(4*A21))-1)</f>
        <v>7.1077144245428769</v>
      </c>
    </row>
    <row r="22" spans="1:8" x14ac:dyDescent="0.3">
      <c r="A22" s="15">
        <v>1.75</v>
      </c>
      <c r="B22" s="16">
        <f t="shared" ca="1" si="0"/>
        <v>7.0763334999999996</v>
      </c>
      <c r="C22" s="6" t="s">
        <v>8</v>
      </c>
      <c r="D22" s="9" t="s">
        <v>8</v>
      </c>
      <c r="E22" s="9" t="str">
        <f t="shared" si="1"/>
        <v>INR Generic</v>
      </c>
      <c r="F22" s="14">
        <f ca="1">((B22/4)/(1+$H$16/400))+((B22/4)/(1+$H$17/400)^2)+((B22/4)/(1+$H$18/400)^3)+((B22/4)/(1+$H$19/400)^4)+((B22/4)/(1+$H$20/400)^5)+((B22/4)/(1+$H$21/400)^6)</f>
        <v>9.9826675932844662</v>
      </c>
      <c r="G22" s="9">
        <f ca="1">100+(B22/4)</f>
        <v>101.76908337499999</v>
      </c>
      <c r="H22" s="7">
        <f ca="1">400*((G22/(100-F22))^(1/(4*A22))-1)</f>
        <v>7.0734791969568001</v>
      </c>
    </row>
    <row r="23" spans="1:8" x14ac:dyDescent="0.3">
      <c r="A23" s="5">
        <v>2</v>
      </c>
      <c r="B23" s="7">
        <f t="shared" ca="1" si="0"/>
        <v>7.0436969999999999</v>
      </c>
      <c r="C23" s="6" t="s">
        <v>8</v>
      </c>
      <c r="D23" s="9" t="s">
        <v>8</v>
      </c>
      <c r="E23" s="9" t="str">
        <f t="shared" si="1"/>
        <v>INR Generic</v>
      </c>
      <c r="F23" s="14">
        <f ca="1">((B23/4)/(1+$H$16/400))+((B23/4)/(1+$H$17/400)^2)+((B23/4)/(1+$H$18/400)^3)+((B23/4)/(1+$H$19/400)^4)+((B23/4)/(1+$H$20/400)^5)+((B23/4)/(1+$H$21/400)^6)+((B23/4)/(1+$H$22/400)^7)</f>
        <v>11.494209005071328</v>
      </c>
      <c r="G23" s="9">
        <f ca="1">100+(B23/4)</f>
        <v>101.76092425</v>
      </c>
      <c r="H23" s="7">
        <f ca="1">400*((G23/(100-F23))^(1/(4*A23))-1)</f>
        <v>7.0391293689398893</v>
      </c>
    </row>
    <row r="25" spans="1:8" x14ac:dyDescent="0.3">
      <c r="A25" s="15"/>
      <c r="B25" s="24" t="s">
        <v>24</v>
      </c>
      <c r="C25" s="25"/>
    </row>
    <row r="27" spans="1:8" ht="16.2" x14ac:dyDescent="0.3">
      <c r="A27" s="1" t="s">
        <v>25</v>
      </c>
      <c r="G27"/>
    </row>
    <row r="28" spans="1:8" x14ac:dyDescent="0.3">
      <c r="A28" t="s">
        <v>26</v>
      </c>
      <c r="G28"/>
    </row>
    <row r="29" spans="1:8" x14ac:dyDescent="0.3">
      <c r="A29" t="s">
        <v>27</v>
      </c>
      <c r="G29"/>
    </row>
    <row r="30" spans="1:8" x14ac:dyDescent="0.3">
      <c r="G30"/>
    </row>
    <row r="31" spans="1:8" x14ac:dyDescent="0.3">
      <c r="A31" t="s">
        <v>28</v>
      </c>
      <c r="G31"/>
    </row>
    <row r="32" spans="1:8" x14ac:dyDescent="0.3">
      <c r="G32"/>
    </row>
    <row r="33" spans="1:7" x14ac:dyDescent="0.3">
      <c r="G33"/>
    </row>
    <row r="34" spans="1:7" x14ac:dyDescent="0.3">
      <c r="G34"/>
    </row>
    <row r="35" spans="1:7" x14ac:dyDescent="0.3">
      <c r="G35"/>
    </row>
    <row r="36" spans="1:7" x14ac:dyDescent="0.3">
      <c r="A36" s="17">
        <v>100</v>
      </c>
      <c r="B36" s="17" t="s">
        <v>29</v>
      </c>
      <c r="C36" s="18">
        <f ca="1">(($B$19/4)/(1+$H$16/400))</f>
        <v>1.7639813775407158</v>
      </c>
      <c r="D36" s="18" t="str">
        <f ca="1">CONCATENATE("+",TEXT((($B$19/4)/(1+$H$17/400)^2),"#.0000"))</f>
        <v>+1.7307</v>
      </c>
      <c r="E36" s="18" t="str">
        <f ca="1">CONCATENATE("+",TEXT((($B$19/4)/(1+$H$18/400)^3),"#.0000"))</f>
        <v>+1.7003</v>
      </c>
      <c r="F36" s="18" t="str">
        <f ca="1">CONCATENATE("+",TEXT(100+($B$19/4),"#.0000"),"/(1+Z4/4)^4)")</f>
        <v>+101.7936/(1+Z4/4)^4)</v>
      </c>
      <c r="G36" s="18"/>
    </row>
    <row r="37" spans="1:7" x14ac:dyDescent="0.3">
      <c r="G37"/>
    </row>
    <row r="38" spans="1:7" x14ac:dyDescent="0.3">
      <c r="A38" s="19" t="s">
        <v>30</v>
      </c>
      <c r="G38"/>
    </row>
    <row r="39" spans="1:7" x14ac:dyDescent="0.3">
      <c r="A39" s="20">
        <v>100</v>
      </c>
      <c r="B39" s="17" t="s">
        <v>29</v>
      </c>
      <c r="C39" s="18">
        <f ca="1">C36+D36+E36</f>
        <v>5.1949813775407154</v>
      </c>
      <c r="D39" s="18" t="str">
        <f ca="1">CONCATENATE("+",TEXT(100+($B$19/4),"#.0000"),"/(1+Z4/4)^4)")</f>
        <v>+101.7936/(1+Z4/4)^4)</v>
      </c>
      <c r="G39"/>
    </row>
    <row r="40" spans="1:7" x14ac:dyDescent="0.3">
      <c r="A40" s="21">
        <f ca="1">A39-C39</f>
        <v>94.805018622459286</v>
      </c>
      <c r="B40" s="17" t="s">
        <v>29</v>
      </c>
      <c r="C40" s="18" t="str">
        <f ca="1">CONCATENATE(TEXT(100+($B$19/4),"#.0000"),"/(1+Z4/4)^4)")</f>
        <v>101.7936/(1+Z4/4)^4)</v>
      </c>
      <c r="D40" s="18"/>
      <c r="G40"/>
    </row>
    <row r="41" spans="1:7" x14ac:dyDescent="0.3">
      <c r="A41" s="20" t="s">
        <v>31</v>
      </c>
      <c r="B41" s="17" t="s">
        <v>29</v>
      </c>
      <c r="C41" s="18">
        <f ca="1">(100+($B$19/4))/A40</f>
        <v>1.0737148964167296</v>
      </c>
      <c r="D41" s="18"/>
      <c r="G41"/>
    </row>
    <row r="42" spans="1:7" x14ac:dyDescent="0.3">
      <c r="A42" s="20" t="s">
        <v>32</v>
      </c>
      <c r="B42" s="17" t="s">
        <v>29</v>
      </c>
      <c r="C42" s="18">
        <f ca="1">C41^(1/4)</f>
        <v>1.0179401506782779</v>
      </c>
      <c r="D42" s="18"/>
      <c r="G42"/>
    </row>
    <row r="43" spans="1:7" x14ac:dyDescent="0.3">
      <c r="A43" s="20" t="s">
        <v>33</v>
      </c>
      <c r="B43" s="17" t="s">
        <v>29</v>
      </c>
      <c r="C43" s="18">
        <f ca="1">C42-1</f>
        <v>1.7940150678277922E-2</v>
      </c>
      <c r="D43" s="18"/>
      <c r="G43"/>
    </row>
    <row r="44" spans="1:7" x14ac:dyDescent="0.3">
      <c r="A44" s="20" t="s">
        <v>34</v>
      </c>
      <c r="B44" s="17" t="s">
        <v>29</v>
      </c>
      <c r="C44" s="22">
        <f ca="1">C43*4</f>
        <v>7.1760602713111687E-2</v>
      </c>
      <c r="D44" s="18"/>
      <c r="G44"/>
    </row>
  </sheetData>
  <mergeCells count="3">
    <mergeCell ref="A12:B12"/>
    <mergeCell ref="A13:B13"/>
    <mergeCell ref="B25:C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Zero Curve Generation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2022-07-04T06:25:19Z</dcterms:created>
  <dcterms:modified xsi:type="dcterms:W3CDTF">2022-07-04T06:25:23Z</dcterms:modified>
</cp:coreProperties>
</file>