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iesconsulting-my.sharepoint.com/personal/neeldoshi_acies_consulting/Documents/Documents/"/>
    </mc:Choice>
  </mc:AlternateContent>
  <xr:revisionPtr revIDLastSave="0" documentId="8_{16964763-44DE-46BD-9802-91F111BCF422}" xr6:coauthVersionLast="47" xr6:coauthVersionMax="47" xr10:uidLastSave="{00000000-0000-0000-0000-000000000000}"/>
  <bookViews>
    <workbookView xWindow="-110" yWindow="-110" windowWidth="19420" windowHeight="10420" xr2:uid="{A598C35E-E0D4-4EED-BC3F-99815C999A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8" i="1" l="1"/>
  <c r="C33" i="1"/>
  <c r="C32" i="1"/>
  <c r="C29" i="1"/>
  <c r="C28" i="1"/>
  <c r="C30" i="1" s="1"/>
  <c r="F20" i="1"/>
  <c r="G20" i="1" s="1"/>
  <c r="F18" i="1"/>
  <c r="G18" i="1" s="1"/>
  <c r="C22" i="1"/>
  <c r="B22" i="1"/>
  <c r="I24" i="1"/>
  <c r="J24" i="1" s="1"/>
  <c r="G24" i="1"/>
  <c r="I23" i="1"/>
  <c r="J23" i="1" s="1"/>
  <c r="G23" i="1"/>
  <c r="I22" i="1"/>
  <c r="G22" i="1"/>
  <c r="I21" i="1"/>
  <c r="J21" i="1" s="1"/>
  <c r="G21" i="1"/>
  <c r="I20" i="1"/>
  <c r="J20" i="1" s="1"/>
  <c r="I19" i="1"/>
  <c r="J19" i="1" s="1"/>
  <c r="F19" i="1"/>
  <c r="G19" i="1" s="1"/>
  <c r="I18" i="1"/>
  <c r="J18" i="1" s="1"/>
  <c r="I17" i="1"/>
  <c r="J17" i="1" s="1"/>
  <c r="G17" i="1"/>
  <c r="I10" i="1"/>
  <c r="J10" i="1" s="1"/>
  <c r="I9" i="1"/>
  <c r="J9" i="1" s="1"/>
  <c r="I8" i="1"/>
  <c r="J8" i="1" s="1"/>
  <c r="I7" i="1"/>
  <c r="J7" i="1" s="1"/>
  <c r="I6" i="1"/>
  <c r="J6" i="1" s="1"/>
  <c r="F9" i="1"/>
  <c r="G9" i="1" s="1"/>
  <c r="F8" i="1"/>
  <c r="G8" i="1" s="1"/>
  <c r="G10" i="1"/>
  <c r="G7" i="1"/>
  <c r="F6" i="1"/>
  <c r="G6" i="1" s="1"/>
  <c r="C31" i="1" l="1"/>
  <c r="G25" i="1"/>
  <c r="J25" i="1"/>
  <c r="J11" i="1"/>
  <c r="G11" i="1"/>
  <c r="B37" i="1" l="1"/>
  <c r="B36" i="1"/>
</calcChain>
</file>

<file path=xl/sharedStrings.xml><?xml version="1.0" encoding="utf-8"?>
<sst xmlns="http://schemas.openxmlformats.org/spreadsheetml/2006/main" count="56" uniqueCount="37">
  <si>
    <t>1) Computation of exposure to derivatives</t>
  </si>
  <si>
    <t>Instrument</t>
  </si>
  <si>
    <t>Original maturity</t>
  </si>
  <si>
    <t>Residual maturity</t>
  </si>
  <si>
    <t>MTM</t>
  </si>
  <si>
    <t>Notional</t>
  </si>
  <si>
    <t>IRS1</t>
  </si>
  <si>
    <t>IRS2</t>
  </si>
  <si>
    <t>FXS1</t>
  </si>
  <si>
    <t>FXS2</t>
  </si>
  <si>
    <t>CF</t>
  </si>
  <si>
    <t>Original exposure method</t>
  </si>
  <si>
    <t>PFE %</t>
  </si>
  <si>
    <t>PFE * Notional</t>
  </si>
  <si>
    <t>Current exposure method</t>
  </si>
  <si>
    <t>Final exposure</t>
  </si>
  <si>
    <t>FXS3</t>
  </si>
  <si>
    <t>Forex forward</t>
  </si>
  <si>
    <t>FX option</t>
  </si>
  <si>
    <t>IRS2 (single currency floating-floating)</t>
  </si>
  <si>
    <t>Counterparty A (netting applicable)</t>
  </si>
  <si>
    <t>Counterparty B (netting not applicable)</t>
  </si>
  <si>
    <t>Exposure under OEM</t>
  </si>
  <si>
    <t>Exposure under CEM</t>
  </si>
  <si>
    <t>Counterparty A with netting</t>
  </si>
  <si>
    <t>Gross replacement cost</t>
  </si>
  <si>
    <t>&lt;&lt;&lt; Sum of positive MTM</t>
  </si>
  <si>
    <t>Net replacement cost</t>
  </si>
  <si>
    <t>&lt;&lt;&lt; Sum of MTM, floored to 0</t>
  </si>
  <si>
    <t>Net to gross ratio</t>
  </si>
  <si>
    <t>&lt;&lt;&lt; NRC/GRC, floored at 0 and capped at 1</t>
  </si>
  <si>
    <t>A gross</t>
  </si>
  <si>
    <t>&lt;&lt;&lt; Sum of PFEs</t>
  </si>
  <si>
    <t>A net</t>
  </si>
  <si>
    <t>&lt;&lt;&lt; Final PFE to be considered</t>
  </si>
  <si>
    <t>&lt;&lt;&lt; Sum of MTM and Anet</t>
  </si>
  <si>
    <t>Exposure under CEM with netting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</si>
</sst>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center"/>
    </xf>
    <xf numFmtId="0" fontId="2" fillId="0" borderId="1" xfId="0" applyFont="1" applyBorder="1"/>
    <xf numFmtId="0" fontId="8" fillId="3" borderId="1" xfId="0" applyFont="1" applyFill="1" applyBorder="1" applyAlignment="1">
      <alignment horizontal="center"/>
    </xf>
    <xf numFmtId="10" fontId="2" fillId="0" borderId="1" xfId="0" applyNumberFormat="1" applyFont="1" applyBorder="1"/>
    <xf numFmtId="43" fontId="2" fillId="0" borderId="1" xfId="1" applyFont="1" applyBorder="1"/>
    <xf numFmtId="43" fontId="2" fillId="0" borderId="0" xfId="0" applyNumberFormat="1" applyFont="1"/>
    <xf numFmtId="43" fontId="3" fillId="0" borderId="0" xfId="0" applyNumberFormat="1" applyFont="1"/>
    <xf numFmtId="43" fontId="2" fillId="0" borderId="1" xfId="0" applyNumberFormat="1" applyFont="1" applyBorder="1"/>
    <xf numFmtId="0" fontId="2" fillId="4" borderId="1" xfId="0" applyFont="1" applyFill="1" applyBorder="1"/>
    <xf numFmtId="43" fontId="2" fillId="0" borderId="0" xfId="1" applyFont="1"/>
    <xf numFmtId="43" fontId="6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0</xdr:rowOff>
    </xdr:from>
    <xdr:to>
      <xdr:col>25</xdr:col>
      <xdr:colOff>333375</xdr:colOff>
      <xdr:row>12</xdr:row>
      <xdr:rowOff>73287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DD5C489-DE22-4F84-AA04-3EC643ABD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69188" y="0"/>
          <a:ext cx="5834062" cy="2010037"/>
        </a:xfrm>
        <a:prstGeom prst="rect">
          <a:avLst/>
        </a:prstGeom>
      </xdr:spPr>
    </xdr:pic>
    <xdr:clientData/>
  </xdr:twoCellAnchor>
  <xdr:twoCellAnchor editAs="oneCell">
    <xdr:from>
      <xdr:col>16</xdr:col>
      <xdr:colOff>465666</xdr:colOff>
      <xdr:row>13</xdr:row>
      <xdr:rowOff>98778</xdr:rowOff>
    </xdr:from>
    <xdr:to>
      <xdr:col>25</xdr:col>
      <xdr:colOff>45773</xdr:colOff>
      <xdr:row>20</xdr:row>
      <xdr:rowOff>134054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A566C6-223F-4964-BAED-63AAF8FD0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05722" y="2208389"/>
          <a:ext cx="5041107" cy="11712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1B99A-0152-4EC2-AA34-2FB3C9AA2A02}">
  <dimension ref="A1:J38"/>
  <sheetViews>
    <sheetView showGridLines="0" tabSelected="1" topLeftCell="A19" zoomScale="90" zoomScaleNormal="90" workbookViewId="0">
      <selection activeCell="B38" sqref="B38"/>
    </sheetView>
  </sheetViews>
  <sheetFormatPr defaultRowHeight="12.5" x14ac:dyDescent="0.25"/>
  <cols>
    <col min="1" max="1" width="38.81640625" style="1" bestFit="1" customWidth="1"/>
    <col min="2" max="2" width="37.453125" style="1" bestFit="1" customWidth="1"/>
    <col min="3" max="3" width="16.54296875" style="1" bestFit="1" customWidth="1"/>
    <col min="4" max="4" width="5.08984375" style="1" bestFit="1" customWidth="1"/>
    <col min="5" max="5" width="8.1796875" style="1" bestFit="1" customWidth="1"/>
    <col min="6" max="6" width="7.08984375" style="1" bestFit="1" customWidth="1"/>
    <col min="7" max="7" width="13.54296875" style="1" bestFit="1" customWidth="1"/>
    <col min="8" max="8" width="6.6328125" style="1" bestFit="1" customWidth="1"/>
    <col min="9" max="9" width="13.54296875" style="1" bestFit="1" customWidth="1"/>
    <col min="10" max="10" width="14.08984375" style="1" customWidth="1"/>
    <col min="11" max="16384" width="8.7265625" style="1"/>
  </cols>
  <sheetData>
    <row r="1" spans="1:10" ht="13" x14ac:dyDescent="0.3">
      <c r="A1" s="2" t="s">
        <v>0</v>
      </c>
    </row>
    <row r="3" spans="1:10" ht="13" x14ac:dyDescent="0.3">
      <c r="A3" s="4" t="s">
        <v>20</v>
      </c>
    </row>
    <row r="4" spans="1:10" ht="13" x14ac:dyDescent="0.3">
      <c r="F4" s="5" t="s">
        <v>11</v>
      </c>
      <c r="G4" s="5"/>
      <c r="H4" s="5" t="s">
        <v>14</v>
      </c>
      <c r="I4" s="5"/>
      <c r="J4" s="5"/>
    </row>
    <row r="5" spans="1:10" ht="13" x14ac:dyDescent="0.3">
      <c r="A5" s="7" t="s">
        <v>1</v>
      </c>
      <c r="B5" s="7" t="s">
        <v>2</v>
      </c>
      <c r="C5" s="7" t="s">
        <v>3</v>
      </c>
      <c r="D5" s="7" t="s">
        <v>4</v>
      </c>
      <c r="E5" s="7" t="s">
        <v>5</v>
      </c>
      <c r="F5" s="7" t="s">
        <v>12</v>
      </c>
      <c r="G5" s="7" t="s">
        <v>13</v>
      </c>
      <c r="H5" s="7" t="s">
        <v>12</v>
      </c>
      <c r="I5" s="7" t="s">
        <v>13</v>
      </c>
      <c r="J5" s="7" t="s">
        <v>15</v>
      </c>
    </row>
    <row r="6" spans="1:10" x14ac:dyDescent="0.25">
      <c r="A6" s="6" t="s">
        <v>6</v>
      </c>
      <c r="B6" s="6">
        <v>3</v>
      </c>
      <c r="C6" s="6">
        <v>2.5</v>
      </c>
      <c r="D6" s="6">
        <v>80</v>
      </c>
      <c r="E6" s="6">
        <v>50</v>
      </c>
      <c r="F6" s="8">
        <f>1%+1%</f>
        <v>0.02</v>
      </c>
      <c r="G6" s="9">
        <f>F6*E6</f>
        <v>1</v>
      </c>
      <c r="H6" s="8">
        <v>5.0000000000000001E-3</v>
      </c>
      <c r="I6" s="9">
        <f>H6*E6</f>
        <v>0.25</v>
      </c>
      <c r="J6" s="12">
        <f>MAX(0,D6)+I6</f>
        <v>80.25</v>
      </c>
    </row>
    <row r="7" spans="1:10" x14ac:dyDescent="0.25">
      <c r="A7" s="6" t="s">
        <v>7</v>
      </c>
      <c r="B7" s="6">
        <v>3</v>
      </c>
      <c r="C7" s="6">
        <v>2</v>
      </c>
      <c r="D7" s="6">
        <v>-20</v>
      </c>
      <c r="E7" s="6">
        <v>100</v>
      </c>
      <c r="F7" s="8">
        <v>0.01</v>
      </c>
      <c r="G7" s="9">
        <f t="shared" ref="G7:G10" si="0">F7*E7</f>
        <v>1</v>
      </c>
      <c r="H7" s="8">
        <v>5.0000000000000001E-3</v>
      </c>
      <c r="I7" s="9">
        <f t="shared" ref="I7:I10" si="1">H7*E7</f>
        <v>0.5</v>
      </c>
      <c r="J7" s="12">
        <f t="shared" ref="J7:J10" si="2">MAX(0,D7)+I7</f>
        <v>0.5</v>
      </c>
    </row>
    <row r="8" spans="1:10" x14ac:dyDescent="0.25">
      <c r="A8" s="6" t="s">
        <v>8</v>
      </c>
      <c r="B8" s="6">
        <v>5</v>
      </c>
      <c r="C8" s="6">
        <v>4</v>
      </c>
      <c r="D8" s="6">
        <v>-30</v>
      </c>
      <c r="E8" s="6">
        <v>150</v>
      </c>
      <c r="F8" s="8">
        <f>5%+3%+3%+3%</f>
        <v>0.14000000000000001</v>
      </c>
      <c r="G8" s="9">
        <f t="shared" si="0"/>
        <v>21.000000000000004</v>
      </c>
      <c r="H8" s="8">
        <v>0.05</v>
      </c>
      <c r="I8" s="9">
        <f t="shared" si="1"/>
        <v>7.5</v>
      </c>
      <c r="J8" s="12">
        <f t="shared" si="2"/>
        <v>7.5</v>
      </c>
    </row>
    <row r="9" spans="1:10" x14ac:dyDescent="0.25">
      <c r="A9" s="6" t="s">
        <v>9</v>
      </c>
      <c r="B9" s="6">
        <v>7</v>
      </c>
      <c r="C9" s="6">
        <v>2</v>
      </c>
      <c r="D9" s="6">
        <v>10</v>
      </c>
      <c r="E9" s="6">
        <v>30</v>
      </c>
      <c r="F9" s="8">
        <f>5%+3%+3%+3%+3%+3%</f>
        <v>0.2</v>
      </c>
      <c r="G9" s="9">
        <f t="shared" si="0"/>
        <v>6</v>
      </c>
      <c r="H9" s="8">
        <v>0.05</v>
      </c>
      <c r="I9" s="9">
        <f t="shared" si="1"/>
        <v>1.5</v>
      </c>
      <c r="J9" s="12">
        <f t="shared" si="2"/>
        <v>11.5</v>
      </c>
    </row>
    <row r="10" spans="1:10" x14ac:dyDescent="0.25">
      <c r="A10" s="6" t="s">
        <v>10</v>
      </c>
      <c r="B10" s="6">
        <v>0.25</v>
      </c>
      <c r="C10" s="6">
        <v>0.25</v>
      </c>
      <c r="D10" s="6">
        <v>100</v>
      </c>
      <c r="E10" s="6">
        <v>25</v>
      </c>
      <c r="F10" s="8">
        <v>0.02</v>
      </c>
      <c r="G10" s="9">
        <f t="shared" si="0"/>
        <v>0.5</v>
      </c>
      <c r="H10" s="8">
        <v>0.01</v>
      </c>
      <c r="I10" s="9">
        <f t="shared" si="1"/>
        <v>0.25</v>
      </c>
      <c r="J10" s="12">
        <f t="shared" si="2"/>
        <v>100.25</v>
      </c>
    </row>
    <row r="11" spans="1:10" ht="13" x14ac:dyDescent="0.3">
      <c r="G11" s="11">
        <f>SUM(G6:G10)</f>
        <v>29.500000000000004</v>
      </c>
      <c r="J11" s="11">
        <f>SUM(J6:J10)</f>
        <v>200</v>
      </c>
    </row>
    <row r="14" spans="1:10" ht="13" x14ac:dyDescent="0.3">
      <c r="A14" s="4" t="s">
        <v>21</v>
      </c>
    </row>
    <row r="15" spans="1:10" ht="13" x14ac:dyDescent="0.3">
      <c r="F15" s="5" t="s">
        <v>11</v>
      </c>
      <c r="G15" s="5"/>
      <c r="H15" s="5" t="s">
        <v>14</v>
      </c>
      <c r="I15" s="5"/>
      <c r="J15" s="5"/>
    </row>
    <row r="16" spans="1:10" ht="13" x14ac:dyDescent="0.3">
      <c r="A16" s="7" t="s">
        <v>1</v>
      </c>
      <c r="B16" s="7" t="s">
        <v>2</v>
      </c>
      <c r="C16" s="7" t="s">
        <v>3</v>
      </c>
      <c r="D16" s="7" t="s">
        <v>4</v>
      </c>
      <c r="E16" s="7" t="s">
        <v>5</v>
      </c>
      <c r="F16" s="7" t="s">
        <v>12</v>
      </c>
      <c r="G16" s="7" t="s">
        <v>13</v>
      </c>
      <c r="H16" s="7" t="s">
        <v>12</v>
      </c>
      <c r="I16" s="7" t="s">
        <v>13</v>
      </c>
      <c r="J16" s="7" t="s">
        <v>15</v>
      </c>
    </row>
    <row r="17" spans="1:10" x14ac:dyDescent="0.25">
      <c r="A17" s="6" t="s">
        <v>6</v>
      </c>
      <c r="B17" s="6">
        <v>1</v>
      </c>
      <c r="C17" s="6">
        <v>0.5</v>
      </c>
      <c r="D17" s="6">
        <v>40</v>
      </c>
      <c r="E17" s="6">
        <v>50</v>
      </c>
      <c r="F17" s="8">
        <v>5.0000000000000001E-3</v>
      </c>
      <c r="G17" s="9">
        <f>F17*E17</f>
        <v>0.25</v>
      </c>
      <c r="H17" s="8">
        <v>0</v>
      </c>
      <c r="I17" s="9">
        <f>H17*E17</f>
        <v>0</v>
      </c>
      <c r="J17" s="12">
        <f>MAX(0,D17)+I17</f>
        <v>40</v>
      </c>
    </row>
    <row r="18" spans="1:10" x14ac:dyDescent="0.25">
      <c r="A18" s="6" t="s">
        <v>8</v>
      </c>
      <c r="B18" s="6">
        <v>3</v>
      </c>
      <c r="C18" s="6">
        <v>1</v>
      </c>
      <c r="D18" s="6">
        <v>20</v>
      </c>
      <c r="E18" s="6">
        <v>100</v>
      </c>
      <c r="F18" s="8">
        <f>5%+3%</f>
        <v>0.08</v>
      </c>
      <c r="G18" s="9">
        <f t="shared" ref="G18:G21" si="3">F18*E18</f>
        <v>8</v>
      </c>
      <c r="H18" s="8">
        <v>0.01</v>
      </c>
      <c r="I18" s="9">
        <f t="shared" ref="I18:I21" si="4">H18*E18</f>
        <v>1</v>
      </c>
      <c r="J18" s="12">
        <f t="shared" ref="J18:J21" si="5">MAX(0,D18)+I18</f>
        <v>21</v>
      </c>
    </row>
    <row r="19" spans="1:10" x14ac:dyDescent="0.25">
      <c r="A19" s="6" t="s">
        <v>9</v>
      </c>
      <c r="B19" s="6">
        <v>10</v>
      </c>
      <c r="C19" s="6">
        <v>8</v>
      </c>
      <c r="D19" s="6">
        <v>-50</v>
      </c>
      <c r="E19" s="6">
        <v>150</v>
      </c>
      <c r="F19" s="8">
        <f>5%+3%+3%+3%</f>
        <v>0.14000000000000001</v>
      </c>
      <c r="G19" s="9">
        <f t="shared" si="3"/>
        <v>21.000000000000004</v>
      </c>
      <c r="H19" s="8">
        <v>0.05</v>
      </c>
      <c r="I19" s="9">
        <f t="shared" si="4"/>
        <v>7.5</v>
      </c>
      <c r="J19" s="12">
        <f t="shared" si="5"/>
        <v>7.5</v>
      </c>
    </row>
    <row r="20" spans="1:10" x14ac:dyDescent="0.25">
      <c r="A20" s="6" t="s">
        <v>16</v>
      </c>
      <c r="B20" s="6">
        <v>5</v>
      </c>
      <c r="C20" s="6">
        <v>3</v>
      </c>
      <c r="D20" s="6">
        <v>-10</v>
      </c>
      <c r="E20" s="6">
        <v>30</v>
      </c>
      <c r="F20" s="8">
        <f>5%+3%+3%+3%+3%+3%+3%+3%+3%</f>
        <v>0.29000000000000004</v>
      </c>
      <c r="G20" s="9">
        <f t="shared" si="3"/>
        <v>8.7000000000000011</v>
      </c>
      <c r="H20" s="8">
        <v>0.05</v>
      </c>
      <c r="I20" s="9">
        <f t="shared" si="4"/>
        <v>1.5</v>
      </c>
      <c r="J20" s="12">
        <f t="shared" si="5"/>
        <v>1.5</v>
      </c>
    </row>
    <row r="21" spans="1:10" x14ac:dyDescent="0.25">
      <c r="A21" s="6" t="s">
        <v>10</v>
      </c>
      <c r="B21" s="6">
        <v>0.25</v>
      </c>
      <c r="C21" s="6">
        <v>0.25</v>
      </c>
      <c r="D21" s="6">
        <v>30</v>
      </c>
      <c r="E21" s="6">
        <v>25</v>
      </c>
      <c r="F21" s="8">
        <v>0.02</v>
      </c>
      <c r="G21" s="9">
        <f t="shared" si="3"/>
        <v>0.5</v>
      </c>
      <c r="H21" s="8">
        <v>0.01</v>
      </c>
      <c r="I21" s="9">
        <f t="shared" si="4"/>
        <v>0.25</v>
      </c>
      <c r="J21" s="12">
        <f t="shared" si="5"/>
        <v>30.25</v>
      </c>
    </row>
    <row r="22" spans="1:10" x14ac:dyDescent="0.25">
      <c r="A22" s="13" t="s">
        <v>17</v>
      </c>
      <c r="B22" s="9">
        <f>2/365</f>
        <v>5.4794520547945206E-3</v>
      </c>
      <c r="C22" s="9">
        <f>2/365</f>
        <v>5.4794520547945206E-3</v>
      </c>
      <c r="D22" s="6">
        <v>10</v>
      </c>
      <c r="E22" s="6">
        <v>25</v>
      </c>
      <c r="F22" s="8">
        <v>0</v>
      </c>
      <c r="G22" s="9">
        <f t="shared" ref="G22" si="6">F22*E22</f>
        <v>0</v>
      </c>
      <c r="H22" s="8">
        <v>0</v>
      </c>
      <c r="I22" s="9">
        <f t="shared" ref="I22" si="7">H22*E22</f>
        <v>0</v>
      </c>
      <c r="J22" s="12">
        <v>0</v>
      </c>
    </row>
    <row r="23" spans="1:10" x14ac:dyDescent="0.25">
      <c r="A23" s="6" t="s">
        <v>18</v>
      </c>
      <c r="B23" s="6">
        <v>0.5</v>
      </c>
      <c r="C23" s="6">
        <v>0.25</v>
      </c>
      <c r="D23" s="6">
        <v>10</v>
      </c>
      <c r="E23" s="6">
        <v>25</v>
      </c>
      <c r="F23" s="8">
        <v>0.02</v>
      </c>
      <c r="G23" s="9">
        <f t="shared" ref="G23" si="8">F23*E23</f>
        <v>0.5</v>
      </c>
      <c r="H23" s="8">
        <v>0.01</v>
      </c>
      <c r="I23" s="9">
        <f t="shared" ref="I23" si="9">H23*E23</f>
        <v>0.25</v>
      </c>
      <c r="J23" s="12">
        <f t="shared" ref="J23" si="10">MAX(0,D23)+I23</f>
        <v>10.25</v>
      </c>
    </row>
    <row r="24" spans="1:10" x14ac:dyDescent="0.25">
      <c r="A24" s="6" t="s">
        <v>19</v>
      </c>
      <c r="B24" s="6">
        <v>3</v>
      </c>
      <c r="C24" s="6">
        <v>2</v>
      </c>
      <c r="D24" s="6">
        <v>-20</v>
      </c>
      <c r="E24" s="6">
        <v>50</v>
      </c>
      <c r="F24" s="8">
        <v>0.01</v>
      </c>
      <c r="G24" s="9">
        <f>F24*E24</f>
        <v>0.5</v>
      </c>
      <c r="H24" s="8">
        <v>5.0000000000000001E-3</v>
      </c>
      <c r="I24" s="9">
        <f>H24*E24</f>
        <v>0.25</v>
      </c>
      <c r="J24" s="12">
        <f>MAX(0,D24)+I24</f>
        <v>0.25</v>
      </c>
    </row>
    <row r="25" spans="1:10" ht="13" x14ac:dyDescent="0.3">
      <c r="G25" s="11">
        <f>SUM(G17:G24)</f>
        <v>39.450000000000003</v>
      </c>
      <c r="J25" s="11">
        <f>SUM(J17:J24)</f>
        <v>110.75</v>
      </c>
    </row>
    <row r="27" spans="1:10" ht="13" x14ac:dyDescent="0.3">
      <c r="A27" s="2" t="s">
        <v>24</v>
      </c>
    </row>
    <row r="28" spans="1:10" x14ac:dyDescent="0.25">
      <c r="A28" s="1" t="s">
        <v>25</v>
      </c>
      <c r="B28" s="1" t="s">
        <v>26</v>
      </c>
      <c r="C28" s="1">
        <f>SUMIF(D6:D10,"&gt;"&amp;0,D6:D10)</f>
        <v>190</v>
      </c>
    </row>
    <row r="29" spans="1:10" x14ac:dyDescent="0.25">
      <c r="A29" s="1" t="s">
        <v>27</v>
      </c>
      <c r="B29" s="1" t="s">
        <v>28</v>
      </c>
      <c r="C29" s="1">
        <f>MAX(SUM(D6:D10),0)</f>
        <v>140</v>
      </c>
    </row>
    <row r="30" spans="1:10" x14ac:dyDescent="0.25">
      <c r="A30" s="1" t="s">
        <v>29</v>
      </c>
      <c r="B30" s="1" t="s">
        <v>30</v>
      </c>
      <c r="C30" s="14">
        <f>C29/C28</f>
        <v>0.73684210526315785</v>
      </c>
    </row>
    <row r="31" spans="1:10" x14ac:dyDescent="0.25">
      <c r="A31" s="1" t="s">
        <v>31</v>
      </c>
      <c r="B31" s="1" t="s">
        <v>32</v>
      </c>
      <c r="C31" s="10">
        <f>SUM(I6:I10)</f>
        <v>10</v>
      </c>
    </row>
    <row r="32" spans="1:10" x14ac:dyDescent="0.25">
      <c r="A32" s="1" t="s">
        <v>33</v>
      </c>
      <c r="B32" s="1" t="s">
        <v>34</v>
      </c>
      <c r="C32" s="10">
        <f>0.4*C31+0.6*C31*C30</f>
        <v>8.4210526315789469</v>
      </c>
    </row>
    <row r="33" spans="1:3" ht="13" x14ac:dyDescent="0.3">
      <c r="A33" s="1" t="s">
        <v>15</v>
      </c>
      <c r="B33" s="1" t="s">
        <v>35</v>
      </c>
      <c r="C33" s="15">
        <f>C32+C29</f>
        <v>148.42105263157896</v>
      </c>
    </row>
    <row r="36" spans="1:3" ht="13" x14ac:dyDescent="0.3">
      <c r="A36" s="3" t="s">
        <v>22</v>
      </c>
      <c r="B36" s="11">
        <f>G11+G25</f>
        <v>68.95</v>
      </c>
    </row>
    <row r="37" spans="1:3" ht="13" x14ac:dyDescent="0.3">
      <c r="A37" s="3" t="s">
        <v>23</v>
      </c>
      <c r="B37" s="11">
        <f>J11+J25</f>
        <v>310.75</v>
      </c>
    </row>
    <row r="38" spans="1:3" ht="13" x14ac:dyDescent="0.3">
      <c r="A38" s="3" t="s">
        <v>36</v>
      </c>
      <c r="B38" s="11">
        <f>C33+J25</f>
        <v>259.17105263157896</v>
      </c>
    </row>
  </sheetData>
  <mergeCells count="4">
    <mergeCell ref="F4:G4"/>
    <mergeCell ref="H4:J4"/>
    <mergeCell ref="F15:G15"/>
    <mergeCell ref="H15:J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 Doshi</dc:creator>
  <cp:lastModifiedBy>Neel Doshi</cp:lastModifiedBy>
  <dcterms:created xsi:type="dcterms:W3CDTF">2022-01-11T02:32:54Z</dcterms:created>
  <dcterms:modified xsi:type="dcterms:W3CDTF">2022-01-11T02:59:05Z</dcterms:modified>
</cp:coreProperties>
</file>