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drawings/drawing2.xml" ContentType="application/vnd.openxmlformats-officedocument.drawing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drawings/drawing3.xml" ContentType="application/vnd.openxmlformats-officedocument.drawing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drawings/drawing4.xml" ContentType="application/vnd.openxmlformats-officedocument.drawing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drawings/drawing5.xml" ContentType="application/vnd.openxmlformats-officedocument.drawing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punmiya/Documents/IAQS/Basics of Excel/Financial maths/"/>
    </mc:Choice>
  </mc:AlternateContent>
  <xr:revisionPtr revIDLastSave="0" documentId="13_ncr:1_{E238D8E2-C05C-8544-A2CC-495306988AB8}" xr6:coauthVersionLast="47" xr6:coauthVersionMax="47" xr10:uidLastSave="{00000000-0000-0000-0000-000000000000}"/>
  <bookViews>
    <workbookView xWindow="60" yWindow="500" windowWidth="27640" windowHeight="15440" activeTab="9" xr2:uid="{309A5CAF-764C-AA49-A078-8FDBE446FE4B}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Q7" sheetId="7" r:id="rId7"/>
    <sheet name="Q8" sheetId="8" r:id="rId8"/>
    <sheet name="Q9" sheetId="9" r:id="rId9"/>
    <sheet name="Q10" sheetId="10" r:id="rId10"/>
  </sheets>
  <definedNames>
    <definedName name="pv_factor">'Q1'!$F$8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0" l="1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11" i="10"/>
  <c r="F5" i="10"/>
  <c r="D28" i="10"/>
  <c r="D29" i="10" s="1"/>
  <c r="D30" i="10" s="1"/>
  <c r="D31" i="10" s="1"/>
  <c r="F31" i="10" s="1"/>
  <c r="D27" i="10"/>
  <c r="D11" i="10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K7" i="9"/>
  <c r="L13" i="9"/>
  <c r="N13" i="9"/>
  <c r="K14" i="9"/>
  <c r="N14" i="9" s="1"/>
  <c r="K15" i="9" s="1"/>
  <c r="L14" i="9"/>
  <c r="M14" i="9"/>
  <c r="M15" i="9"/>
  <c r="M16" i="9"/>
  <c r="M17" i="9"/>
  <c r="M18" i="9"/>
  <c r="M19" i="9"/>
  <c r="M20" i="9"/>
  <c r="M21" i="9"/>
  <c r="M22" i="9"/>
  <c r="M23" i="9"/>
  <c r="M24" i="9"/>
  <c r="F14" i="9"/>
  <c r="F15" i="9" s="1"/>
  <c r="E14" i="9"/>
  <c r="D14" i="9"/>
  <c r="G13" i="9"/>
  <c r="F13" i="9"/>
  <c r="E13" i="9"/>
  <c r="D13" i="9"/>
  <c r="D7" i="9"/>
  <c r="I15" i="8"/>
  <c r="I16" i="8"/>
  <c r="I17" i="8"/>
  <c r="I18" i="8"/>
  <c r="I19" i="8"/>
  <c r="I20" i="8"/>
  <c r="I21" i="8"/>
  <c r="I22" i="8"/>
  <c r="I23" i="8" s="1"/>
  <c r="D15" i="8"/>
  <c r="D16" i="8"/>
  <c r="D17" i="8"/>
  <c r="D18" i="8"/>
  <c r="D19" i="8"/>
  <c r="D20" i="8"/>
  <c r="D21" i="8"/>
  <c r="D22" i="8"/>
  <c r="D23" i="8" s="1"/>
  <c r="F23" i="8" s="1"/>
  <c r="I17" i="7"/>
  <c r="I18" i="7" s="1"/>
  <c r="I19" i="7" s="1"/>
  <c r="I20" i="7" s="1"/>
  <c r="I21" i="7" s="1"/>
  <c r="I22" i="7" s="1"/>
  <c r="I23" i="7" s="1"/>
  <c r="I24" i="7" s="1"/>
  <c r="I16" i="7"/>
  <c r="I15" i="7"/>
  <c r="I10" i="7"/>
  <c r="F25" i="7"/>
  <c r="F16" i="7"/>
  <c r="F17" i="7"/>
  <c r="F18" i="7"/>
  <c r="F19" i="7"/>
  <c r="F20" i="7"/>
  <c r="F21" i="7"/>
  <c r="F22" i="7"/>
  <c r="F23" i="7"/>
  <c r="F24" i="7"/>
  <c r="F15" i="7"/>
  <c r="E16" i="7"/>
  <c r="E17" i="7"/>
  <c r="E18" i="7"/>
  <c r="E19" i="7"/>
  <c r="E20" i="7"/>
  <c r="E21" i="7"/>
  <c r="E22" i="7"/>
  <c r="E23" i="7"/>
  <c r="E24" i="7"/>
  <c r="E15" i="7"/>
  <c r="D17" i="7"/>
  <c r="D18" i="7" s="1"/>
  <c r="D19" i="7" s="1"/>
  <c r="D20" i="7" s="1"/>
  <c r="D21" i="7" s="1"/>
  <c r="D22" i="7" s="1"/>
  <c r="D23" i="7" s="1"/>
  <c r="D24" i="7" s="1"/>
  <c r="D16" i="7"/>
  <c r="D15" i="7"/>
  <c r="D10" i="7"/>
  <c r="J19" i="7" s="1"/>
  <c r="J23" i="8"/>
  <c r="J22" i="8"/>
  <c r="J21" i="8"/>
  <c r="K21" i="8" s="1"/>
  <c r="J20" i="8"/>
  <c r="J19" i="8"/>
  <c r="J18" i="8"/>
  <c r="J17" i="8"/>
  <c r="K17" i="8" s="1"/>
  <c r="J16" i="8"/>
  <c r="K16" i="8" s="1"/>
  <c r="J15" i="8"/>
  <c r="K15" i="8" s="1"/>
  <c r="J14" i="8"/>
  <c r="K14" i="8" s="1"/>
  <c r="I14" i="8"/>
  <c r="F15" i="8"/>
  <c r="F16" i="8"/>
  <c r="F17" i="8"/>
  <c r="F18" i="8"/>
  <c r="F19" i="8"/>
  <c r="F20" i="8"/>
  <c r="F21" i="8"/>
  <c r="F14" i="8"/>
  <c r="E15" i="8"/>
  <c r="E16" i="8"/>
  <c r="E17" i="8"/>
  <c r="E18" i="8"/>
  <c r="E19" i="8"/>
  <c r="E20" i="8"/>
  <c r="E21" i="8"/>
  <c r="E22" i="8"/>
  <c r="E23" i="8"/>
  <c r="E14" i="8"/>
  <c r="D14" i="8"/>
  <c r="J24" i="7"/>
  <c r="J23" i="7"/>
  <c r="J22" i="7"/>
  <c r="J21" i="7"/>
  <c r="J20" i="7"/>
  <c r="J18" i="7"/>
  <c r="J17" i="7"/>
  <c r="J16" i="7"/>
  <c r="J15" i="7"/>
  <c r="K15" i="7" s="1"/>
  <c r="G15" i="5"/>
  <c r="G16" i="5"/>
  <c r="G17" i="5"/>
  <c r="G18" i="5"/>
  <c r="G19" i="5"/>
  <c r="G20" i="5"/>
  <c r="G14" i="5"/>
  <c r="E9" i="5"/>
  <c r="F15" i="5"/>
  <c r="F16" i="5"/>
  <c r="F17" i="5"/>
  <c r="F18" i="5"/>
  <c r="F19" i="5"/>
  <c r="F20" i="5"/>
  <c r="F14" i="5"/>
  <c r="E15" i="5"/>
  <c r="E16" i="5"/>
  <c r="E17" i="5"/>
  <c r="E18" i="5"/>
  <c r="E19" i="5"/>
  <c r="E20" i="5"/>
  <c r="E14" i="5"/>
  <c r="E8" i="5"/>
  <c r="E7" i="5"/>
  <c r="E6" i="5"/>
  <c r="E30" i="4"/>
  <c r="E28" i="4"/>
  <c r="E26" i="4"/>
  <c r="G21" i="4"/>
  <c r="G9" i="4"/>
  <c r="G10" i="4"/>
  <c r="G11" i="4"/>
  <c r="G12" i="4"/>
  <c r="G13" i="4"/>
  <c r="G14" i="4"/>
  <c r="G15" i="4"/>
  <c r="G16" i="4"/>
  <c r="G17" i="4"/>
  <c r="G18" i="4"/>
  <c r="G19" i="4"/>
  <c r="G8" i="4"/>
  <c r="F9" i="4"/>
  <c r="F10" i="4"/>
  <c r="F11" i="4"/>
  <c r="F12" i="4"/>
  <c r="F13" i="4"/>
  <c r="F14" i="4"/>
  <c r="F15" i="4"/>
  <c r="F16" i="4"/>
  <c r="F17" i="4"/>
  <c r="F18" i="4"/>
  <c r="F19" i="4"/>
  <c r="F8" i="4"/>
  <c r="H44" i="3"/>
  <c r="G39" i="3"/>
  <c r="G40" i="3"/>
  <c r="G41" i="3"/>
  <c r="G42" i="3"/>
  <c r="G38" i="3"/>
  <c r="J29" i="3"/>
  <c r="H21" i="3"/>
  <c r="H11" i="3"/>
  <c r="H12" i="3"/>
  <c r="H13" i="3"/>
  <c r="H14" i="3"/>
  <c r="H15" i="3"/>
  <c r="H16" i="3"/>
  <c r="H17" i="3"/>
  <c r="H18" i="3"/>
  <c r="H19" i="3"/>
  <c r="H10" i="3"/>
  <c r="G11" i="3"/>
  <c r="G12" i="3"/>
  <c r="G13" i="3"/>
  <c r="G14" i="3"/>
  <c r="G15" i="3"/>
  <c r="G16" i="3"/>
  <c r="G17" i="3"/>
  <c r="G18" i="3"/>
  <c r="G19" i="3"/>
  <c r="G10" i="3"/>
  <c r="F7" i="3"/>
  <c r="K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6" i="2"/>
  <c r="H8" i="2"/>
  <c r="F8" i="2"/>
  <c r="J24" i="1"/>
  <c r="J23" i="1"/>
  <c r="J22" i="1"/>
  <c r="H22" i="1"/>
  <c r="H12" i="1"/>
  <c r="H13" i="1"/>
  <c r="H14" i="1"/>
  <c r="H15" i="1"/>
  <c r="H16" i="1"/>
  <c r="H17" i="1"/>
  <c r="H18" i="1"/>
  <c r="H19" i="1"/>
  <c r="H20" i="1"/>
  <c r="H11" i="1"/>
  <c r="G13" i="1"/>
  <c r="G14" i="1"/>
  <c r="G15" i="1"/>
  <c r="G16" i="1"/>
  <c r="G17" i="1"/>
  <c r="G18" i="1"/>
  <c r="G19" i="1"/>
  <c r="G20" i="1"/>
  <c r="G12" i="1"/>
  <c r="G11" i="1"/>
  <c r="F8" i="1"/>
  <c r="E6" i="6"/>
  <c r="F17" i="6" s="1"/>
  <c r="G17" i="6" s="1"/>
  <c r="H34" i="3"/>
  <c r="H35" i="3"/>
  <c r="H36" i="3"/>
  <c r="H37" i="3"/>
  <c r="H38" i="3"/>
  <c r="H39" i="3"/>
  <c r="H40" i="3"/>
  <c r="H41" i="3"/>
  <c r="H42" i="3"/>
  <c r="H33" i="3"/>
  <c r="G34" i="3"/>
  <c r="G35" i="3"/>
  <c r="G36" i="3"/>
  <c r="G37" i="3"/>
  <c r="G33" i="3"/>
  <c r="H30" i="3"/>
  <c r="H29" i="3"/>
  <c r="D29" i="8"/>
  <c r="I28" i="8"/>
  <c r="D28" i="8"/>
  <c r="F25" i="10" l="1"/>
  <c r="F19" i="10"/>
  <c r="F17" i="10"/>
  <c r="F23" i="10"/>
  <c r="F26" i="10"/>
  <c r="F18" i="10"/>
  <c r="F24" i="10"/>
  <c r="F16" i="10"/>
  <c r="F30" i="10"/>
  <c r="F14" i="10"/>
  <c r="F29" i="10"/>
  <c r="F21" i="10"/>
  <c r="F13" i="10"/>
  <c r="F15" i="10"/>
  <c r="F28" i="10"/>
  <c r="F20" i="10"/>
  <c r="F12" i="10"/>
  <c r="F11" i="10"/>
  <c r="F22" i="10"/>
  <c r="F27" i="10"/>
  <c r="G14" i="9"/>
  <c r="D15" i="9" s="1"/>
  <c r="E15" i="9" s="1"/>
  <c r="G15" i="9"/>
  <c r="D16" i="9" s="1"/>
  <c r="E16" i="9" s="1"/>
  <c r="F16" i="9"/>
  <c r="F17" i="9" s="1"/>
  <c r="F18" i="9" s="1"/>
  <c r="F19" i="9" s="1"/>
  <c r="F20" i="9" s="1"/>
  <c r="F21" i="9" s="1"/>
  <c r="F22" i="9" s="1"/>
  <c r="F23" i="9" s="1"/>
  <c r="F24" i="9" s="1"/>
  <c r="L15" i="9"/>
  <c r="N15" i="9" s="1"/>
  <c r="K16" i="9" s="1"/>
  <c r="K23" i="8"/>
  <c r="K19" i="8"/>
  <c r="K22" i="8"/>
  <c r="K18" i="8"/>
  <c r="K20" i="8"/>
  <c r="F22" i="8"/>
  <c r="K17" i="7"/>
  <c r="K16" i="7"/>
  <c r="F21" i="6"/>
  <c r="G21" i="6" s="1"/>
  <c r="F22" i="6"/>
  <c r="G22" i="6" s="1"/>
  <c r="F16" i="6"/>
  <c r="G16" i="6" s="1"/>
  <c r="F15" i="6"/>
  <c r="G15" i="6" s="1"/>
  <c r="F23" i="6"/>
  <c r="G23" i="6" s="1"/>
  <c r="F14" i="6"/>
  <c r="G14" i="6" s="1"/>
  <c r="F13" i="6"/>
  <c r="G13" i="6" s="1"/>
  <c r="F24" i="6"/>
  <c r="G24" i="6" s="1"/>
  <c r="F20" i="6"/>
  <c r="G20" i="6" s="1"/>
  <c r="F12" i="6"/>
  <c r="G12" i="6" s="1"/>
  <c r="F19" i="6"/>
  <c r="G19" i="6" s="1"/>
  <c r="F10" i="6"/>
  <c r="G10" i="6" s="1"/>
  <c r="F18" i="6"/>
  <c r="G18" i="6" s="1"/>
  <c r="F11" i="6"/>
  <c r="G11" i="6" s="1"/>
  <c r="F25" i="6"/>
  <c r="G25" i="6" s="1"/>
  <c r="D31" i="8"/>
  <c r="D32" i="8" s="1"/>
  <c r="D33" i="8" s="1"/>
  <c r="I29" i="8"/>
  <c r="F33" i="10" l="1"/>
  <c r="G16" i="9"/>
  <c r="D17" i="9" s="1"/>
  <c r="E17" i="9" s="1"/>
  <c r="G17" i="9" s="1"/>
  <c r="D18" i="9" s="1"/>
  <c r="L16" i="9"/>
  <c r="N16" i="9" s="1"/>
  <c r="K17" i="9" s="1"/>
  <c r="K19" i="7"/>
  <c r="K18" i="7"/>
  <c r="G27" i="6"/>
  <c r="F24" i="8"/>
  <c r="K24" i="8"/>
  <c r="L17" i="9" l="1"/>
  <c r="N17" i="9"/>
  <c r="K18" i="9" s="1"/>
  <c r="E18" i="9"/>
  <c r="G18" i="9"/>
  <c r="D19" i="9" s="1"/>
  <c r="K20" i="7"/>
  <c r="L18" i="9" l="1"/>
  <c r="N18" i="9"/>
  <c r="K19" i="9" s="1"/>
  <c r="E19" i="9"/>
  <c r="G19" i="9" s="1"/>
  <c r="D20" i="9" s="1"/>
  <c r="K21" i="7"/>
  <c r="L19" i="9" l="1"/>
  <c r="N19" i="9" s="1"/>
  <c r="K20" i="9" s="1"/>
  <c r="E20" i="9"/>
  <c r="G20" i="9" s="1"/>
  <c r="D21" i="9" s="1"/>
  <c r="K22" i="7"/>
  <c r="L20" i="9" l="1"/>
  <c r="N20" i="9"/>
  <c r="K21" i="9" s="1"/>
  <c r="E21" i="9"/>
  <c r="G21" i="9" s="1"/>
  <c r="D22" i="9" s="1"/>
  <c r="K24" i="7"/>
  <c r="K23" i="7"/>
  <c r="L21" i="9" l="1"/>
  <c r="N21" i="9"/>
  <c r="K22" i="9" s="1"/>
  <c r="E22" i="9"/>
  <c r="G22" i="9"/>
  <c r="D23" i="9" s="1"/>
  <c r="L22" i="9" l="1"/>
  <c r="N22" i="9"/>
  <c r="K23" i="9" s="1"/>
  <c r="E23" i="9"/>
  <c r="G23" i="9"/>
  <c r="D24" i="9" s="1"/>
  <c r="L23" i="9" l="1"/>
  <c r="N23" i="9"/>
  <c r="K24" i="9" s="1"/>
  <c r="E24" i="9"/>
  <c r="G24" i="9" s="1"/>
  <c r="D26" i="9" s="1"/>
  <c r="L24" i="9" l="1"/>
  <c r="N24" i="9" s="1"/>
  <c r="D30" i="7"/>
  <c r="I29" i="7"/>
  <c r="D29" i="7"/>
  <c r="F40" i="6"/>
  <c r="G40" i="6" s="1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F32" i="6"/>
  <c r="G32" i="6" s="1"/>
  <c r="F31" i="6"/>
  <c r="G31" i="6" s="1"/>
  <c r="I30" i="7" l="1"/>
  <c r="D32" i="7"/>
  <c r="D33" i="7" s="1"/>
  <c r="D34" i="7" s="1"/>
  <c r="G42" i="6"/>
  <c r="J5" i="6" s="1"/>
  <c r="K25" i="7" l="1"/>
  <c r="F1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tanya mehta</author>
  </authors>
  <commentList>
    <comment ref="J5" authorId="0" shapeId="0" xr:uid="{B3D3DCE0-C94A-7F4C-B3EB-13CDCBC34A70}">
      <text>
        <r>
          <rPr>
            <sz val="9"/>
            <color rgb="FF000000"/>
            <rFont val="Tahoma"/>
            <charset val="1"/>
          </rPr>
          <t xml:space="preserve">The accumulated value has to be equal to the present value. We can assume that the interest rate is 4%. Calculate the values. Then use the Goalseek function where we keep the varying cell as B3 and the value to achieve as 0.
</t>
        </r>
      </text>
    </comment>
  </commentList>
</comments>
</file>

<file path=xl/sharedStrings.xml><?xml version="1.0" encoding="utf-8"?>
<sst xmlns="http://schemas.openxmlformats.org/spreadsheetml/2006/main" count="181" uniqueCount="80">
  <si>
    <t>Present Value</t>
  </si>
  <si>
    <t>i</t>
  </si>
  <si>
    <t>v</t>
  </si>
  <si>
    <t>t (years)</t>
  </si>
  <si>
    <t>Payment</t>
  </si>
  <si>
    <t>Discount</t>
  </si>
  <si>
    <t>PV</t>
  </si>
  <si>
    <t>Total Present value</t>
  </si>
  <si>
    <t>i(pa)</t>
  </si>
  <si>
    <t>i(pm)</t>
  </si>
  <si>
    <t>Paym (pa)</t>
  </si>
  <si>
    <t>Period</t>
  </si>
  <si>
    <t>per period</t>
  </si>
  <si>
    <t>t (mths)</t>
  </si>
  <si>
    <t>Total PV</t>
  </si>
  <si>
    <t>Discount rate</t>
  </si>
  <si>
    <t>Time</t>
  </si>
  <si>
    <t>Disc factor</t>
  </si>
  <si>
    <t>Total Present Value</t>
  </si>
  <si>
    <t>Accumulated Value</t>
  </si>
  <si>
    <t>Interest rate</t>
  </si>
  <si>
    <t>Acc factor</t>
  </si>
  <si>
    <t>Accumulation</t>
  </si>
  <si>
    <t>Total accumulated value</t>
  </si>
  <si>
    <t>v^10</t>
  </si>
  <si>
    <t>1-v^10</t>
  </si>
  <si>
    <t>delta</t>
  </si>
  <si>
    <t>p</t>
  </si>
  <si>
    <t>i(p)</t>
  </si>
  <si>
    <t>pthly payments</t>
  </si>
  <si>
    <t>conts payment</t>
  </si>
  <si>
    <t>Interest Rate</t>
  </si>
  <si>
    <t>Annuity in arrears:</t>
  </si>
  <si>
    <t>AV</t>
  </si>
  <si>
    <t>Total Accumulated value</t>
  </si>
  <si>
    <t>Annuity in advance</t>
  </si>
  <si>
    <t>Simple Increasing Annuity</t>
  </si>
  <si>
    <t>(a)</t>
  </si>
  <si>
    <t>(b)</t>
  </si>
  <si>
    <t>first payment</t>
  </si>
  <si>
    <t>increase</t>
  </si>
  <si>
    <t>number of payments</t>
  </si>
  <si>
    <t>Cashflow approach:</t>
  </si>
  <si>
    <t>Discount factor</t>
  </si>
  <si>
    <t>Formula approach:</t>
  </si>
  <si>
    <t>d</t>
  </si>
  <si>
    <t>a(due)8</t>
  </si>
  <si>
    <t>(Ia)due8</t>
  </si>
  <si>
    <t>Simple Decreasing Annuity</t>
  </si>
  <si>
    <t>decrease</t>
  </si>
  <si>
    <t>a(due)15</t>
  </si>
  <si>
    <t>(Ia)due15</t>
  </si>
  <si>
    <t>Balance of account</t>
  </si>
  <si>
    <t>(i)</t>
  </si>
  <si>
    <t>(ii)</t>
  </si>
  <si>
    <t>quarterly interest</t>
  </si>
  <si>
    <t>initial balance</t>
  </si>
  <si>
    <t>initial withdrawal</t>
  </si>
  <si>
    <t>quarterly increase</t>
  </si>
  <si>
    <t>Quarter</t>
  </si>
  <si>
    <t>Balance at start</t>
  </si>
  <si>
    <t>Interest earned</t>
  </si>
  <si>
    <t>Withdrawal</t>
  </si>
  <si>
    <t>Balance at end</t>
  </si>
  <si>
    <t>Balance:</t>
  </si>
  <si>
    <t>Deferred annuity</t>
  </si>
  <si>
    <t>initial payment</t>
  </si>
  <si>
    <t>Discount Factor</t>
  </si>
  <si>
    <t>v(pm)</t>
  </si>
  <si>
    <t>d1</t>
  </si>
  <si>
    <t>d2</t>
  </si>
  <si>
    <t>v1</t>
  </si>
  <si>
    <t>v2</t>
  </si>
  <si>
    <t>d10</t>
  </si>
  <si>
    <t>Time span</t>
  </si>
  <si>
    <t>Discount rate d</t>
  </si>
  <si>
    <t>Accumulated value (formula)</t>
  </si>
  <si>
    <t>Cashflow</t>
  </si>
  <si>
    <t>i(every 6m)</t>
  </si>
  <si>
    <t>i(pq)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</si>
</sst>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&quot;£&quot;#,##0"/>
    <numFmt numFmtId="166" formatCode="0.000000"/>
    <numFmt numFmtId="167" formatCode="0.0%"/>
    <numFmt numFmtId="168" formatCode="0.0000"/>
    <numFmt numFmtId="169" formatCode="_(* #,##0_);_(* \(#,##0\);_(* &quot;-&quot;??_);_(@_)"/>
    <numFmt numFmtId="170" formatCode="_(* #,##0.0000_);_(* \(#,##0.000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0" xfId="0" applyBorder="1"/>
    <xf numFmtId="10" fontId="0" fillId="0" borderId="0" xfId="0" applyNumberFormat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1" xfId="0" applyNumberFormat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0" fontId="0" fillId="0" borderId="1" xfId="2" applyNumberFormat="1" applyFont="1" applyBorder="1"/>
    <xf numFmtId="168" fontId="0" fillId="0" borderId="1" xfId="0" applyNumberFormat="1" applyBorder="1"/>
    <xf numFmtId="1" fontId="0" fillId="0" borderId="1" xfId="0" applyNumberFormat="1" applyBorder="1"/>
    <xf numFmtId="1" fontId="0" fillId="2" borderId="1" xfId="0" applyNumberFormat="1" applyFill="1" applyBorder="1"/>
    <xf numFmtId="10" fontId="0" fillId="0" borderId="0" xfId="2" applyNumberFormat="1" applyFont="1"/>
    <xf numFmtId="1" fontId="0" fillId="0" borderId="0" xfId="0" applyNumberFormat="1"/>
    <xf numFmtId="43" fontId="0" fillId="0" borderId="0" xfId="1" applyFont="1"/>
    <xf numFmtId="43" fontId="0" fillId="0" borderId="0" xfId="0" applyNumberFormat="1"/>
    <xf numFmtId="169" fontId="0" fillId="0" borderId="0" xfId="0" applyNumberFormat="1"/>
    <xf numFmtId="170" fontId="0" fillId="0" borderId="0" xfId="1" applyNumberFormat="1" applyFont="1"/>
    <xf numFmtId="1" fontId="0" fillId="2" borderId="0" xfId="0" applyNumberFormat="1" applyFill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'Q5'!$F$13</c:f>
              <c:strCache>
                <c:ptCount val="1"/>
                <c:pt idx="0">
                  <c:v>pthly payments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'Q5'!$F$14:$F$20</c:f>
              <c:numCache>
                <c:formatCode>0.0000</c:formatCode>
                <c:ptCount val="7"/>
                <c:pt idx="0">
                  <c:v>3244.3583117420153</c:v>
                </c:pt>
                <c:pt idx="1">
                  <c:v>3276.4837899369477</c:v>
                </c:pt>
                <c:pt idx="2">
                  <c:v>3287.239407981353</c:v>
                </c:pt>
                <c:pt idx="3">
                  <c:v>3292.6260533536456</c:v>
                </c:pt>
                <c:pt idx="4">
                  <c:v>3298.0185896888902</c:v>
                </c:pt>
                <c:pt idx="5">
                  <c:v>3303.4170170186208</c:v>
                </c:pt>
                <c:pt idx="6">
                  <c:v>3306.1184398128971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2-9044-B0B3-F39DF214EA4F}"/>
            </c:ext>
          </c:extLst>
        </c:ser>
        <c:ser>
          <c:idx val="1"/>
          <c:order val="1"/>
          <c:tx>
            <c:strRef>
              <c:f>'Q5'!$G$13</c:f>
              <c:strCache>
                <c:ptCount val="1"/>
                <c:pt idx="0">
                  <c:v>conts payment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'Q5'!$G$14:$G$20</c:f>
              <c:numCache>
                <c:formatCode>0.0000</c:formatCode>
                <c:ptCount val="7"/>
                <c:pt idx="0">
                  <c:v>3308.8213353617562</c:v>
                </c:pt>
                <c:pt idx="1">
                  <c:v>3308.8213353617562</c:v>
                </c:pt>
                <c:pt idx="2">
                  <c:v>3308.8213353617562</c:v>
                </c:pt>
                <c:pt idx="3">
                  <c:v>3308.8213353617562</c:v>
                </c:pt>
                <c:pt idx="4">
                  <c:v>3308.8213353617562</c:v>
                </c:pt>
                <c:pt idx="5">
                  <c:v>3308.8213353617562</c:v>
                </c:pt>
                <c:pt idx="6">
                  <c:v>3308.8213353617562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2-9044-B0B3-F39DF214E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449616"/>
        <c:axId val="1057451264"/>
      </c:lineChart>
      <c:catAx>
        <c:axId val="10574496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451264"/>
        <c:crosses val="autoZero"/>
        <c:auto val="1"/>
        <c:lblAlgn val="ctr"/>
        <c:lblOffset val="100"/>
        <c:noMultiLvlLbl val="0"/>
      </c:catAx>
      <c:valAx>
        <c:axId val="105745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44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png"/><Relationship Id="rId21" Type="http://schemas.openxmlformats.org/officeDocument/2006/relationships/customXml" Target="../ink/ink11.xml"/><Relationship Id="rId42" Type="http://schemas.openxmlformats.org/officeDocument/2006/relationships/image" Target="../media/image21.png"/><Relationship Id="rId47" Type="http://schemas.openxmlformats.org/officeDocument/2006/relationships/customXml" Target="../ink/ink24.xml"/><Relationship Id="rId63" Type="http://schemas.openxmlformats.org/officeDocument/2006/relationships/customXml" Target="../ink/ink32.xml"/><Relationship Id="rId68" Type="http://schemas.openxmlformats.org/officeDocument/2006/relationships/image" Target="../media/image34.png"/><Relationship Id="rId84" Type="http://schemas.openxmlformats.org/officeDocument/2006/relationships/image" Target="../media/image42.png"/><Relationship Id="rId89" Type="http://schemas.openxmlformats.org/officeDocument/2006/relationships/customXml" Target="../ink/ink45.xml"/><Relationship Id="rId16" Type="http://schemas.openxmlformats.org/officeDocument/2006/relationships/image" Target="../media/image8.png"/><Relationship Id="rId11" Type="http://schemas.openxmlformats.org/officeDocument/2006/relationships/customXml" Target="../ink/ink6.xml"/><Relationship Id="rId32" Type="http://schemas.openxmlformats.org/officeDocument/2006/relationships/image" Target="../media/image16.png"/><Relationship Id="rId37" Type="http://schemas.openxmlformats.org/officeDocument/2006/relationships/customXml" Target="../ink/ink19.xml"/><Relationship Id="rId53" Type="http://schemas.openxmlformats.org/officeDocument/2006/relationships/customXml" Target="../ink/ink27.xml"/><Relationship Id="rId58" Type="http://schemas.openxmlformats.org/officeDocument/2006/relationships/image" Target="../media/image29.png"/><Relationship Id="rId74" Type="http://schemas.openxmlformats.org/officeDocument/2006/relationships/image" Target="../media/image37.png"/><Relationship Id="rId79" Type="http://schemas.openxmlformats.org/officeDocument/2006/relationships/customXml" Target="../ink/ink40.xml"/><Relationship Id="rId5" Type="http://schemas.openxmlformats.org/officeDocument/2006/relationships/customXml" Target="../ink/ink3.xml"/><Relationship Id="rId90" Type="http://schemas.openxmlformats.org/officeDocument/2006/relationships/image" Target="../media/image45.png"/><Relationship Id="rId95" Type="http://schemas.openxmlformats.org/officeDocument/2006/relationships/customXml" Target="../ink/ink48.xml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43" Type="http://schemas.openxmlformats.org/officeDocument/2006/relationships/customXml" Target="../ink/ink22.xml"/><Relationship Id="rId48" Type="http://schemas.openxmlformats.org/officeDocument/2006/relationships/image" Target="../media/image24.png"/><Relationship Id="rId64" Type="http://schemas.openxmlformats.org/officeDocument/2006/relationships/image" Target="../media/image32.png"/><Relationship Id="rId69" Type="http://schemas.openxmlformats.org/officeDocument/2006/relationships/customXml" Target="../ink/ink35.xml"/><Relationship Id="rId8" Type="http://schemas.openxmlformats.org/officeDocument/2006/relationships/image" Target="../media/image4.png"/><Relationship Id="rId51" Type="http://schemas.openxmlformats.org/officeDocument/2006/relationships/customXml" Target="../ink/ink26.xml"/><Relationship Id="rId72" Type="http://schemas.openxmlformats.org/officeDocument/2006/relationships/image" Target="../media/image36.png"/><Relationship Id="rId80" Type="http://schemas.openxmlformats.org/officeDocument/2006/relationships/image" Target="../media/image40.png"/><Relationship Id="rId85" Type="http://schemas.openxmlformats.org/officeDocument/2006/relationships/customXml" Target="../ink/ink43.xml"/><Relationship Id="rId93" Type="http://schemas.openxmlformats.org/officeDocument/2006/relationships/customXml" Target="../ink/ink47.xml"/><Relationship Id="rId3" Type="http://schemas.openxmlformats.org/officeDocument/2006/relationships/customXml" Target="../ink/ink2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33" Type="http://schemas.openxmlformats.org/officeDocument/2006/relationships/customXml" Target="../ink/ink17.xm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59" Type="http://schemas.openxmlformats.org/officeDocument/2006/relationships/customXml" Target="../ink/ink30.xml"/><Relationship Id="rId67" Type="http://schemas.openxmlformats.org/officeDocument/2006/relationships/customXml" Target="../ink/ink34.xml"/><Relationship Id="rId20" Type="http://schemas.openxmlformats.org/officeDocument/2006/relationships/image" Target="../media/image10.png"/><Relationship Id="rId41" Type="http://schemas.openxmlformats.org/officeDocument/2006/relationships/customXml" Target="../ink/ink21.xml"/><Relationship Id="rId54" Type="http://schemas.openxmlformats.org/officeDocument/2006/relationships/image" Target="../media/image27.png"/><Relationship Id="rId62" Type="http://schemas.openxmlformats.org/officeDocument/2006/relationships/image" Target="../media/image31.png"/><Relationship Id="rId70" Type="http://schemas.openxmlformats.org/officeDocument/2006/relationships/image" Target="../media/image35.png"/><Relationship Id="rId75" Type="http://schemas.openxmlformats.org/officeDocument/2006/relationships/customXml" Target="../ink/ink38.xml"/><Relationship Id="rId83" Type="http://schemas.openxmlformats.org/officeDocument/2006/relationships/customXml" Target="../ink/ink42.xml"/><Relationship Id="rId88" Type="http://schemas.openxmlformats.org/officeDocument/2006/relationships/image" Target="../media/image44.png"/><Relationship Id="rId91" Type="http://schemas.openxmlformats.org/officeDocument/2006/relationships/customXml" Target="../ink/ink46.xml"/><Relationship Id="rId96" Type="http://schemas.openxmlformats.org/officeDocument/2006/relationships/image" Target="../media/image48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customXml" Target="../ink/ink25.xml"/><Relationship Id="rId57" Type="http://schemas.openxmlformats.org/officeDocument/2006/relationships/customXml" Target="../ink/ink29.xml"/><Relationship Id="rId10" Type="http://schemas.openxmlformats.org/officeDocument/2006/relationships/image" Target="../media/image5.png"/><Relationship Id="rId31" Type="http://schemas.openxmlformats.org/officeDocument/2006/relationships/customXml" Target="../ink/ink16.xm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60" Type="http://schemas.openxmlformats.org/officeDocument/2006/relationships/image" Target="../media/image30.png"/><Relationship Id="rId65" Type="http://schemas.openxmlformats.org/officeDocument/2006/relationships/customXml" Target="../ink/ink33.xml"/><Relationship Id="rId73" Type="http://schemas.openxmlformats.org/officeDocument/2006/relationships/customXml" Target="../ink/ink37.xml"/><Relationship Id="rId78" Type="http://schemas.openxmlformats.org/officeDocument/2006/relationships/image" Target="../media/image39.png"/><Relationship Id="rId81" Type="http://schemas.openxmlformats.org/officeDocument/2006/relationships/customXml" Target="../ink/ink41.xml"/><Relationship Id="rId86" Type="http://schemas.openxmlformats.org/officeDocument/2006/relationships/image" Target="../media/image43.png"/><Relationship Id="rId94" Type="http://schemas.openxmlformats.org/officeDocument/2006/relationships/image" Target="../media/image47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39" Type="http://schemas.openxmlformats.org/officeDocument/2006/relationships/customXml" Target="../ink/ink20.xml"/><Relationship Id="rId34" Type="http://schemas.openxmlformats.org/officeDocument/2006/relationships/image" Target="../media/image17.png"/><Relationship Id="rId50" Type="http://schemas.openxmlformats.org/officeDocument/2006/relationships/image" Target="../media/image25.png"/><Relationship Id="rId55" Type="http://schemas.openxmlformats.org/officeDocument/2006/relationships/customXml" Target="../ink/ink28.xml"/><Relationship Id="rId76" Type="http://schemas.openxmlformats.org/officeDocument/2006/relationships/image" Target="../media/image38.png"/><Relationship Id="rId7" Type="http://schemas.openxmlformats.org/officeDocument/2006/relationships/customXml" Target="../ink/ink4.xml"/><Relationship Id="rId71" Type="http://schemas.openxmlformats.org/officeDocument/2006/relationships/customXml" Target="../ink/ink36.xml"/><Relationship Id="rId92" Type="http://schemas.openxmlformats.org/officeDocument/2006/relationships/image" Target="../media/image46.png"/><Relationship Id="rId2" Type="http://schemas.openxmlformats.org/officeDocument/2006/relationships/image" Target="../media/image1.png"/><Relationship Id="rId29" Type="http://schemas.openxmlformats.org/officeDocument/2006/relationships/customXml" Target="../ink/ink15.xml"/><Relationship Id="rId24" Type="http://schemas.openxmlformats.org/officeDocument/2006/relationships/image" Target="../media/image12.png"/><Relationship Id="rId40" Type="http://schemas.openxmlformats.org/officeDocument/2006/relationships/image" Target="../media/image20.png"/><Relationship Id="rId45" Type="http://schemas.openxmlformats.org/officeDocument/2006/relationships/customXml" Target="../ink/ink23.xml"/><Relationship Id="rId66" Type="http://schemas.openxmlformats.org/officeDocument/2006/relationships/image" Target="../media/image33.png"/><Relationship Id="rId87" Type="http://schemas.openxmlformats.org/officeDocument/2006/relationships/customXml" Target="../ink/ink44.xml"/><Relationship Id="rId61" Type="http://schemas.openxmlformats.org/officeDocument/2006/relationships/customXml" Target="../ink/ink31.xml"/><Relationship Id="rId82" Type="http://schemas.openxmlformats.org/officeDocument/2006/relationships/image" Target="../media/image41.png"/><Relationship Id="rId19" Type="http://schemas.openxmlformats.org/officeDocument/2006/relationships/customXml" Target="../ink/ink10.xml"/><Relationship Id="rId14" Type="http://schemas.openxmlformats.org/officeDocument/2006/relationships/image" Target="../media/image7.png"/><Relationship Id="rId30" Type="http://schemas.openxmlformats.org/officeDocument/2006/relationships/image" Target="../media/image15.png"/><Relationship Id="rId35" Type="http://schemas.openxmlformats.org/officeDocument/2006/relationships/customXml" Target="../ink/ink18.xml"/><Relationship Id="rId56" Type="http://schemas.openxmlformats.org/officeDocument/2006/relationships/image" Target="../media/image28.png"/><Relationship Id="rId77" Type="http://schemas.openxmlformats.org/officeDocument/2006/relationships/customXml" Target="../ink/ink39.xml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1.png"/><Relationship Id="rId21" Type="http://schemas.openxmlformats.org/officeDocument/2006/relationships/customXml" Target="../ink/ink59.xml"/><Relationship Id="rId42" Type="http://schemas.openxmlformats.org/officeDocument/2006/relationships/image" Target="../media/image69.png"/><Relationship Id="rId47" Type="http://schemas.openxmlformats.org/officeDocument/2006/relationships/customXml" Target="../ink/ink72.xml"/><Relationship Id="rId63" Type="http://schemas.openxmlformats.org/officeDocument/2006/relationships/customXml" Target="../ink/ink80.xml"/><Relationship Id="rId68" Type="http://schemas.openxmlformats.org/officeDocument/2006/relationships/image" Target="../media/image82.png"/><Relationship Id="rId84" Type="http://schemas.openxmlformats.org/officeDocument/2006/relationships/image" Target="../media/image89.png"/><Relationship Id="rId89" Type="http://schemas.openxmlformats.org/officeDocument/2006/relationships/customXml" Target="../ink/ink94.xml"/><Relationship Id="rId16" Type="http://schemas.openxmlformats.org/officeDocument/2006/relationships/image" Target="../media/image56.png"/><Relationship Id="rId11" Type="http://schemas.openxmlformats.org/officeDocument/2006/relationships/customXml" Target="../ink/ink54.xml"/><Relationship Id="rId32" Type="http://schemas.openxmlformats.org/officeDocument/2006/relationships/image" Target="../media/image64.png"/><Relationship Id="rId37" Type="http://schemas.openxmlformats.org/officeDocument/2006/relationships/customXml" Target="../ink/ink67.xml"/><Relationship Id="rId53" Type="http://schemas.openxmlformats.org/officeDocument/2006/relationships/customXml" Target="../ink/ink75.xml"/><Relationship Id="rId58" Type="http://schemas.openxmlformats.org/officeDocument/2006/relationships/image" Target="../media/image77.png"/><Relationship Id="rId74" Type="http://schemas.openxmlformats.org/officeDocument/2006/relationships/customXml" Target="../ink/ink86.xml"/><Relationship Id="rId79" Type="http://schemas.openxmlformats.org/officeDocument/2006/relationships/image" Target="../media/image87.png"/><Relationship Id="rId5" Type="http://schemas.openxmlformats.org/officeDocument/2006/relationships/customXml" Target="../ink/ink51.xml"/><Relationship Id="rId90" Type="http://schemas.openxmlformats.org/officeDocument/2006/relationships/image" Target="../media/image92.png"/><Relationship Id="rId95" Type="http://schemas.openxmlformats.org/officeDocument/2006/relationships/customXml" Target="../ink/ink97.xml"/><Relationship Id="rId22" Type="http://schemas.openxmlformats.org/officeDocument/2006/relationships/image" Target="../media/image59.png"/><Relationship Id="rId27" Type="http://schemas.openxmlformats.org/officeDocument/2006/relationships/customXml" Target="../ink/ink62.xml"/><Relationship Id="rId43" Type="http://schemas.openxmlformats.org/officeDocument/2006/relationships/customXml" Target="../ink/ink70.xml"/><Relationship Id="rId48" Type="http://schemas.openxmlformats.org/officeDocument/2006/relationships/image" Target="../media/image72.png"/><Relationship Id="rId64" Type="http://schemas.openxmlformats.org/officeDocument/2006/relationships/image" Target="../media/image80.png"/><Relationship Id="rId69" Type="http://schemas.openxmlformats.org/officeDocument/2006/relationships/customXml" Target="../ink/ink83.xml"/><Relationship Id="rId80" Type="http://schemas.openxmlformats.org/officeDocument/2006/relationships/customXml" Target="../ink/ink89.xml"/><Relationship Id="rId85" Type="http://schemas.openxmlformats.org/officeDocument/2006/relationships/customXml" Target="../ink/ink92.xml"/><Relationship Id="rId3" Type="http://schemas.openxmlformats.org/officeDocument/2006/relationships/customXml" Target="../ink/ink50.xml"/><Relationship Id="rId12" Type="http://schemas.openxmlformats.org/officeDocument/2006/relationships/image" Target="../media/image54.png"/><Relationship Id="rId17" Type="http://schemas.openxmlformats.org/officeDocument/2006/relationships/customXml" Target="../ink/ink57.xml"/><Relationship Id="rId25" Type="http://schemas.openxmlformats.org/officeDocument/2006/relationships/customXml" Target="../ink/ink61.xml"/><Relationship Id="rId33" Type="http://schemas.openxmlformats.org/officeDocument/2006/relationships/customXml" Target="../ink/ink65.xml"/><Relationship Id="rId38" Type="http://schemas.openxmlformats.org/officeDocument/2006/relationships/image" Target="../media/image67.png"/><Relationship Id="rId46" Type="http://schemas.openxmlformats.org/officeDocument/2006/relationships/image" Target="../media/image71.png"/><Relationship Id="rId59" Type="http://schemas.openxmlformats.org/officeDocument/2006/relationships/customXml" Target="../ink/ink78.xml"/><Relationship Id="rId67" Type="http://schemas.openxmlformats.org/officeDocument/2006/relationships/customXml" Target="../ink/ink82.xml"/><Relationship Id="rId20" Type="http://schemas.openxmlformats.org/officeDocument/2006/relationships/image" Target="../media/image58.png"/><Relationship Id="rId41" Type="http://schemas.openxmlformats.org/officeDocument/2006/relationships/customXml" Target="../ink/ink69.xml"/><Relationship Id="rId54" Type="http://schemas.openxmlformats.org/officeDocument/2006/relationships/image" Target="../media/image75.png"/><Relationship Id="rId62" Type="http://schemas.openxmlformats.org/officeDocument/2006/relationships/image" Target="../media/image79.png"/><Relationship Id="rId70" Type="http://schemas.openxmlformats.org/officeDocument/2006/relationships/image" Target="../media/image83.png"/><Relationship Id="rId75" Type="http://schemas.openxmlformats.org/officeDocument/2006/relationships/image" Target="../media/image85.png"/><Relationship Id="rId83" Type="http://schemas.openxmlformats.org/officeDocument/2006/relationships/customXml" Target="../ink/ink91.xml"/><Relationship Id="rId88" Type="http://schemas.openxmlformats.org/officeDocument/2006/relationships/image" Target="../media/image91.png"/><Relationship Id="rId91" Type="http://schemas.openxmlformats.org/officeDocument/2006/relationships/customXml" Target="../ink/ink95.xml"/><Relationship Id="rId96" Type="http://schemas.openxmlformats.org/officeDocument/2006/relationships/image" Target="../media/image95.png"/><Relationship Id="rId1" Type="http://schemas.openxmlformats.org/officeDocument/2006/relationships/customXml" Target="../ink/ink49.xml"/><Relationship Id="rId6" Type="http://schemas.openxmlformats.org/officeDocument/2006/relationships/image" Target="../media/image51.png"/><Relationship Id="rId15" Type="http://schemas.openxmlformats.org/officeDocument/2006/relationships/customXml" Target="../ink/ink56.xml"/><Relationship Id="rId23" Type="http://schemas.openxmlformats.org/officeDocument/2006/relationships/customXml" Target="../ink/ink60.xml"/><Relationship Id="rId28" Type="http://schemas.openxmlformats.org/officeDocument/2006/relationships/image" Target="../media/image62.png"/><Relationship Id="rId36" Type="http://schemas.openxmlformats.org/officeDocument/2006/relationships/image" Target="../media/image66.png"/><Relationship Id="rId49" Type="http://schemas.openxmlformats.org/officeDocument/2006/relationships/customXml" Target="../ink/ink73.xml"/><Relationship Id="rId57" Type="http://schemas.openxmlformats.org/officeDocument/2006/relationships/customXml" Target="../ink/ink77.xml"/><Relationship Id="rId10" Type="http://schemas.openxmlformats.org/officeDocument/2006/relationships/image" Target="../media/image53.png"/><Relationship Id="rId31" Type="http://schemas.openxmlformats.org/officeDocument/2006/relationships/customXml" Target="../ink/ink64.xml"/><Relationship Id="rId44" Type="http://schemas.openxmlformats.org/officeDocument/2006/relationships/image" Target="../media/image70.png"/><Relationship Id="rId52" Type="http://schemas.openxmlformats.org/officeDocument/2006/relationships/image" Target="../media/image74.png"/><Relationship Id="rId60" Type="http://schemas.openxmlformats.org/officeDocument/2006/relationships/image" Target="../media/image78.png"/><Relationship Id="rId65" Type="http://schemas.openxmlformats.org/officeDocument/2006/relationships/customXml" Target="../ink/ink81.xml"/><Relationship Id="rId73" Type="http://schemas.openxmlformats.org/officeDocument/2006/relationships/image" Target="../media/image84.png"/><Relationship Id="rId78" Type="http://schemas.openxmlformats.org/officeDocument/2006/relationships/customXml" Target="../ink/ink88.xml"/><Relationship Id="rId81" Type="http://schemas.openxmlformats.org/officeDocument/2006/relationships/customXml" Target="../ink/ink90.xml"/><Relationship Id="rId86" Type="http://schemas.openxmlformats.org/officeDocument/2006/relationships/image" Target="../media/image90.png"/><Relationship Id="rId94" Type="http://schemas.openxmlformats.org/officeDocument/2006/relationships/image" Target="../media/image94.png"/><Relationship Id="rId4" Type="http://schemas.openxmlformats.org/officeDocument/2006/relationships/image" Target="../media/image50.png"/><Relationship Id="rId9" Type="http://schemas.openxmlformats.org/officeDocument/2006/relationships/customXml" Target="../ink/ink53.xml"/><Relationship Id="rId13" Type="http://schemas.openxmlformats.org/officeDocument/2006/relationships/customXml" Target="../ink/ink55.xml"/><Relationship Id="rId18" Type="http://schemas.openxmlformats.org/officeDocument/2006/relationships/image" Target="../media/image57.png"/><Relationship Id="rId39" Type="http://schemas.openxmlformats.org/officeDocument/2006/relationships/customXml" Target="../ink/ink68.xml"/><Relationship Id="rId34" Type="http://schemas.openxmlformats.org/officeDocument/2006/relationships/image" Target="../media/image65.png"/><Relationship Id="rId50" Type="http://schemas.openxmlformats.org/officeDocument/2006/relationships/image" Target="../media/image73.png"/><Relationship Id="rId55" Type="http://schemas.openxmlformats.org/officeDocument/2006/relationships/customXml" Target="../ink/ink76.xml"/><Relationship Id="rId76" Type="http://schemas.openxmlformats.org/officeDocument/2006/relationships/customXml" Target="../ink/ink87.xml"/><Relationship Id="rId97" Type="http://schemas.openxmlformats.org/officeDocument/2006/relationships/customXml" Target="../ink/ink98.xml"/><Relationship Id="rId7" Type="http://schemas.openxmlformats.org/officeDocument/2006/relationships/customXml" Target="../ink/ink52.xml"/><Relationship Id="rId71" Type="http://schemas.openxmlformats.org/officeDocument/2006/relationships/customXml" Target="../ink/ink84.xml"/><Relationship Id="rId92" Type="http://schemas.openxmlformats.org/officeDocument/2006/relationships/image" Target="../media/image93.png"/><Relationship Id="rId2" Type="http://schemas.openxmlformats.org/officeDocument/2006/relationships/image" Target="../media/image49.png"/><Relationship Id="rId29" Type="http://schemas.openxmlformats.org/officeDocument/2006/relationships/customXml" Target="../ink/ink63.xml"/><Relationship Id="rId24" Type="http://schemas.openxmlformats.org/officeDocument/2006/relationships/image" Target="../media/image60.png"/><Relationship Id="rId40" Type="http://schemas.openxmlformats.org/officeDocument/2006/relationships/image" Target="../media/image68.png"/><Relationship Id="rId45" Type="http://schemas.openxmlformats.org/officeDocument/2006/relationships/customXml" Target="../ink/ink71.xml"/><Relationship Id="rId66" Type="http://schemas.openxmlformats.org/officeDocument/2006/relationships/image" Target="../media/image81.png"/><Relationship Id="rId87" Type="http://schemas.openxmlformats.org/officeDocument/2006/relationships/customXml" Target="../ink/ink93.xml"/><Relationship Id="rId61" Type="http://schemas.openxmlformats.org/officeDocument/2006/relationships/customXml" Target="../ink/ink79.xml"/><Relationship Id="rId82" Type="http://schemas.openxmlformats.org/officeDocument/2006/relationships/image" Target="../media/image88.png"/><Relationship Id="rId19" Type="http://schemas.openxmlformats.org/officeDocument/2006/relationships/customXml" Target="../ink/ink58.xml"/><Relationship Id="rId14" Type="http://schemas.openxmlformats.org/officeDocument/2006/relationships/image" Target="../media/image55.png"/><Relationship Id="rId30" Type="http://schemas.openxmlformats.org/officeDocument/2006/relationships/image" Target="../media/image63.png"/><Relationship Id="rId35" Type="http://schemas.openxmlformats.org/officeDocument/2006/relationships/customXml" Target="../ink/ink66.xml"/><Relationship Id="rId56" Type="http://schemas.openxmlformats.org/officeDocument/2006/relationships/image" Target="../media/image76.png"/><Relationship Id="rId77" Type="http://schemas.openxmlformats.org/officeDocument/2006/relationships/image" Target="../media/image86.png"/><Relationship Id="rId8" Type="http://schemas.openxmlformats.org/officeDocument/2006/relationships/image" Target="../media/image52.png"/><Relationship Id="rId51" Type="http://schemas.openxmlformats.org/officeDocument/2006/relationships/customXml" Target="../ink/ink74.xml"/><Relationship Id="rId72" Type="http://schemas.openxmlformats.org/officeDocument/2006/relationships/customXml" Target="../ink/ink85.xml"/><Relationship Id="rId93" Type="http://schemas.openxmlformats.org/officeDocument/2006/relationships/customXml" Target="../ink/ink96.xml"/><Relationship Id="rId98" Type="http://schemas.openxmlformats.org/officeDocument/2006/relationships/image" Target="../media/image96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ustomXml" Target="../ink/ink105.xml"/><Relationship Id="rId18" Type="http://schemas.openxmlformats.org/officeDocument/2006/relationships/image" Target="../media/image105.png"/><Relationship Id="rId26" Type="http://schemas.openxmlformats.org/officeDocument/2006/relationships/image" Target="../media/image109.png"/><Relationship Id="rId39" Type="http://schemas.openxmlformats.org/officeDocument/2006/relationships/customXml" Target="../ink/ink118.xml"/><Relationship Id="rId21" Type="http://schemas.openxmlformats.org/officeDocument/2006/relationships/customXml" Target="../ink/ink109.xml"/><Relationship Id="rId34" Type="http://schemas.openxmlformats.org/officeDocument/2006/relationships/image" Target="../media/image113.png"/><Relationship Id="rId42" Type="http://schemas.openxmlformats.org/officeDocument/2006/relationships/image" Target="../media/image117.png"/><Relationship Id="rId7" Type="http://schemas.openxmlformats.org/officeDocument/2006/relationships/customXml" Target="../ink/ink102.xml"/><Relationship Id="rId2" Type="http://schemas.openxmlformats.org/officeDocument/2006/relationships/image" Target="../media/image97.png"/><Relationship Id="rId16" Type="http://schemas.openxmlformats.org/officeDocument/2006/relationships/image" Target="../media/image104.png"/><Relationship Id="rId20" Type="http://schemas.openxmlformats.org/officeDocument/2006/relationships/image" Target="../media/image106.png"/><Relationship Id="rId29" Type="http://schemas.openxmlformats.org/officeDocument/2006/relationships/customXml" Target="../ink/ink113.xml"/><Relationship Id="rId41" Type="http://schemas.openxmlformats.org/officeDocument/2006/relationships/customXml" Target="../ink/ink119.xml"/><Relationship Id="rId1" Type="http://schemas.openxmlformats.org/officeDocument/2006/relationships/customXml" Target="../ink/ink99.xml"/><Relationship Id="rId6" Type="http://schemas.openxmlformats.org/officeDocument/2006/relationships/image" Target="../media/image99.png"/><Relationship Id="rId11" Type="http://schemas.openxmlformats.org/officeDocument/2006/relationships/customXml" Target="../ink/ink104.xml"/><Relationship Id="rId24" Type="http://schemas.openxmlformats.org/officeDocument/2006/relationships/image" Target="../media/image108.png"/><Relationship Id="rId32" Type="http://schemas.openxmlformats.org/officeDocument/2006/relationships/image" Target="../media/image112.png"/><Relationship Id="rId37" Type="http://schemas.openxmlformats.org/officeDocument/2006/relationships/customXml" Target="../ink/ink117.xml"/><Relationship Id="rId40" Type="http://schemas.openxmlformats.org/officeDocument/2006/relationships/image" Target="../media/image116.png"/><Relationship Id="rId5" Type="http://schemas.openxmlformats.org/officeDocument/2006/relationships/customXml" Target="../ink/ink101.xml"/><Relationship Id="rId15" Type="http://schemas.openxmlformats.org/officeDocument/2006/relationships/customXml" Target="../ink/ink106.xml"/><Relationship Id="rId23" Type="http://schemas.openxmlformats.org/officeDocument/2006/relationships/customXml" Target="../ink/ink110.xml"/><Relationship Id="rId28" Type="http://schemas.openxmlformats.org/officeDocument/2006/relationships/image" Target="../media/image110.png"/><Relationship Id="rId36" Type="http://schemas.openxmlformats.org/officeDocument/2006/relationships/image" Target="../media/image114.png"/><Relationship Id="rId10" Type="http://schemas.openxmlformats.org/officeDocument/2006/relationships/image" Target="../media/image101.png"/><Relationship Id="rId19" Type="http://schemas.openxmlformats.org/officeDocument/2006/relationships/customXml" Target="../ink/ink108.xml"/><Relationship Id="rId31" Type="http://schemas.openxmlformats.org/officeDocument/2006/relationships/customXml" Target="../ink/ink114.xml"/><Relationship Id="rId44" Type="http://schemas.openxmlformats.org/officeDocument/2006/relationships/image" Target="../media/image118.png"/><Relationship Id="rId4" Type="http://schemas.openxmlformats.org/officeDocument/2006/relationships/image" Target="../media/image98.png"/><Relationship Id="rId9" Type="http://schemas.openxmlformats.org/officeDocument/2006/relationships/customXml" Target="../ink/ink103.xml"/><Relationship Id="rId14" Type="http://schemas.openxmlformats.org/officeDocument/2006/relationships/image" Target="../media/image103.png"/><Relationship Id="rId22" Type="http://schemas.openxmlformats.org/officeDocument/2006/relationships/image" Target="../media/image107.png"/><Relationship Id="rId27" Type="http://schemas.openxmlformats.org/officeDocument/2006/relationships/customXml" Target="../ink/ink112.xml"/><Relationship Id="rId30" Type="http://schemas.openxmlformats.org/officeDocument/2006/relationships/image" Target="../media/image111.png"/><Relationship Id="rId35" Type="http://schemas.openxmlformats.org/officeDocument/2006/relationships/customXml" Target="../ink/ink116.xml"/><Relationship Id="rId43" Type="http://schemas.openxmlformats.org/officeDocument/2006/relationships/customXml" Target="../ink/ink120.xml"/><Relationship Id="rId8" Type="http://schemas.openxmlformats.org/officeDocument/2006/relationships/image" Target="../media/image100.png"/><Relationship Id="rId3" Type="http://schemas.openxmlformats.org/officeDocument/2006/relationships/customXml" Target="../ink/ink100.xml"/><Relationship Id="rId12" Type="http://schemas.openxmlformats.org/officeDocument/2006/relationships/image" Target="../media/image102.png"/><Relationship Id="rId17" Type="http://schemas.openxmlformats.org/officeDocument/2006/relationships/customXml" Target="../ink/ink107.xml"/><Relationship Id="rId25" Type="http://schemas.openxmlformats.org/officeDocument/2006/relationships/customXml" Target="../ink/ink111.xml"/><Relationship Id="rId33" Type="http://schemas.openxmlformats.org/officeDocument/2006/relationships/customXml" Target="../ink/ink115.xml"/><Relationship Id="rId38" Type="http://schemas.openxmlformats.org/officeDocument/2006/relationships/image" Target="../media/image115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customXml" Target="../ink/ink127.xml"/><Relationship Id="rId18" Type="http://schemas.openxmlformats.org/officeDocument/2006/relationships/image" Target="../media/image127.png"/><Relationship Id="rId26" Type="http://schemas.openxmlformats.org/officeDocument/2006/relationships/image" Target="../media/image131.png"/><Relationship Id="rId39" Type="http://schemas.openxmlformats.org/officeDocument/2006/relationships/customXml" Target="../ink/ink140.xml"/><Relationship Id="rId21" Type="http://schemas.openxmlformats.org/officeDocument/2006/relationships/customXml" Target="../ink/ink131.xml"/><Relationship Id="rId34" Type="http://schemas.openxmlformats.org/officeDocument/2006/relationships/image" Target="../media/image135.png"/><Relationship Id="rId42" Type="http://schemas.openxmlformats.org/officeDocument/2006/relationships/image" Target="../media/image139.png"/><Relationship Id="rId7" Type="http://schemas.openxmlformats.org/officeDocument/2006/relationships/customXml" Target="../ink/ink124.xml"/><Relationship Id="rId2" Type="http://schemas.openxmlformats.org/officeDocument/2006/relationships/image" Target="../media/image119.png"/><Relationship Id="rId16" Type="http://schemas.openxmlformats.org/officeDocument/2006/relationships/image" Target="../media/image126.png"/><Relationship Id="rId29" Type="http://schemas.openxmlformats.org/officeDocument/2006/relationships/customXml" Target="../ink/ink135.xml"/><Relationship Id="rId1" Type="http://schemas.openxmlformats.org/officeDocument/2006/relationships/customXml" Target="../ink/ink121.xml"/><Relationship Id="rId6" Type="http://schemas.openxmlformats.org/officeDocument/2006/relationships/image" Target="../media/image121.png"/><Relationship Id="rId11" Type="http://schemas.openxmlformats.org/officeDocument/2006/relationships/customXml" Target="../ink/ink126.xml"/><Relationship Id="rId24" Type="http://schemas.openxmlformats.org/officeDocument/2006/relationships/image" Target="../media/image130.png"/><Relationship Id="rId32" Type="http://schemas.openxmlformats.org/officeDocument/2006/relationships/image" Target="../media/image134.png"/><Relationship Id="rId37" Type="http://schemas.openxmlformats.org/officeDocument/2006/relationships/customXml" Target="../ink/ink139.xml"/><Relationship Id="rId40" Type="http://schemas.openxmlformats.org/officeDocument/2006/relationships/image" Target="../media/image138.png"/><Relationship Id="rId45" Type="http://schemas.openxmlformats.org/officeDocument/2006/relationships/customXml" Target="../ink/ink143.xml"/><Relationship Id="rId5" Type="http://schemas.openxmlformats.org/officeDocument/2006/relationships/customXml" Target="../ink/ink123.xml"/><Relationship Id="rId15" Type="http://schemas.openxmlformats.org/officeDocument/2006/relationships/customXml" Target="../ink/ink128.xml"/><Relationship Id="rId23" Type="http://schemas.openxmlformats.org/officeDocument/2006/relationships/customXml" Target="../ink/ink132.xml"/><Relationship Id="rId28" Type="http://schemas.openxmlformats.org/officeDocument/2006/relationships/image" Target="../media/image132.png"/><Relationship Id="rId36" Type="http://schemas.openxmlformats.org/officeDocument/2006/relationships/image" Target="../media/image136.png"/><Relationship Id="rId10" Type="http://schemas.openxmlformats.org/officeDocument/2006/relationships/image" Target="../media/image123.png"/><Relationship Id="rId19" Type="http://schemas.openxmlformats.org/officeDocument/2006/relationships/customXml" Target="../ink/ink130.xml"/><Relationship Id="rId31" Type="http://schemas.openxmlformats.org/officeDocument/2006/relationships/customXml" Target="../ink/ink136.xml"/><Relationship Id="rId44" Type="http://schemas.openxmlformats.org/officeDocument/2006/relationships/image" Target="../media/image140.png"/><Relationship Id="rId4" Type="http://schemas.openxmlformats.org/officeDocument/2006/relationships/image" Target="../media/image120.png"/><Relationship Id="rId9" Type="http://schemas.openxmlformats.org/officeDocument/2006/relationships/customXml" Target="../ink/ink125.xml"/><Relationship Id="rId14" Type="http://schemas.openxmlformats.org/officeDocument/2006/relationships/image" Target="../media/image125.png"/><Relationship Id="rId22" Type="http://schemas.openxmlformats.org/officeDocument/2006/relationships/image" Target="../media/image129.png"/><Relationship Id="rId27" Type="http://schemas.openxmlformats.org/officeDocument/2006/relationships/customXml" Target="../ink/ink134.xml"/><Relationship Id="rId30" Type="http://schemas.openxmlformats.org/officeDocument/2006/relationships/image" Target="../media/image133.png"/><Relationship Id="rId35" Type="http://schemas.openxmlformats.org/officeDocument/2006/relationships/customXml" Target="../ink/ink138.xml"/><Relationship Id="rId43" Type="http://schemas.openxmlformats.org/officeDocument/2006/relationships/customXml" Target="../ink/ink142.xml"/><Relationship Id="rId8" Type="http://schemas.openxmlformats.org/officeDocument/2006/relationships/image" Target="../media/image122.png"/><Relationship Id="rId3" Type="http://schemas.openxmlformats.org/officeDocument/2006/relationships/customXml" Target="../ink/ink122.xml"/><Relationship Id="rId12" Type="http://schemas.openxmlformats.org/officeDocument/2006/relationships/image" Target="../media/image124.png"/><Relationship Id="rId17" Type="http://schemas.openxmlformats.org/officeDocument/2006/relationships/customXml" Target="../ink/ink129.xml"/><Relationship Id="rId25" Type="http://schemas.openxmlformats.org/officeDocument/2006/relationships/customXml" Target="../ink/ink133.xml"/><Relationship Id="rId33" Type="http://schemas.openxmlformats.org/officeDocument/2006/relationships/customXml" Target="../ink/ink137.xml"/><Relationship Id="rId38" Type="http://schemas.openxmlformats.org/officeDocument/2006/relationships/image" Target="../media/image137.png"/><Relationship Id="rId46" Type="http://schemas.openxmlformats.org/officeDocument/2006/relationships/image" Target="../media/image141.png"/><Relationship Id="rId20" Type="http://schemas.openxmlformats.org/officeDocument/2006/relationships/image" Target="../media/image128.png"/><Relationship Id="rId41" Type="http://schemas.openxmlformats.org/officeDocument/2006/relationships/customXml" Target="../ink/ink141.xml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customXml" Target="../ink/ink150.xml"/><Relationship Id="rId18" Type="http://schemas.openxmlformats.org/officeDocument/2006/relationships/image" Target="../media/image149.png"/><Relationship Id="rId26" Type="http://schemas.openxmlformats.org/officeDocument/2006/relationships/image" Target="../media/image153.png"/><Relationship Id="rId39" Type="http://schemas.openxmlformats.org/officeDocument/2006/relationships/customXml" Target="../ink/ink163.xml"/><Relationship Id="rId21" Type="http://schemas.openxmlformats.org/officeDocument/2006/relationships/customXml" Target="../ink/ink154.xml"/><Relationship Id="rId34" Type="http://schemas.openxmlformats.org/officeDocument/2006/relationships/image" Target="../media/image157.png"/><Relationship Id="rId42" Type="http://schemas.openxmlformats.org/officeDocument/2006/relationships/image" Target="../media/image161.png"/><Relationship Id="rId47" Type="http://schemas.openxmlformats.org/officeDocument/2006/relationships/customXml" Target="../ink/ink167.xml"/><Relationship Id="rId50" Type="http://schemas.openxmlformats.org/officeDocument/2006/relationships/image" Target="../media/image165.png"/><Relationship Id="rId7" Type="http://schemas.openxmlformats.org/officeDocument/2006/relationships/customXml" Target="../ink/ink147.xml"/><Relationship Id="rId2" Type="http://schemas.openxmlformats.org/officeDocument/2006/relationships/image" Target="../media/image142.png"/><Relationship Id="rId16" Type="http://schemas.openxmlformats.org/officeDocument/2006/relationships/image" Target="../media/image148.png"/><Relationship Id="rId29" Type="http://schemas.openxmlformats.org/officeDocument/2006/relationships/customXml" Target="../ink/ink158.xml"/><Relationship Id="rId11" Type="http://schemas.openxmlformats.org/officeDocument/2006/relationships/customXml" Target="../ink/ink149.xml"/><Relationship Id="rId24" Type="http://schemas.openxmlformats.org/officeDocument/2006/relationships/image" Target="../media/image152.png"/><Relationship Id="rId32" Type="http://schemas.openxmlformats.org/officeDocument/2006/relationships/image" Target="../media/image156.png"/><Relationship Id="rId37" Type="http://schemas.openxmlformats.org/officeDocument/2006/relationships/customXml" Target="../ink/ink162.xml"/><Relationship Id="rId40" Type="http://schemas.openxmlformats.org/officeDocument/2006/relationships/image" Target="../media/image160.png"/><Relationship Id="rId45" Type="http://schemas.openxmlformats.org/officeDocument/2006/relationships/customXml" Target="../ink/ink166.xml"/><Relationship Id="rId53" Type="http://schemas.openxmlformats.org/officeDocument/2006/relationships/chart" Target="../charts/chart1.xml"/><Relationship Id="rId5" Type="http://schemas.openxmlformats.org/officeDocument/2006/relationships/customXml" Target="../ink/ink146.xml"/><Relationship Id="rId10" Type="http://schemas.openxmlformats.org/officeDocument/2006/relationships/image" Target="../media/image146.png"/><Relationship Id="rId19" Type="http://schemas.openxmlformats.org/officeDocument/2006/relationships/customXml" Target="../ink/ink153.xml"/><Relationship Id="rId31" Type="http://schemas.openxmlformats.org/officeDocument/2006/relationships/customXml" Target="../ink/ink159.xml"/><Relationship Id="rId44" Type="http://schemas.openxmlformats.org/officeDocument/2006/relationships/image" Target="../media/image162.png"/><Relationship Id="rId52" Type="http://schemas.openxmlformats.org/officeDocument/2006/relationships/image" Target="../media/image166.png"/><Relationship Id="rId4" Type="http://schemas.openxmlformats.org/officeDocument/2006/relationships/image" Target="../media/image143.png"/><Relationship Id="rId9" Type="http://schemas.openxmlformats.org/officeDocument/2006/relationships/customXml" Target="../ink/ink148.xml"/><Relationship Id="rId14" Type="http://schemas.openxmlformats.org/officeDocument/2006/relationships/image" Target="../media/image65.png"/><Relationship Id="rId22" Type="http://schemas.openxmlformats.org/officeDocument/2006/relationships/image" Target="../media/image151.png"/><Relationship Id="rId27" Type="http://schemas.openxmlformats.org/officeDocument/2006/relationships/customXml" Target="../ink/ink157.xml"/><Relationship Id="rId30" Type="http://schemas.openxmlformats.org/officeDocument/2006/relationships/image" Target="../media/image155.png"/><Relationship Id="rId35" Type="http://schemas.openxmlformats.org/officeDocument/2006/relationships/customXml" Target="../ink/ink161.xml"/><Relationship Id="rId43" Type="http://schemas.openxmlformats.org/officeDocument/2006/relationships/customXml" Target="../ink/ink165.xml"/><Relationship Id="rId48" Type="http://schemas.openxmlformats.org/officeDocument/2006/relationships/image" Target="../media/image164.png"/><Relationship Id="rId8" Type="http://schemas.openxmlformats.org/officeDocument/2006/relationships/image" Target="../media/image145.png"/><Relationship Id="rId51" Type="http://schemas.openxmlformats.org/officeDocument/2006/relationships/customXml" Target="../ink/ink169.xml"/><Relationship Id="rId3" Type="http://schemas.openxmlformats.org/officeDocument/2006/relationships/customXml" Target="../ink/ink145.xml"/><Relationship Id="rId12" Type="http://schemas.openxmlformats.org/officeDocument/2006/relationships/image" Target="../media/image147.png"/><Relationship Id="rId17" Type="http://schemas.openxmlformats.org/officeDocument/2006/relationships/customXml" Target="../ink/ink152.xml"/><Relationship Id="rId25" Type="http://schemas.openxmlformats.org/officeDocument/2006/relationships/customXml" Target="../ink/ink156.xml"/><Relationship Id="rId33" Type="http://schemas.openxmlformats.org/officeDocument/2006/relationships/customXml" Target="../ink/ink160.xml"/><Relationship Id="rId38" Type="http://schemas.openxmlformats.org/officeDocument/2006/relationships/image" Target="../media/image159.png"/><Relationship Id="rId46" Type="http://schemas.openxmlformats.org/officeDocument/2006/relationships/image" Target="../media/image163.png"/><Relationship Id="rId20" Type="http://schemas.openxmlformats.org/officeDocument/2006/relationships/image" Target="../media/image150.png"/><Relationship Id="rId41" Type="http://schemas.openxmlformats.org/officeDocument/2006/relationships/customXml" Target="../ink/ink164.xml"/><Relationship Id="rId1" Type="http://schemas.openxmlformats.org/officeDocument/2006/relationships/customXml" Target="../ink/ink144.xml"/><Relationship Id="rId6" Type="http://schemas.openxmlformats.org/officeDocument/2006/relationships/image" Target="../media/image144.png"/><Relationship Id="rId15" Type="http://schemas.openxmlformats.org/officeDocument/2006/relationships/customXml" Target="../ink/ink151.xml"/><Relationship Id="rId23" Type="http://schemas.openxmlformats.org/officeDocument/2006/relationships/customXml" Target="../ink/ink155.xml"/><Relationship Id="rId28" Type="http://schemas.openxmlformats.org/officeDocument/2006/relationships/image" Target="../media/image154.png"/><Relationship Id="rId36" Type="http://schemas.openxmlformats.org/officeDocument/2006/relationships/image" Target="../media/image158.png"/><Relationship Id="rId49" Type="http://schemas.openxmlformats.org/officeDocument/2006/relationships/customXml" Target="../ink/ink1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476080</xdr:colOff>
      <xdr:row>3</xdr:row>
      <xdr:rowOff>71160</xdr:rowOff>
    </xdr:from>
    <xdr:to>
      <xdr:col>12</xdr:col>
      <xdr:colOff>178100</xdr:colOff>
      <xdr:row>5</xdr:row>
      <xdr:rowOff>51400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77F87797-375C-4240-9128-73BA7D48D17E}"/>
                </a:ext>
              </a:extLst>
            </xdr14:cNvPr>
            <xdr14:cNvContentPartPr/>
          </xdr14:nvContentPartPr>
          <xdr14:nvPr macro=""/>
          <xdr14:xfrm>
            <a:off x="8502480" y="680760"/>
            <a:ext cx="375120" cy="38664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77F87797-375C-4240-9128-73BA7D48D17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487360" y="665280"/>
              <a:ext cx="405360" cy="41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630620</xdr:colOff>
      <xdr:row>3</xdr:row>
      <xdr:rowOff>190320</xdr:rowOff>
    </xdr:from>
    <xdr:to>
      <xdr:col>13</xdr:col>
      <xdr:colOff>123840</xdr:colOff>
      <xdr:row>4</xdr:row>
      <xdr:rowOff>134720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8155B76-7BB9-7549-AD00-4580A0FA4E3F}"/>
                </a:ext>
              </a:extLst>
            </xdr14:cNvPr>
            <xdr14:cNvContentPartPr/>
          </xdr14:nvContentPartPr>
          <xdr14:nvPr macro=""/>
          <xdr14:xfrm>
            <a:off x="9330120" y="799920"/>
            <a:ext cx="166320" cy="1476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B8155B76-7BB9-7549-AD00-4580A0FA4E3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14640" y="784800"/>
              <a:ext cx="196920" cy="178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627020</xdr:colOff>
      <xdr:row>3</xdr:row>
      <xdr:rowOff>201120</xdr:rowOff>
    </xdr:from>
    <xdr:to>
      <xdr:col>13</xdr:col>
      <xdr:colOff>82080</xdr:colOff>
      <xdr:row>4</xdr:row>
      <xdr:rowOff>129680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D18F56D-0793-C64F-A1CD-1E18A28C4372}"/>
                </a:ext>
              </a:extLst>
            </xdr14:cNvPr>
            <xdr14:cNvContentPartPr/>
          </xdr14:nvContentPartPr>
          <xdr14:nvPr macro=""/>
          <xdr14:xfrm>
            <a:off x="9326520" y="810720"/>
            <a:ext cx="128160" cy="1317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ED18F56D-0793-C64F-A1CD-1E18A28C4372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311400" y="795600"/>
              <a:ext cx="158760" cy="16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500400</xdr:colOff>
      <xdr:row>2</xdr:row>
      <xdr:rowOff>126040</xdr:rowOff>
    </xdr:from>
    <xdr:to>
      <xdr:col>13</xdr:col>
      <xdr:colOff>628200</xdr:colOff>
      <xdr:row>4</xdr:row>
      <xdr:rowOff>81440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2D7154C-8CBD-E84A-B66B-DECCF2E7C952}"/>
                </a:ext>
              </a:extLst>
            </xdr14:cNvPr>
            <xdr14:cNvContentPartPr/>
          </xdr14:nvContentPartPr>
          <xdr14:nvPr macro=""/>
          <xdr14:xfrm>
            <a:off x="9873000" y="532440"/>
            <a:ext cx="127800" cy="36180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52D7154C-8CBD-E84A-B66B-DECCF2E7C952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857880" y="516960"/>
              <a:ext cx="158400" cy="392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233380</xdr:colOff>
      <xdr:row>3</xdr:row>
      <xdr:rowOff>69360</xdr:rowOff>
    </xdr:from>
    <xdr:to>
      <xdr:col>14</xdr:col>
      <xdr:colOff>376660</xdr:colOff>
      <xdr:row>4</xdr:row>
      <xdr:rowOff>54440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47A00E13-0D0E-5E42-8657-060B25A92E84}"/>
                </a:ext>
              </a:extLst>
            </xdr14:cNvPr>
            <xdr14:cNvContentPartPr/>
          </xdr14:nvContentPartPr>
          <xdr14:nvPr macro=""/>
          <xdr14:xfrm>
            <a:off x="10279080" y="678960"/>
            <a:ext cx="143280" cy="1882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47A00E13-0D0E-5E42-8657-060B25A92E84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263960" y="663480"/>
              <a:ext cx="173880" cy="218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646660</xdr:colOff>
      <xdr:row>3</xdr:row>
      <xdr:rowOff>20040</xdr:rowOff>
    </xdr:from>
    <xdr:to>
      <xdr:col>15</xdr:col>
      <xdr:colOff>3440</xdr:colOff>
      <xdr:row>4</xdr:row>
      <xdr:rowOff>31400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167A9B5E-609C-3C4B-BD12-D294D9623587}"/>
                </a:ext>
              </a:extLst>
            </xdr14:cNvPr>
            <xdr14:cNvContentPartPr/>
          </xdr14:nvContentPartPr>
          <xdr14:nvPr macro=""/>
          <xdr14:xfrm>
            <a:off x="10692360" y="629640"/>
            <a:ext cx="29880" cy="2145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167A9B5E-609C-3C4B-BD12-D294D9623587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0677240" y="614520"/>
              <a:ext cx="60480" cy="24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603460</xdr:colOff>
      <xdr:row>3</xdr:row>
      <xdr:rowOff>137040</xdr:rowOff>
    </xdr:from>
    <xdr:to>
      <xdr:col>15</xdr:col>
      <xdr:colOff>184880</xdr:colOff>
      <xdr:row>3</xdr:row>
      <xdr:rowOff>160440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BFF15F8-5A6B-EE45-BE75-F8B31179D21A}"/>
                </a:ext>
              </a:extLst>
            </xdr14:cNvPr>
            <xdr14:cNvContentPartPr/>
          </xdr14:nvContentPartPr>
          <xdr14:nvPr macro=""/>
          <xdr14:xfrm>
            <a:off x="10649160" y="746640"/>
            <a:ext cx="254520" cy="2340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BFF15F8-5A6B-EE45-BE75-F8B31179D21A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0634040" y="731160"/>
              <a:ext cx="284760" cy="53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594200</xdr:colOff>
      <xdr:row>2</xdr:row>
      <xdr:rowOff>105520</xdr:rowOff>
    </xdr:from>
    <xdr:to>
      <xdr:col>16</xdr:col>
      <xdr:colOff>109380</xdr:colOff>
      <xdr:row>3</xdr:row>
      <xdr:rowOff>85560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51FA4D3-0EDD-CE41-A777-AEDCE50B3CF9}"/>
                </a:ext>
              </a:extLst>
            </xdr14:cNvPr>
            <xdr14:cNvContentPartPr/>
          </xdr14:nvContentPartPr>
          <xdr14:nvPr macro=""/>
          <xdr14:xfrm>
            <a:off x="11313000" y="511920"/>
            <a:ext cx="188280" cy="18324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151FA4D3-0EDD-CE41-A777-AEDCE50B3CF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297520" y="496800"/>
              <a:ext cx="218880" cy="21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181020</xdr:colOff>
      <xdr:row>1</xdr:row>
      <xdr:rowOff>128360</xdr:rowOff>
    </xdr:from>
    <xdr:to>
      <xdr:col>16</xdr:col>
      <xdr:colOff>347340</xdr:colOff>
      <xdr:row>2</xdr:row>
      <xdr:rowOff>110200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B6DA15A-E823-9D44-B7A2-0061EAA16A24}"/>
                </a:ext>
              </a:extLst>
            </xdr14:cNvPr>
            <xdr14:cNvContentPartPr/>
          </xdr14:nvContentPartPr>
          <xdr14:nvPr macro=""/>
          <xdr14:xfrm>
            <a:off x="11572920" y="331560"/>
            <a:ext cx="166320" cy="18504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8B6DA15A-E823-9D44-B7A2-0061EAA16A24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557800" y="316440"/>
              <a:ext cx="196920" cy="21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45400</xdr:colOff>
      <xdr:row>2</xdr:row>
      <xdr:rowOff>72760</xdr:rowOff>
    </xdr:from>
    <xdr:to>
      <xdr:col>17</xdr:col>
      <xdr:colOff>60160</xdr:colOff>
      <xdr:row>3</xdr:row>
      <xdr:rowOff>27600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F17EF06-BAF7-2B45-8A89-C9BADF7B8EF7}"/>
                </a:ext>
              </a:extLst>
            </xdr14:cNvPr>
            <xdr14:cNvContentPartPr/>
          </xdr14:nvContentPartPr>
          <xdr14:nvPr macro=""/>
          <xdr14:xfrm>
            <a:off x="12110400" y="479160"/>
            <a:ext cx="14760" cy="15804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BF17EF06-BAF7-2B45-8A89-C9BADF7B8EF7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2095280" y="463680"/>
              <a:ext cx="45360" cy="18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657660</xdr:colOff>
      <xdr:row>2</xdr:row>
      <xdr:rowOff>163120</xdr:rowOff>
    </xdr:from>
    <xdr:to>
      <xdr:col>17</xdr:col>
      <xdr:colOff>155200</xdr:colOff>
      <xdr:row>2</xdr:row>
      <xdr:rowOff>195520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79595B6C-2048-6141-8F2A-DD8DBAF01F8C}"/>
                </a:ext>
              </a:extLst>
            </xdr14:cNvPr>
            <xdr14:cNvContentPartPr/>
          </xdr14:nvContentPartPr>
          <xdr14:nvPr macro=""/>
          <xdr14:xfrm>
            <a:off x="12049560" y="569520"/>
            <a:ext cx="170640" cy="3240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79595B6C-2048-6141-8F2A-DD8DBAF01F8C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2034440" y="554400"/>
              <a:ext cx="201240" cy="63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393520</xdr:colOff>
      <xdr:row>2</xdr:row>
      <xdr:rowOff>80320</xdr:rowOff>
    </xdr:from>
    <xdr:to>
      <xdr:col>17</xdr:col>
      <xdr:colOff>531760</xdr:colOff>
      <xdr:row>3</xdr:row>
      <xdr:rowOff>47760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761A0D3-CEE4-974D-8D00-0887157EF33D}"/>
                </a:ext>
              </a:extLst>
            </xdr14:cNvPr>
            <xdr14:cNvContentPartPr/>
          </xdr14:nvContentPartPr>
          <xdr14:nvPr macro=""/>
          <xdr14:xfrm>
            <a:off x="12458520" y="486720"/>
            <a:ext cx="138240" cy="17064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5761A0D3-CEE4-974D-8D00-0887157EF33D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2443400" y="471240"/>
              <a:ext cx="168840" cy="20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655240</xdr:colOff>
      <xdr:row>1</xdr:row>
      <xdr:rowOff>108200</xdr:rowOff>
    </xdr:from>
    <xdr:to>
      <xdr:col>18</xdr:col>
      <xdr:colOff>81860</xdr:colOff>
      <xdr:row>2</xdr:row>
      <xdr:rowOff>88240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DA0AEEC-09F0-5844-9BB1-3C5D7AD3E39D}"/>
                </a:ext>
              </a:extLst>
            </xdr14:cNvPr>
            <xdr14:cNvContentPartPr/>
          </xdr14:nvContentPartPr>
          <xdr14:nvPr macro=""/>
          <xdr14:xfrm>
            <a:off x="12720240" y="311400"/>
            <a:ext cx="99720" cy="18324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DDA0AEEC-09F0-5844-9BB1-3C5D7AD3E39D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2704760" y="296280"/>
              <a:ext cx="130320" cy="21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483980</xdr:colOff>
      <xdr:row>2</xdr:row>
      <xdr:rowOff>59080</xdr:rowOff>
    </xdr:from>
    <xdr:to>
      <xdr:col>18</xdr:col>
      <xdr:colOff>491180</xdr:colOff>
      <xdr:row>3</xdr:row>
      <xdr:rowOff>32280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FBAF982-4F99-4A47-AB22-3682F678183E}"/>
                </a:ext>
              </a:extLst>
            </xdr14:cNvPr>
            <xdr14:cNvContentPartPr/>
          </xdr14:nvContentPartPr>
          <xdr14:nvPr macro=""/>
          <xdr14:xfrm>
            <a:off x="13222080" y="465480"/>
            <a:ext cx="7200" cy="17640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BFBAF982-4F99-4A47-AB22-3682F678183E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3206960" y="450360"/>
              <a:ext cx="37440" cy="207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421340</xdr:colOff>
      <xdr:row>2</xdr:row>
      <xdr:rowOff>148000</xdr:rowOff>
    </xdr:from>
    <xdr:to>
      <xdr:col>18</xdr:col>
      <xdr:colOff>565700</xdr:colOff>
      <xdr:row>2</xdr:row>
      <xdr:rowOff>172120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7200CF8-3B0C-0F47-8ED0-DDCA724B6A05}"/>
                </a:ext>
              </a:extLst>
            </xdr14:cNvPr>
            <xdr14:cNvContentPartPr/>
          </xdr14:nvContentPartPr>
          <xdr14:nvPr macro=""/>
          <xdr14:xfrm>
            <a:off x="13159440" y="554400"/>
            <a:ext cx="144360" cy="2412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07200CF8-3B0C-0F47-8ED0-DDCA724B6A05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3144320" y="539280"/>
              <a:ext cx="174600" cy="54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50640</xdr:colOff>
      <xdr:row>2</xdr:row>
      <xdr:rowOff>85360</xdr:rowOff>
    </xdr:from>
    <xdr:to>
      <xdr:col>19</xdr:col>
      <xdr:colOff>216960</xdr:colOff>
      <xdr:row>3</xdr:row>
      <xdr:rowOff>34800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0BDD37D6-43B6-F94B-932D-48107BF8A388}"/>
                </a:ext>
              </a:extLst>
            </xdr14:cNvPr>
            <xdr14:cNvContentPartPr/>
          </xdr14:nvContentPartPr>
          <xdr14:nvPr macro=""/>
          <xdr14:xfrm>
            <a:off x="13461840" y="491760"/>
            <a:ext cx="166320" cy="15264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0BDD37D6-43B6-F94B-932D-48107BF8A388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3446720" y="476280"/>
              <a:ext cx="196920" cy="18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305520</xdr:colOff>
      <xdr:row>1</xdr:row>
      <xdr:rowOff>130160</xdr:rowOff>
    </xdr:from>
    <xdr:to>
      <xdr:col>19</xdr:col>
      <xdr:colOff>398040</xdr:colOff>
      <xdr:row>2</xdr:row>
      <xdr:rowOff>61240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3952B5C3-826F-9B42-81DC-BDB2549BC9E8}"/>
                </a:ext>
              </a:extLst>
            </xdr14:cNvPr>
            <xdr14:cNvContentPartPr/>
          </xdr14:nvContentPartPr>
          <xdr14:nvPr macro=""/>
          <xdr14:xfrm>
            <a:off x="13716720" y="333360"/>
            <a:ext cx="92520" cy="13428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3952B5C3-826F-9B42-81DC-BDB2549BC9E8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3701240" y="318240"/>
              <a:ext cx="123120" cy="164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660120</xdr:colOff>
      <xdr:row>2</xdr:row>
      <xdr:rowOff>141880</xdr:rowOff>
    </xdr:from>
    <xdr:to>
      <xdr:col>19</xdr:col>
      <xdr:colOff>665520</xdr:colOff>
      <xdr:row>3</xdr:row>
      <xdr:rowOff>44880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1B26312-4EFC-844D-BADC-3EA2080518DB}"/>
                </a:ext>
              </a:extLst>
            </xdr14:cNvPr>
            <xdr14:cNvContentPartPr/>
          </xdr14:nvContentPartPr>
          <xdr14:nvPr macro=""/>
          <xdr14:xfrm>
            <a:off x="14071320" y="548280"/>
            <a:ext cx="5400" cy="10620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21B26312-4EFC-844D-BADC-3EA2080518DB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4056200" y="533160"/>
              <a:ext cx="36000" cy="136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608640</xdr:colOff>
      <xdr:row>3</xdr:row>
      <xdr:rowOff>6720</xdr:rowOff>
    </xdr:from>
    <xdr:to>
      <xdr:col>20</xdr:col>
      <xdr:colOff>1060</xdr:colOff>
      <xdr:row>3</xdr:row>
      <xdr:rowOff>20760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D5C780AA-89B7-B945-AF8C-DB5F31E3AF0D}"/>
                </a:ext>
              </a:extLst>
            </xdr14:cNvPr>
            <xdr14:cNvContentPartPr/>
          </xdr14:nvContentPartPr>
          <xdr14:nvPr macro=""/>
          <xdr14:xfrm>
            <a:off x="14019840" y="616320"/>
            <a:ext cx="65520" cy="1404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D5C780AA-89B7-B945-AF8C-DB5F31E3AF0D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4004360" y="600840"/>
              <a:ext cx="96120" cy="44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222460</xdr:colOff>
      <xdr:row>3</xdr:row>
      <xdr:rowOff>41280</xdr:rowOff>
    </xdr:from>
    <xdr:to>
      <xdr:col>20</xdr:col>
      <xdr:colOff>239740</xdr:colOff>
      <xdr:row>3</xdr:row>
      <xdr:rowOff>44880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57DD118-2ABC-F04D-B49C-335363DEB6F8}"/>
                </a:ext>
              </a:extLst>
            </xdr14:cNvPr>
            <xdr14:cNvContentPartPr/>
          </xdr14:nvContentPartPr>
          <xdr14:nvPr macro=""/>
          <xdr14:xfrm>
            <a:off x="14306760" y="650880"/>
            <a:ext cx="17280" cy="360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657DD118-2ABC-F04D-B49C-335363DEB6F8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4291640" y="635760"/>
              <a:ext cx="47880" cy="34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329020</xdr:colOff>
      <xdr:row>3</xdr:row>
      <xdr:rowOff>45600</xdr:rowOff>
    </xdr:from>
    <xdr:to>
      <xdr:col>20</xdr:col>
      <xdr:colOff>381220</xdr:colOff>
      <xdr:row>3</xdr:row>
      <xdr:rowOff>58560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3CB0EDCA-CD0A-604F-960A-5A43DF79DA78}"/>
                </a:ext>
              </a:extLst>
            </xdr14:cNvPr>
            <xdr14:cNvContentPartPr/>
          </xdr14:nvContentPartPr>
          <xdr14:nvPr macro=""/>
          <xdr14:xfrm>
            <a:off x="14413320" y="655200"/>
            <a:ext cx="52200" cy="1296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3CB0EDCA-CD0A-604F-960A-5A43DF79DA78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4398200" y="639720"/>
              <a:ext cx="82440" cy="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422260</xdr:colOff>
      <xdr:row>3</xdr:row>
      <xdr:rowOff>58920</xdr:rowOff>
    </xdr:from>
    <xdr:to>
      <xdr:col>20</xdr:col>
      <xdr:colOff>430180</xdr:colOff>
      <xdr:row>3</xdr:row>
      <xdr:rowOff>59280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9450F26F-1D3F-794D-BC74-D40609D5B5B6}"/>
                </a:ext>
              </a:extLst>
            </xdr14:cNvPr>
            <xdr14:cNvContentPartPr/>
          </xdr14:nvContentPartPr>
          <xdr14:nvPr macro=""/>
          <xdr14:xfrm>
            <a:off x="14506560" y="668520"/>
            <a:ext cx="7920" cy="36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9450F26F-1D3F-794D-BC74-D40609D5B5B6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4491440" y="653400"/>
              <a:ext cx="3852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95640</xdr:colOff>
      <xdr:row>5</xdr:row>
      <xdr:rowOff>118360</xdr:rowOff>
    </xdr:from>
    <xdr:to>
      <xdr:col>19</xdr:col>
      <xdr:colOff>261240</xdr:colOff>
      <xdr:row>6</xdr:row>
      <xdr:rowOff>109560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ED383B24-0D4E-0C42-A9A3-58BB4F9618AE}"/>
                </a:ext>
              </a:extLst>
            </xdr14:cNvPr>
            <xdr14:cNvContentPartPr/>
          </xdr14:nvContentPartPr>
          <xdr14:nvPr macro=""/>
          <xdr14:xfrm>
            <a:off x="13506840" y="1134360"/>
            <a:ext cx="165600" cy="19440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ED383B24-0D4E-0C42-A9A3-58BB4F9618AE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13491360" y="1119240"/>
              <a:ext cx="195840" cy="22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348720</xdr:colOff>
      <xdr:row>4</xdr:row>
      <xdr:rowOff>111680</xdr:rowOff>
    </xdr:from>
    <xdr:to>
      <xdr:col>19</xdr:col>
      <xdr:colOff>489480</xdr:colOff>
      <xdr:row>5</xdr:row>
      <xdr:rowOff>46720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B57B417-9898-4B4D-B84D-D33081D2F712}"/>
                </a:ext>
              </a:extLst>
            </xdr14:cNvPr>
            <xdr14:cNvContentPartPr/>
          </xdr14:nvContentPartPr>
          <xdr14:nvPr macro=""/>
          <xdr14:xfrm>
            <a:off x="13759920" y="924480"/>
            <a:ext cx="140760" cy="13824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7B57B417-9898-4B4D-B84D-D33081D2F712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13744440" y="909360"/>
              <a:ext cx="171360" cy="168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18340</xdr:colOff>
      <xdr:row>4</xdr:row>
      <xdr:rowOff>50480</xdr:rowOff>
    </xdr:from>
    <xdr:to>
      <xdr:col>20</xdr:col>
      <xdr:colOff>214180</xdr:colOff>
      <xdr:row>7</xdr:row>
      <xdr:rowOff>23000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3B0B52E-6ED3-6344-9EE7-509822DC5AA0}"/>
                </a:ext>
              </a:extLst>
            </xdr14:cNvPr>
            <xdr14:cNvContentPartPr/>
          </xdr14:nvContentPartPr>
          <xdr14:nvPr macro=""/>
          <xdr14:xfrm>
            <a:off x="14102640" y="863280"/>
            <a:ext cx="195840" cy="58212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A3B0B52E-6ED3-6344-9EE7-509822DC5AA0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14087520" y="848160"/>
              <a:ext cx="226440" cy="612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635660</xdr:colOff>
      <xdr:row>6</xdr:row>
      <xdr:rowOff>58800</xdr:rowOff>
    </xdr:from>
    <xdr:to>
      <xdr:col>19</xdr:col>
      <xdr:colOff>111840</xdr:colOff>
      <xdr:row>7</xdr:row>
      <xdr:rowOff>155840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371F537-C12B-5D45-9511-6209B09975AF}"/>
                </a:ext>
              </a:extLst>
            </xdr14:cNvPr>
            <xdr14:cNvContentPartPr/>
          </xdr14:nvContentPartPr>
          <xdr14:nvPr macro=""/>
          <xdr14:xfrm>
            <a:off x="9335160" y="1278000"/>
            <a:ext cx="4187880" cy="30024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5371F537-C12B-5D45-9511-6209B09975AF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9320040" y="1262880"/>
              <a:ext cx="4218480" cy="330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251280</xdr:colOff>
      <xdr:row>12</xdr:row>
      <xdr:rowOff>102120</xdr:rowOff>
    </xdr:from>
    <xdr:to>
      <xdr:col>13</xdr:col>
      <xdr:colOff>409320</xdr:colOff>
      <xdr:row>13</xdr:row>
      <xdr:rowOff>106640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98B240A-87EE-9A45-B1B1-C1060717DED7}"/>
                </a:ext>
              </a:extLst>
            </xdr14:cNvPr>
            <xdr14:cNvContentPartPr/>
          </xdr14:nvContentPartPr>
          <xdr14:nvPr macro=""/>
          <xdr14:xfrm>
            <a:off x="9623880" y="2540520"/>
            <a:ext cx="158040" cy="20772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298B240A-87EE-9A45-B1B1-C1060717DED7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9608760" y="2525400"/>
              <a:ext cx="188280" cy="238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635760</xdr:colOff>
      <xdr:row>12</xdr:row>
      <xdr:rowOff>92040</xdr:rowOff>
    </xdr:from>
    <xdr:to>
      <xdr:col>14</xdr:col>
      <xdr:colOff>21340</xdr:colOff>
      <xdr:row>12</xdr:row>
      <xdr:rowOff>125520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6A218A5-D05F-7247-9929-AC7ABC2A7EFB}"/>
                </a:ext>
              </a:extLst>
            </xdr14:cNvPr>
            <xdr14:cNvContentPartPr/>
          </xdr14:nvContentPartPr>
          <xdr14:nvPr macro=""/>
          <xdr14:xfrm>
            <a:off x="10008360" y="2530440"/>
            <a:ext cx="58680" cy="33480"/>
          </xdr14:xfrm>
        </xdr:contentPart>
      </mc:Choice>
      <mc:Fallback xmlns="">
        <xdr:pic>
          <xdr:nvPicPr>
            <xdr:cNvPr id="29" name="Ink 28">
              <a:extLst>
                <a:ext uri="{FF2B5EF4-FFF2-40B4-BE49-F238E27FC236}">
                  <a16:creationId xmlns:a16="http://schemas.microsoft.com/office/drawing/2014/main" id="{F6A218A5-D05F-7247-9929-AC7ABC2A7EFB}"/>
                </a:ext>
              </a:extLst>
            </xdr:cNvPr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9992880" y="2515320"/>
              <a:ext cx="89280" cy="63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641520</xdr:colOff>
      <xdr:row>12</xdr:row>
      <xdr:rowOff>125160</xdr:rowOff>
    </xdr:from>
    <xdr:to>
      <xdr:col>14</xdr:col>
      <xdr:colOff>46540</xdr:colOff>
      <xdr:row>12</xdr:row>
      <xdr:rowOff>152520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A5A592A1-9B45-0243-893F-880F3CC047A2}"/>
                </a:ext>
              </a:extLst>
            </xdr14:cNvPr>
            <xdr14:cNvContentPartPr/>
          </xdr14:nvContentPartPr>
          <xdr14:nvPr macro=""/>
          <xdr14:xfrm>
            <a:off x="10014120" y="2563560"/>
            <a:ext cx="78120" cy="27360"/>
          </xdr14:xfrm>
        </xdr:contentPart>
      </mc:Choice>
      <mc:Fallback xmlns="">
        <xdr:pic>
          <xdr:nvPicPr>
            <xdr:cNvPr id="30" name="Ink 29">
              <a:extLst>
                <a:ext uri="{FF2B5EF4-FFF2-40B4-BE49-F238E27FC236}">
                  <a16:creationId xmlns:a16="http://schemas.microsoft.com/office/drawing/2014/main" id="{A5A592A1-9B45-0243-893F-880F3CC047A2}"/>
                </a:ext>
              </a:extLst>
            </xdr:cNvPr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9999000" y="2548080"/>
              <a:ext cx="108720" cy="57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57340</xdr:colOff>
      <xdr:row>12</xdr:row>
      <xdr:rowOff>147840</xdr:rowOff>
    </xdr:from>
    <xdr:to>
      <xdr:col>14</xdr:col>
      <xdr:colOff>201700</xdr:colOff>
      <xdr:row>12</xdr:row>
      <xdr:rowOff>193200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09E8FEA-6E22-4E45-A700-C31AFB820144}"/>
                </a:ext>
              </a:extLst>
            </xdr14:cNvPr>
            <xdr14:cNvContentPartPr/>
          </xdr14:nvContentPartPr>
          <xdr14:nvPr macro=""/>
          <xdr14:xfrm>
            <a:off x="10103040" y="2586240"/>
            <a:ext cx="144360" cy="45360"/>
          </xdr14:xfrm>
        </xdr:contentPart>
      </mc:Choice>
      <mc:Fallback xmlns="">
        <xdr:pic>
          <xdr:nvPicPr>
            <xdr:cNvPr id="31" name="Ink 30">
              <a:extLst>
                <a:ext uri="{FF2B5EF4-FFF2-40B4-BE49-F238E27FC236}">
                  <a16:creationId xmlns:a16="http://schemas.microsoft.com/office/drawing/2014/main" id="{209E8FEA-6E22-4E45-A700-C31AFB820144}"/>
                </a:ext>
              </a:extLst>
            </xdr:cNvPr>
            <xdr:cNvPicPr/>
          </xdr:nvPicPr>
          <xdr:blipFill>
            <a:blip xmlns:r="http://schemas.openxmlformats.org/officeDocument/2006/relationships" r:embed="rId60"/>
            <a:stretch>
              <a:fillRect/>
            </a:stretch>
          </xdr:blipFill>
          <xdr:spPr>
            <a:xfrm>
              <a:off x="10087920" y="2571120"/>
              <a:ext cx="174600" cy="75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76160</xdr:colOff>
      <xdr:row>11</xdr:row>
      <xdr:rowOff>105520</xdr:rowOff>
    </xdr:from>
    <xdr:to>
      <xdr:col>15</xdr:col>
      <xdr:colOff>113600</xdr:colOff>
      <xdr:row>12</xdr:row>
      <xdr:rowOff>58560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F219190-7E9E-B547-B7C9-2EBECF0A25BA}"/>
                </a:ext>
              </a:extLst>
            </xdr14:cNvPr>
            <xdr14:cNvContentPartPr/>
          </xdr14:nvContentPartPr>
          <xdr14:nvPr macro=""/>
          <xdr14:xfrm>
            <a:off x="10794960" y="2340720"/>
            <a:ext cx="37440" cy="156240"/>
          </xdr14:xfrm>
        </xdr:contentPart>
      </mc:Choice>
      <mc:Fallback xmlns="">
        <xdr:pic>
          <xdr:nvPicPr>
            <xdr:cNvPr id="32" name="Ink 31">
              <a:extLst>
                <a:ext uri="{FF2B5EF4-FFF2-40B4-BE49-F238E27FC236}">
                  <a16:creationId xmlns:a16="http://schemas.microsoft.com/office/drawing/2014/main" id="{3F219190-7E9E-B547-B7C9-2EBECF0A25BA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10779480" y="2325600"/>
              <a:ext cx="68040" cy="186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422120</xdr:colOff>
      <xdr:row>11</xdr:row>
      <xdr:rowOff>88600</xdr:rowOff>
    </xdr:from>
    <xdr:to>
      <xdr:col>15</xdr:col>
      <xdr:colOff>423200</xdr:colOff>
      <xdr:row>12</xdr:row>
      <xdr:rowOff>9240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B988685-41D8-9D4D-BA85-AC3FE0D483EA}"/>
                </a:ext>
              </a:extLst>
            </xdr14:cNvPr>
            <xdr14:cNvContentPartPr/>
          </xdr14:nvContentPartPr>
          <xdr14:nvPr macro=""/>
          <xdr14:xfrm>
            <a:off x="11140920" y="2323800"/>
            <a:ext cx="1080" cy="123840"/>
          </xdr14:xfrm>
        </xdr:contentPart>
      </mc:Choice>
      <mc:Fallback xmlns="">
        <xdr:pic>
          <xdr:nvPicPr>
            <xdr:cNvPr id="33" name="Ink 32">
              <a:extLst>
                <a:ext uri="{FF2B5EF4-FFF2-40B4-BE49-F238E27FC236}">
                  <a16:creationId xmlns:a16="http://schemas.microsoft.com/office/drawing/2014/main" id="{2B988685-41D8-9D4D-BA85-AC3FE0D483EA}"/>
                </a:ext>
              </a:extLst>
            </xdr:cNvPr>
            <xdr:cNvPicPr/>
          </xdr:nvPicPr>
          <xdr:blipFill>
            <a:blip xmlns:r="http://schemas.openxmlformats.org/officeDocument/2006/relationships" r:embed="rId64"/>
            <a:stretch>
              <a:fillRect/>
            </a:stretch>
          </xdr:blipFill>
          <xdr:spPr>
            <a:xfrm>
              <a:off x="11125800" y="2308680"/>
              <a:ext cx="31680" cy="154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324920</xdr:colOff>
      <xdr:row>11</xdr:row>
      <xdr:rowOff>146200</xdr:rowOff>
    </xdr:from>
    <xdr:to>
      <xdr:col>15</xdr:col>
      <xdr:colOff>505640</xdr:colOff>
      <xdr:row>11</xdr:row>
      <xdr:rowOff>177880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930C026-7913-E545-8A38-D4690E7B058E}"/>
                </a:ext>
              </a:extLst>
            </xdr14:cNvPr>
            <xdr14:cNvContentPartPr/>
          </xdr14:nvContentPartPr>
          <xdr14:nvPr macro=""/>
          <xdr14:xfrm>
            <a:off x="11043720" y="2381400"/>
            <a:ext cx="180720" cy="31680"/>
          </xdr14:xfrm>
        </xdr:contentPart>
      </mc:Choice>
      <mc:Fallback xmlns="">
        <xdr:pic>
          <xdr:nvPicPr>
            <xdr:cNvPr id="34" name="Ink 33">
              <a:extLst>
                <a:ext uri="{FF2B5EF4-FFF2-40B4-BE49-F238E27FC236}">
                  <a16:creationId xmlns:a16="http://schemas.microsoft.com/office/drawing/2014/main" id="{D930C026-7913-E545-8A38-D4690E7B058E}"/>
                </a:ext>
              </a:extLst>
            </xdr:cNvPr>
            <xdr:cNvPicPr/>
          </xdr:nvPicPr>
          <xdr:blipFill>
            <a:blip xmlns:r="http://schemas.openxmlformats.org/officeDocument/2006/relationships" r:embed="rId66"/>
            <a:stretch>
              <a:fillRect/>
            </a:stretch>
          </xdr:blipFill>
          <xdr:spPr>
            <a:xfrm>
              <a:off x="11028600" y="2366280"/>
              <a:ext cx="211320" cy="62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612920</xdr:colOff>
      <xdr:row>11</xdr:row>
      <xdr:rowOff>136120</xdr:rowOff>
    </xdr:from>
    <xdr:to>
      <xdr:col>15</xdr:col>
      <xdr:colOff>629480</xdr:colOff>
      <xdr:row>11</xdr:row>
      <xdr:rowOff>186520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E65F36BF-6F7B-A545-BDD0-828FDCB23A5B}"/>
                </a:ext>
              </a:extLst>
            </xdr14:cNvPr>
            <xdr14:cNvContentPartPr/>
          </xdr14:nvContentPartPr>
          <xdr14:nvPr macro=""/>
          <xdr14:xfrm>
            <a:off x="11331720" y="2371320"/>
            <a:ext cx="16560" cy="50400"/>
          </xdr14:xfrm>
        </xdr:contentPart>
      </mc:Choice>
      <mc:Fallback xmlns=""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E65F36BF-6F7B-A545-BDD0-828FDCB23A5B}"/>
                </a:ext>
              </a:extLst>
            </xdr:cNvPr>
            <xdr:cNvPicPr/>
          </xdr:nvPicPr>
          <xdr:blipFill>
            <a:blip xmlns:r="http://schemas.openxmlformats.org/officeDocument/2006/relationships" r:embed="rId68"/>
            <a:stretch>
              <a:fillRect/>
            </a:stretch>
          </xdr:blipFill>
          <xdr:spPr>
            <a:xfrm>
              <a:off x="11316240" y="2356200"/>
              <a:ext cx="46800" cy="80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619400</xdr:colOff>
      <xdr:row>10</xdr:row>
      <xdr:rowOff>182000</xdr:rowOff>
    </xdr:from>
    <xdr:to>
      <xdr:col>15</xdr:col>
      <xdr:colOff>620480</xdr:colOff>
      <xdr:row>10</xdr:row>
      <xdr:rowOff>185600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808D46B8-683C-7646-92BA-F14400EE53FF}"/>
                </a:ext>
              </a:extLst>
            </xdr14:cNvPr>
            <xdr14:cNvContentPartPr/>
          </xdr14:nvContentPartPr>
          <xdr14:nvPr macro=""/>
          <xdr14:xfrm>
            <a:off x="11338200" y="2214000"/>
            <a:ext cx="1080" cy="3600"/>
          </xdr14:xfrm>
        </xdr:contentPart>
      </mc:Choice>
      <mc:Fallback xmlns="">
        <xdr:pic>
          <xdr:nvPicPr>
            <xdr:cNvPr id="36" name="Ink 35">
              <a:extLst>
                <a:ext uri="{FF2B5EF4-FFF2-40B4-BE49-F238E27FC236}">
                  <a16:creationId xmlns:a16="http://schemas.microsoft.com/office/drawing/2014/main" id="{808D46B8-683C-7646-92BA-F14400EE53FF}"/>
                </a:ext>
              </a:extLst>
            </xdr:cNvPr>
            <xdr:cNvPicPr/>
          </xdr:nvPicPr>
          <xdr:blipFill>
            <a:blip xmlns:r="http://schemas.openxmlformats.org/officeDocument/2006/relationships" r:embed="rId70"/>
            <a:stretch>
              <a:fillRect/>
            </a:stretch>
          </xdr:blipFill>
          <xdr:spPr>
            <a:xfrm>
              <a:off x="11323080" y="2198520"/>
              <a:ext cx="31680" cy="34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576820</xdr:colOff>
      <xdr:row>10</xdr:row>
      <xdr:rowOff>190640</xdr:rowOff>
    </xdr:from>
    <xdr:to>
      <xdr:col>15</xdr:col>
      <xdr:colOff>138440</xdr:colOff>
      <xdr:row>12</xdr:row>
      <xdr:rowOff>161160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B5C868D-8FF3-5847-B3F3-C01D4938DB86}"/>
                </a:ext>
              </a:extLst>
            </xdr14:cNvPr>
            <xdr14:cNvContentPartPr/>
          </xdr14:nvContentPartPr>
          <xdr14:nvPr macro=""/>
          <xdr14:xfrm>
            <a:off x="10622520" y="2222640"/>
            <a:ext cx="234720" cy="376920"/>
          </xdr14:xfrm>
        </xdr:contentPart>
      </mc:Choice>
      <mc:Fallback xmlns="">
        <xdr:pic>
          <xdr:nvPicPr>
            <xdr:cNvPr id="37" name="Ink 36">
              <a:extLst>
                <a:ext uri="{FF2B5EF4-FFF2-40B4-BE49-F238E27FC236}">
                  <a16:creationId xmlns:a16="http://schemas.microsoft.com/office/drawing/2014/main" id="{BB5C868D-8FF3-5847-B3F3-C01D4938DB86}"/>
                </a:ext>
              </a:extLst>
            </xdr:cNvPr>
            <xdr:cNvPicPr/>
          </xdr:nvPicPr>
          <xdr:blipFill>
            <a:blip xmlns:r="http://schemas.openxmlformats.org/officeDocument/2006/relationships" r:embed="rId72"/>
            <a:stretch>
              <a:fillRect/>
            </a:stretch>
          </xdr:blipFill>
          <xdr:spPr>
            <a:xfrm>
              <a:off x="10607040" y="2207160"/>
              <a:ext cx="264960" cy="407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170940</xdr:colOff>
      <xdr:row>10</xdr:row>
      <xdr:rowOff>84080</xdr:rowOff>
    </xdr:from>
    <xdr:to>
      <xdr:col>16</xdr:col>
      <xdr:colOff>255540</xdr:colOff>
      <xdr:row>12</xdr:row>
      <xdr:rowOff>10320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C31E614-985A-5F49-ADFB-DE9FB3E5DF02}"/>
                </a:ext>
              </a:extLst>
            </xdr14:cNvPr>
            <xdr14:cNvContentPartPr/>
          </xdr14:nvContentPartPr>
          <xdr14:nvPr macro=""/>
          <xdr14:xfrm>
            <a:off x="11562840" y="2116080"/>
            <a:ext cx="84600" cy="33264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AC31E614-985A-5F49-ADFB-DE9FB3E5DF02}"/>
                </a:ext>
              </a:extLst>
            </xdr:cNvPr>
            <xdr:cNvPicPr/>
          </xdr:nvPicPr>
          <xdr:blipFill>
            <a:blip xmlns:r="http://schemas.openxmlformats.org/officeDocument/2006/relationships" r:embed="rId74"/>
            <a:stretch>
              <a:fillRect/>
            </a:stretch>
          </xdr:blipFill>
          <xdr:spPr>
            <a:xfrm>
              <a:off x="11547360" y="2100600"/>
              <a:ext cx="115200" cy="36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389100</xdr:colOff>
      <xdr:row>9</xdr:row>
      <xdr:rowOff>126000</xdr:rowOff>
    </xdr:from>
    <xdr:to>
      <xdr:col>16</xdr:col>
      <xdr:colOff>583500</xdr:colOff>
      <xdr:row>9</xdr:row>
      <xdr:rowOff>178200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85D5CD47-4DD6-FC45-B56E-FDF84AA96129}"/>
                </a:ext>
              </a:extLst>
            </xdr14:cNvPr>
            <xdr14:cNvContentPartPr/>
          </xdr14:nvContentPartPr>
          <xdr14:nvPr macro=""/>
          <xdr14:xfrm>
            <a:off x="11781000" y="1954800"/>
            <a:ext cx="194400" cy="5220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85D5CD47-4DD6-FC45-B56E-FDF84AA96129}"/>
                </a:ext>
              </a:extLst>
            </xdr:cNvPr>
            <xdr:cNvPicPr/>
          </xdr:nvPicPr>
          <xdr:blipFill>
            <a:blip xmlns:r="http://schemas.openxmlformats.org/officeDocument/2006/relationships" r:embed="rId76"/>
            <a:stretch>
              <a:fillRect/>
            </a:stretch>
          </xdr:blipFill>
          <xdr:spPr>
            <a:xfrm>
              <a:off x="11765880" y="1939320"/>
              <a:ext cx="224640" cy="82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13360</xdr:colOff>
      <xdr:row>9</xdr:row>
      <xdr:rowOff>36360</xdr:rowOff>
    </xdr:from>
    <xdr:to>
      <xdr:col>17</xdr:col>
      <xdr:colOff>24520</xdr:colOff>
      <xdr:row>9</xdr:row>
      <xdr:rowOff>146880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A6DF297-09CA-7844-A507-60A69F11C448}"/>
                </a:ext>
              </a:extLst>
            </xdr14:cNvPr>
            <xdr14:cNvContentPartPr/>
          </xdr14:nvContentPartPr>
          <xdr14:nvPr macro=""/>
          <xdr14:xfrm>
            <a:off x="12078360" y="1865160"/>
            <a:ext cx="11160" cy="110520"/>
          </xdr14:xfrm>
        </xdr:contentPart>
      </mc:Choice>
      <mc:Fallback xmlns="">
        <xdr:pic>
          <xdr:nvPicPr>
            <xdr:cNvPr id="40" name="Ink 39">
              <a:extLst>
                <a:ext uri="{FF2B5EF4-FFF2-40B4-BE49-F238E27FC236}">
                  <a16:creationId xmlns:a16="http://schemas.microsoft.com/office/drawing/2014/main" id="{DA6DF297-09CA-7844-A507-60A69F11C448}"/>
                </a:ext>
              </a:extLst>
            </xdr:cNvPr>
            <xdr:cNvPicPr/>
          </xdr:nvPicPr>
          <xdr:blipFill>
            <a:blip xmlns:r="http://schemas.openxmlformats.org/officeDocument/2006/relationships" r:embed="rId78"/>
            <a:stretch>
              <a:fillRect/>
            </a:stretch>
          </xdr:blipFill>
          <xdr:spPr>
            <a:xfrm>
              <a:off x="12063240" y="1849680"/>
              <a:ext cx="41760" cy="141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495040</xdr:colOff>
      <xdr:row>11</xdr:row>
      <xdr:rowOff>62320</xdr:rowOff>
    </xdr:from>
    <xdr:to>
      <xdr:col>17</xdr:col>
      <xdr:colOff>544360</xdr:colOff>
      <xdr:row>11</xdr:row>
      <xdr:rowOff>76360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4494E74B-1503-CB4E-8F35-D628F8F6FEC9}"/>
                </a:ext>
              </a:extLst>
            </xdr14:cNvPr>
            <xdr14:cNvContentPartPr/>
          </xdr14:nvContentPartPr>
          <xdr14:nvPr macro=""/>
          <xdr14:xfrm>
            <a:off x="12560040" y="2297520"/>
            <a:ext cx="49320" cy="14040"/>
          </xdr14:xfrm>
        </xdr:contentPart>
      </mc:Choice>
      <mc:Fallback xmlns="">
        <xdr:pic>
          <xdr:nvPicPr>
            <xdr:cNvPr id="41" name="Ink 40">
              <a:extLst>
                <a:ext uri="{FF2B5EF4-FFF2-40B4-BE49-F238E27FC236}">
                  <a16:creationId xmlns:a16="http://schemas.microsoft.com/office/drawing/2014/main" id="{4494E74B-1503-CB4E-8F35-D628F8F6FEC9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12544920" y="2282400"/>
              <a:ext cx="79920" cy="44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546880</xdr:colOff>
      <xdr:row>11</xdr:row>
      <xdr:rowOff>131080</xdr:rowOff>
    </xdr:from>
    <xdr:to>
      <xdr:col>17</xdr:col>
      <xdr:colOff>604120</xdr:colOff>
      <xdr:row>11</xdr:row>
      <xdr:rowOff>137200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AC4374C-AA08-714B-B832-902FB62C20AE}"/>
                </a:ext>
              </a:extLst>
            </xdr14:cNvPr>
            <xdr14:cNvContentPartPr/>
          </xdr14:nvContentPartPr>
          <xdr14:nvPr macro=""/>
          <xdr14:xfrm>
            <a:off x="12611880" y="2366280"/>
            <a:ext cx="57240" cy="6120"/>
          </xdr14:xfrm>
        </xdr:contentPart>
      </mc:Choice>
      <mc:Fallback xmlns="">
        <xdr:pic>
          <xdr:nvPicPr>
            <xdr:cNvPr id="42" name="Ink 41">
              <a:extLst>
                <a:ext uri="{FF2B5EF4-FFF2-40B4-BE49-F238E27FC236}">
                  <a16:creationId xmlns:a16="http://schemas.microsoft.com/office/drawing/2014/main" id="{FAC4374C-AA08-714B-B832-902FB62C20AE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2596400" y="2351160"/>
              <a:ext cx="87480" cy="36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411260</xdr:colOff>
      <xdr:row>10</xdr:row>
      <xdr:rowOff>120080</xdr:rowOff>
    </xdr:from>
    <xdr:to>
      <xdr:col>18</xdr:col>
      <xdr:colOff>443660</xdr:colOff>
      <xdr:row>11</xdr:row>
      <xdr:rowOff>53680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FAF428B0-E395-7F43-9960-4A9BD6AC771C}"/>
                </a:ext>
              </a:extLst>
            </xdr14:cNvPr>
            <xdr14:cNvContentPartPr/>
          </xdr14:nvContentPartPr>
          <xdr14:nvPr macro=""/>
          <xdr14:xfrm>
            <a:off x="13149360" y="2152080"/>
            <a:ext cx="32400" cy="136800"/>
          </xdr14:xfrm>
        </xdr:contentPart>
      </mc:Choice>
      <mc:Fallback xmlns="">
        <xdr:pic>
          <xdr:nvPicPr>
            <xdr:cNvPr id="43" name="Ink 42">
              <a:extLst>
                <a:ext uri="{FF2B5EF4-FFF2-40B4-BE49-F238E27FC236}">
                  <a16:creationId xmlns:a16="http://schemas.microsoft.com/office/drawing/2014/main" id="{FAF428B0-E395-7F43-9960-4A9BD6AC771C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3134240" y="2136600"/>
              <a:ext cx="63000" cy="167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237740</xdr:colOff>
      <xdr:row>12</xdr:row>
      <xdr:rowOff>34440</xdr:rowOff>
    </xdr:from>
    <xdr:to>
      <xdr:col>19</xdr:col>
      <xdr:colOff>189960</xdr:colOff>
      <xdr:row>12</xdr:row>
      <xdr:rowOff>54600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9E7DEF5-7E54-754D-9DD1-8698373D47C6}"/>
                </a:ext>
              </a:extLst>
            </xdr14:cNvPr>
            <xdr14:cNvContentPartPr/>
          </xdr14:nvContentPartPr>
          <xdr14:nvPr macro=""/>
          <xdr14:xfrm>
            <a:off x="12975840" y="2472840"/>
            <a:ext cx="625320" cy="20160"/>
          </xdr14:xfrm>
        </xdr:contentPart>
      </mc:Choice>
      <mc:Fallback xmlns="">
        <xdr:pic>
          <xdr:nvPicPr>
            <xdr:cNvPr id="44" name="Ink 43">
              <a:extLst>
                <a:ext uri="{FF2B5EF4-FFF2-40B4-BE49-F238E27FC236}">
                  <a16:creationId xmlns:a16="http://schemas.microsoft.com/office/drawing/2014/main" id="{B9E7DEF5-7E54-754D-9DD1-8698373D47C6}"/>
                </a:ext>
              </a:extLst>
            </xdr:cNvPr>
            <xdr:cNvPicPr/>
          </xdr:nvPicPr>
          <xdr:blipFill>
            <a:blip xmlns:r="http://schemas.openxmlformats.org/officeDocument/2006/relationships" r:embed="rId86"/>
            <a:stretch>
              <a:fillRect/>
            </a:stretch>
          </xdr:blipFill>
          <xdr:spPr>
            <a:xfrm>
              <a:off x="12960720" y="2457360"/>
              <a:ext cx="655560" cy="5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358700</xdr:colOff>
      <xdr:row>13</xdr:row>
      <xdr:rowOff>60920</xdr:rowOff>
    </xdr:from>
    <xdr:to>
      <xdr:col>18</xdr:col>
      <xdr:colOff>370940</xdr:colOff>
      <xdr:row>14</xdr:row>
      <xdr:rowOff>45280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4C65DD0-028D-B34D-A293-20F4EC6EE216}"/>
                </a:ext>
              </a:extLst>
            </xdr14:cNvPr>
            <xdr14:cNvContentPartPr/>
          </xdr14:nvContentPartPr>
          <xdr14:nvPr macro=""/>
          <xdr14:xfrm>
            <a:off x="13096800" y="2702520"/>
            <a:ext cx="12240" cy="187560"/>
          </xdr14:xfrm>
        </xdr:contentPart>
      </mc:Choice>
      <mc:Fallback xmlns="">
        <xdr:pic>
          <xdr:nvPicPr>
            <xdr:cNvPr id="45" name="Ink 44">
              <a:extLst>
                <a:ext uri="{FF2B5EF4-FFF2-40B4-BE49-F238E27FC236}">
                  <a16:creationId xmlns:a16="http://schemas.microsoft.com/office/drawing/2014/main" id="{34C65DD0-028D-B34D-A293-20F4EC6EE216}"/>
                </a:ext>
              </a:extLst>
            </xdr:cNvPr>
            <xdr:cNvPicPr/>
          </xdr:nvPicPr>
          <xdr:blipFill>
            <a:blip xmlns:r="http://schemas.openxmlformats.org/officeDocument/2006/relationships" r:embed="rId88"/>
            <a:stretch>
              <a:fillRect/>
            </a:stretch>
          </xdr:blipFill>
          <xdr:spPr>
            <a:xfrm>
              <a:off x="13081680" y="2687040"/>
              <a:ext cx="42840" cy="21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659300</xdr:colOff>
      <xdr:row>13</xdr:row>
      <xdr:rowOff>35360</xdr:rowOff>
    </xdr:from>
    <xdr:to>
      <xdr:col>19</xdr:col>
      <xdr:colOff>3480</xdr:colOff>
      <xdr:row>13</xdr:row>
      <xdr:rowOff>172880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9510EEDB-0CF7-BB49-91B2-436298D2F603}"/>
                </a:ext>
              </a:extLst>
            </xdr14:cNvPr>
            <xdr14:cNvContentPartPr/>
          </xdr14:nvContentPartPr>
          <xdr14:nvPr macro=""/>
          <xdr14:xfrm>
            <a:off x="13397400" y="2676960"/>
            <a:ext cx="17280" cy="137520"/>
          </xdr14:xfrm>
        </xdr:contentPart>
      </mc:Choice>
      <mc:Fallback xmlns="">
        <xdr:pic>
          <xdr:nvPicPr>
            <xdr:cNvPr id="46" name="Ink 45">
              <a:extLst>
                <a:ext uri="{FF2B5EF4-FFF2-40B4-BE49-F238E27FC236}">
                  <a16:creationId xmlns:a16="http://schemas.microsoft.com/office/drawing/2014/main" id="{9510EEDB-0CF7-BB49-91B2-436298D2F603}"/>
                </a:ext>
              </a:extLst>
            </xdr:cNvPr>
            <xdr:cNvPicPr/>
          </xdr:nvPicPr>
          <xdr:blipFill>
            <a:blip xmlns:r="http://schemas.openxmlformats.org/officeDocument/2006/relationships" r:embed="rId90"/>
            <a:stretch>
              <a:fillRect/>
            </a:stretch>
          </xdr:blipFill>
          <xdr:spPr>
            <a:xfrm>
              <a:off x="13382280" y="2661840"/>
              <a:ext cx="47880" cy="168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566060</xdr:colOff>
      <xdr:row>13</xdr:row>
      <xdr:rowOff>127520</xdr:rowOff>
    </xdr:from>
    <xdr:to>
      <xdr:col>19</xdr:col>
      <xdr:colOff>11760</xdr:colOff>
      <xdr:row>13</xdr:row>
      <xdr:rowOff>135440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ACCCB8F-25BC-0F4D-8609-FA3AEA7158F4}"/>
                </a:ext>
              </a:extLst>
            </xdr14:cNvPr>
            <xdr14:cNvContentPartPr/>
          </xdr14:nvContentPartPr>
          <xdr14:nvPr macro=""/>
          <xdr14:xfrm>
            <a:off x="13304160" y="2769120"/>
            <a:ext cx="118800" cy="7920"/>
          </xdr14:xfrm>
        </xdr:contentPart>
      </mc:Choice>
      <mc:Fallback xmlns="">
        <xdr:pic>
          <xdr:nvPicPr>
            <xdr:cNvPr id="47" name="Ink 46">
              <a:extLst>
                <a:ext uri="{FF2B5EF4-FFF2-40B4-BE49-F238E27FC236}">
                  <a16:creationId xmlns:a16="http://schemas.microsoft.com/office/drawing/2014/main" id="{5ACCCB8F-25BC-0F4D-8609-FA3AEA7158F4}"/>
                </a:ext>
              </a:extLst>
            </xdr:cNvPr>
            <xdr:cNvPicPr/>
          </xdr:nvPicPr>
          <xdr:blipFill>
            <a:blip xmlns:r="http://schemas.openxmlformats.org/officeDocument/2006/relationships" r:embed="rId92"/>
            <a:stretch>
              <a:fillRect/>
            </a:stretch>
          </xdr:blipFill>
          <xdr:spPr>
            <a:xfrm>
              <a:off x="13289040" y="2754000"/>
              <a:ext cx="149400" cy="38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166560</xdr:colOff>
      <xdr:row>13</xdr:row>
      <xdr:rowOff>131120</xdr:rowOff>
    </xdr:from>
    <xdr:to>
      <xdr:col>19</xdr:col>
      <xdr:colOff>178800</xdr:colOff>
      <xdr:row>14</xdr:row>
      <xdr:rowOff>7120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3167E9F9-BB47-AE40-992F-7F47A7238A97}"/>
                </a:ext>
              </a:extLst>
            </xdr14:cNvPr>
            <xdr14:cNvContentPartPr/>
          </xdr14:nvContentPartPr>
          <xdr14:nvPr macro=""/>
          <xdr14:xfrm>
            <a:off x="13577760" y="2772720"/>
            <a:ext cx="12240" cy="79200"/>
          </xdr14:xfrm>
        </xdr:contentPart>
      </mc:Choice>
      <mc:Fallback xmlns="">
        <xdr:pic>
          <xdr:nvPicPr>
            <xdr:cNvPr id="48" name="Ink 47">
              <a:extLst>
                <a:ext uri="{FF2B5EF4-FFF2-40B4-BE49-F238E27FC236}">
                  <a16:creationId xmlns:a16="http://schemas.microsoft.com/office/drawing/2014/main" id="{3167E9F9-BB47-AE40-992F-7F47A7238A97}"/>
                </a:ext>
              </a:extLst>
            </xdr:cNvPr>
            <xdr:cNvPicPr/>
          </xdr:nvPicPr>
          <xdr:blipFill>
            <a:blip xmlns:r="http://schemas.openxmlformats.org/officeDocument/2006/relationships" r:embed="rId94"/>
            <a:stretch>
              <a:fillRect/>
            </a:stretch>
          </xdr:blipFill>
          <xdr:spPr>
            <a:xfrm>
              <a:off x="13562640" y="2757240"/>
              <a:ext cx="42840" cy="109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196080</xdr:colOff>
      <xdr:row>12</xdr:row>
      <xdr:rowOff>180240</xdr:rowOff>
    </xdr:from>
    <xdr:to>
      <xdr:col>19</xdr:col>
      <xdr:colOff>196440</xdr:colOff>
      <xdr:row>12</xdr:row>
      <xdr:rowOff>185640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635B5FD-B649-5B46-B4B2-B609344CBDBA}"/>
                </a:ext>
              </a:extLst>
            </xdr14:cNvPr>
            <xdr14:cNvContentPartPr/>
          </xdr14:nvContentPartPr>
          <xdr14:nvPr macro=""/>
          <xdr14:xfrm>
            <a:off x="13607280" y="2618640"/>
            <a:ext cx="360" cy="5400"/>
          </xdr14:xfrm>
        </xdr:contentPart>
      </mc:Choice>
      <mc:Fallback xmlns="">
        <xdr:pic>
          <xdr:nvPicPr>
            <xdr:cNvPr id="49" name="Ink 48">
              <a:extLst>
                <a:ext uri="{FF2B5EF4-FFF2-40B4-BE49-F238E27FC236}">
                  <a16:creationId xmlns:a16="http://schemas.microsoft.com/office/drawing/2014/main" id="{7635B5FD-B649-5B46-B4B2-B609344CBDBA}"/>
                </a:ext>
              </a:extLst>
            </xdr:cNvPr>
            <xdr:cNvPicPr/>
          </xdr:nvPicPr>
          <xdr:blipFill>
            <a:blip xmlns:r="http://schemas.openxmlformats.org/officeDocument/2006/relationships" r:embed="rId96"/>
            <a:stretch>
              <a:fillRect/>
            </a:stretch>
          </xdr:blipFill>
          <xdr:spPr>
            <a:xfrm>
              <a:off x="13592160" y="2603160"/>
              <a:ext cx="30960" cy="3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749180</xdr:colOff>
      <xdr:row>6</xdr:row>
      <xdr:rowOff>66000</xdr:rowOff>
    </xdr:from>
    <xdr:to>
      <xdr:col>10</xdr:col>
      <xdr:colOff>850340</xdr:colOff>
      <xdr:row>7</xdr:row>
      <xdr:rowOff>57200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28F64934-B929-C746-A83E-EBB7405F12D1}"/>
                </a:ext>
              </a:extLst>
            </xdr14:cNvPr>
            <xdr14:cNvContentPartPr/>
          </xdr14:nvContentPartPr>
          <xdr14:nvPr macro=""/>
          <xdr14:xfrm>
            <a:off x="8381880" y="1285200"/>
            <a:ext cx="101160" cy="19440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28F64934-B929-C746-A83E-EBB7405F12D1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366400" y="1269720"/>
              <a:ext cx="131400" cy="22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790580</xdr:colOff>
      <xdr:row>5</xdr:row>
      <xdr:rowOff>100360</xdr:rowOff>
    </xdr:from>
    <xdr:to>
      <xdr:col>10</xdr:col>
      <xdr:colOff>795980</xdr:colOff>
      <xdr:row>5</xdr:row>
      <xdr:rowOff>100720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D4FD01E-2083-9A47-AB26-2ADCE9B9D69A}"/>
                </a:ext>
              </a:extLst>
            </xdr14:cNvPr>
            <xdr14:cNvContentPartPr/>
          </xdr14:nvContentPartPr>
          <xdr14:nvPr macro=""/>
          <xdr14:xfrm>
            <a:off x="8423280" y="1116360"/>
            <a:ext cx="540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3D4FD01E-2083-9A47-AB26-2ADCE9B9D69A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408160" y="1101240"/>
              <a:ext cx="3600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186280</xdr:colOff>
      <xdr:row>4</xdr:row>
      <xdr:rowOff>170000</xdr:rowOff>
    </xdr:from>
    <xdr:to>
      <xdr:col>11</xdr:col>
      <xdr:colOff>234520</xdr:colOff>
      <xdr:row>5</xdr:row>
      <xdr:rowOff>151840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9BD941B-4056-0A43-84F4-44495B968B45}"/>
                </a:ext>
              </a:extLst>
            </xdr14:cNvPr>
            <xdr14:cNvContentPartPr/>
          </xdr14:nvContentPartPr>
          <xdr14:nvPr macro=""/>
          <xdr14:xfrm>
            <a:off x="8669880" y="982800"/>
            <a:ext cx="48240" cy="18504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D9BD941B-4056-0A43-84F4-44495B968B45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654760" y="967680"/>
              <a:ext cx="78840" cy="215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372400</xdr:colOff>
      <xdr:row>4</xdr:row>
      <xdr:rowOff>116720</xdr:rowOff>
    </xdr:from>
    <xdr:to>
      <xdr:col>11</xdr:col>
      <xdr:colOff>449440</xdr:colOff>
      <xdr:row>5</xdr:row>
      <xdr:rowOff>111880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E9C3D4E-4437-5B4F-8C02-890FD2A7CDB5}"/>
                </a:ext>
              </a:extLst>
            </xdr14:cNvPr>
            <xdr14:cNvContentPartPr/>
          </xdr14:nvContentPartPr>
          <xdr14:nvPr macro=""/>
          <xdr14:xfrm>
            <a:off x="8856000" y="929520"/>
            <a:ext cx="77040" cy="19836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E9C3D4E-4437-5B4F-8C02-890FD2A7CDB5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8840520" y="914040"/>
              <a:ext cx="107640" cy="22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517120</xdr:colOff>
      <xdr:row>3</xdr:row>
      <xdr:rowOff>198600</xdr:rowOff>
    </xdr:from>
    <xdr:to>
      <xdr:col>11</xdr:col>
      <xdr:colOff>575800</xdr:colOff>
      <xdr:row>5</xdr:row>
      <xdr:rowOff>38800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C259953-F149-9E4E-B5B1-CDCDE923AD83}"/>
                </a:ext>
              </a:extLst>
            </xdr14:cNvPr>
            <xdr14:cNvContentPartPr/>
          </xdr14:nvContentPartPr>
          <xdr14:nvPr macro=""/>
          <xdr14:xfrm>
            <a:off x="9000720" y="808200"/>
            <a:ext cx="58680" cy="2466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EC259953-F149-9E4E-B5B1-CDCDE923AD83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985600" y="793080"/>
              <a:ext cx="89280" cy="277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221660</xdr:colOff>
      <xdr:row>5</xdr:row>
      <xdr:rowOff>152200</xdr:rowOff>
    </xdr:from>
    <xdr:to>
      <xdr:col>12</xdr:col>
      <xdr:colOff>294020</xdr:colOff>
      <xdr:row>5</xdr:row>
      <xdr:rowOff>159400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BD8FEFA-012E-FE4B-BC38-CF330D14BEB4}"/>
                </a:ext>
              </a:extLst>
            </xdr14:cNvPr>
            <xdr14:cNvContentPartPr/>
          </xdr14:nvContentPartPr>
          <xdr14:nvPr macro=""/>
          <xdr14:xfrm>
            <a:off x="9378360" y="1168200"/>
            <a:ext cx="72360" cy="720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0BD8FEFA-012E-FE4B-BC38-CF330D14BEB4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9363240" y="1153080"/>
              <a:ext cx="102960" cy="37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244340</xdr:colOff>
      <xdr:row>6</xdr:row>
      <xdr:rowOff>44760</xdr:rowOff>
    </xdr:from>
    <xdr:to>
      <xdr:col>12</xdr:col>
      <xdr:colOff>252980</xdr:colOff>
      <xdr:row>6</xdr:row>
      <xdr:rowOff>47640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655986BA-D825-DF4F-AA19-044263A4477E}"/>
                </a:ext>
              </a:extLst>
            </xdr14:cNvPr>
            <xdr14:cNvContentPartPr/>
          </xdr14:nvContentPartPr>
          <xdr14:nvPr macro=""/>
          <xdr14:xfrm>
            <a:off x="9401040" y="1263960"/>
            <a:ext cx="8640" cy="288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655986BA-D825-DF4F-AA19-044263A4477E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9385920" y="1248480"/>
              <a:ext cx="39240" cy="3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269900</xdr:colOff>
      <xdr:row>6</xdr:row>
      <xdr:rowOff>61680</xdr:rowOff>
    </xdr:from>
    <xdr:to>
      <xdr:col>12</xdr:col>
      <xdr:colOff>360980</xdr:colOff>
      <xdr:row>6</xdr:row>
      <xdr:rowOff>88320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7EFAFD26-ABFC-2247-ABF3-D901CA86890D}"/>
                </a:ext>
              </a:extLst>
            </xdr14:cNvPr>
            <xdr14:cNvContentPartPr/>
          </xdr14:nvContentPartPr>
          <xdr14:nvPr macro=""/>
          <xdr14:xfrm>
            <a:off x="9426600" y="1280880"/>
            <a:ext cx="91080" cy="2664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7EFAFD26-ABFC-2247-ABF3-D901CA86890D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9411480" y="1265400"/>
              <a:ext cx="12132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1800</xdr:colOff>
      <xdr:row>4</xdr:row>
      <xdr:rowOff>199160</xdr:rowOff>
    </xdr:from>
    <xdr:to>
      <xdr:col>13</xdr:col>
      <xdr:colOff>97560</xdr:colOff>
      <xdr:row>7</xdr:row>
      <xdr:rowOff>19400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E0478E9-9353-C04D-9D3C-EA41B49F4240}"/>
                </a:ext>
              </a:extLst>
            </xdr14:cNvPr>
            <xdr14:cNvContentPartPr/>
          </xdr14:nvContentPartPr>
          <xdr14:nvPr macro=""/>
          <xdr14:xfrm>
            <a:off x="9831600" y="1011960"/>
            <a:ext cx="95760" cy="42984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7E0478E9-9353-C04D-9D3C-EA41B49F4240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9816480" y="996480"/>
              <a:ext cx="126360" cy="460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432360</xdr:colOff>
      <xdr:row>5</xdr:row>
      <xdr:rowOff>53200</xdr:rowOff>
    </xdr:from>
    <xdr:to>
      <xdr:col>13</xdr:col>
      <xdr:colOff>583560</xdr:colOff>
      <xdr:row>5</xdr:row>
      <xdr:rowOff>161920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00051E8-60C2-4842-BC04-A9B4E9F98315}"/>
                </a:ext>
              </a:extLst>
            </xdr14:cNvPr>
            <xdr14:cNvContentPartPr/>
          </xdr14:nvContentPartPr>
          <xdr14:nvPr macro=""/>
          <xdr14:xfrm>
            <a:off x="10262160" y="1069200"/>
            <a:ext cx="151200" cy="10872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D00051E8-60C2-4842-BC04-A9B4E9F98315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0247040" y="1054080"/>
              <a:ext cx="181440" cy="139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461160</xdr:colOff>
      <xdr:row>5</xdr:row>
      <xdr:rowOff>41320</xdr:rowOff>
    </xdr:from>
    <xdr:to>
      <xdr:col>13</xdr:col>
      <xdr:colOff>543600</xdr:colOff>
      <xdr:row>5</xdr:row>
      <xdr:rowOff>145720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C7AFED1-D94A-9045-B9FB-246D54F9BF3E}"/>
                </a:ext>
              </a:extLst>
            </xdr14:cNvPr>
            <xdr14:cNvContentPartPr/>
          </xdr14:nvContentPartPr>
          <xdr14:nvPr macro=""/>
          <xdr14:xfrm>
            <a:off x="10290960" y="1057320"/>
            <a:ext cx="82440" cy="10440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4C7AFED1-D94A-9045-B9FB-246D54F9BF3E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0275840" y="1042200"/>
              <a:ext cx="113040" cy="13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252460</xdr:colOff>
      <xdr:row>3</xdr:row>
      <xdr:rowOff>158280</xdr:rowOff>
    </xdr:from>
    <xdr:to>
      <xdr:col>14</xdr:col>
      <xdr:colOff>339580</xdr:colOff>
      <xdr:row>5</xdr:row>
      <xdr:rowOff>178840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F09BE6AD-E161-9743-90A2-4E0425A404D1}"/>
                </a:ext>
              </a:extLst>
            </xdr14:cNvPr>
            <xdr14:cNvContentPartPr/>
          </xdr14:nvContentPartPr>
          <xdr14:nvPr macro=""/>
          <xdr14:xfrm>
            <a:off x="10755360" y="767880"/>
            <a:ext cx="87120" cy="4269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F09BE6AD-E161-9743-90A2-4E0425A404D1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0740240" y="752400"/>
              <a:ext cx="117720" cy="457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4160</xdr:colOff>
      <xdr:row>4</xdr:row>
      <xdr:rowOff>108080</xdr:rowOff>
    </xdr:from>
    <xdr:to>
      <xdr:col>15</xdr:col>
      <xdr:colOff>25760</xdr:colOff>
      <xdr:row>5</xdr:row>
      <xdr:rowOff>103240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B75941D2-A8BF-E043-A82D-EBB58CD22066}"/>
                </a:ext>
              </a:extLst>
            </xdr14:cNvPr>
            <xdr14:cNvContentPartPr/>
          </xdr14:nvContentPartPr>
          <xdr14:nvPr macro=""/>
          <xdr14:xfrm>
            <a:off x="11180160" y="920880"/>
            <a:ext cx="21600" cy="19836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B75941D2-A8BF-E043-A82D-EBB58CD22066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1164680" y="905760"/>
              <a:ext cx="52200" cy="22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284960</xdr:colOff>
      <xdr:row>4</xdr:row>
      <xdr:rowOff>104840</xdr:rowOff>
    </xdr:from>
    <xdr:to>
      <xdr:col>15</xdr:col>
      <xdr:colOff>287840</xdr:colOff>
      <xdr:row>5</xdr:row>
      <xdr:rowOff>84160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10258A22-E556-A747-B101-F05B03899C9F}"/>
                </a:ext>
              </a:extLst>
            </xdr14:cNvPr>
            <xdr14:cNvContentPartPr/>
          </xdr14:nvContentPartPr>
          <xdr14:nvPr macro=""/>
          <xdr14:xfrm>
            <a:off x="11460960" y="917640"/>
            <a:ext cx="2880" cy="18252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10258A22-E556-A747-B101-F05B03899C9F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1445840" y="902520"/>
              <a:ext cx="33480" cy="212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189560</xdr:colOff>
      <xdr:row>4</xdr:row>
      <xdr:rowOff>167480</xdr:rowOff>
    </xdr:from>
    <xdr:to>
      <xdr:col>15</xdr:col>
      <xdr:colOff>461720</xdr:colOff>
      <xdr:row>5</xdr:row>
      <xdr:rowOff>35560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392BAE2-4171-624A-8A33-37E16916A441}"/>
                </a:ext>
              </a:extLst>
            </xdr14:cNvPr>
            <xdr14:cNvContentPartPr/>
          </xdr14:nvContentPartPr>
          <xdr14:nvPr macro=""/>
          <xdr14:xfrm>
            <a:off x="11365560" y="980280"/>
            <a:ext cx="272160" cy="7128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0392BAE2-4171-624A-8A33-37E16916A441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1350080" y="965160"/>
              <a:ext cx="302760" cy="101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516080</xdr:colOff>
      <xdr:row>4</xdr:row>
      <xdr:rowOff>166760</xdr:rowOff>
    </xdr:from>
    <xdr:to>
      <xdr:col>15</xdr:col>
      <xdr:colOff>525080</xdr:colOff>
      <xdr:row>5</xdr:row>
      <xdr:rowOff>46000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8168B84-E55E-0548-B7BE-56A6A569A495}"/>
                </a:ext>
              </a:extLst>
            </xdr14:cNvPr>
            <xdr14:cNvContentPartPr/>
          </xdr14:nvContentPartPr>
          <xdr14:nvPr macro=""/>
          <xdr14:xfrm>
            <a:off x="11692080" y="979560"/>
            <a:ext cx="9000" cy="8244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F8168B84-E55E-0548-B7BE-56A6A569A495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1676960" y="964080"/>
              <a:ext cx="39240" cy="113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512840</xdr:colOff>
      <xdr:row>4</xdr:row>
      <xdr:rowOff>7280</xdr:rowOff>
    </xdr:from>
    <xdr:to>
      <xdr:col>15</xdr:col>
      <xdr:colOff>513200</xdr:colOff>
      <xdr:row>4</xdr:row>
      <xdr:rowOff>7640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CAD2A16-13BC-1B45-AD8F-353D584F565E}"/>
                </a:ext>
              </a:extLst>
            </xdr14:cNvPr>
            <xdr14:cNvContentPartPr/>
          </xdr14:nvContentPartPr>
          <xdr14:nvPr macro=""/>
          <xdr14:xfrm>
            <a:off x="11688840" y="820080"/>
            <a:ext cx="360" cy="36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ECAD2A16-13BC-1B45-AD8F-353D584F565E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1673720" y="804960"/>
              <a:ext cx="3096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625520</xdr:colOff>
      <xdr:row>2</xdr:row>
      <xdr:rowOff>184360</xdr:rowOff>
    </xdr:from>
    <xdr:to>
      <xdr:col>16</xdr:col>
      <xdr:colOff>56820</xdr:colOff>
      <xdr:row>5</xdr:row>
      <xdr:rowOff>47440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D2E83B4-47AF-A249-96E5-3E81D7CE2F77}"/>
                </a:ext>
              </a:extLst>
            </xdr14:cNvPr>
            <xdr14:cNvContentPartPr/>
          </xdr14:nvContentPartPr>
          <xdr14:nvPr macro=""/>
          <xdr14:xfrm>
            <a:off x="11801520" y="590760"/>
            <a:ext cx="104400" cy="47268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CD2E83B4-47AF-A249-96E5-3E81D7CE2F77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1786400" y="575640"/>
              <a:ext cx="135000" cy="50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142860</xdr:colOff>
      <xdr:row>1</xdr:row>
      <xdr:rowOff>202880</xdr:rowOff>
    </xdr:from>
    <xdr:to>
      <xdr:col>16</xdr:col>
      <xdr:colOff>166260</xdr:colOff>
      <xdr:row>2</xdr:row>
      <xdr:rowOff>99040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48607BBB-9DA3-A942-B19E-E53F954F4C36}"/>
                </a:ext>
              </a:extLst>
            </xdr14:cNvPr>
            <xdr14:cNvContentPartPr/>
          </xdr14:nvContentPartPr>
          <xdr14:nvPr macro=""/>
          <xdr14:xfrm>
            <a:off x="11991960" y="406080"/>
            <a:ext cx="23400" cy="9936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48607BBB-9DA3-A942-B19E-E53F954F4C36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1976840" y="390960"/>
              <a:ext cx="53640" cy="129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247980</xdr:colOff>
      <xdr:row>1</xdr:row>
      <xdr:rowOff>142040</xdr:rowOff>
    </xdr:from>
    <xdr:to>
      <xdr:col>16</xdr:col>
      <xdr:colOff>337980</xdr:colOff>
      <xdr:row>3</xdr:row>
      <xdr:rowOff>155040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B37626C1-A105-3846-B714-FBCEFCD5277D}"/>
                </a:ext>
              </a:extLst>
            </xdr14:cNvPr>
            <xdr14:cNvContentPartPr/>
          </xdr14:nvContentPartPr>
          <xdr14:nvPr macro=""/>
          <xdr14:xfrm>
            <a:off x="12097080" y="345240"/>
            <a:ext cx="90000" cy="41940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B37626C1-A105-3846-B714-FBCEFCD5277D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2081600" y="330120"/>
              <a:ext cx="120600" cy="450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429780</xdr:colOff>
      <xdr:row>1</xdr:row>
      <xdr:rowOff>187760</xdr:rowOff>
    </xdr:from>
    <xdr:to>
      <xdr:col>16</xdr:col>
      <xdr:colOff>554700</xdr:colOff>
      <xdr:row>3</xdr:row>
      <xdr:rowOff>97080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5846180-8277-0E4F-B704-7B92B98CF72B}"/>
                </a:ext>
              </a:extLst>
            </xdr14:cNvPr>
            <xdr14:cNvContentPartPr/>
          </xdr14:nvContentPartPr>
          <xdr14:nvPr macro=""/>
          <xdr14:xfrm>
            <a:off x="12278880" y="390960"/>
            <a:ext cx="124920" cy="31572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D5846180-8277-0E4F-B704-7B92B98CF72B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2263760" y="375840"/>
              <a:ext cx="155520" cy="346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645060</xdr:colOff>
      <xdr:row>4</xdr:row>
      <xdr:rowOff>5840</xdr:rowOff>
    </xdr:from>
    <xdr:to>
      <xdr:col>17</xdr:col>
      <xdr:colOff>159520</xdr:colOff>
      <xdr:row>4</xdr:row>
      <xdr:rowOff>18080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FCF1EE1-B864-C244-AE1E-39571052E633}"/>
                </a:ext>
              </a:extLst>
            </xdr14:cNvPr>
            <xdr14:cNvContentPartPr/>
          </xdr14:nvContentPartPr>
          <xdr14:nvPr macro=""/>
          <xdr14:xfrm>
            <a:off x="12494160" y="818640"/>
            <a:ext cx="187560" cy="1224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2FCF1EE1-B864-C244-AE1E-39571052E633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2478680" y="803160"/>
              <a:ext cx="218160" cy="4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386680</xdr:colOff>
      <xdr:row>3</xdr:row>
      <xdr:rowOff>81240</xdr:rowOff>
    </xdr:from>
    <xdr:to>
      <xdr:col>17</xdr:col>
      <xdr:colOff>395680</xdr:colOff>
      <xdr:row>4</xdr:row>
      <xdr:rowOff>50120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32654986-BC6E-A442-8E7A-0E6C448C29C2}"/>
                </a:ext>
              </a:extLst>
            </xdr14:cNvPr>
            <xdr14:cNvContentPartPr/>
          </xdr14:nvContentPartPr>
          <xdr14:nvPr macro=""/>
          <xdr14:xfrm>
            <a:off x="12908880" y="690840"/>
            <a:ext cx="9000" cy="17208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32654986-BC6E-A442-8E7A-0E6C448C29C2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12893760" y="675360"/>
              <a:ext cx="39240" cy="202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24220</xdr:colOff>
      <xdr:row>2</xdr:row>
      <xdr:rowOff>79240</xdr:rowOff>
    </xdr:from>
    <xdr:to>
      <xdr:col>14</xdr:col>
      <xdr:colOff>247420</xdr:colOff>
      <xdr:row>6</xdr:row>
      <xdr:rowOff>112440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782913E8-E213-FD4F-9316-955161B5BE78}"/>
                </a:ext>
              </a:extLst>
            </xdr14:cNvPr>
            <xdr14:cNvContentPartPr/>
          </xdr14:nvContentPartPr>
          <xdr14:nvPr macro=""/>
          <xdr14:xfrm>
            <a:off x="10527120" y="485640"/>
            <a:ext cx="223200" cy="846000"/>
          </xdr14:xfrm>
        </xdr:contentPart>
      </mc:Choice>
      <mc:Fallback xmlns="">
        <xdr:pic>
          <xdr:nvPicPr>
            <xdr:cNvPr id="25" name="Ink 24">
              <a:extLst>
                <a:ext uri="{FF2B5EF4-FFF2-40B4-BE49-F238E27FC236}">
                  <a16:creationId xmlns:a16="http://schemas.microsoft.com/office/drawing/2014/main" id="{782913E8-E213-FD4F-9316-955161B5BE78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10512000" y="470520"/>
              <a:ext cx="253440" cy="876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498640</xdr:colOff>
      <xdr:row>0</xdr:row>
      <xdr:rowOff>145800</xdr:rowOff>
    </xdr:from>
    <xdr:to>
      <xdr:col>18</xdr:col>
      <xdr:colOff>165380</xdr:colOff>
      <xdr:row>4</xdr:row>
      <xdr:rowOff>195200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D0B5820E-B90A-A54D-ABA1-750A8E2EA9C0}"/>
                </a:ext>
              </a:extLst>
            </xdr14:cNvPr>
            <xdr14:cNvContentPartPr/>
          </xdr14:nvContentPartPr>
          <xdr14:nvPr macro=""/>
          <xdr14:xfrm>
            <a:off x="13020840" y="145800"/>
            <a:ext cx="339840" cy="86220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D0B5820E-B90A-A54D-ABA1-750A8E2EA9C0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13005360" y="130680"/>
              <a:ext cx="370440" cy="892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306360</xdr:colOff>
      <xdr:row>9</xdr:row>
      <xdr:rowOff>177480</xdr:rowOff>
    </xdr:from>
    <xdr:to>
      <xdr:col>13</xdr:col>
      <xdr:colOff>408240</xdr:colOff>
      <xdr:row>10</xdr:row>
      <xdr:rowOff>174440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84B2D04A-C08F-6840-9813-3903F40B7C20}"/>
                </a:ext>
              </a:extLst>
            </xdr14:cNvPr>
            <xdr14:cNvContentPartPr/>
          </xdr14:nvContentPartPr>
          <xdr14:nvPr macro=""/>
          <xdr14:xfrm>
            <a:off x="10136160" y="2006280"/>
            <a:ext cx="101880" cy="20016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84B2D04A-C08F-6840-9813-3903F40B7C20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10120680" y="1991160"/>
              <a:ext cx="132480" cy="230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330120</xdr:colOff>
      <xdr:row>8</xdr:row>
      <xdr:rowOff>185200</xdr:rowOff>
    </xdr:from>
    <xdr:to>
      <xdr:col>13</xdr:col>
      <xdr:colOff>350640</xdr:colOff>
      <xdr:row>8</xdr:row>
      <xdr:rowOff>196720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789B9A8-DB58-B54F-8884-8936F880DF8D}"/>
                </a:ext>
              </a:extLst>
            </xdr14:cNvPr>
            <xdr14:cNvContentPartPr/>
          </xdr14:nvContentPartPr>
          <xdr14:nvPr macro=""/>
          <xdr14:xfrm>
            <a:off x="10159920" y="1810800"/>
            <a:ext cx="20520" cy="1152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F789B9A8-DB58-B54F-8884-8936F880DF8D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10144440" y="1795680"/>
              <a:ext cx="51120" cy="41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531360</xdr:colOff>
      <xdr:row>8</xdr:row>
      <xdr:rowOff>47320</xdr:rowOff>
    </xdr:from>
    <xdr:to>
      <xdr:col>13</xdr:col>
      <xdr:colOff>579960</xdr:colOff>
      <xdr:row>9</xdr:row>
      <xdr:rowOff>19800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B568A4BD-C0E2-E24B-84C3-337E7BA1BC1D}"/>
                </a:ext>
              </a:extLst>
            </xdr14:cNvPr>
            <xdr14:cNvContentPartPr/>
          </xdr14:nvContentPartPr>
          <xdr14:nvPr macro=""/>
          <xdr14:xfrm>
            <a:off x="10361160" y="1672920"/>
            <a:ext cx="48600" cy="175680"/>
          </xdr14:xfrm>
        </xdr:contentPart>
      </mc:Choice>
      <mc:Fallback xmlns="">
        <xdr:pic>
          <xdr:nvPicPr>
            <xdr:cNvPr id="29" name="Ink 28">
              <a:extLst>
                <a:ext uri="{FF2B5EF4-FFF2-40B4-BE49-F238E27FC236}">
                  <a16:creationId xmlns:a16="http://schemas.microsoft.com/office/drawing/2014/main" id="{B568A4BD-C0E2-E24B-84C3-337E7BA1BC1D}"/>
                </a:ext>
              </a:extLst>
            </xdr:cNvPr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10346040" y="1657440"/>
              <a:ext cx="79200" cy="206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32860</xdr:colOff>
      <xdr:row>7</xdr:row>
      <xdr:rowOff>177080</xdr:rowOff>
    </xdr:from>
    <xdr:to>
      <xdr:col>14</xdr:col>
      <xdr:colOff>151660</xdr:colOff>
      <xdr:row>9</xdr:row>
      <xdr:rowOff>13680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CF40BC65-1BA4-6F4B-A283-E45855DEDBB1}"/>
                </a:ext>
              </a:extLst>
            </xdr14:cNvPr>
            <xdr14:cNvContentPartPr/>
          </xdr14:nvContentPartPr>
          <xdr14:nvPr macro=""/>
          <xdr14:xfrm>
            <a:off x="10535760" y="1599480"/>
            <a:ext cx="118800" cy="243000"/>
          </xdr14:xfrm>
        </xdr:contentPart>
      </mc:Choice>
      <mc:Fallback xmlns="">
        <xdr:pic>
          <xdr:nvPicPr>
            <xdr:cNvPr id="30" name="Ink 29">
              <a:extLst>
                <a:ext uri="{FF2B5EF4-FFF2-40B4-BE49-F238E27FC236}">
                  <a16:creationId xmlns:a16="http://schemas.microsoft.com/office/drawing/2014/main" id="{CF40BC65-1BA4-6F4B-A283-E45855DEDBB1}"/>
                </a:ext>
              </a:extLst>
            </xdr:cNvPr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10520640" y="1584360"/>
              <a:ext cx="149400" cy="273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213220</xdr:colOff>
      <xdr:row>7</xdr:row>
      <xdr:rowOff>87080</xdr:rowOff>
    </xdr:from>
    <xdr:to>
      <xdr:col>14</xdr:col>
      <xdr:colOff>290620</xdr:colOff>
      <xdr:row>8</xdr:row>
      <xdr:rowOff>167920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C9D8DABF-CF02-6E45-9897-7FDA3ED8D951}"/>
                </a:ext>
              </a:extLst>
            </xdr14:cNvPr>
            <xdr14:cNvContentPartPr/>
          </xdr14:nvContentPartPr>
          <xdr14:nvPr macro=""/>
          <xdr14:xfrm>
            <a:off x="10716120" y="1509480"/>
            <a:ext cx="77400" cy="284040"/>
          </xdr14:xfrm>
        </xdr:contentPart>
      </mc:Choice>
      <mc:Fallback xmlns="">
        <xdr:pic>
          <xdr:nvPicPr>
            <xdr:cNvPr id="31" name="Ink 30">
              <a:extLst>
                <a:ext uri="{FF2B5EF4-FFF2-40B4-BE49-F238E27FC236}">
                  <a16:creationId xmlns:a16="http://schemas.microsoft.com/office/drawing/2014/main" id="{C9D8DABF-CF02-6E45-9897-7FDA3ED8D951}"/>
                </a:ext>
              </a:extLst>
            </xdr:cNvPr>
            <xdr:cNvPicPr/>
          </xdr:nvPicPr>
          <xdr:blipFill>
            <a:blip xmlns:r="http://schemas.openxmlformats.org/officeDocument/2006/relationships" r:embed="rId60"/>
            <a:stretch>
              <a:fillRect/>
            </a:stretch>
          </xdr:blipFill>
          <xdr:spPr>
            <a:xfrm>
              <a:off x="10700640" y="1494000"/>
              <a:ext cx="108000" cy="314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310680</xdr:colOff>
      <xdr:row>11</xdr:row>
      <xdr:rowOff>40360</xdr:rowOff>
    </xdr:from>
    <xdr:to>
      <xdr:col>14</xdr:col>
      <xdr:colOff>157420</xdr:colOff>
      <xdr:row>11</xdr:row>
      <xdr:rowOff>121000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CB45B74-A987-8847-82CC-C2E7BC50D48A}"/>
                </a:ext>
              </a:extLst>
            </xdr14:cNvPr>
            <xdr14:cNvContentPartPr/>
          </xdr14:nvContentPartPr>
          <xdr14:nvPr macro=""/>
          <xdr14:xfrm>
            <a:off x="10140480" y="2275560"/>
            <a:ext cx="519840" cy="80640"/>
          </xdr14:xfrm>
        </xdr:contentPart>
      </mc:Choice>
      <mc:Fallback xmlns="">
        <xdr:pic>
          <xdr:nvPicPr>
            <xdr:cNvPr id="32" name="Ink 31">
              <a:extLst>
                <a:ext uri="{FF2B5EF4-FFF2-40B4-BE49-F238E27FC236}">
                  <a16:creationId xmlns:a16="http://schemas.microsoft.com/office/drawing/2014/main" id="{1CB45B74-A987-8847-82CC-C2E7BC50D48A}"/>
                </a:ext>
              </a:extLst>
            </xdr:cNvPr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10125000" y="2260440"/>
              <a:ext cx="550440" cy="111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472320</xdr:colOff>
      <xdr:row>11</xdr:row>
      <xdr:rowOff>158440</xdr:rowOff>
    </xdr:from>
    <xdr:to>
      <xdr:col>14</xdr:col>
      <xdr:colOff>13780</xdr:colOff>
      <xdr:row>13</xdr:row>
      <xdr:rowOff>123200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8E57C0BC-14CD-5C44-8BAB-5DCDC2A69FFC}"/>
                </a:ext>
              </a:extLst>
            </xdr14:cNvPr>
            <xdr14:cNvContentPartPr/>
          </xdr14:nvContentPartPr>
          <xdr14:nvPr macro=""/>
          <xdr14:xfrm>
            <a:off x="10302120" y="2393640"/>
            <a:ext cx="214560" cy="371160"/>
          </xdr14:xfrm>
        </xdr:contentPart>
      </mc:Choice>
      <mc:Fallback xmlns="">
        <xdr:pic>
          <xdr:nvPicPr>
            <xdr:cNvPr id="33" name="Ink 32">
              <a:extLst>
                <a:ext uri="{FF2B5EF4-FFF2-40B4-BE49-F238E27FC236}">
                  <a16:creationId xmlns:a16="http://schemas.microsoft.com/office/drawing/2014/main" id="{8E57C0BC-14CD-5C44-8BAB-5DCDC2A69FFC}"/>
                </a:ext>
              </a:extLst>
            </xdr:cNvPr>
            <xdr:cNvPicPr/>
          </xdr:nvPicPr>
          <xdr:blipFill>
            <a:blip xmlns:r="http://schemas.openxmlformats.org/officeDocument/2006/relationships" r:embed="rId64"/>
            <a:stretch>
              <a:fillRect/>
            </a:stretch>
          </xdr:blipFill>
          <xdr:spPr>
            <a:xfrm>
              <a:off x="10286640" y="2378520"/>
              <a:ext cx="245160" cy="401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571420</xdr:colOff>
      <xdr:row>10</xdr:row>
      <xdr:rowOff>6680</xdr:rowOff>
    </xdr:from>
    <xdr:to>
      <xdr:col>14</xdr:col>
      <xdr:colOff>648100</xdr:colOff>
      <xdr:row>10</xdr:row>
      <xdr:rowOff>18920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29AE88C-50FB-3740-BDF2-B152BC96812A}"/>
                </a:ext>
              </a:extLst>
            </xdr14:cNvPr>
            <xdr14:cNvContentPartPr/>
          </xdr14:nvContentPartPr>
          <xdr14:nvPr macro=""/>
          <xdr14:xfrm>
            <a:off x="11074320" y="2038680"/>
            <a:ext cx="76680" cy="12240"/>
          </xdr14:xfrm>
        </xdr:contentPart>
      </mc:Choice>
      <mc:Fallback xmlns="">
        <xdr:pic>
          <xdr:nvPicPr>
            <xdr:cNvPr id="34" name="Ink 33">
              <a:extLst>
                <a:ext uri="{FF2B5EF4-FFF2-40B4-BE49-F238E27FC236}">
                  <a16:creationId xmlns:a16="http://schemas.microsoft.com/office/drawing/2014/main" id="{729AE88C-50FB-3740-BDF2-B152BC96812A}"/>
                </a:ext>
              </a:extLst>
            </xdr:cNvPr>
            <xdr:cNvPicPr/>
          </xdr:nvPicPr>
          <xdr:blipFill>
            <a:blip xmlns:r="http://schemas.openxmlformats.org/officeDocument/2006/relationships" r:embed="rId66"/>
            <a:stretch>
              <a:fillRect/>
            </a:stretch>
          </xdr:blipFill>
          <xdr:spPr>
            <a:xfrm>
              <a:off x="11058840" y="2023200"/>
              <a:ext cx="106920" cy="4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614620</xdr:colOff>
      <xdr:row>10</xdr:row>
      <xdr:rowOff>78680</xdr:rowOff>
    </xdr:from>
    <xdr:to>
      <xdr:col>14</xdr:col>
      <xdr:colOff>643780</xdr:colOff>
      <xdr:row>10</xdr:row>
      <xdr:rowOff>95240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9EB4A9B-35FA-9844-9836-1DBB6260574F}"/>
                </a:ext>
              </a:extLst>
            </xdr14:cNvPr>
            <xdr14:cNvContentPartPr/>
          </xdr14:nvContentPartPr>
          <xdr14:nvPr macro=""/>
          <xdr14:xfrm>
            <a:off x="11117520" y="2110680"/>
            <a:ext cx="29160" cy="16560"/>
          </xdr14:xfrm>
        </xdr:contentPart>
      </mc:Choice>
      <mc:Fallback xmlns=""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79EB4A9B-35FA-9844-9836-1DBB6260574F}"/>
                </a:ext>
              </a:extLst>
            </xdr:cNvPr>
            <xdr:cNvPicPr/>
          </xdr:nvPicPr>
          <xdr:blipFill>
            <a:blip xmlns:r="http://schemas.openxmlformats.org/officeDocument/2006/relationships" r:embed="rId68"/>
            <a:stretch>
              <a:fillRect/>
            </a:stretch>
          </xdr:blipFill>
          <xdr:spPr>
            <a:xfrm>
              <a:off x="11102040" y="2095200"/>
              <a:ext cx="59760" cy="46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263820</xdr:colOff>
      <xdr:row>7</xdr:row>
      <xdr:rowOff>176000</xdr:rowOff>
    </xdr:from>
    <xdr:to>
      <xdr:col>16</xdr:col>
      <xdr:colOff>398820</xdr:colOff>
      <xdr:row>11</xdr:row>
      <xdr:rowOff>21280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447C6AC-7021-B240-BF22-D6B8BB9BAFB7}"/>
                </a:ext>
              </a:extLst>
            </xdr14:cNvPr>
            <xdr14:cNvContentPartPr/>
          </xdr14:nvContentPartPr>
          <xdr14:nvPr macro=""/>
          <xdr14:xfrm>
            <a:off x="12112920" y="1598400"/>
            <a:ext cx="135000" cy="658080"/>
          </xdr14:xfrm>
        </xdr:contentPart>
      </mc:Choice>
      <mc:Fallback xmlns="">
        <xdr:pic>
          <xdr:nvPicPr>
            <xdr:cNvPr id="36" name="Ink 35">
              <a:extLst>
                <a:ext uri="{FF2B5EF4-FFF2-40B4-BE49-F238E27FC236}">
                  <a16:creationId xmlns:a16="http://schemas.microsoft.com/office/drawing/2014/main" id="{7447C6AC-7021-B240-BF22-D6B8BB9BAFB7}"/>
                </a:ext>
              </a:extLst>
            </xdr:cNvPr>
            <xdr:cNvPicPr/>
          </xdr:nvPicPr>
          <xdr:blipFill>
            <a:blip xmlns:r="http://schemas.openxmlformats.org/officeDocument/2006/relationships" r:embed="rId70"/>
            <a:stretch>
              <a:fillRect/>
            </a:stretch>
          </xdr:blipFill>
          <xdr:spPr>
            <a:xfrm>
              <a:off x="12097800" y="1582920"/>
              <a:ext cx="165600" cy="688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661980</xdr:colOff>
      <xdr:row>9</xdr:row>
      <xdr:rowOff>70200</xdr:rowOff>
    </xdr:from>
    <xdr:to>
      <xdr:col>16</xdr:col>
      <xdr:colOff>662340</xdr:colOff>
      <xdr:row>9</xdr:row>
      <xdr:rowOff>70560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73F82B1-167A-554B-AC45-74A30261FDB6}"/>
                </a:ext>
              </a:extLst>
            </xdr14:cNvPr>
            <xdr14:cNvContentPartPr/>
          </xdr14:nvContentPartPr>
          <xdr14:nvPr macro=""/>
          <xdr14:xfrm>
            <a:off x="12511080" y="1899000"/>
            <a:ext cx="360" cy="360"/>
          </xdr14:xfrm>
        </xdr:contentPart>
      </mc:Choice>
      <mc:Fallback xmlns="">
        <xdr:pic>
          <xdr:nvPicPr>
            <xdr:cNvPr id="37" name="Ink 36">
              <a:extLst>
                <a:ext uri="{FF2B5EF4-FFF2-40B4-BE49-F238E27FC236}">
                  <a16:creationId xmlns:a16="http://schemas.microsoft.com/office/drawing/2014/main" id="{B73F82B1-167A-554B-AC45-74A30261FDB6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2495600" y="1883520"/>
              <a:ext cx="3096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9040</xdr:colOff>
      <xdr:row>9</xdr:row>
      <xdr:rowOff>1440</xdr:rowOff>
    </xdr:from>
    <xdr:to>
      <xdr:col>17</xdr:col>
      <xdr:colOff>66280</xdr:colOff>
      <xdr:row>10</xdr:row>
      <xdr:rowOff>23600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6F96DD8-3A38-6D44-ADEB-C469BE05A4F2}"/>
                </a:ext>
              </a:extLst>
            </xdr14:cNvPr>
            <xdr14:cNvContentPartPr/>
          </xdr14:nvContentPartPr>
          <xdr14:nvPr macro=""/>
          <xdr14:xfrm>
            <a:off x="12531240" y="1830240"/>
            <a:ext cx="57240" cy="22536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F6F96DD8-3A38-6D44-ADEB-C469BE05A4F2}"/>
                </a:ext>
              </a:extLst>
            </xdr:cNvPr>
            <xdr:cNvPicPr/>
          </xdr:nvPicPr>
          <xdr:blipFill>
            <a:blip xmlns:r="http://schemas.openxmlformats.org/officeDocument/2006/relationships" r:embed="rId73"/>
            <a:stretch>
              <a:fillRect/>
            </a:stretch>
          </xdr:blipFill>
          <xdr:spPr>
            <a:xfrm>
              <a:off x="12516120" y="1815120"/>
              <a:ext cx="87480" cy="255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268960</xdr:colOff>
      <xdr:row>9</xdr:row>
      <xdr:rowOff>23400</xdr:rowOff>
    </xdr:from>
    <xdr:to>
      <xdr:col>17</xdr:col>
      <xdr:colOff>275080</xdr:colOff>
      <xdr:row>10</xdr:row>
      <xdr:rowOff>31520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6DC6737-1991-FD46-863A-D540E2DC23E0}"/>
                </a:ext>
              </a:extLst>
            </xdr14:cNvPr>
            <xdr14:cNvContentPartPr/>
          </xdr14:nvContentPartPr>
          <xdr14:nvPr macro=""/>
          <xdr14:xfrm>
            <a:off x="12791160" y="1852200"/>
            <a:ext cx="6120" cy="21132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E6DC6737-1991-FD46-863A-D540E2DC23E0}"/>
                </a:ext>
              </a:extLst>
            </xdr:cNvPr>
            <xdr:cNvPicPr/>
          </xdr:nvPicPr>
          <xdr:blipFill>
            <a:blip xmlns:r="http://schemas.openxmlformats.org/officeDocument/2006/relationships" r:embed="rId75"/>
            <a:stretch>
              <a:fillRect/>
            </a:stretch>
          </xdr:blipFill>
          <xdr:spPr>
            <a:xfrm>
              <a:off x="12776040" y="1837080"/>
              <a:ext cx="36720" cy="241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17</xdr:col>
      <xdr:colOff>247000</xdr:colOff>
      <xdr:row>9</xdr:row>
      <xdr:rowOff>73440</xdr:rowOff>
    </xdr:from>
    <xdr:to>
      <xdr:col>17</xdr:col>
      <xdr:colOff>445360</xdr:colOff>
      <xdr:row>9</xdr:row>
      <xdr:rowOff>160200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29D5D86D-DE86-0F4F-ABD8-2273148324D4}"/>
                </a:ext>
              </a:extLst>
            </xdr14:cNvPr>
            <xdr14:cNvContentPartPr/>
          </xdr14:nvContentPartPr>
          <xdr14:nvPr macro=""/>
          <xdr14:xfrm>
            <a:off x="12769200" y="1902240"/>
            <a:ext cx="198360" cy="86760"/>
          </xdr14:xfrm>
        </xdr:contentPart>
      </mc:Choice>
      <mc:Fallback xmlns="">
        <xdr:pic>
          <xdr:nvPicPr>
            <xdr:cNvPr id="40" name="Ink 39">
              <a:extLst>
                <a:ext uri="{FF2B5EF4-FFF2-40B4-BE49-F238E27FC236}">
                  <a16:creationId xmlns:a16="http://schemas.microsoft.com/office/drawing/2014/main" id="{29D5D86D-DE86-0F4F-ABD8-2273148324D4}"/>
                </a:ext>
              </a:extLst>
            </xdr:cNvPr>
            <xdr:cNvPicPr/>
          </xdr:nvPicPr>
          <xdr:blipFill>
            <a:blip xmlns:r="http://schemas.openxmlformats.org/officeDocument/2006/relationships" r:embed="rId77"/>
            <a:stretch>
              <a:fillRect/>
            </a:stretch>
          </xdr:blipFill>
          <xdr:spPr>
            <a:xfrm>
              <a:off x="12754080" y="1887120"/>
              <a:ext cx="228960" cy="117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46220</xdr:colOff>
      <xdr:row>9</xdr:row>
      <xdr:rowOff>63360</xdr:rowOff>
    </xdr:from>
    <xdr:to>
      <xdr:col>18</xdr:col>
      <xdr:colOff>60980</xdr:colOff>
      <xdr:row>9</xdr:row>
      <xdr:rowOff>183960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C08CB4A2-8129-CD43-8225-9376792E7BDC}"/>
                </a:ext>
              </a:extLst>
            </xdr14:cNvPr>
            <xdr14:cNvContentPartPr/>
          </xdr14:nvContentPartPr>
          <xdr14:nvPr macro=""/>
          <xdr14:xfrm>
            <a:off x="13241520" y="1892160"/>
            <a:ext cx="14760" cy="120600"/>
          </xdr14:xfrm>
        </xdr:contentPart>
      </mc:Choice>
      <mc:Fallback xmlns="">
        <xdr:pic>
          <xdr:nvPicPr>
            <xdr:cNvPr id="41" name="Ink 40">
              <a:extLst>
                <a:ext uri="{FF2B5EF4-FFF2-40B4-BE49-F238E27FC236}">
                  <a16:creationId xmlns:a16="http://schemas.microsoft.com/office/drawing/2014/main" id="{C08CB4A2-8129-CD43-8225-9376792E7BDC}"/>
                </a:ext>
              </a:extLst>
            </xdr:cNvPr>
            <xdr:cNvPicPr/>
          </xdr:nvPicPr>
          <xdr:blipFill>
            <a:blip xmlns:r="http://schemas.openxmlformats.org/officeDocument/2006/relationships" r:embed="rId79"/>
            <a:stretch>
              <a:fillRect/>
            </a:stretch>
          </xdr:blipFill>
          <xdr:spPr>
            <a:xfrm>
              <a:off x="13226400" y="1877040"/>
              <a:ext cx="45360" cy="151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14900</xdr:colOff>
      <xdr:row>8</xdr:row>
      <xdr:rowOff>108880</xdr:rowOff>
    </xdr:from>
    <xdr:to>
      <xdr:col>18</xdr:col>
      <xdr:colOff>15260</xdr:colOff>
      <xdr:row>8</xdr:row>
      <xdr:rowOff>109240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A0DFF247-0783-0049-9477-184BC83F0B51}"/>
                </a:ext>
              </a:extLst>
            </xdr14:cNvPr>
            <xdr14:cNvContentPartPr/>
          </xdr14:nvContentPartPr>
          <xdr14:nvPr macro=""/>
          <xdr14:xfrm>
            <a:off x="13210200" y="1734480"/>
            <a:ext cx="360" cy="360"/>
          </xdr14:xfrm>
        </xdr:contentPart>
      </mc:Choice>
      <mc:Fallback xmlns="">
        <xdr:pic>
          <xdr:nvPicPr>
            <xdr:cNvPr id="42" name="Ink 41">
              <a:extLst>
                <a:ext uri="{FF2B5EF4-FFF2-40B4-BE49-F238E27FC236}">
                  <a16:creationId xmlns:a16="http://schemas.microsoft.com/office/drawing/2014/main" id="{A0DFF247-0783-0049-9477-184BC83F0B51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3195080" y="1719360"/>
              <a:ext cx="3096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496740</xdr:colOff>
      <xdr:row>8</xdr:row>
      <xdr:rowOff>73600</xdr:rowOff>
    </xdr:from>
    <xdr:to>
      <xdr:col>16</xdr:col>
      <xdr:colOff>654060</xdr:colOff>
      <xdr:row>10</xdr:row>
      <xdr:rowOff>122960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6A486A7B-EC3C-2C40-84F1-FAD642B34583}"/>
                </a:ext>
              </a:extLst>
            </xdr14:cNvPr>
            <xdr14:cNvContentPartPr/>
          </xdr14:nvContentPartPr>
          <xdr14:nvPr macro=""/>
          <xdr14:xfrm>
            <a:off x="12345840" y="1699200"/>
            <a:ext cx="157320" cy="455760"/>
          </xdr14:xfrm>
        </xdr:contentPart>
      </mc:Choice>
      <mc:Fallback xmlns="">
        <xdr:pic>
          <xdr:nvPicPr>
            <xdr:cNvPr id="43" name="Ink 42">
              <a:extLst>
                <a:ext uri="{FF2B5EF4-FFF2-40B4-BE49-F238E27FC236}">
                  <a16:creationId xmlns:a16="http://schemas.microsoft.com/office/drawing/2014/main" id="{6A486A7B-EC3C-2C40-84F1-FAD642B34583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2330360" y="1683720"/>
              <a:ext cx="187560" cy="486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165740</xdr:colOff>
      <xdr:row>7</xdr:row>
      <xdr:rowOff>97520</xdr:rowOff>
    </xdr:from>
    <xdr:to>
      <xdr:col>18</xdr:col>
      <xdr:colOff>262580</xdr:colOff>
      <xdr:row>9</xdr:row>
      <xdr:rowOff>104400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9FF4D5E7-3DB6-5549-BE09-AD2CB7084249}"/>
                </a:ext>
              </a:extLst>
            </xdr14:cNvPr>
            <xdr14:cNvContentPartPr/>
          </xdr14:nvContentPartPr>
          <xdr14:nvPr macro=""/>
          <xdr14:xfrm>
            <a:off x="13361040" y="1519920"/>
            <a:ext cx="96840" cy="413280"/>
          </xdr14:xfrm>
        </xdr:contentPart>
      </mc:Choice>
      <mc:Fallback xmlns="">
        <xdr:pic>
          <xdr:nvPicPr>
            <xdr:cNvPr id="44" name="Ink 43">
              <a:extLst>
                <a:ext uri="{FF2B5EF4-FFF2-40B4-BE49-F238E27FC236}">
                  <a16:creationId xmlns:a16="http://schemas.microsoft.com/office/drawing/2014/main" id="{9FF4D5E7-3DB6-5549-BE09-AD2CB7084249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3345920" y="1504440"/>
              <a:ext cx="127440" cy="443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329900</xdr:colOff>
      <xdr:row>6</xdr:row>
      <xdr:rowOff>143040</xdr:rowOff>
    </xdr:from>
    <xdr:to>
      <xdr:col>18</xdr:col>
      <xdr:colOff>339620</xdr:colOff>
      <xdr:row>7</xdr:row>
      <xdr:rowOff>34160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0F4F3C0B-905D-D741-B43C-6A547D911F34}"/>
                </a:ext>
              </a:extLst>
            </xdr14:cNvPr>
            <xdr14:cNvContentPartPr/>
          </xdr14:nvContentPartPr>
          <xdr14:nvPr macro=""/>
          <xdr14:xfrm>
            <a:off x="13525200" y="1362240"/>
            <a:ext cx="9720" cy="94320"/>
          </xdr14:xfrm>
        </xdr:contentPart>
      </mc:Choice>
      <mc:Fallback xmlns="">
        <xdr:pic>
          <xdr:nvPicPr>
            <xdr:cNvPr id="45" name="Ink 44">
              <a:extLst>
                <a:ext uri="{FF2B5EF4-FFF2-40B4-BE49-F238E27FC236}">
                  <a16:creationId xmlns:a16="http://schemas.microsoft.com/office/drawing/2014/main" id="{0F4F3C0B-905D-D741-B43C-6A547D911F34}"/>
                </a:ext>
              </a:extLst>
            </xdr:cNvPr>
            <xdr:cNvPicPr/>
          </xdr:nvPicPr>
          <xdr:blipFill>
            <a:blip xmlns:r="http://schemas.openxmlformats.org/officeDocument/2006/relationships" r:embed="rId86"/>
            <a:stretch>
              <a:fillRect/>
            </a:stretch>
          </xdr:blipFill>
          <xdr:spPr>
            <a:xfrm>
              <a:off x="13510080" y="1346760"/>
              <a:ext cx="39960" cy="124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480740</xdr:colOff>
      <xdr:row>5</xdr:row>
      <xdr:rowOff>193600</xdr:rowOff>
    </xdr:from>
    <xdr:to>
      <xdr:col>18</xdr:col>
      <xdr:colOff>527540</xdr:colOff>
      <xdr:row>8</xdr:row>
      <xdr:rowOff>108520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A24EBE3-3E93-764E-A378-4496D23455D9}"/>
                </a:ext>
              </a:extLst>
            </xdr14:cNvPr>
            <xdr14:cNvContentPartPr/>
          </xdr14:nvContentPartPr>
          <xdr14:nvPr macro=""/>
          <xdr14:xfrm>
            <a:off x="13676040" y="1209600"/>
            <a:ext cx="46800" cy="524520"/>
          </xdr14:xfrm>
        </xdr:contentPart>
      </mc:Choice>
      <mc:Fallback xmlns="">
        <xdr:pic>
          <xdr:nvPicPr>
            <xdr:cNvPr id="46" name="Ink 45">
              <a:extLst>
                <a:ext uri="{FF2B5EF4-FFF2-40B4-BE49-F238E27FC236}">
                  <a16:creationId xmlns:a16="http://schemas.microsoft.com/office/drawing/2014/main" id="{0A24EBE3-3E93-764E-A378-4496D23455D9}"/>
                </a:ext>
              </a:extLst>
            </xdr:cNvPr>
            <xdr:cNvPicPr/>
          </xdr:nvPicPr>
          <xdr:blipFill>
            <a:blip xmlns:r="http://schemas.openxmlformats.org/officeDocument/2006/relationships" r:embed="rId88"/>
            <a:stretch>
              <a:fillRect/>
            </a:stretch>
          </xdr:blipFill>
          <xdr:spPr>
            <a:xfrm>
              <a:off x="13660560" y="1194480"/>
              <a:ext cx="77400" cy="554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3120</xdr:colOff>
      <xdr:row>7</xdr:row>
      <xdr:rowOff>26240</xdr:rowOff>
    </xdr:from>
    <xdr:to>
      <xdr:col>19</xdr:col>
      <xdr:colOff>154320</xdr:colOff>
      <xdr:row>8</xdr:row>
      <xdr:rowOff>28240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5468F84D-5AA6-0C42-BC4C-F076D58094CD}"/>
                </a:ext>
              </a:extLst>
            </xdr14:cNvPr>
            <xdr14:cNvContentPartPr/>
          </xdr14:nvContentPartPr>
          <xdr14:nvPr macro=""/>
          <xdr14:xfrm>
            <a:off x="13871520" y="1448640"/>
            <a:ext cx="151200" cy="205200"/>
          </xdr14:xfrm>
        </xdr:contentPart>
      </mc:Choice>
      <mc:Fallback xmlns="">
        <xdr:pic>
          <xdr:nvPicPr>
            <xdr:cNvPr id="47" name="Ink 46">
              <a:extLst>
                <a:ext uri="{FF2B5EF4-FFF2-40B4-BE49-F238E27FC236}">
                  <a16:creationId xmlns:a16="http://schemas.microsoft.com/office/drawing/2014/main" id="{5468F84D-5AA6-0C42-BC4C-F076D58094CD}"/>
                </a:ext>
              </a:extLst>
            </xdr:cNvPr>
            <xdr:cNvPicPr/>
          </xdr:nvPicPr>
          <xdr:blipFill>
            <a:blip xmlns:r="http://schemas.openxmlformats.org/officeDocument/2006/relationships" r:embed="rId90"/>
            <a:stretch>
              <a:fillRect/>
            </a:stretch>
          </xdr:blipFill>
          <xdr:spPr>
            <a:xfrm>
              <a:off x="13856400" y="1433160"/>
              <a:ext cx="181440" cy="235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423240</xdr:colOff>
      <xdr:row>8</xdr:row>
      <xdr:rowOff>40480</xdr:rowOff>
    </xdr:from>
    <xdr:to>
      <xdr:col>19</xdr:col>
      <xdr:colOff>528720</xdr:colOff>
      <xdr:row>8</xdr:row>
      <xdr:rowOff>47680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1CAFFE1-F6A7-514F-9650-42FBA6571AA3}"/>
                </a:ext>
              </a:extLst>
            </xdr14:cNvPr>
            <xdr14:cNvContentPartPr/>
          </xdr14:nvContentPartPr>
          <xdr14:nvPr macro=""/>
          <xdr14:xfrm>
            <a:off x="14291640" y="1666080"/>
            <a:ext cx="105480" cy="7200"/>
          </xdr14:xfrm>
        </xdr:contentPart>
      </mc:Choice>
      <mc:Fallback xmlns="">
        <xdr:pic>
          <xdr:nvPicPr>
            <xdr:cNvPr id="48" name="Ink 47">
              <a:extLst>
                <a:ext uri="{FF2B5EF4-FFF2-40B4-BE49-F238E27FC236}">
                  <a16:creationId xmlns:a16="http://schemas.microsoft.com/office/drawing/2014/main" id="{21CAFFE1-F6A7-514F-9650-42FBA6571AA3}"/>
                </a:ext>
              </a:extLst>
            </xdr:cNvPr>
            <xdr:cNvPicPr/>
          </xdr:nvPicPr>
          <xdr:blipFill>
            <a:blip xmlns:r="http://schemas.openxmlformats.org/officeDocument/2006/relationships" r:embed="rId92"/>
            <a:stretch>
              <a:fillRect/>
            </a:stretch>
          </xdr:blipFill>
          <xdr:spPr>
            <a:xfrm>
              <a:off x="14276160" y="1650960"/>
              <a:ext cx="135720" cy="37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48220</xdr:colOff>
      <xdr:row>7</xdr:row>
      <xdr:rowOff>65840</xdr:rowOff>
    </xdr:from>
    <xdr:to>
      <xdr:col>20</xdr:col>
      <xdr:colOff>64780</xdr:colOff>
      <xdr:row>8</xdr:row>
      <xdr:rowOff>55240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73B358B-59FA-6041-88F7-42A5A8354009}"/>
                </a:ext>
              </a:extLst>
            </xdr14:cNvPr>
            <xdr14:cNvContentPartPr/>
          </xdr14:nvContentPartPr>
          <xdr14:nvPr macro=""/>
          <xdr14:xfrm>
            <a:off x="14589720" y="1488240"/>
            <a:ext cx="16560" cy="192600"/>
          </xdr14:xfrm>
        </xdr:contentPart>
      </mc:Choice>
      <mc:Fallback xmlns="">
        <xdr:pic>
          <xdr:nvPicPr>
            <xdr:cNvPr id="49" name="Ink 48">
              <a:extLst>
                <a:ext uri="{FF2B5EF4-FFF2-40B4-BE49-F238E27FC236}">
                  <a16:creationId xmlns:a16="http://schemas.microsoft.com/office/drawing/2014/main" id="{973B358B-59FA-6041-88F7-42A5A8354009}"/>
                </a:ext>
              </a:extLst>
            </xdr:cNvPr>
            <xdr:cNvPicPr/>
          </xdr:nvPicPr>
          <xdr:blipFill>
            <a:blip xmlns:r="http://schemas.openxmlformats.org/officeDocument/2006/relationships" r:embed="rId94"/>
            <a:stretch>
              <a:fillRect/>
            </a:stretch>
          </xdr:blipFill>
          <xdr:spPr>
            <a:xfrm>
              <a:off x="14574240" y="1473120"/>
              <a:ext cx="47160" cy="223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241900</xdr:colOff>
      <xdr:row>5</xdr:row>
      <xdr:rowOff>93880</xdr:rowOff>
    </xdr:from>
    <xdr:to>
      <xdr:col>20</xdr:col>
      <xdr:colOff>465820</xdr:colOff>
      <xdr:row>8</xdr:row>
      <xdr:rowOff>188440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2D88009-7C65-314C-9C05-A3128F4BF002}"/>
                </a:ext>
              </a:extLst>
            </xdr14:cNvPr>
            <xdr14:cNvContentPartPr/>
          </xdr14:nvContentPartPr>
          <xdr14:nvPr macro=""/>
          <xdr14:xfrm>
            <a:off x="14783400" y="1109880"/>
            <a:ext cx="223920" cy="704160"/>
          </xdr14:xfrm>
        </xdr:contentPart>
      </mc:Choice>
      <mc:Fallback xmlns="">
        <xdr:pic>
          <xdr:nvPicPr>
            <xdr:cNvPr id="50" name="Ink 49">
              <a:extLst>
                <a:ext uri="{FF2B5EF4-FFF2-40B4-BE49-F238E27FC236}">
                  <a16:creationId xmlns:a16="http://schemas.microsoft.com/office/drawing/2014/main" id="{12D88009-7C65-314C-9C05-A3128F4BF002}"/>
                </a:ext>
              </a:extLst>
            </xdr:cNvPr>
            <xdr:cNvPicPr/>
          </xdr:nvPicPr>
          <xdr:blipFill>
            <a:blip xmlns:r="http://schemas.openxmlformats.org/officeDocument/2006/relationships" r:embed="rId96"/>
            <a:stretch>
              <a:fillRect/>
            </a:stretch>
          </xdr:blipFill>
          <xdr:spPr>
            <a:xfrm>
              <a:off x="14768280" y="1094400"/>
              <a:ext cx="254520" cy="734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496020</xdr:colOff>
      <xdr:row>10</xdr:row>
      <xdr:rowOff>121880</xdr:rowOff>
    </xdr:from>
    <xdr:to>
      <xdr:col>21</xdr:col>
      <xdr:colOff>333080</xdr:colOff>
      <xdr:row>11</xdr:row>
      <xdr:rowOff>168880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A671218-9852-EB48-B762-A6E4B16C50A7}"/>
                </a:ext>
              </a:extLst>
            </xdr14:cNvPr>
            <xdr14:cNvContentPartPr/>
          </xdr14:nvContentPartPr>
          <xdr14:nvPr macro=""/>
          <xdr14:xfrm>
            <a:off x="12345120" y="2153880"/>
            <a:ext cx="3202560" cy="250200"/>
          </xdr14:xfrm>
        </xdr:contentPart>
      </mc:Choice>
      <mc:Fallback xmlns="">
        <xdr:pic>
          <xdr:nvPicPr>
            <xdr:cNvPr id="51" name="Ink 50">
              <a:extLst>
                <a:ext uri="{FF2B5EF4-FFF2-40B4-BE49-F238E27FC236}">
                  <a16:creationId xmlns:a16="http://schemas.microsoft.com/office/drawing/2014/main" id="{DA671218-9852-EB48-B762-A6E4B16C50A7}"/>
                </a:ext>
              </a:extLst>
            </xdr:cNvPr>
            <xdr:cNvPicPr/>
          </xdr:nvPicPr>
          <xdr:blipFill>
            <a:blip xmlns:r="http://schemas.openxmlformats.org/officeDocument/2006/relationships" r:embed="rId98"/>
            <a:stretch>
              <a:fillRect/>
            </a:stretch>
          </xdr:blipFill>
          <xdr:spPr>
            <a:xfrm>
              <a:off x="12329640" y="2138400"/>
              <a:ext cx="3233160" cy="2808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93100</xdr:colOff>
      <xdr:row>4</xdr:row>
      <xdr:rowOff>131120</xdr:rowOff>
    </xdr:from>
    <xdr:to>
      <xdr:col>11</xdr:col>
      <xdr:colOff>371020</xdr:colOff>
      <xdr:row>6</xdr:row>
      <xdr:rowOff>66720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D99173D2-D2F9-7644-A62F-BE4FBA2ACC15}"/>
                </a:ext>
              </a:extLst>
            </xdr14:cNvPr>
            <xdr14:cNvContentPartPr/>
          </xdr14:nvContentPartPr>
          <xdr14:nvPr macro=""/>
          <xdr14:xfrm>
            <a:off x="8614800" y="943920"/>
            <a:ext cx="277920" cy="34200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99173D2-D2F9-7644-A62F-BE4FBA2ACC15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99320" y="928440"/>
              <a:ext cx="308520" cy="37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653260</xdr:colOff>
      <xdr:row>5</xdr:row>
      <xdr:rowOff>55000</xdr:rowOff>
    </xdr:from>
    <xdr:to>
      <xdr:col>12</xdr:col>
      <xdr:colOff>21920</xdr:colOff>
      <xdr:row>5</xdr:row>
      <xdr:rowOff>64720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8573280-D497-AB48-BC8B-B290A37A8303}"/>
                </a:ext>
              </a:extLst>
            </xdr14:cNvPr>
            <xdr14:cNvContentPartPr/>
          </xdr14:nvContentPartPr>
          <xdr14:nvPr macro=""/>
          <xdr14:xfrm>
            <a:off x="9174960" y="1071000"/>
            <a:ext cx="41760" cy="972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48573280-D497-AB48-BC8B-B290A37A830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159840" y="1055520"/>
              <a:ext cx="72360" cy="40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660100</xdr:colOff>
      <xdr:row>5</xdr:row>
      <xdr:rowOff>130960</xdr:rowOff>
    </xdr:from>
    <xdr:to>
      <xdr:col>12</xdr:col>
      <xdr:colOff>78080</xdr:colOff>
      <xdr:row>5</xdr:row>
      <xdr:rowOff>135640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B8B2880-2A8A-6A41-81D3-C30DC64BD0A2}"/>
                </a:ext>
              </a:extLst>
            </xdr14:cNvPr>
            <xdr14:cNvContentPartPr/>
          </xdr14:nvContentPartPr>
          <xdr14:nvPr macro=""/>
          <xdr14:xfrm>
            <a:off x="9181800" y="1146960"/>
            <a:ext cx="91080" cy="46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AB8B2880-2A8A-6A41-81D3-C30DC64BD0A2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166680" y="1131840"/>
              <a:ext cx="121320" cy="34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455360</xdr:colOff>
      <xdr:row>4</xdr:row>
      <xdr:rowOff>15200</xdr:rowOff>
    </xdr:from>
    <xdr:to>
      <xdr:col>12</xdr:col>
      <xdr:colOff>537080</xdr:colOff>
      <xdr:row>5</xdr:row>
      <xdr:rowOff>84880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F65A2FC-B54D-6140-A7EC-8EDF2687FC9F}"/>
                </a:ext>
              </a:extLst>
            </xdr14:cNvPr>
            <xdr14:cNvContentPartPr/>
          </xdr14:nvContentPartPr>
          <xdr14:nvPr macro=""/>
          <xdr14:xfrm>
            <a:off x="9650160" y="828000"/>
            <a:ext cx="81720" cy="27288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9F65A2FC-B54D-6140-A7EC-8EDF2687FC9F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634680" y="812520"/>
              <a:ext cx="112320" cy="30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131100</xdr:colOff>
      <xdr:row>4</xdr:row>
      <xdr:rowOff>165680</xdr:rowOff>
    </xdr:from>
    <xdr:to>
      <xdr:col>13</xdr:col>
      <xdr:colOff>313620</xdr:colOff>
      <xdr:row>5</xdr:row>
      <xdr:rowOff>12880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CEADF4CC-6D20-7F42-8204-7C8D28B87140}"/>
                </a:ext>
              </a:extLst>
            </xdr14:cNvPr>
            <xdr14:cNvContentPartPr/>
          </xdr14:nvContentPartPr>
          <xdr14:nvPr macro=""/>
          <xdr14:xfrm>
            <a:off x="9999000" y="978480"/>
            <a:ext cx="182520" cy="5040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CEADF4CC-6D20-7F42-8204-7C8D28B87140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983520" y="963360"/>
              <a:ext cx="212760" cy="806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664980</xdr:colOff>
      <xdr:row>2</xdr:row>
      <xdr:rowOff>100840</xdr:rowOff>
    </xdr:from>
    <xdr:to>
      <xdr:col>14</xdr:col>
      <xdr:colOff>421000</xdr:colOff>
      <xdr:row>5</xdr:row>
      <xdr:rowOff>101080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26DD7B05-3130-694F-A7EA-80176F68AC2B}"/>
                </a:ext>
              </a:extLst>
            </xdr14:cNvPr>
            <xdr14:cNvContentPartPr/>
          </xdr14:nvContentPartPr>
          <xdr14:nvPr macro=""/>
          <xdr14:xfrm>
            <a:off x="10532880" y="507240"/>
            <a:ext cx="429120" cy="60984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26DD7B05-3130-694F-A7EA-80176F68AC2B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0517400" y="491760"/>
              <a:ext cx="459720" cy="64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406140</xdr:colOff>
      <xdr:row>23</xdr:row>
      <xdr:rowOff>106480</xdr:rowOff>
    </xdr:from>
    <xdr:to>
      <xdr:col>18</xdr:col>
      <xdr:colOff>568280</xdr:colOff>
      <xdr:row>25</xdr:row>
      <xdr:rowOff>42440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34C6CA1-2D37-694D-9818-4F8A5266F1A2}"/>
                </a:ext>
              </a:extLst>
            </xdr14:cNvPr>
            <xdr14:cNvContentPartPr/>
          </xdr14:nvContentPartPr>
          <xdr14:nvPr macro=""/>
          <xdr14:xfrm>
            <a:off x="10274040" y="4780080"/>
            <a:ext cx="3527640" cy="34236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634C6CA1-2D37-694D-9818-4F8A5266F1A2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0258920" y="4764960"/>
              <a:ext cx="3557880" cy="372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121680</xdr:colOff>
      <xdr:row>26</xdr:row>
      <xdr:rowOff>97000</xdr:rowOff>
    </xdr:from>
    <xdr:to>
      <xdr:col>17</xdr:col>
      <xdr:colOff>326260</xdr:colOff>
      <xdr:row>27</xdr:row>
      <xdr:rowOff>151200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018BDF7-391C-E04E-80C9-BD8201F581AB}"/>
                </a:ext>
              </a:extLst>
            </xdr14:cNvPr>
            <xdr14:cNvContentPartPr/>
          </xdr14:nvContentPartPr>
          <xdr14:nvPr macro=""/>
          <xdr14:xfrm>
            <a:off x="12008880" y="5380200"/>
            <a:ext cx="877680" cy="25740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8018BDF7-391C-E04E-80C9-BD8201F581AB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993760" y="5365080"/>
              <a:ext cx="907920" cy="28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444400</xdr:colOff>
      <xdr:row>20</xdr:row>
      <xdr:rowOff>191200</xdr:rowOff>
    </xdr:from>
    <xdr:to>
      <xdr:col>15</xdr:col>
      <xdr:colOff>332900</xdr:colOff>
      <xdr:row>21</xdr:row>
      <xdr:rowOff>199320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431BFF6E-FF33-EE49-816E-45456A090069}"/>
                </a:ext>
              </a:extLst>
            </xdr14:cNvPr>
            <xdr14:cNvContentPartPr/>
          </xdr14:nvContentPartPr>
          <xdr14:nvPr macro=""/>
          <xdr14:xfrm>
            <a:off x="10985400" y="4255200"/>
            <a:ext cx="561600" cy="21132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431BFF6E-FF33-EE49-816E-45456A090069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0969920" y="4240080"/>
              <a:ext cx="592200" cy="241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400380</xdr:colOff>
      <xdr:row>18</xdr:row>
      <xdr:rowOff>7560</xdr:rowOff>
    </xdr:from>
    <xdr:to>
      <xdr:col>15</xdr:col>
      <xdr:colOff>245780</xdr:colOff>
      <xdr:row>19</xdr:row>
      <xdr:rowOff>179840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B96430A-056A-5C41-9849-92297B8BB585}"/>
                </a:ext>
              </a:extLst>
            </xdr14:cNvPr>
            <xdr14:cNvContentPartPr/>
          </xdr14:nvContentPartPr>
          <xdr14:nvPr macro=""/>
          <xdr14:xfrm>
            <a:off x="10268280" y="3665160"/>
            <a:ext cx="1191600" cy="375480"/>
          </xdr14:xfrm>
        </xdr:contentPart>
      </mc:Choice>
      <mc:Fallback xmlns="">
        <xdr:pic>
          <xdr:nvPicPr>
            <xdr:cNvPr id="28" name="Ink 27">
              <a:extLst>
                <a:ext uri="{FF2B5EF4-FFF2-40B4-BE49-F238E27FC236}">
                  <a16:creationId xmlns:a16="http://schemas.microsoft.com/office/drawing/2014/main" id="{FB96430A-056A-5C41-9849-92297B8BB585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0252800" y="3650040"/>
              <a:ext cx="1222200" cy="406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600780</xdr:colOff>
      <xdr:row>20</xdr:row>
      <xdr:rowOff>25960</xdr:rowOff>
    </xdr:from>
    <xdr:to>
      <xdr:col>20</xdr:col>
      <xdr:colOff>46480</xdr:colOff>
      <xdr:row>21</xdr:row>
      <xdr:rowOff>6720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D2A0356C-E2BB-8141-88FA-69D0E4781948}"/>
                </a:ext>
              </a:extLst>
            </xdr14:cNvPr>
            <xdr14:cNvContentPartPr/>
          </xdr14:nvContentPartPr>
          <xdr14:nvPr macro=""/>
          <xdr14:xfrm>
            <a:off x="14507280" y="4089960"/>
            <a:ext cx="118800" cy="183960"/>
          </xdr14:xfrm>
        </xdr:contentPart>
      </mc:Choice>
      <mc:Fallback xmlns="">
        <xdr:pic>
          <xdr:nvPicPr>
            <xdr:cNvPr id="29" name="Ink 28">
              <a:extLst>
                <a:ext uri="{FF2B5EF4-FFF2-40B4-BE49-F238E27FC236}">
                  <a16:creationId xmlns:a16="http://schemas.microsoft.com/office/drawing/2014/main" id="{D2A0356C-E2BB-8141-88FA-69D0E4781948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4492160" y="4074840"/>
              <a:ext cx="149400" cy="214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496020</xdr:colOff>
      <xdr:row>22</xdr:row>
      <xdr:rowOff>63440</xdr:rowOff>
    </xdr:from>
    <xdr:to>
      <xdr:col>20</xdr:col>
      <xdr:colOff>159880</xdr:colOff>
      <xdr:row>22</xdr:row>
      <xdr:rowOff>180800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04E3AD7-D1B2-9245-BE35-CCC3ABC5EDF5}"/>
                </a:ext>
              </a:extLst>
            </xdr14:cNvPr>
            <xdr14:cNvContentPartPr/>
          </xdr14:nvContentPartPr>
          <xdr14:nvPr macro=""/>
          <xdr14:xfrm>
            <a:off x="14402520" y="4533840"/>
            <a:ext cx="336960" cy="11736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A04E3AD7-D1B2-9245-BE35-CCC3ABC5EDF5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4387040" y="4518360"/>
              <a:ext cx="367560" cy="147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205600</xdr:colOff>
      <xdr:row>19</xdr:row>
      <xdr:rowOff>179480</xdr:rowOff>
    </xdr:from>
    <xdr:to>
      <xdr:col>21</xdr:col>
      <xdr:colOff>63140</xdr:colOff>
      <xdr:row>20</xdr:row>
      <xdr:rowOff>198400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8C259F52-E104-BB48-9B7D-F0D45119C3C6}"/>
                </a:ext>
              </a:extLst>
            </xdr14:cNvPr>
            <xdr14:cNvContentPartPr/>
          </xdr14:nvContentPartPr>
          <xdr14:nvPr macro=""/>
          <xdr14:xfrm>
            <a:off x="14785200" y="4040280"/>
            <a:ext cx="530640" cy="222120"/>
          </xdr14:xfrm>
        </xdr:contentPart>
      </mc:Choice>
      <mc:Fallback xmlns="">
        <xdr:pic>
          <xdr:nvPicPr>
            <xdr:cNvPr id="39" name="Ink 38">
              <a:extLst>
                <a:ext uri="{FF2B5EF4-FFF2-40B4-BE49-F238E27FC236}">
                  <a16:creationId xmlns:a16="http://schemas.microsoft.com/office/drawing/2014/main" id="{8C259F52-E104-BB48-9B7D-F0D45119C3C6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4770090" y="4024800"/>
              <a:ext cx="561219" cy="252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183540</xdr:colOff>
      <xdr:row>30</xdr:row>
      <xdr:rowOff>69360</xdr:rowOff>
    </xdr:from>
    <xdr:to>
      <xdr:col>20</xdr:col>
      <xdr:colOff>47560</xdr:colOff>
      <xdr:row>31</xdr:row>
      <xdr:rowOff>13760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E7892E7C-B212-9C46-9EAE-EA56CE322D83}"/>
                </a:ext>
              </a:extLst>
            </xdr14:cNvPr>
            <xdr14:cNvContentPartPr/>
          </xdr14:nvContentPartPr>
          <xdr14:nvPr macro=""/>
          <xdr14:xfrm>
            <a:off x="14090040" y="6165360"/>
            <a:ext cx="537120" cy="147600"/>
          </xdr14:xfrm>
        </xdr:contentPart>
      </mc:Choice>
      <mc:Fallback xmlns="">
        <xdr:pic>
          <xdr:nvPicPr>
            <xdr:cNvPr id="52" name="Ink 51">
              <a:extLst>
                <a:ext uri="{FF2B5EF4-FFF2-40B4-BE49-F238E27FC236}">
                  <a16:creationId xmlns:a16="http://schemas.microsoft.com/office/drawing/2014/main" id="{E7892E7C-B212-9C46-9EAE-EA56CE322D83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4074920" y="6149880"/>
              <a:ext cx="567720" cy="178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114060</xdr:colOff>
      <xdr:row>32</xdr:row>
      <xdr:rowOff>138520</xdr:rowOff>
    </xdr:from>
    <xdr:to>
      <xdr:col>19</xdr:col>
      <xdr:colOff>341580</xdr:colOff>
      <xdr:row>33</xdr:row>
      <xdr:rowOff>107760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A1733EC-3282-3F40-AF75-B250B4E9C57F}"/>
                </a:ext>
              </a:extLst>
            </xdr14:cNvPr>
            <xdr14:cNvContentPartPr/>
          </xdr14:nvContentPartPr>
          <xdr14:nvPr macro=""/>
          <xdr14:xfrm>
            <a:off x="14020560" y="6640920"/>
            <a:ext cx="227520" cy="172440"/>
          </xdr14:xfrm>
        </xdr:contentPart>
      </mc:Choice>
      <mc:Fallback xmlns="">
        <xdr:pic>
          <xdr:nvPicPr>
            <xdr:cNvPr id="55" name="Ink 54">
              <a:extLst>
                <a:ext uri="{FF2B5EF4-FFF2-40B4-BE49-F238E27FC236}">
                  <a16:creationId xmlns:a16="http://schemas.microsoft.com/office/drawing/2014/main" id="{BA1733EC-3282-3F40-AF75-B250B4E9C57F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4005416" y="6625768"/>
              <a:ext cx="258168" cy="20310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19</xdr:col>
      <xdr:colOff>359580</xdr:colOff>
      <xdr:row>24</xdr:row>
      <xdr:rowOff>28920</xdr:rowOff>
    </xdr:from>
    <xdr:to>
      <xdr:col>20</xdr:col>
      <xdr:colOff>546520</xdr:colOff>
      <xdr:row>30</xdr:row>
      <xdr:rowOff>197520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8361AB18-7425-BE4C-B8E9-CF880EEBCD2A}"/>
                </a:ext>
              </a:extLst>
            </xdr14:cNvPr>
            <xdr14:cNvContentPartPr/>
          </xdr14:nvContentPartPr>
          <xdr14:nvPr macro=""/>
          <xdr14:xfrm>
            <a:off x="14266080" y="4905720"/>
            <a:ext cx="860040" cy="1387800"/>
          </xdr14:xfrm>
        </xdr:contentPart>
      </mc:Choice>
      <mc:Fallback xmlns="">
        <xdr:pic>
          <xdr:nvPicPr>
            <xdr:cNvPr id="63" name="Ink 62">
              <a:extLst>
                <a:ext uri="{FF2B5EF4-FFF2-40B4-BE49-F238E27FC236}">
                  <a16:creationId xmlns:a16="http://schemas.microsoft.com/office/drawing/2014/main" id="{8361AB18-7425-BE4C-B8E9-CF880EEBCD2A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4250960" y="4890600"/>
              <a:ext cx="890640" cy="141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247020</xdr:colOff>
      <xdr:row>33</xdr:row>
      <xdr:rowOff>66000</xdr:rowOff>
    </xdr:from>
    <xdr:to>
      <xdr:col>13</xdr:col>
      <xdr:colOff>406500</xdr:colOff>
      <xdr:row>34</xdr:row>
      <xdr:rowOff>77360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FC35342-0647-314E-A7C6-C649CEF9FE0B}"/>
                </a:ext>
              </a:extLst>
            </xdr14:cNvPr>
            <xdr14:cNvContentPartPr/>
          </xdr14:nvContentPartPr>
          <xdr14:nvPr macro=""/>
          <xdr14:xfrm>
            <a:off x="10114920" y="6771600"/>
            <a:ext cx="159480" cy="214560"/>
          </xdr14:xfrm>
        </xdr:contentPart>
      </mc:Choice>
      <mc:Fallback xmlns="">
        <xdr:pic>
          <xdr:nvPicPr>
            <xdr:cNvPr id="69" name="Ink 68">
              <a:extLst>
                <a:ext uri="{FF2B5EF4-FFF2-40B4-BE49-F238E27FC236}">
                  <a16:creationId xmlns:a16="http://schemas.microsoft.com/office/drawing/2014/main" id="{0FC35342-0647-314E-A7C6-C649CEF9FE0B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0099800" y="6756120"/>
              <a:ext cx="190080" cy="24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198060</xdr:colOff>
      <xdr:row>30</xdr:row>
      <xdr:rowOff>29400</xdr:rowOff>
    </xdr:from>
    <xdr:to>
      <xdr:col>18</xdr:col>
      <xdr:colOff>659000</xdr:colOff>
      <xdr:row>32</xdr:row>
      <xdr:rowOff>39160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FAFE969E-318E-1B4B-9E48-EB643782942E}"/>
                </a:ext>
              </a:extLst>
            </xdr14:cNvPr>
            <xdr14:cNvContentPartPr/>
          </xdr14:nvContentPartPr>
          <xdr14:nvPr macro=""/>
          <xdr14:xfrm>
            <a:off x="10065960" y="6125400"/>
            <a:ext cx="3826440" cy="416160"/>
          </xdr14:xfrm>
        </xdr:contentPart>
      </mc:Choice>
      <mc:Fallback xmlns="">
        <xdr:pic>
          <xdr:nvPicPr>
            <xdr:cNvPr id="75" name="Ink 74">
              <a:extLst>
                <a:ext uri="{FF2B5EF4-FFF2-40B4-BE49-F238E27FC236}">
                  <a16:creationId xmlns:a16="http://schemas.microsoft.com/office/drawing/2014/main" id="{FAFE969E-318E-1B4B-9E48-EB643782942E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0050480" y="6110280"/>
              <a:ext cx="3857040" cy="446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472360</xdr:colOff>
      <xdr:row>31</xdr:row>
      <xdr:rowOff>186200</xdr:rowOff>
    </xdr:from>
    <xdr:to>
      <xdr:col>20</xdr:col>
      <xdr:colOff>487120</xdr:colOff>
      <xdr:row>32</xdr:row>
      <xdr:rowOff>111160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C7C0BC6-9175-E940-847F-AB3C4EC0060F}"/>
                </a:ext>
              </a:extLst>
            </xdr14:cNvPr>
            <xdr14:cNvContentPartPr/>
          </xdr14:nvContentPartPr>
          <xdr14:nvPr macro=""/>
          <xdr14:xfrm>
            <a:off x="15051960" y="6485400"/>
            <a:ext cx="14760" cy="128160"/>
          </xdr14:xfrm>
        </xdr:contentPart>
      </mc:Choice>
      <mc:Fallback xmlns="">
        <xdr:pic>
          <xdr:nvPicPr>
            <xdr:cNvPr id="76" name="Ink 75">
              <a:extLst>
                <a:ext uri="{FF2B5EF4-FFF2-40B4-BE49-F238E27FC236}">
                  <a16:creationId xmlns:a16="http://schemas.microsoft.com/office/drawing/2014/main" id="{9C7C0BC6-9175-E940-847F-AB3C4EC0060F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5036480" y="6469920"/>
              <a:ext cx="45360" cy="158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630400</xdr:colOff>
      <xdr:row>31</xdr:row>
      <xdr:rowOff>59840</xdr:rowOff>
    </xdr:from>
    <xdr:to>
      <xdr:col>22</xdr:col>
      <xdr:colOff>138120</xdr:colOff>
      <xdr:row>32</xdr:row>
      <xdr:rowOff>173800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40C178C-206E-D247-A870-092726676F2A}"/>
                </a:ext>
              </a:extLst>
            </xdr14:cNvPr>
            <xdr14:cNvContentPartPr/>
          </xdr14:nvContentPartPr>
          <xdr14:nvPr macro=""/>
          <xdr14:xfrm>
            <a:off x="15210000" y="6359040"/>
            <a:ext cx="853920" cy="317160"/>
          </xdr14:xfrm>
        </xdr:contentPart>
      </mc:Choice>
      <mc:Fallback xmlns="">
        <xdr:pic>
          <xdr:nvPicPr>
            <xdr:cNvPr id="85" name="Ink 84">
              <a:extLst>
                <a:ext uri="{FF2B5EF4-FFF2-40B4-BE49-F238E27FC236}">
                  <a16:creationId xmlns:a16="http://schemas.microsoft.com/office/drawing/2014/main" id="{C40C178C-206E-D247-A870-092726676F2A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5194880" y="6343920"/>
              <a:ext cx="884160" cy="34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666260</xdr:colOff>
      <xdr:row>34</xdr:row>
      <xdr:rowOff>198680</xdr:rowOff>
    </xdr:from>
    <xdr:to>
      <xdr:col>17</xdr:col>
      <xdr:colOff>117100</xdr:colOff>
      <xdr:row>36</xdr:row>
      <xdr:rowOff>156600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9DB7299D-01C0-994D-A4B7-9AF0B2A0FC29}"/>
                </a:ext>
              </a:extLst>
            </xdr14:cNvPr>
            <xdr14:cNvContentPartPr/>
          </xdr14:nvContentPartPr>
          <xdr14:nvPr macro=""/>
          <xdr14:xfrm>
            <a:off x="11880360" y="7107480"/>
            <a:ext cx="797040" cy="364320"/>
          </xdr14:xfrm>
        </xdr:contentPart>
      </mc:Choice>
      <mc:Fallback xmlns="">
        <xdr:pic>
          <xdr:nvPicPr>
            <xdr:cNvPr id="94" name="Ink 93">
              <a:extLst>
                <a:ext uri="{FF2B5EF4-FFF2-40B4-BE49-F238E27FC236}">
                  <a16:creationId xmlns:a16="http://schemas.microsoft.com/office/drawing/2014/main" id="{9DB7299D-01C0-994D-A4B7-9AF0B2A0FC29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1864880" y="7092360"/>
              <a:ext cx="827640" cy="394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136800</xdr:colOff>
      <xdr:row>32</xdr:row>
      <xdr:rowOff>68320</xdr:rowOff>
    </xdr:from>
    <xdr:to>
      <xdr:col>16</xdr:col>
      <xdr:colOff>224280</xdr:colOff>
      <xdr:row>33</xdr:row>
      <xdr:rowOff>163560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2A0CE196-C23F-AE49-9778-6F9F7D0317CE}"/>
                </a:ext>
              </a:extLst>
            </xdr14:cNvPr>
            <xdr14:cNvContentPartPr/>
          </xdr14:nvContentPartPr>
          <xdr14:nvPr macro=""/>
          <xdr14:xfrm>
            <a:off x="12024000" y="6570720"/>
            <a:ext cx="87480" cy="298440"/>
          </xdr14:xfrm>
        </xdr:contentPart>
      </mc:Choice>
      <mc:Fallback xmlns="">
        <xdr:pic>
          <xdr:nvPicPr>
            <xdr:cNvPr id="95" name="Ink 94">
              <a:extLst>
                <a:ext uri="{FF2B5EF4-FFF2-40B4-BE49-F238E27FC236}">
                  <a16:creationId xmlns:a16="http://schemas.microsoft.com/office/drawing/2014/main" id="{2A0CE196-C23F-AE49-9778-6F9F7D0317CE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2008880" y="6555600"/>
              <a:ext cx="118080" cy="329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191860</xdr:colOff>
      <xdr:row>2</xdr:row>
      <xdr:rowOff>189400</xdr:rowOff>
    </xdr:from>
    <xdr:to>
      <xdr:col>11</xdr:col>
      <xdr:colOff>323260</xdr:colOff>
      <xdr:row>4</xdr:row>
      <xdr:rowOff>137960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E171E28B-5760-9B40-9BBF-926EEB48B0FA}"/>
                </a:ext>
              </a:extLst>
            </xdr14:cNvPr>
            <xdr14:cNvContentPartPr/>
          </xdr14:nvContentPartPr>
          <xdr14:nvPr macro=""/>
          <xdr14:xfrm>
            <a:off x="9246960" y="595800"/>
            <a:ext cx="131400" cy="3549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E171E28B-5760-9B40-9BBF-926EEB48B0FA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9231840" y="580680"/>
              <a:ext cx="162000" cy="385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203020</xdr:colOff>
      <xdr:row>3</xdr:row>
      <xdr:rowOff>170160</xdr:rowOff>
    </xdr:from>
    <xdr:to>
      <xdr:col>11</xdr:col>
      <xdr:colOff>333700</xdr:colOff>
      <xdr:row>3</xdr:row>
      <xdr:rowOff>187440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F4E11F9-A02D-664B-BADF-A8C0C02949E6}"/>
                </a:ext>
              </a:extLst>
            </xdr14:cNvPr>
            <xdr14:cNvContentPartPr/>
          </xdr14:nvContentPartPr>
          <xdr14:nvPr macro=""/>
          <xdr14:xfrm>
            <a:off x="9258120" y="779760"/>
            <a:ext cx="130680" cy="172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4F4E11F9-A02D-664B-BADF-A8C0C02949E6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243000" y="764280"/>
              <a:ext cx="161280" cy="47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467980</xdr:colOff>
      <xdr:row>3</xdr:row>
      <xdr:rowOff>9960</xdr:rowOff>
    </xdr:from>
    <xdr:to>
      <xdr:col>12</xdr:col>
      <xdr:colOff>18080</xdr:colOff>
      <xdr:row>4</xdr:row>
      <xdr:rowOff>113480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66C63452-E535-F843-91CE-5F145DEEAA12}"/>
                </a:ext>
              </a:extLst>
            </xdr14:cNvPr>
            <xdr14:cNvContentPartPr/>
          </xdr14:nvContentPartPr>
          <xdr14:nvPr macro=""/>
          <xdr14:xfrm>
            <a:off x="9523080" y="619560"/>
            <a:ext cx="223200" cy="30672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66C63452-E535-F843-91CE-5F145DEEAA12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507960" y="604440"/>
              <a:ext cx="253440" cy="337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280160</xdr:colOff>
      <xdr:row>3</xdr:row>
      <xdr:rowOff>137040</xdr:rowOff>
    </xdr:from>
    <xdr:to>
      <xdr:col>12</xdr:col>
      <xdr:colOff>332000</xdr:colOff>
      <xdr:row>3</xdr:row>
      <xdr:rowOff>151080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5175F65-C72A-E140-9D33-781CA208968A}"/>
                </a:ext>
              </a:extLst>
            </xdr14:cNvPr>
            <xdr14:cNvContentPartPr/>
          </xdr14:nvContentPartPr>
          <xdr14:nvPr macro=""/>
          <xdr14:xfrm>
            <a:off x="10008360" y="746640"/>
            <a:ext cx="51840" cy="1404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75175F65-C72A-E140-9D33-781CA208968A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992880" y="731160"/>
              <a:ext cx="82440" cy="44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312200</xdr:colOff>
      <xdr:row>4</xdr:row>
      <xdr:rowOff>25280</xdr:rowOff>
    </xdr:from>
    <xdr:to>
      <xdr:col>12</xdr:col>
      <xdr:colOff>352520</xdr:colOff>
      <xdr:row>4</xdr:row>
      <xdr:rowOff>37520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72C0803-ECDC-A949-825C-6AA96B7E20A1}"/>
                </a:ext>
              </a:extLst>
            </xdr14:cNvPr>
            <xdr14:cNvContentPartPr/>
          </xdr14:nvContentPartPr>
          <xdr14:nvPr macro=""/>
          <xdr14:xfrm>
            <a:off x="10040400" y="838080"/>
            <a:ext cx="40320" cy="1224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A72C0803-ECDC-A949-825C-6AA96B7E20A1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0025280" y="822600"/>
              <a:ext cx="70560" cy="42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262260</xdr:colOff>
      <xdr:row>2</xdr:row>
      <xdr:rowOff>141160</xdr:rowOff>
    </xdr:from>
    <xdr:to>
      <xdr:col>13</xdr:col>
      <xdr:colOff>385380</xdr:colOff>
      <xdr:row>5</xdr:row>
      <xdr:rowOff>49240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15D1BAC-67B4-0D47-8091-78DA885C7C23}"/>
                </a:ext>
              </a:extLst>
            </xdr14:cNvPr>
            <xdr14:cNvContentPartPr/>
          </xdr14:nvContentPartPr>
          <xdr14:nvPr macro=""/>
          <xdr14:xfrm>
            <a:off x="10663560" y="547560"/>
            <a:ext cx="123120" cy="51768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815D1BAC-67B4-0D47-8091-78DA885C7C23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0648440" y="532440"/>
              <a:ext cx="153720" cy="548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649260</xdr:colOff>
      <xdr:row>3</xdr:row>
      <xdr:rowOff>112560</xdr:rowOff>
    </xdr:from>
    <xdr:to>
      <xdr:col>13</xdr:col>
      <xdr:colOff>666540</xdr:colOff>
      <xdr:row>4</xdr:row>
      <xdr:rowOff>50120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F08AE42-8CF4-BD45-A745-77E85F217570}"/>
                </a:ext>
              </a:extLst>
            </xdr14:cNvPr>
            <xdr14:cNvContentPartPr/>
          </xdr14:nvContentPartPr>
          <xdr14:nvPr macro=""/>
          <xdr14:xfrm>
            <a:off x="11050560" y="722160"/>
            <a:ext cx="17280" cy="1407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5F08AE42-8CF4-BD45-A745-77E85F217570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1035080" y="706680"/>
              <a:ext cx="47880" cy="171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267400</xdr:colOff>
      <xdr:row>3</xdr:row>
      <xdr:rowOff>123360</xdr:rowOff>
    </xdr:from>
    <xdr:to>
      <xdr:col>14</xdr:col>
      <xdr:colOff>274600</xdr:colOff>
      <xdr:row>4</xdr:row>
      <xdr:rowOff>110960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6A01FCD6-CADC-3F4C-8E36-A41CC0BA1E8D}"/>
                </a:ext>
              </a:extLst>
            </xdr14:cNvPr>
            <xdr14:cNvContentPartPr/>
          </xdr14:nvContentPartPr>
          <xdr14:nvPr macro=""/>
          <xdr14:xfrm>
            <a:off x="11341800" y="732960"/>
            <a:ext cx="7200" cy="19080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6A01FCD6-CADC-3F4C-8E36-A41CC0BA1E8D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326680" y="717840"/>
              <a:ext cx="37440" cy="221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262360</xdr:colOff>
      <xdr:row>4</xdr:row>
      <xdr:rowOff>4760</xdr:rowOff>
    </xdr:from>
    <xdr:to>
      <xdr:col>14</xdr:col>
      <xdr:colOff>423640</xdr:colOff>
      <xdr:row>4</xdr:row>
      <xdr:rowOff>19520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F7DD813-3F5B-C440-B6B1-725D4852DA45}"/>
                </a:ext>
              </a:extLst>
            </xdr14:cNvPr>
            <xdr14:cNvContentPartPr/>
          </xdr14:nvContentPartPr>
          <xdr14:nvPr macro=""/>
          <xdr14:xfrm>
            <a:off x="11336760" y="817560"/>
            <a:ext cx="161280" cy="1476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2F7DD813-3F5B-C440-B6B1-725D4852DA45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321280" y="802440"/>
              <a:ext cx="191880" cy="45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549280</xdr:colOff>
      <xdr:row>3</xdr:row>
      <xdr:rowOff>165840</xdr:rowOff>
    </xdr:from>
    <xdr:to>
      <xdr:col>14</xdr:col>
      <xdr:colOff>549640</xdr:colOff>
      <xdr:row>4</xdr:row>
      <xdr:rowOff>33200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2C85037E-2216-8441-A693-53D9C8DD5D2A}"/>
                </a:ext>
              </a:extLst>
            </xdr14:cNvPr>
            <xdr14:cNvContentPartPr/>
          </xdr14:nvContentPartPr>
          <xdr14:nvPr macro=""/>
          <xdr14:xfrm>
            <a:off x="11623680" y="775440"/>
            <a:ext cx="360" cy="705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2C85037E-2216-8441-A693-53D9C8DD5D2A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1608560" y="759960"/>
              <a:ext cx="30960" cy="101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550000</xdr:colOff>
      <xdr:row>3</xdr:row>
      <xdr:rowOff>49560</xdr:rowOff>
    </xdr:from>
    <xdr:to>
      <xdr:col>14</xdr:col>
      <xdr:colOff>552880</xdr:colOff>
      <xdr:row>3</xdr:row>
      <xdr:rowOff>62520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9E99D3F-898C-0C4A-A24C-FA580FF06C58}"/>
                </a:ext>
              </a:extLst>
            </xdr14:cNvPr>
            <xdr14:cNvContentPartPr/>
          </xdr14:nvContentPartPr>
          <xdr14:nvPr macro=""/>
          <xdr14:xfrm>
            <a:off x="11624400" y="659160"/>
            <a:ext cx="2880" cy="1296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49E99D3F-898C-0C4A-A24C-FA580FF06C58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1609280" y="644040"/>
              <a:ext cx="33480" cy="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439380</xdr:colOff>
      <xdr:row>2</xdr:row>
      <xdr:rowOff>105520</xdr:rowOff>
    </xdr:from>
    <xdr:to>
      <xdr:col>13</xdr:col>
      <xdr:colOff>593820</xdr:colOff>
      <xdr:row>4</xdr:row>
      <xdr:rowOff>120320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9B623637-DDE6-9B4E-B40C-EA857FD03A5E}"/>
                </a:ext>
              </a:extLst>
            </xdr14:cNvPr>
            <xdr14:cNvContentPartPr/>
          </xdr14:nvContentPartPr>
          <xdr14:nvPr macro=""/>
          <xdr14:xfrm>
            <a:off x="10840680" y="511920"/>
            <a:ext cx="154440" cy="42120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9B623637-DDE6-9B4E-B40C-EA857FD03A5E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0825200" y="496800"/>
              <a:ext cx="185040" cy="451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630640</xdr:colOff>
      <xdr:row>2</xdr:row>
      <xdr:rowOff>87880</xdr:rowOff>
    </xdr:from>
    <xdr:to>
      <xdr:col>15</xdr:col>
      <xdr:colOff>61220</xdr:colOff>
      <xdr:row>4</xdr:row>
      <xdr:rowOff>69560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F5392B2-2728-9647-8983-03DE4BBC850C}"/>
                </a:ext>
              </a:extLst>
            </xdr14:cNvPr>
            <xdr14:cNvContentPartPr/>
          </xdr14:nvContentPartPr>
          <xdr14:nvPr macro=""/>
          <xdr14:xfrm>
            <a:off x="11705040" y="494280"/>
            <a:ext cx="103680" cy="38808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EF5392B2-2728-9647-8983-03DE4BBC850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1689560" y="478800"/>
              <a:ext cx="134280" cy="418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127100</xdr:colOff>
      <xdr:row>1</xdr:row>
      <xdr:rowOff>150320</xdr:rowOff>
    </xdr:from>
    <xdr:to>
      <xdr:col>15</xdr:col>
      <xdr:colOff>243740</xdr:colOff>
      <xdr:row>2</xdr:row>
      <xdr:rowOff>87880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50399D7-C439-ED40-B177-5B40B673D6D1}"/>
                </a:ext>
              </a:extLst>
            </xdr14:cNvPr>
            <xdr14:cNvContentPartPr/>
          </xdr14:nvContentPartPr>
          <xdr14:nvPr macro=""/>
          <xdr14:xfrm>
            <a:off x="11874600" y="353520"/>
            <a:ext cx="116640" cy="1407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450399D7-C439-ED40-B177-5B40B673D6D1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1859480" y="338400"/>
              <a:ext cx="147240" cy="171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393500</xdr:colOff>
      <xdr:row>3</xdr:row>
      <xdr:rowOff>42000</xdr:rowOff>
    </xdr:from>
    <xdr:to>
      <xdr:col>15</xdr:col>
      <xdr:colOff>557300</xdr:colOff>
      <xdr:row>3</xdr:row>
      <xdr:rowOff>54960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29AD5B43-2173-824E-A525-29EC45D347F9}"/>
                </a:ext>
              </a:extLst>
            </xdr14:cNvPr>
            <xdr14:cNvContentPartPr/>
          </xdr14:nvContentPartPr>
          <xdr14:nvPr macro=""/>
          <xdr14:xfrm>
            <a:off x="12141000" y="651600"/>
            <a:ext cx="163800" cy="1296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29AD5B43-2173-824E-A525-29EC45D347F9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2125880" y="636480"/>
              <a:ext cx="194400" cy="4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81120</xdr:colOff>
      <xdr:row>2</xdr:row>
      <xdr:rowOff>86440</xdr:rowOff>
    </xdr:from>
    <xdr:to>
      <xdr:col>16</xdr:col>
      <xdr:colOff>114600</xdr:colOff>
      <xdr:row>3</xdr:row>
      <xdr:rowOff>56040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103AE0E-8642-5E4E-9F14-1F97DABF4D46}"/>
                </a:ext>
              </a:extLst>
            </xdr14:cNvPr>
            <xdr14:cNvContentPartPr/>
          </xdr14:nvContentPartPr>
          <xdr14:nvPr macro=""/>
          <xdr14:xfrm>
            <a:off x="12501720" y="492840"/>
            <a:ext cx="33480" cy="17280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C103AE0E-8642-5E4E-9F14-1F97DABF4D46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2486600" y="477720"/>
              <a:ext cx="63720" cy="203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258760</xdr:colOff>
      <xdr:row>4</xdr:row>
      <xdr:rowOff>114200</xdr:rowOff>
    </xdr:from>
    <xdr:to>
      <xdr:col>15</xdr:col>
      <xdr:colOff>645140</xdr:colOff>
      <xdr:row>5</xdr:row>
      <xdr:rowOff>50320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3C20B350-E744-9F4A-9783-D92983DC40F8}"/>
                </a:ext>
              </a:extLst>
            </xdr14:cNvPr>
            <xdr14:cNvContentPartPr/>
          </xdr14:nvContentPartPr>
          <xdr14:nvPr macro=""/>
          <xdr14:xfrm>
            <a:off x="11333160" y="927000"/>
            <a:ext cx="1059480" cy="13932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3C20B350-E744-9F4A-9783-D92983DC40F8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1318040" y="911520"/>
              <a:ext cx="1090080" cy="169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7220</xdr:colOff>
      <xdr:row>5</xdr:row>
      <xdr:rowOff>104680</xdr:rowOff>
    </xdr:from>
    <xdr:to>
      <xdr:col>15</xdr:col>
      <xdr:colOff>208460</xdr:colOff>
      <xdr:row>7</xdr:row>
      <xdr:rowOff>47480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B06BCCE-0AF8-B94B-9FB7-95956F96ED19}"/>
                </a:ext>
              </a:extLst>
            </xdr14:cNvPr>
            <xdr14:cNvContentPartPr/>
          </xdr14:nvContentPartPr>
          <xdr14:nvPr macro=""/>
          <xdr14:xfrm>
            <a:off x="11754720" y="1120680"/>
            <a:ext cx="201240" cy="34920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3B06BCCE-0AF8-B94B-9FB7-95956F96ED19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1739600" y="1105560"/>
              <a:ext cx="231480" cy="379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274800</xdr:colOff>
      <xdr:row>1</xdr:row>
      <xdr:rowOff>7400</xdr:rowOff>
    </xdr:from>
    <xdr:to>
      <xdr:col>16</xdr:col>
      <xdr:colOff>543000</xdr:colOff>
      <xdr:row>6</xdr:row>
      <xdr:rowOff>50880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F49BD94C-B11D-884E-A39F-21D8DAA3A0AD}"/>
                </a:ext>
              </a:extLst>
            </xdr14:cNvPr>
            <xdr14:cNvContentPartPr/>
          </xdr14:nvContentPartPr>
          <xdr14:nvPr macro=""/>
          <xdr14:xfrm>
            <a:off x="12695400" y="210600"/>
            <a:ext cx="268200" cy="105948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F49BD94C-B11D-884E-A39F-21D8DAA3A0AD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2680280" y="195480"/>
              <a:ext cx="298440" cy="1090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373140</xdr:colOff>
      <xdr:row>4</xdr:row>
      <xdr:rowOff>44720</xdr:rowOff>
    </xdr:from>
    <xdr:to>
      <xdr:col>13</xdr:col>
      <xdr:colOff>562140</xdr:colOff>
      <xdr:row>6</xdr:row>
      <xdr:rowOff>86520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88CA9306-48AB-AD47-89C8-0F7DC5EDD105}"/>
                </a:ext>
              </a:extLst>
            </xdr14:cNvPr>
            <xdr14:cNvContentPartPr/>
          </xdr14:nvContentPartPr>
          <xdr14:nvPr macro=""/>
          <xdr14:xfrm>
            <a:off x="10774440" y="857520"/>
            <a:ext cx="189000" cy="44820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88CA9306-48AB-AD47-89C8-0F7DC5EDD105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0759320" y="842040"/>
              <a:ext cx="219600" cy="478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672920</xdr:colOff>
      <xdr:row>3</xdr:row>
      <xdr:rowOff>33000</xdr:rowOff>
    </xdr:from>
    <xdr:to>
      <xdr:col>13</xdr:col>
      <xdr:colOff>158580</xdr:colOff>
      <xdr:row>4</xdr:row>
      <xdr:rowOff>161720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DE31E18F-5029-1B45-BDFB-0DEA9B8E4FDF}"/>
                </a:ext>
              </a:extLst>
            </xdr14:cNvPr>
            <xdr14:cNvContentPartPr/>
          </xdr14:nvContentPartPr>
          <xdr14:nvPr macro=""/>
          <xdr14:xfrm>
            <a:off x="10401120" y="642600"/>
            <a:ext cx="158760" cy="33192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DE31E18F-5029-1B45-BDFB-0DEA9B8E4FDF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0386000" y="627480"/>
              <a:ext cx="189000" cy="362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23580</xdr:colOff>
      <xdr:row>4</xdr:row>
      <xdr:rowOff>35360</xdr:rowOff>
    </xdr:from>
    <xdr:to>
      <xdr:col>13</xdr:col>
      <xdr:colOff>211140</xdr:colOff>
      <xdr:row>4</xdr:row>
      <xdr:rowOff>61280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37FD6D1-56DF-624A-A20A-6D0B2FCFA23D}"/>
                </a:ext>
              </a:extLst>
            </xdr14:cNvPr>
            <xdr14:cNvContentPartPr/>
          </xdr14:nvContentPartPr>
          <xdr14:nvPr macro=""/>
          <xdr14:xfrm>
            <a:off x="10424880" y="848160"/>
            <a:ext cx="187560" cy="2592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037FD6D1-56DF-624A-A20A-6D0B2FCFA23D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0409400" y="833040"/>
              <a:ext cx="218160" cy="5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242820</xdr:colOff>
      <xdr:row>4</xdr:row>
      <xdr:rowOff>161360</xdr:rowOff>
    </xdr:from>
    <xdr:to>
      <xdr:col>13</xdr:col>
      <xdr:colOff>251460</xdr:colOff>
      <xdr:row>4</xdr:row>
      <xdr:rowOff>161720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55B33EEE-7E4A-2641-8ECD-B7CC81510F7A}"/>
                </a:ext>
              </a:extLst>
            </xdr14:cNvPr>
            <xdr14:cNvContentPartPr/>
          </xdr14:nvContentPartPr>
          <xdr14:nvPr macro=""/>
          <xdr14:xfrm>
            <a:off x="10644120" y="974160"/>
            <a:ext cx="8640" cy="360"/>
          </xdr14:xfrm>
        </xdr:contentPart>
      </mc:Choice>
      <mc:Fallback xmlns="">
        <xdr:pic>
          <xdr:nvPicPr>
            <xdr:cNvPr id="24" name="Ink 23">
              <a:extLst>
                <a:ext uri="{FF2B5EF4-FFF2-40B4-BE49-F238E27FC236}">
                  <a16:creationId xmlns:a16="http://schemas.microsoft.com/office/drawing/2014/main" id="{55B33EEE-7E4A-2641-8ECD-B7CC81510F7A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10629000" y="959040"/>
              <a:ext cx="39240" cy="309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94260</xdr:colOff>
      <xdr:row>5</xdr:row>
      <xdr:rowOff>36280</xdr:rowOff>
    </xdr:from>
    <xdr:to>
      <xdr:col>10</xdr:col>
      <xdr:colOff>466860</xdr:colOff>
      <xdr:row>6</xdr:row>
      <xdr:rowOff>103080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623AEA8E-0063-1247-BB9B-3981352152C4}"/>
                </a:ext>
              </a:extLst>
            </xdr14:cNvPr>
            <xdr14:cNvContentPartPr/>
          </xdr14:nvContentPartPr>
          <xdr14:nvPr macro=""/>
          <xdr14:xfrm>
            <a:off x="8971560" y="1052280"/>
            <a:ext cx="372600" cy="27000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623AEA8E-0063-1247-BB9B-3981352152C4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956080" y="1036800"/>
              <a:ext cx="402840" cy="300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514740</xdr:colOff>
      <xdr:row>2</xdr:row>
      <xdr:rowOff>196960</xdr:rowOff>
    </xdr:from>
    <xdr:to>
      <xdr:col>10</xdr:col>
      <xdr:colOff>618420</xdr:colOff>
      <xdr:row>4</xdr:row>
      <xdr:rowOff>80360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7F06E41-6227-0344-9A10-CC57596AA488}"/>
                </a:ext>
              </a:extLst>
            </xdr14:cNvPr>
            <xdr14:cNvContentPartPr/>
          </xdr14:nvContentPartPr>
          <xdr14:nvPr macro=""/>
          <xdr14:xfrm>
            <a:off x="9392040" y="603360"/>
            <a:ext cx="103680" cy="28980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37F06E41-6227-0344-9A10-CC57596AA488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376560" y="588240"/>
              <a:ext cx="134280" cy="320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404220</xdr:colOff>
      <xdr:row>2</xdr:row>
      <xdr:rowOff>136120</xdr:rowOff>
    </xdr:from>
    <xdr:to>
      <xdr:col>10</xdr:col>
      <xdr:colOff>555420</xdr:colOff>
      <xdr:row>4</xdr:row>
      <xdr:rowOff>107720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763D0F3-BCE8-EE41-A9FC-A11774A2169E}"/>
                </a:ext>
              </a:extLst>
            </xdr14:cNvPr>
            <xdr14:cNvContentPartPr/>
          </xdr14:nvContentPartPr>
          <xdr14:nvPr macro=""/>
          <xdr14:xfrm>
            <a:off x="9281520" y="542520"/>
            <a:ext cx="151200" cy="3780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3763D0F3-BCE8-EE41-A9FC-A11774A2169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9266400" y="527400"/>
              <a:ext cx="181800" cy="408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777900</xdr:colOff>
      <xdr:row>2</xdr:row>
      <xdr:rowOff>124240</xdr:rowOff>
    </xdr:from>
    <xdr:to>
      <xdr:col>10</xdr:col>
      <xdr:colOff>825420</xdr:colOff>
      <xdr:row>3</xdr:row>
      <xdr:rowOff>174480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C17767E-FBF9-BC4F-83FF-B54586CA0F2B}"/>
                </a:ext>
              </a:extLst>
            </xdr14:cNvPr>
            <xdr14:cNvContentPartPr/>
          </xdr14:nvContentPartPr>
          <xdr14:nvPr macro=""/>
          <xdr14:xfrm>
            <a:off x="9655200" y="530640"/>
            <a:ext cx="47520" cy="253440"/>
          </xdr14:xfrm>
        </xdr:contentPart>
      </mc:Choice>
      <mc:Fallback xmlns=""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7C17767E-FBF9-BC4F-83FF-B54586CA0F2B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9640080" y="515160"/>
              <a:ext cx="77760" cy="284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672060</xdr:colOff>
      <xdr:row>5</xdr:row>
      <xdr:rowOff>103960</xdr:rowOff>
    </xdr:from>
    <xdr:to>
      <xdr:col>10</xdr:col>
      <xdr:colOff>778260</xdr:colOff>
      <xdr:row>6</xdr:row>
      <xdr:rowOff>63840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8034123-9778-6440-8AAC-DC343CE464A9}"/>
                </a:ext>
              </a:extLst>
            </xdr14:cNvPr>
            <xdr14:cNvContentPartPr/>
          </xdr14:nvContentPartPr>
          <xdr14:nvPr macro=""/>
          <xdr14:xfrm>
            <a:off x="9549360" y="1119960"/>
            <a:ext cx="106200" cy="1630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E8034123-9778-6440-8AAC-DC343CE464A9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9534240" y="1104840"/>
              <a:ext cx="136800" cy="193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418960</xdr:colOff>
      <xdr:row>4</xdr:row>
      <xdr:rowOff>94760</xdr:rowOff>
    </xdr:from>
    <xdr:to>
      <xdr:col>11</xdr:col>
      <xdr:colOff>584560</xdr:colOff>
      <xdr:row>4</xdr:row>
      <xdr:rowOff>121400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FC82FBE-D1DF-2346-9DAC-E41CC6826FA5}"/>
                </a:ext>
              </a:extLst>
            </xdr14:cNvPr>
            <xdr14:cNvContentPartPr/>
          </xdr14:nvContentPartPr>
          <xdr14:nvPr macro=""/>
          <xdr14:xfrm>
            <a:off x="10121760" y="907560"/>
            <a:ext cx="165600" cy="2664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CFC82FBE-D1DF-2346-9DAC-E41CC6826FA5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0106640" y="892080"/>
              <a:ext cx="19584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506800</xdr:colOff>
      <xdr:row>5</xdr:row>
      <xdr:rowOff>38800</xdr:rowOff>
    </xdr:from>
    <xdr:to>
      <xdr:col>11</xdr:col>
      <xdr:colOff>507160</xdr:colOff>
      <xdr:row>5</xdr:row>
      <xdr:rowOff>39160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4CB9477-3680-A049-8418-A2B089B8ACC1}"/>
                </a:ext>
              </a:extLst>
            </xdr14:cNvPr>
            <xdr14:cNvContentPartPr/>
          </xdr14:nvContentPartPr>
          <xdr14:nvPr macro=""/>
          <xdr14:xfrm>
            <a:off x="10209600" y="105480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44CB9477-3680-A049-8418-A2B089B8ACC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0194480" y="1039680"/>
              <a:ext cx="3096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516160</xdr:colOff>
      <xdr:row>5</xdr:row>
      <xdr:rowOff>20800</xdr:rowOff>
    </xdr:from>
    <xdr:to>
      <xdr:col>11</xdr:col>
      <xdr:colOff>663760</xdr:colOff>
      <xdr:row>5</xdr:row>
      <xdr:rowOff>58240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F1F6FF87-CBE0-D745-81F9-F4063A8D4BAD}"/>
                </a:ext>
              </a:extLst>
            </xdr14:cNvPr>
            <xdr14:cNvContentPartPr/>
          </xdr14:nvContentPartPr>
          <xdr14:nvPr macro=""/>
          <xdr14:xfrm>
            <a:off x="10218960" y="1036800"/>
            <a:ext cx="147600" cy="3744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F1F6FF87-CBE0-D745-81F9-F4063A8D4BAD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0203840" y="1021680"/>
              <a:ext cx="178200" cy="68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130200</xdr:colOff>
      <xdr:row>2</xdr:row>
      <xdr:rowOff>181120</xdr:rowOff>
    </xdr:from>
    <xdr:to>
      <xdr:col>13</xdr:col>
      <xdr:colOff>255840</xdr:colOff>
      <xdr:row>4</xdr:row>
      <xdr:rowOff>123200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18B3F893-849F-3E49-B84E-77BF11B91306}"/>
                </a:ext>
              </a:extLst>
            </xdr14:cNvPr>
            <xdr14:cNvContentPartPr/>
          </xdr14:nvContentPartPr>
          <xdr14:nvPr macro=""/>
          <xdr14:xfrm>
            <a:off x="11484000" y="587520"/>
            <a:ext cx="125640" cy="34848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18B3F893-849F-3E49-B84E-77BF11B91306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468880" y="572040"/>
              <a:ext cx="156240" cy="378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403800</xdr:colOff>
      <xdr:row>3</xdr:row>
      <xdr:rowOff>140280</xdr:rowOff>
    </xdr:from>
    <xdr:to>
      <xdr:col>13</xdr:col>
      <xdr:colOff>416760</xdr:colOff>
      <xdr:row>4</xdr:row>
      <xdr:rowOff>52640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5FABE526-F7CA-9442-81B5-CD37EB63150D}"/>
                </a:ext>
              </a:extLst>
            </xdr14:cNvPr>
            <xdr14:cNvContentPartPr/>
          </xdr14:nvContentPartPr>
          <xdr14:nvPr macro=""/>
          <xdr14:xfrm>
            <a:off x="11757600" y="749880"/>
            <a:ext cx="12960" cy="11556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5FABE526-F7CA-9442-81B5-CD37EB63150D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1742120" y="734400"/>
              <a:ext cx="43560" cy="14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690000</xdr:colOff>
      <xdr:row>3</xdr:row>
      <xdr:rowOff>149640</xdr:rowOff>
    </xdr:from>
    <xdr:to>
      <xdr:col>14</xdr:col>
      <xdr:colOff>2740</xdr:colOff>
      <xdr:row>3</xdr:row>
      <xdr:rowOff>175560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864AFA1A-7EC2-8246-85FE-77E96683977B}"/>
                </a:ext>
              </a:extLst>
            </xdr14:cNvPr>
            <xdr14:cNvContentPartPr/>
          </xdr14:nvContentPartPr>
          <xdr14:nvPr macro=""/>
          <xdr14:xfrm>
            <a:off x="12043800" y="759240"/>
            <a:ext cx="138240" cy="2592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864AFA1A-7EC2-8246-85FE-77E96683977B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2028320" y="744120"/>
              <a:ext cx="168840" cy="5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218380</xdr:colOff>
      <xdr:row>3</xdr:row>
      <xdr:rowOff>36960</xdr:rowOff>
    </xdr:from>
    <xdr:to>
      <xdr:col>14</xdr:col>
      <xdr:colOff>404860</xdr:colOff>
      <xdr:row>4</xdr:row>
      <xdr:rowOff>8720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ED84942-FBA1-144C-A691-482AF7DA1FCE}"/>
                </a:ext>
              </a:extLst>
            </xdr14:cNvPr>
            <xdr14:cNvContentPartPr/>
          </xdr14:nvContentPartPr>
          <xdr14:nvPr macro=""/>
          <xdr14:xfrm>
            <a:off x="12397680" y="646560"/>
            <a:ext cx="186480" cy="1749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DED84942-FBA1-144C-A691-482AF7DA1FCE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2382200" y="631440"/>
              <a:ext cx="217080" cy="205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511060</xdr:colOff>
      <xdr:row>1</xdr:row>
      <xdr:rowOff>200360</xdr:rowOff>
    </xdr:from>
    <xdr:to>
      <xdr:col>14</xdr:col>
      <xdr:colOff>624820</xdr:colOff>
      <xdr:row>2</xdr:row>
      <xdr:rowOff>142240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7BCECA7D-F5DB-7A45-A5CB-839C6683FBBC}"/>
                </a:ext>
              </a:extLst>
            </xdr14:cNvPr>
            <xdr14:cNvContentPartPr/>
          </xdr14:nvContentPartPr>
          <xdr14:nvPr macro=""/>
          <xdr14:xfrm>
            <a:off x="12690360" y="403560"/>
            <a:ext cx="113760" cy="14508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7BCECA7D-F5DB-7A45-A5CB-839C6683FBBC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2675240" y="388440"/>
              <a:ext cx="144360" cy="175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700780</xdr:colOff>
      <xdr:row>1</xdr:row>
      <xdr:rowOff>83720</xdr:rowOff>
    </xdr:from>
    <xdr:to>
      <xdr:col>15</xdr:col>
      <xdr:colOff>40880</xdr:colOff>
      <xdr:row>3</xdr:row>
      <xdr:rowOff>180600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EB0A9F7D-B980-0D47-8FB1-A2BB70A7C627}"/>
                </a:ext>
              </a:extLst>
            </xdr14:cNvPr>
            <xdr14:cNvContentPartPr/>
          </xdr14:nvContentPartPr>
          <xdr14:nvPr macro=""/>
          <xdr14:xfrm>
            <a:off x="12880080" y="286920"/>
            <a:ext cx="165600" cy="50328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EB0A9F7D-B980-0D47-8FB1-A2BB70A7C627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2864960" y="271440"/>
              <a:ext cx="195840" cy="533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404520</xdr:colOff>
      <xdr:row>4</xdr:row>
      <xdr:rowOff>150560</xdr:rowOff>
    </xdr:from>
    <xdr:to>
      <xdr:col>14</xdr:col>
      <xdr:colOff>592060</xdr:colOff>
      <xdr:row>4</xdr:row>
      <xdr:rowOff>185480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37900000-6C60-3D4C-9BF9-B88FB759D3D5}"/>
                </a:ext>
              </a:extLst>
            </xdr14:cNvPr>
            <xdr14:cNvContentPartPr/>
          </xdr14:nvContentPartPr>
          <xdr14:nvPr macro=""/>
          <xdr14:xfrm>
            <a:off x="11758320" y="963360"/>
            <a:ext cx="1013040" cy="3492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37900000-6C60-3D4C-9BF9-B88FB759D3D5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1743200" y="947880"/>
              <a:ext cx="1043640" cy="65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36220</xdr:colOff>
      <xdr:row>6</xdr:row>
      <xdr:rowOff>40440</xdr:rowOff>
    </xdr:from>
    <xdr:to>
      <xdr:col>14</xdr:col>
      <xdr:colOff>147460</xdr:colOff>
      <xdr:row>7</xdr:row>
      <xdr:rowOff>20480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98027A0D-41B3-7F42-B8D8-65D7C381C3E1}"/>
                </a:ext>
              </a:extLst>
            </xdr14:cNvPr>
            <xdr14:cNvContentPartPr/>
          </xdr14:nvContentPartPr>
          <xdr14:nvPr macro=""/>
          <xdr14:xfrm>
            <a:off x="12215520" y="1259640"/>
            <a:ext cx="111240" cy="18324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98027A0D-41B3-7F42-B8D8-65D7C381C3E1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2200400" y="1244160"/>
              <a:ext cx="141840" cy="21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129100</xdr:colOff>
      <xdr:row>5</xdr:row>
      <xdr:rowOff>97840</xdr:rowOff>
    </xdr:from>
    <xdr:to>
      <xdr:col>14</xdr:col>
      <xdr:colOff>133060</xdr:colOff>
      <xdr:row>5</xdr:row>
      <xdr:rowOff>112600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04B624E-E52B-3E41-AE84-B39A85133AF8}"/>
                </a:ext>
              </a:extLst>
            </xdr14:cNvPr>
            <xdr14:cNvContentPartPr/>
          </xdr14:nvContentPartPr>
          <xdr14:nvPr macro=""/>
          <xdr14:xfrm>
            <a:off x="12308400" y="1113840"/>
            <a:ext cx="3960" cy="14760"/>
          </xdr14:xfrm>
        </xdr:contentPart>
      </mc:Choice>
      <mc:Fallback xmlns="">
        <xdr:pic>
          <xdr:nvPicPr>
            <xdr:cNvPr id="18" name="Ink 17">
              <a:extLst>
                <a:ext uri="{FF2B5EF4-FFF2-40B4-BE49-F238E27FC236}">
                  <a16:creationId xmlns:a16="http://schemas.microsoft.com/office/drawing/2014/main" id="{E04B624E-E52B-3E41-AE84-B39A85133AF8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2292920" y="1098720"/>
              <a:ext cx="34560" cy="45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262660</xdr:colOff>
      <xdr:row>5</xdr:row>
      <xdr:rowOff>70120</xdr:rowOff>
    </xdr:from>
    <xdr:to>
      <xdr:col>14</xdr:col>
      <xdr:colOff>303340</xdr:colOff>
      <xdr:row>5</xdr:row>
      <xdr:rowOff>176320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5757AE6-C9AD-0A46-81B5-11DB27E3809B}"/>
                </a:ext>
              </a:extLst>
            </xdr14:cNvPr>
            <xdr14:cNvContentPartPr/>
          </xdr14:nvContentPartPr>
          <xdr14:nvPr macro=""/>
          <xdr14:xfrm>
            <a:off x="12441960" y="1086120"/>
            <a:ext cx="40680" cy="106200"/>
          </xdr14:xfrm>
        </xdr:contentPart>
      </mc:Choice>
      <mc:Fallback xmlns="">
        <xdr:pic>
          <xdr:nvPicPr>
            <xdr:cNvPr id="19" name="Ink 18">
              <a:extLst>
                <a:ext uri="{FF2B5EF4-FFF2-40B4-BE49-F238E27FC236}">
                  <a16:creationId xmlns:a16="http://schemas.microsoft.com/office/drawing/2014/main" id="{45757AE6-C9AD-0A46-81B5-11DB27E3809B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2426840" y="1070640"/>
              <a:ext cx="71280" cy="136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434020</xdr:colOff>
      <xdr:row>5</xdr:row>
      <xdr:rowOff>36280</xdr:rowOff>
    </xdr:from>
    <xdr:to>
      <xdr:col>14</xdr:col>
      <xdr:colOff>503860</xdr:colOff>
      <xdr:row>6</xdr:row>
      <xdr:rowOff>24960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C38A798-7EEF-5142-B707-6CE2E36971D3}"/>
                </a:ext>
              </a:extLst>
            </xdr14:cNvPr>
            <xdr14:cNvContentPartPr/>
          </xdr14:nvContentPartPr>
          <xdr14:nvPr macro=""/>
          <xdr14:xfrm>
            <a:off x="12613320" y="1052280"/>
            <a:ext cx="69840" cy="191880"/>
          </xdr14:xfrm>
        </xdr:contentPart>
      </mc:Choice>
      <mc:Fallback xmlns="">
        <xdr:pic>
          <xdr:nvPicPr>
            <xdr:cNvPr id="20" name="Ink 19">
              <a:extLst>
                <a:ext uri="{FF2B5EF4-FFF2-40B4-BE49-F238E27FC236}">
                  <a16:creationId xmlns:a16="http://schemas.microsoft.com/office/drawing/2014/main" id="{9C38A798-7EEF-5142-B707-6CE2E36971D3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2598200" y="1036800"/>
              <a:ext cx="100080" cy="222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14</xdr:col>
      <xdr:colOff>576220</xdr:colOff>
      <xdr:row>5</xdr:row>
      <xdr:rowOff>8560</xdr:rowOff>
    </xdr:from>
    <xdr:to>
      <xdr:col>14</xdr:col>
      <xdr:colOff>600340</xdr:colOff>
      <xdr:row>5</xdr:row>
      <xdr:rowOff>137080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FB8B18D3-E7BC-3A45-8DBC-2A95951B31E5}"/>
                </a:ext>
              </a:extLst>
            </xdr14:cNvPr>
            <xdr14:cNvContentPartPr/>
          </xdr14:nvContentPartPr>
          <xdr14:nvPr macro=""/>
          <xdr14:xfrm>
            <a:off x="12755520" y="1024560"/>
            <a:ext cx="24120" cy="12852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FB8B18D3-E7BC-3A45-8DBC-2A95951B31E5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2740400" y="1009440"/>
              <a:ext cx="54720" cy="159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408840</xdr:colOff>
      <xdr:row>7</xdr:row>
      <xdr:rowOff>114800</xdr:rowOff>
    </xdr:from>
    <xdr:to>
      <xdr:col>14</xdr:col>
      <xdr:colOff>647860</xdr:colOff>
      <xdr:row>8</xdr:row>
      <xdr:rowOff>12760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66F7DC45-1126-DB42-8F85-E87E0AA00E69}"/>
                </a:ext>
              </a:extLst>
            </xdr14:cNvPr>
            <xdr14:cNvContentPartPr/>
          </xdr14:nvContentPartPr>
          <xdr14:nvPr macro=""/>
          <xdr14:xfrm>
            <a:off x="11762640" y="1537200"/>
            <a:ext cx="1064520" cy="101160"/>
          </xdr14:xfrm>
        </xdr:contentPart>
      </mc:Choice>
      <mc:Fallback xmlns="">
        <xdr:pic>
          <xdr:nvPicPr>
            <xdr:cNvPr id="22" name="Ink 21">
              <a:extLst>
                <a:ext uri="{FF2B5EF4-FFF2-40B4-BE49-F238E27FC236}">
                  <a16:creationId xmlns:a16="http://schemas.microsoft.com/office/drawing/2014/main" id="{66F7DC45-1126-DB42-8F85-E87E0AA00E69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1747160" y="1522080"/>
              <a:ext cx="1095120" cy="131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527280</xdr:colOff>
      <xdr:row>8</xdr:row>
      <xdr:rowOff>26080</xdr:rowOff>
    </xdr:from>
    <xdr:to>
      <xdr:col>15</xdr:col>
      <xdr:colOff>21440</xdr:colOff>
      <xdr:row>8</xdr:row>
      <xdr:rowOff>77200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BCD52B27-A750-2B4B-8E3A-DB3DD8763F95}"/>
                </a:ext>
              </a:extLst>
            </xdr14:cNvPr>
            <xdr14:cNvContentPartPr/>
          </xdr14:nvContentPartPr>
          <xdr14:nvPr macro=""/>
          <xdr14:xfrm>
            <a:off x="11881080" y="1651680"/>
            <a:ext cx="1145160" cy="51120"/>
          </xdr14:xfrm>
        </xdr:contentPart>
      </mc:Choice>
      <mc:Fallback xmlns="">
        <xdr:pic>
          <xdr:nvPicPr>
            <xdr:cNvPr id="23" name="Ink 22">
              <a:extLst>
                <a:ext uri="{FF2B5EF4-FFF2-40B4-BE49-F238E27FC236}">
                  <a16:creationId xmlns:a16="http://schemas.microsoft.com/office/drawing/2014/main" id="{BCD52B27-A750-2B4B-8E3A-DB3DD8763F95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1865960" y="1636560"/>
              <a:ext cx="1175400" cy="81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513860</xdr:colOff>
      <xdr:row>15</xdr:row>
      <xdr:rowOff>60040</xdr:rowOff>
    </xdr:from>
    <xdr:to>
      <xdr:col>11</xdr:col>
      <xdr:colOff>226200</xdr:colOff>
      <xdr:row>16</xdr:row>
      <xdr:rowOff>159240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DD45C47-73C9-5D4D-BFC4-A13DECAFF504}"/>
                </a:ext>
              </a:extLst>
            </xdr14:cNvPr>
            <xdr14:cNvContentPartPr/>
          </xdr14:nvContentPartPr>
          <xdr14:nvPr macro=""/>
          <xdr14:xfrm>
            <a:off x="9822960" y="2904840"/>
            <a:ext cx="537840" cy="302400"/>
          </xdr14:xfrm>
        </xdr:contentPart>
      </mc:Choice>
      <mc:Fallback xmlns="">
        <xdr:pic>
          <xdr:nvPicPr>
            <xdr:cNvPr id="26" name="Ink 25">
              <a:extLst>
                <a:ext uri="{FF2B5EF4-FFF2-40B4-BE49-F238E27FC236}">
                  <a16:creationId xmlns:a16="http://schemas.microsoft.com/office/drawing/2014/main" id="{9DD45C47-73C9-5D4D-BFC4-A13DECAFF504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9807480" y="2889378"/>
              <a:ext cx="568440" cy="332604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445100</xdr:colOff>
      <xdr:row>14</xdr:row>
      <xdr:rowOff>81800</xdr:rowOff>
    </xdr:from>
    <xdr:to>
      <xdr:col>11</xdr:col>
      <xdr:colOff>67080</xdr:colOff>
      <xdr:row>14</xdr:row>
      <xdr:rowOff>131120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9360F32-E61F-8A41-B9A6-A1A1AAA80E9E}"/>
                </a:ext>
              </a:extLst>
            </xdr14:cNvPr>
            <xdr14:cNvContentPartPr/>
          </xdr14:nvContentPartPr>
          <xdr14:nvPr macro=""/>
          <xdr14:xfrm>
            <a:off x="9754200" y="2723400"/>
            <a:ext cx="447480" cy="49320"/>
          </xdr14:xfrm>
        </xdr:contentPart>
      </mc:Choice>
      <mc:Fallback xmlns=""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D9360F32-E61F-8A41-B9A6-A1A1AAA80E9E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9739080" y="2708280"/>
              <a:ext cx="477720" cy="79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87940</xdr:colOff>
      <xdr:row>14</xdr:row>
      <xdr:rowOff>177560</xdr:rowOff>
    </xdr:from>
    <xdr:to>
      <xdr:col>12</xdr:col>
      <xdr:colOff>227260</xdr:colOff>
      <xdr:row>15</xdr:row>
      <xdr:rowOff>75160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38F2393-6DD9-3F42-9D83-BA6F31CE21C4}"/>
                </a:ext>
              </a:extLst>
            </xdr14:cNvPr>
            <xdr14:cNvContentPartPr/>
          </xdr14:nvContentPartPr>
          <xdr14:nvPr macro=""/>
          <xdr14:xfrm>
            <a:off x="11048040" y="2819160"/>
            <a:ext cx="139320" cy="100800"/>
          </xdr14:xfrm>
        </xdr:contentPart>
      </mc:Choice>
      <mc:Fallback xmlns="">
        <xdr:pic>
          <xdr:nvPicPr>
            <xdr:cNvPr id="38" name="Ink 37">
              <a:extLst>
                <a:ext uri="{FF2B5EF4-FFF2-40B4-BE49-F238E27FC236}">
                  <a16:creationId xmlns:a16="http://schemas.microsoft.com/office/drawing/2014/main" id="{F38F2393-6DD9-3F42-9D83-BA6F31CE21C4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11032560" y="2804094"/>
              <a:ext cx="169560" cy="13093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763300</xdr:colOff>
      <xdr:row>11</xdr:row>
      <xdr:rowOff>87680</xdr:rowOff>
    </xdr:from>
    <xdr:to>
      <xdr:col>14</xdr:col>
      <xdr:colOff>649860</xdr:colOff>
      <xdr:row>18</xdr:row>
      <xdr:rowOff>139840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56916BE-1805-1D43-A875-D7F9DA27BF6E}"/>
                </a:ext>
              </a:extLst>
            </xdr14:cNvPr>
            <xdr14:cNvContentPartPr/>
          </xdr14:nvContentPartPr>
          <xdr14:nvPr macro=""/>
          <xdr14:xfrm>
            <a:off x="11723400" y="2119680"/>
            <a:ext cx="1537560" cy="1474560"/>
          </xdr14:xfrm>
        </xdr:contentPart>
      </mc:Choice>
      <mc:Fallback xmlns="">
        <xdr:pic>
          <xdr:nvPicPr>
            <xdr:cNvPr id="40" name="Ink 39">
              <a:extLst>
                <a:ext uri="{FF2B5EF4-FFF2-40B4-BE49-F238E27FC236}">
                  <a16:creationId xmlns:a16="http://schemas.microsoft.com/office/drawing/2014/main" id="{656916BE-1805-1D43-A875-D7F9DA27BF6E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11708276" y="2104560"/>
              <a:ext cx="1568167" cy="1504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730250</xdr:colOff>
      <xdr:row>1</xdr:row>
      <xdr:rowOff>177800</xdr:rowOff>
    </xdr:from>
    <xdr:to>
      <xdr:col>16</xdr:col>
      <xdr:colOff>38100</xdr:colOff>
      <xdr:row>21</xdr:row>
      <xdr:rowOff>171450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D10DDFF-0E87-B14D-837E-259060B6A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4.6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975 4 15728,'-64'-2'37,"-1"0"1,-4 8-1,3 11 13,5 23 1,3 10-1783,-10 3 0,0 4 1754,-2 4 1,1 2-23,4 0 0,4 1 191,8-1 1,7 1-231,12-6 0,7 0-17,7-6 0,10-2-8,20 35-407,30-20-2136,34-18 2607,-23-30 0,5-4 33,5-3 1,3-4 311,7-1 1,0-2-385,-1-1 0,0-2-510,-5 1 1,-3-2-293,-8-1 1,-3-1-2096,27-6 2976,-25-7 0,-27 6 0,-13 1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1.14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13375,'0'50'-516,"1"0"1,3 45-997,7-32-259,-1 0 1771,-2-4 0,-4-25 0,-2-10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09.90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 24 12658,'-3'1'2207,"1"0"-1993,2-1-270,25-11-382,-8 8-704,19-8-1077,-18 10-605,-7 1 2824,-5 4 0,-4-3 0,-2 3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10.07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1 9229,'-4'6'1020,"1"-1"-852,3-5-325,0 0-1142,65 0-1581,-26 0 2880,55-2 0,-65 2 0,-5-2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10.49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21 11952,'2'-12'2857,"-1"3"-2857,-1 9-34,0 0 34,11 29 23,1 14 22,13 36-34,-2 11-11,2 6-303,-13-46 0,1-1-196,0 0 1,0-1-1956,11 39 2431,2-13 0,-11-36 0,-4-13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10.79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0 140 10293,'94'-26'0,"0"0"0,-1 0 0,-18 6 0,0-1 0,0 1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11.37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679 1020 9610,'-11'-13'1547,"3"3"-887,8 10 685,0 0-1042,-21-29 100,6 14-89,-22-22-1,8 24-223,-12 5-90,-11 4-3336,-12 14 3336,-15 15 0,-5 20-163,40-14 0,2 4 169,4 3 0,3 2-6,7 3 0,5 2-258,-5 43-134,30-3-78,35-9-125,27-16 153,-19-35 0,3-5 55,4-4 0,2-5 336,-1-2 1,1-5 72,14-9 1,-2-8 257,22-16-11,-38 3 0,-7-6 504,-3-38-156,-14-14-505,-16 35 0,-2-2-68,-1-7 1,-1-2 101,-1-2 0,-1-5 29,-1 1 0,-2-7 1,0 4 994,0-10 1,-2 0-1044,-2 10 0,-1-2 0,-3 6 80,-2 0 1,-4 5 10,-4 6 0,-2 3 7,-19-31-276,1 24 51,6 24-56,5 18-34,8 29 45,3 30 45,8 44-584,7-22 1,2 12 0,3-2 459,8 19 1,3 4-75,0-7 0,1 6 0,6-6-34,2-20 1,4-5-1,2 0-418,1 1 0,2-2 0,2 0-1096,0-4 1,2-2 0,0-1 1745,17 21 0,-3-8 0,-20-27 0,-3-5 0,12 12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00.20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1 548 11795,'2'13'661,"1"1"-504,0 10-45,0 2 123,-1 5 1,-1 5-91,-1 1-32,0 1 21,0-1-66,0-3-1,0-3-67,0-6 0,3-3 0,4-7 56,8-3 56,9-7 22,11-2 68,11-3-68,12-5-45,-4 0 1,3-2-79,40-5 0,-27 3 1,2 0 21,-10 2 1,0 2-474,7-1 1,3 0 478,8 0 1,8-1-4,-16 2 0,9-1 1,2-1-1,-2 1-755,13-2 1,-3 0 0,8 0 725,-20 2 0,6-1 0,2 0 0,0 1 0,-3-1 9,7 0 1,-2-1 0,-1 1 0,2 0-15,8-1 1,1 1 0,1 0 0,1 0-3,-18 2 0,2-1 0,-1 0 0,2 1 0,-1 0 2,4 0 0,1 1 1,-1-1-1,2 1 0,-1 0-483,2 0 1,1 0 0,0 0 0,0 0-1,0 1 485,0 0 1,1 1-1,1-1 1,-1 1 0,0 0-321,-1 0 0,1 0 0,0-1 0,0 2 0,-1-1 318,-1 1 0,0-1 0,0 2 0,-1-1 1,1 0-175,-3 0 1,1 0-1,-1 1 1,0-1 0,0 1 180,-3-1 0,1 1 0,-1 0 0,0 0 0,-1-1-62,-2 1 0,-1 0 1,1 0-1,-2 0 1,1 0 66,16 0 0,0 0 0,-1 0 0,0 0 8,-3 0 0,-1 1 1,-1-1-1,-1-1 6,-3 1 0,-2 0 0,0 0 0,-1-1 95,-3 1 0,-1 0 0,-1-1 0,-1 0-101,19-1 1,-1 1-1,-2-2-19,-7 1 1,-1 0 0,-2-1 0,-8 0 0,-2 0 0,2 0-4,12-2 0,2-1 0,-6 1 11,4-1 0,-4-1-11,14-2 0,-9 0 1230,-8-6-1050,-29 3 2327,-24 2-1880,-17 3 2240,-9 1-2844,-3 1 2136,0 1-2147,-4-1-1,3 1 45,-4 2-34,4 0 12,-3-1-12,-1-3 1,-5-6 10,-3-4-33,-3-8-11,-2-7-34,-1-5-44,1-4-46,2-4 12,3 3-179,0-14 111,8 18-33,0-5-68,5 19-88,0 6-91,0 2 79,0 2-169,0 2-514,0 3-819,0 2-2397,1 4 4291,-1 1 0,1 1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00.66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1 161 10406,'0'84'-180,"4"-10"-2004,4-40 2184,5-8 0,-3-12 0,-3-6 0</inkml:trace>
  <inkml:trace contextRef="#ctx0" brushRef="#br0" timeOffset="326">318 116 11582,'-1'97'123,"3"-15"-33,8-56 112,8-7 280,7-8 55,5-7 170,-1-3-237,0-10 191,-4-8-67,-7-15-213,-7-7-90,-7-7-280,-15-1-22,-7 1-134,-14 6-1,-1 12-369,1 9-371,4 11-750,6 5-571,6 6 2207,7 3 0,4-1 0,4 0 0</inkml:trace>
  <inkml:trace contextRef="#ctx0" brushRef="#br0" timeOffset="1093">817 88 10619,'-7'16'370,"2"-4"-202,5-12 56,0 0-79,23 53 68,3-36-157,24 37 1,2-51 21,3-5-11,1-9 56,-4-7 236,-5-13 358,-7-5-112,-7-2-56,-6 0-336,-9 8 336,-5 8-549,-8 11-201,-2 6 201,-1 23-80,-1 16 80,3 30-190,1 16-68,4 9-178,2-6 44,3-5-158,0 11 416,-6-30 111,-2 6 23,-17-38 236,-3-9 291,-14-10 89,-2-6-381,-1-19-269,-5-32-201,18-3 179,0-21-67,27 21-3280,14 2 3347,16 2-101,20-2-168,11 4 100,-10 13 1,2 1 224,-16 9 0,1 0 11,13-6 1,-4 2 44,5-1 179,-19 4 1188,-18 9-369,-14 4-292,-5 2-493,-5 4-1,0 0 3337,-1 2-3829,0 2 179,5 13-44,6 4 22,9 17-79,4 5-11,-2 3-202,-3 4 23,-10-5 135,-4-1-404,-7-6-1233,-3-8-1636,-1-9 3474,-1-8 0,4-6 0,2-2 0</inkml:trace>
  <inkml:trace contextRef="#ctx0" brushRef="#br0" timeOffset="1530">2308 43 10664,'0'-5'537,"0"1"-604,0 4 112,7-5 67,-5 3 78,6-3 23,-7 4 762,0 1-359,0-2-279,0 2-12,0-2-12,0 1 371,-1 0-684,-2 0 0,1 4 0,-2 3-101,2 5 101,1 2-12,6 1 12,8 2 0,7 4 23,5 3-23,-3 2-202,-7 6-134,-9 2-123,-18 4-583,-13-3-1322,-18-5 2364,-3-12 0,18-8 0,9-7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3:58.44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59 10271,'52'-16'314,"0"0"0,40-9-303,-44 23-11,-9 4 0,-13 9 0,-13 8 0,-8 9 67,-17 5 113,-10 0 279,-17 1-179,-3-4-179,2-5-67,11-7 22,10-8-56,11-4 11,5-5 303,3-1-12,6 0 101,6 0-246,21 0-168,-5 9-12,9 10 1,-16 15-90,-7 8-56,-6 4-112,-8 17-179,-8-20-931,-3 7-2476,-1-32 3866,5-8 0,4-8 0,3-2 0</inkml:trace>
  <inkml:trace contextRef="#ctx0" brushRef="#br0" timeOffset="218">1091 24 13555,'-36'52'37,"-1"-1"0,4-3 1,6-3-38,4 9-471,11-4-717,5-5-1143,6-11 2331,1-9 0,0-13 0,0-7 0</inkml:trace>
  <inkml:trace contextRef="#ctx0" brushRef="#br0" timeOffset="368">765 233 9778,'0'0'0</inkml:trace>
  <inkml:trace contextRef="#ctx0" brushRef="#br0" timeOffset="529">1560 386 14899,'0'8'-1524,"0"-2"-1625,0-6 3149,0 0 0,0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3:56.0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275 706 14171,'-96'3'33,"12"13"-66,43 39 33,11 1-471,14 1 56,8-7-78,22-7 437,10-12 56,22-13 56,12-10 12,6-13 32,-2-14 124,-7-14 270,-11-19-91,-10-13-190,-8-14 11,-5-14-196,-12 42 0,-1-2-23,-1-1 1,-2-2 111,-2 0 1,0 0-51,-1 3 1,-2 1-99,-12-40 210,-5 17-45,-13 23-78,-1 21-56,3 17 0,5 13 0,5 36-257,9 0-34,6 32 32,17-7 35,9 11 112,15 6-62,-7-19 1,2 1-152,16 27-309,-17-33 1,-1-2-1025,8 9-1166,-6-12 2824,-2-12 0,-15-17 0,-4-9 0</inkml:trace>
  <inkml:trace contextRef="#ctx0" brushRef="#br0" timeOffset="152">976 703 13117,'4'-9'438,"-1"2"-1089,-3 7-4189,0 0 4840,8 4 0,-7-3 0,7 3 0</inkml:trace>
  <inkml:trace contextRef="#ctx0" brushRef="#br0" timeOffset="302">1063 395 10485,'0'-9'-297,"0"2"0,0 7 0,0 0 0</inkml:trace>
  <inkml:trace contextRef="#ctx0" brushRef="#br0" timeOffset="602">1322 351 12781,'16'-4'1076,"-4"0"-1076,-12 4-403,0 0-505,-30 57 157,24-23 281,-8 46 290,40-39 91,17-3 89,3-4 22,-3-4-22,-10-5 0,-14-3 437,-11-5 314,-13-2-370,-9-2-258,-8 0-123,-4-3-291,5-4-1188,5-3-3070,9-3 4549,4-4 0,3 3 0,0-3 0</inkml:trace>
  <inkml:trace contextRef="#ctx0" brushRef="#br0" timeOffset="1224">2326 259 11033,'-61'33'784,"-1"0"1,1 0-1,-25 10 1,26-1-1267,60-5-437,22-9-280,18-12-762,30-8 1961,19-7 0,-35-1 0,-6-1 0</inkml:trace>
  <inkml:trace contextRef="#ctx0" brushRef="#br0" timeOffset="1502">3119 325 8243,'-12'-2'3014,"3"1"-2610,9 1-202,0 0-202,36-19-11,-9 12-998,33-14-1266,-24 18 2275,-6 2 0,-15 1 0,-8 0 0</inkml:trace>
  <inkml:trace contextRef="#ctx0" brushRef="#br0" timeOffset="1660">3236 482 11571,'-2'3'-78,"0"-1"-1192,2-2 0,0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03.74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99 12210,'43'-27'140,"-1"0"0,35-15-140,-38 40-11,-4 11 11,-7 8-11,-10 14 22,-8 8 0,-6 3 0,-11 2 124,-8-2-102,-9-5 79,-4-5-67,7-9-45,6-7-347,10-6 280,3-6 67,4-2 302,8-2 23,7 0-23,18-1-302,-8 0-67,4 6 56,-17 6 11,-5 9-45,-5 6-78,-3-1-168,-6 0-404,-3-4-1389,-5-4 2084,2-8 0,4-4 0,4-5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1.30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90 12714,'88'-24'-874,"-1"-1"0,2 3 0,-10 6 0,-8 14 0,-12 2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06.75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0 231 11123,'73'-21'254,"0"1"0,-4 2 0,-4 3-714,34 5-772,-3 5 1232,-1 4 0,-42 1 0,-10 0 0</inkml:trace>
  <inkml:trace contextRef="#ctx0" brushRef="#br0" timeOffset="218">901 0 12748,'-3'31'-437,"5"-3"325,17-6-45,-8 1-79,-6 5 225,-28 5-1703,-17 5-1659,-35 3 3373,27-20 0,1-1 0,-10 2 0,7-4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04.21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177 132 11784,'1'-8'3036,"0"2"-3036,-1 6-112,0 0 112,-7 26-123,-2-1-280,-8 26-516,3-11-156,3-2-628,5-8-808,4-6 2511,2-10 0,0-6 0,0-6 0</inkml:trace>
  <inkml:trace contextRef="#ctx0" brushRef="#br0" timeOffset="962">562 26 10473,'15'-4'2970,"-4"1"-2310,-11 3-368,0 0-292,-5-8 11,-6 6-11,-8-6-11,-6 7 11,-3 1 56,0 0-45,-3 0-22,2 6 33,-2 4-44,0 8 22,1 5-45,2 2 22,2 5-10,4-1 33,-1 1 11,4-1 56,0-1-67,1-2 0,0 0-22,2-4-23,3-2-168,2-3-78,6-6 90,2-4 44,3-4 314,0-1 100,2-2-22,7-7 12,6-3 44,6-7-157,5-1 69,2 3-192,4 2 0,5 6-11,2 2-11,4 7-34,-2 12-79,-4 7 124,-4 15-190,-10 20 89,-9-14 0,-7 10-67,-13-23 67,-8-3-167,-13-3-1290,-28-1-145,14-10-1401,-14-2 3104,30-9 0,11-1 0,6 0 0</inkml:trace>
  <inkml:trace contextRef="#ctx0" brushRef="#br0" timeOffset="1221">1273 129 11795,'0'-8'482,"0"2"-482,0 6 23,0 0-23,-30 65 78,15-25-73,-5 7 1,1 1 5,4 3-22,2-4-179,6-8-819,2-7-369,4-12 1378,1-8 0,0-8 0,0-4 0</inkml:trace>
  <inkml:trace contextRef="#ctx0" brushRef="#br0" timeOffset="1371">899 240 12109,'-12'-4'-359,"3"1"-694,9 3 1053,0 0 0,0 0 0</inkml:trace>
  <inkml:trace contextRef="#ctx0" brushRef="#br0" timeOffset="1565">1454 393 14563,'9'5'1905,"-2"-1"-1849,-7-4-359,0 0-615,3 0-4853,-2 0 5771,-11 0 0,6 0 0,-9 0 0</inkml:trace>
  <inkml:trace contextRef="#ctx0" brushRef="#br0" timeOffset="2129">0 437 12154,'11'0'1187,"-3"0"-1187,-8 0-2128,0 0-685,2-3 2813,-1 3 0,1-4 0,-2 4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15.94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1468 0 9554,'13'9'1222,"-3"-1"-561,-10-8 4056,0 0-4717,-9 3 0,-15 0 22,-26 5 34,-26 2-45,27-3 1,-2 0-12,-7 2 0,-2 0 22,-2 0 0,-1 0-493,1 1 0,-1 0 471,3-1 0,1 0 11,4 0 0,2 0-11,-41 7-11,18-4 11,20-3 34,18-3-34,11-3-23,7-2-111,3 0 111,-1-1-77,0 0 1154,-7 0-1043,8 0 1,-3-1 21,9 0-33,3 0 11,2 0-11,2 0-78,2 0-124,1 0 68,-1 1-224,0 3-1401,-3 3-1401,1 0 3160,2-1 0,1-4 0,1-1 0</inkml:trace>
  <inkml:trace contextRef="#ctx0" brushRef="#br0" timeOffset="441">198 47 11112,'8'-4'1344,"-2"1"-1209,-6 3 234,0 0-357,-18 12 234,0 2 147,-16 14-169,3 0-112,3 4 0,1 0 11,5-1-123,6-1 45,5-4-45,7-1 0,1-3-12,4-4 12,10-1 168,6-5-100,15-1-68,4-4-403,4 0-909,-1-1-648,-5 0 1960,-4-3 0,-16-1 0,-4-2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17.10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 69 11896,'-12'-9'3743,"3"2"-3811,9 7 46,-4 2 22,3 17 22,-3 14-22,4 21-56,0 8-347,0 2-773,1-4-875,6-7-1501,6-13 3552,9-16 0,-10-12 0,1-10 0</inkml:trace>
  <inkml:trace contextRef="#ctx0" brushRef="#br0" timeOffset="318">422 74 13689,'-31'51'48,"0"1"1,1-5 0,11-6-38,24-12 101,11-7 78,12-12 146,12-6 23,7-11 11,2-8-68,-3-10 113,-6-4-68,-13-4-291,-11 1-56,-10-2-45,-16-1-537,-10 0-696,-15 2-716,-11 8-1121,1 9 3115,4 8 0,20 6 0,6 2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11.47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1616 3548 13555,'-91'-9'672,"9"14"-583,36 11-89,2 15-33,2 4-46,8 3 68,10 2 11,12-1-246,8-4-124,24-5-224,13-8-179,23-8-941,13-7-1861,2-4 3575,0-3 0,-33 0 0,-10 0 0</inkml:trace>
  <inkml:trace contextRef="#ctx0" brushRef="#br0" timeOffset="397">1939 3506 10843,'-3'-5'213,"1"1"22,2 4-157,-6 61-66,4-28 32,-3 50-21,11-48-1,3-3 57,4-9-57,-2-6 23,-4-9 829,-2-4-549,-3-6 44,-1-10-189,0-9 280,-1-14-1,0-10-23,0-9-155,-4-9-135,-1-8-3370,0-6 3448,0 3-135,11 3-66,9 12-23,7 12-67,6 14-572,10 13-190,-11 11-1009,7 10-907,-13 10 3593,-3 5 0,-8-5 0,-5-1 0</inkml:trace>
  <inkml:trace contextRef="#ctx0" brushRef="#br0" timeOffset="579">1960 3466 15280,'58'-18'-94,"1"-1"1,-4 2 0,-5 4-445,6 2-829,-7 7-1355,-10 2 2722,-12 2 0,-13 0 0,-7 0 0</inkml:trace>
  <inkml:trace contextRef="#ctx0" brushRef="#br0" timeOffset="-2355">1261 618 10328,'15'52'145,"0"-1"1,11 42-101,-12-43-45,-4-2-191,0-1-1198,-3-5 1389,-2-7 0,-2-15 0,-2-9 0</inkml:trace>
  <inkml:trace contextRef="#ctx0" brushRef="#br0" timeOffset="-2079">1600 552 11425,'4'-14'359,"-1"2"-123,-3 12-225,-2 54-11,1-22-303,2 46-672,7-36-739,4 1 1714,2-6 0,-7-16 0,-1-8 0</inkml:trace>
  <inkml:trace contextRef="#ctx0" brushRef="#br0" timeOffset="-1321">2028 207 12316,'-25'-45'756,"-1"0"1,-24-29-757,6 51-56,-8 10 56,-9 7-56,-12 16 56,-12 17-2642,36-3 1,0 6 2641,-6 7 0,0 4-28,-4 8 0,0 4 352,0 6 0,3 3-330,2 4 1,4 4-12,5 3 0,6 3 0,8 1 1,7 1 4,6-1 1,7 0-62,7-2 1,9-2-591,8-4 1,9-4 572,8-4 0,7-4 90,10-5 0,6-6-254,6-6 1,3-5 298,6-6 0,3-6 645,1-6 1,1-4-517,2-4 0,1-4 128,-2-7 0,-1-5 96,-3-4 0,-2-7-163,-5-5 1,-3-10-18,10-28 0,-7-11-106,-19 12 1,-6-5-127,-8 5 1,-1-4 0,-7 0 7,-8-17 1,-7 1-57,-1-5 0,-7-1 17,-6 2 1,-9 0-180,-13-6 0,-8 7-6,6 29 0,-6 7-196,-11-1 1,-4 14 1640,-28 29-2414,-6 22-88,-1 9 1287,4 9 0,37-15 0,12-4 0</inkml:trace>
  <inkml:trace contextRef="#ctx0" brushRef="#br0" timeOffset="-823">1647 1810 11773,'3'57'-320,"-1"-1"1,9 42-1989,7-52 2308,3-7 0,-7-16 0,-3-10 0</inkml:trace>
  <inkml:trace contextRef="#ctx0" brushRef="#br0" timeOffset="-502">1645 2271 13296,'15'49'696,"3"-12"143,5-35-233,5-8 55,4-8-257,0-7-236,-2-8-112,-7 1 22,-9 0-78,-6 3 0,-6 3 0,-2 7-112,1 5-325,0 4-795,2 4-1211,0 1-460,6 1 2903,0 0 0,-2 0 0,-2 0 0</inkml:trace>
  <inkml:trace contextRef="#ctx0" brushRef="#br0" timeOffset="8151">1 2699 11190,'80'-14'942,"-10"3"-898,-48 18-44,-5 4 0,-7 11 0,-6 5 124,-4 4-12,-10 1 89,-7 1 46,-8-2-158,1-6-89,5-4 0,7-7-56,5-5 11,5-3 45,2-3 56,8 0 135,6-1-68,8 0-33,2 4-90,5 14 0,-12 2 0,1 15-292,-14-5-189,-2 1-427,-4-5 908,-12 0 0,9-15 0,-9-1 0</inkml:trace>
  <inkml:trace contextRef="#ctx0" brushRef="#br0" timeOffset="8347">412 2984 14641,'4'-8'1121,"-1"2"-1121,-3 6-2634,0 0 551,4-9-1100,2 6 3183,2-6 0,-3 9 0,-2 0 0</inkml:trace>
  <inkml:trace contextRef="#ctx0" brushRef="#br0" timeOffset="8747">876 2695 15527,'-21'-21'145,"4"4"-111,3 17-34,3 4-90,5 2 90,3 5 23,2 3-23,1 7 56,0 5-56,0 7 11,0 5-22,0 2-135,0 2 79,0-2-79,-1-5-78,-5-6-202,-4-6-537,-5-8-651,-3-7-2173,-1-5 3787,1-11 0,7 6 0,3-7 0</inkml:trace>
  <inkml:trace contextRef="#ctx0" brushRef="#br0" timeOffset="8871">803 2511 9633,'15'-9'33,"-2"2"-750,-13 7 717,60-6 0,-44 4 0,44-4 0</inkml:trace>
  <inkml:trace contextRef="#ctx0" brushRef="#br0" timeOffset="9149">1273 2530 10125,'-1'3'942,"0"-1"-561,-10 57-258,1-15-22,-14 50-23,2-31-33,-7-4-45,2-5-11,2-8-1232,6-9-3161,8-12 4404,5-10 0,4-9 0,2-5 0</inkml:trace>
  <inkml:trace contextRef="#ctx0" brushRef="#br0" timeOffset="9299">1078 2841 13420,'-8'-15'1389,"2"4"-1423,6 11-5422,0 0 5456,-7-3 0,6 2 0,-5-2 0</inkml:trace>
  <inkml:trace contextRef="#ctx0" brushRef="#br0" timeOffset="9471">1452 2848 13835,'4'10'1703,"-1"-2"-1703,-3-8-7351,0 0 7351,0 6 0,0-5 0,0 4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26.2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316 24 12400,'6'-14'1032,"-1"4"-943,-75 33-78,31 8 62,-10-4 0,2 5 17,3 35-34,8 6-34,11 1-11,14-4-11,6-8 34,11-12-12,15-10 1,17-14 89,19-12-34,11-8 146,1-18-23,-6-9 1,-11-16 135,-15-5 178,-16-2-414,-11-1-101,-14-3-67,-18-2-34,-13-2-482,-17 0 67,-2 2-458,5 7-102,10 8-862,10 10 1938,11 7 0,9 9 0,5 4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22.79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10381 248 11941,'-6'0'448,"0"0"-425,6 0 44,0 0-67,43 56-146,-12-27-454,2 8 1,2-1-2393,7-8 2992,-3-7 0,-18-10 0,-6-6 0</inkml:trace>
  <inkml:trace contextRef="#ctx0" brushRef="#br0" timeOffset="180">10525 191 12804,'-49'55'-467,"0"0"0,3-3 0,5-3 467,-5 14 0,19-27 0,10-10 0</inkml:trace>
  <inkml:trace contextRef="#ctx0" brushRef="#br0" timeOffset="2217">10005 386 6731,'14'13'1087,"-2"-2"-595,-12-11 1155,0 0-1198,0 3-68,0-2 11,0 3-202,-1-4 1,-1 2-90,0 0 90,0-1-12,0 1 67,0-1 169,2 1-12,-2 0-123,1-2 12,-1 1 974,0-1-1053,1 0-56,-1 0-12,-1 0-22,1 0-44,0 0 22,-1 0-23,1 0-11,-1 0-67,1 0 11,0 0 1,-2 0-12,2 0 0,-2 0 0,1 0-12,-1 0 12,-1 0 0,-2 0-22,-2 0-12,-2 0 34,-2 0 0,-4 0-44,-15 2 44,4 3-12,-13 1 12,7 2 0,-3-1 0,-5 0-44,-28 4 21,10-1-10,-22 2 33,17-2 0,-6-2 11,-6 0-11,-7-1 0,-5-1-412,-4-1 491,-5-1-85,23-1 0,-3 0-5,15 0 0,-1 1 22,-23 1 0,0 0-375,18 0 1,1 0 363,-4 1 0,-1-1-51,-1 1 1,-6 0 35,4 0 0,-6 0 0,4 0 9,-14 0 1,0 1-363,12-1 1,-4 0 0,5-1 372,-9 0 1,3-1 5,-3 0 0,0-1-22,-4 1 0,0-1 5,-3 0 1,0-1-35,-4 2 1,-2 1-126,32-2 1,-2 1 0,1 0-376,-4 1 1,0 0 0,-1 0 475,-2 1 1,0 1-1,-1-1 34,0 0 0,-1 1 1,1-1 29,-1 1 0,-1-1 0,1 0 0,1-1 0,-1 1 0,1-2 0,1 1 0,0-1 0,0 0 0,1 0 0,0-1 0,0 1 0,2-1 0,-1 0 0,1 0 0,0 0 0,1 0 0,0 0 11,0 1 0,-1-1 0,1 1-11,1-1 0,0 0 0,0 1 4,0-1 0,1 1 0,-6 0-13,0-1 1,-7 1-1,0-1 1,5 0 4,-6 0 0,3 0 1,-3 0-318,4 0 1,-5-1 0,1 1-1,5-1 339,2-1 1,5 0 0,0 0 7,0 0 0,0 0 1,1 0-39,2-1 1,2 0 0,0 0 11,-30 0 0,3 1-23,5-1 1,-2 0 78,13 0 0,-3-1 0,3 0-34,-9-2 1,1-1-12,14 1 0,-2 0 1,5-1 145,-1-2 1,5-1-136,0 1 1,2 1-12,2 1 1,0 0 76,3 2 1,0 1-89,3-1 0,-1 2 329,-8-1 1,2 1-38,-17-3 1764,3 1-2056,56-1-9,13 0 9,6 1 942,4 0-964,5 1 517,1 1-507,2 0-32,-4 0-1,-1 0 45,-4 0 11,0 2-11,-1 1 11,1 0 0,0 1-11,2-3-11,-2 1 0,1-1-23,1 2-22,0-3 56,2 2 0,0-2 12,-1 0-12,2 0 22,1 0 23,3 0-45,-1 0 11,3 0-11,-3 0 0,2 0 11,-1 0-78,-3 0-235,-1 0-393,-4 1-896,1 1-527,-2 0 2118,4 0 0,-4 0 0,1-1 0</inkml:trace>
  <inkml:trace contextRef="#ctx0" brushRef="#br0" timeOffset="2718">407 692 10417,'16'-18'3037,"-4"3"-2544,-12 15 89,0 0-492,-1-19 89,-2 14-112,-1-15 113,-1 18-135,1 2-45,-1-1-45,-3 1 34,-6 0 0,-8 6 11,-11 12 11,-12 13-11,-6 15 0,-6 8 0,3 5-11,7-1-34,6 14-90,22-24 135,4 5-23,16-28 23,8-9 102,4-7 178,29-4-247,-5-4-33,17-1-415,-11 0-996,-1 3-1256,-3 5 2667,-6 6 0,-14-5 0,-7-1 0</inkml:trace>
  <inkml:trace contextRef="#ctx0" brushRef="#br0" timeOffset="4367">1475 64 14663,'90'-21'23,"-11"5"-46,-39 18-10,-6 11-12,-11 10 0,-10 17-44,-9 9 44,-23 9 90,-9-1-12,-17-2-33,2-10-134,10-12-460,13-10-190,11-12 750,7-5 34,14-5 123,5-2 516,29-12-403,-13 8-236,8-8-12,-23 12 12,-6 10-56,-6 6-280,-2 11 134,-4 4-336,-19 10-616,8-13-2577,-13 1 3731,17-19 0,4-7 0,3-2 0</inkml:trace>
  <inkml:trace contextRef="#ctx0" brushRef="#br0" timeOffset="4601">2528 17 14439,'0'-9'1166,"0"2"-1144,0 7 57,0 0-79,-53 49 11,25-6-34,-6 0 1,1 3-23,6 23-380,8-3-562,4-7-805,2-7-2141,2-13 3933,-7-10 0,9-14 0,-1-8 0</inkml:trace>
  <inkml:trace contextRef="#ctx0" brushRef="#br0" timeOffset="4747">1950 422 15269,'-5'-3'-830,"0"1"-7797,5 2 8627,57-12 0,-43 10 0,42-10 0</inkml:trace>
  <inkml:trace contextRef="#ctx0" brushRef="#br0" timeOffset="4924">2540 424 16333,'1'10'1681,"0"-1"-1636,-1-9-740,0 0-1478,10 0-2937,3 0 5110,9 0 0,-9 0 0,-2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30.72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7 11000,'0'-4'795,"0"1"-78,0 3-672,0 62-11,0-25-34,0 52-247,0-40-985,0-7-774,5-5 2006,9-15 0,-5-9 0,3-9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30.9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8 375 12244,'-3'-4'492,"1"1"-447,2 3-56,-1 22-493,1-1-628,-1 21-493,1-7 1625,0-1 0,0-16 0,0-5 0</inkml:trace>
  <inkml:trace contextRef="#ctx0" brushRef="#br0" timeOffset="480">492 8 13409,'6'-4'291,"-2"1"-134,-4 3 123,-25 57-101,0-5-2260,1 1 0,-2 5 2081,4-9 0,-1 0 0,1 3 0,-1 2-92,2 0 1,1 1-694,2-2 1,2 0-2595,-5 39 3379,10-12 0,9-39 0,2-14 0</inkml:trace>
  <inkml:trace contextRef="#ctx0" brushRef="#br0" timeOffset="833">692 382 14428,'60'-35'138,"0"1"0,-6 3 1,-6 8-139,-2 15-11,-11 6 236,-12 1-292,-12 5 124,-7 10-90,-14 12 140,-7 11-84,-13 4 225,-2 0-237,0 0 23,5-5 22,6-3-45,4-7-11,8-6 23,4-3 21,3-4-32,2-2 10,10-3 12,7-4-34,13-2-908,10-2-1703,3 0 2611,0-1 0,-19 0 0,-7 0 0</inkml:trace>
  <inkml:trace contextRef="#ctx0" brushRef="#br0" timeOffset="1304">589 497 10888,'-3'-3'1658,"1"1"-1378,2 2-224,0 31-56,0-8-314,2 25-1109,4-16-1669,3-5 3092,6-5 0,-8-11 0,1-5 0</inkml:trace>
  <inkml:trace contextRef="#ctx0" brushRef="#br0" timeOffset="1739">1391 419 11101,'8'3'-124,"-2"-1"-413,-6-2 100,0 0 0,0 0 0</inkml:trace>
  <inkml:trace contextRef="#ctx0" brushRef="#br0" timeOffset="1889">1737 370 10395,'0'0'0</inkml:trace>
  <inkml:trace contextRef="#ctx0" brushRef="#br0" timeOffset="2053">2024 318 9577,'0'0'0</inkml:trace>
  <inkml:trace contextRef="#ctx0" brushRef="#br0" timeOffset="2173">2372 321 11045,'-17'0'-4057,"3"0"4057,14 0 0,0 0 0,0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49.95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160 466 11470,'0'-14'168,"0"3"-157,0 11 68,0 0 10,-57 39 46,33-8-123,-40 37 21,53-16-10,7 0-23,17 0 11,10-8 123,17-10-55,11-11 234,2-12-44,0-6 0,-5-12-79,-7-9 102,-11-11 100,-8-10-213,-12-4-156,-6-6-23,-16-1-45,-10-4-381,-15 3-190,-6 6-146,2 8 22,5 12 740,-1 11 0,20 7 0,-1 5 0</inkml:trace>
  <inkml:trace contextRef="#ctx0" brushRef="#br0" timeOffset="218">607 542 8849,'27'0'0,"-5"0"0</inkml:trace>
  <inkml:trace contextRef="#ctx0" brushRef="#br0" timeOffset="555">1068 361 12412,'-1'-6'392,"-1"2"-381,2 4-11,64-31-67,-29 19-68,50-24-145,-50 28 56,-8 3 202,-10 0-12,-8 3 34,-5 0-101,-4 2 460,0 7 134,-7 11 146,-3 14-314,-6 11-180,-2 5-100,4 1-45,3-2-45,6-4-997,3-3-1277,12-7 2319,6-9 0,-4-11 0,2-8 0</inkml:trace>
  <inkml:trace contextRef="#ctx0" brushRef="#br0" timeOffset="848">1649 351 15179,'0'-12'404,"0"3"-416,0 9-44,0 0 56,-24 51 112,30-17-67,-11 41-45,36-31 0,2-6 23,-6-1-12,-5-5-22,-10-3-34,-6-3-56,-4-5 0,-2-4-616,-3-8-1222,-1-4-4503,-1-9 6442,2-11 0,2 7 0,1-7 0</inkml:trace>
  <inkml:trace contextRef="#ctx0" brushRef="#br0" timeOffset="963">1743 356 12972,'0'-12'-79,"0"3"-1153,0 9-1614,55-22 2846,-30 15 0,33-15 0,-48 21 0</inkml:trace>
  <inkml:trace contextRef="#ctx0" brushRef="#br0" timeOffset="1717">1802 161 12188,'17'-83'3047,"-1"18"-2363,-13 57-326,0 6-302,-2 0-56,-1 2-22,0 10 22,0 14 56,-1 22-34,-7 17 57,-2 11-1,-9 2-10,3-2-46,1-9-22,7-4 0,3-12 34,4-4-1,10-10-10,7-10-12,15-6 11,12-12 1,3-3 44,5-6-45,-6-9 79,-3-7-34,-7-13 224,5-27-223,-14 10-57,4-17 0,-15 25 269,-2 4-146,-6 16-134,-2 5-78,-5 13 33,0 14 45,0 13 0,-6 20 11,-1 14-3403,-6 6 3392,3 2-188,2 0 143,4-2-493,3-1-504,4-6-1008,6-6-2522,3-8 4572,2-12 0,-7-15 0,-3-9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1.66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1 191 14238,'25'3'-291,"3"10"179,3 26-191,3 7 101,2 1 90,1 0 101,3-9 11,-4-9 0,-3-15 157,-7-8 67,-8-16 303,-4-13 89,-4-18-67,-3-14-112,-3-9-269,-1-1-168,-2 0-146,-1 9-212,0 12-34,0 14-997,-2 17-3239,0 6 4628,0 7 0,1 0 0,1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24:49.1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74 1 9599,'-8'0'594,"2"0"-22,6 0-292,-4 78-112,3-26-135,-2 7 1,1 2-315,2 14 281,0 0-268,7-2-898,2-6-1478,4-9 2644,-3-11 0,-5-23 0,-4-9 0</inkml:trace>
  <inkml:trace contextRef="#ctx0" brushRef="#br0" timeOffset="261">1 702 9397,'1'9'157,"0"-2"-90,-1-7 45,0 0 124,41 48 134,-17-35-79,35 35 12,-31-47 10,0-3-268,-6-8-45,-5-5-101,-6-10-280,-4-4-370,-5 1-1064,-1-2 1815,-1 2 0,0 12 0,0 4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4.90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1 440 7739,'4'-7'123,"-1"0"57,-3 7 77,0 0-33,2 76 23,1-31-186,-1 8 1,0 1 84,3 5-56,-1-3 145,-2-3 67,-1-7-145,-1-7 134,0-9-145,0-8 0,0-7 11,0-7 493,0-5 1961,0-2-2242,1-15-179,-1-8 79,2-22 1,-2-12-57,-3-13-45,-2-9-428,-2-7 428,0-3 90,4 4-135,2 3-33,7 11-90,8 6 22,11 10-22,9 5-33,24 0 10,-15 18-10,12 1-35,-26 19-301,-4 7-394,-7 2-1543,4 17 334,-9 3-493,0 15 2465,-10-1 0,-2-13 0,-1-5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5.12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 21 10114,'-6'15'1760,"1"-4"-1603,5-11 56,0 0-213,71-18-34,-31 12-235,56-14-538,-53 18-414,-8 1-1009,-6 1 2230,-5 0 0,-11 0 0,-2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5.68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1 419 10765,'20'25'3417,"6"8"-3417,18 21-11,5 4-12,9 0-615,4-2 604,4-5 12,-4-10-315,-8-13 225,-14-9 112,-12-12 56,-10-4 67,-10-17-55,-4-9 32,-2-19-20,-2-11 20,0-12-88,0-13 44,-2-10 112,2-6-101,-1 3-360,1 10 371,4 14-78,3 13-45,1 14-223,1 12-237,-4 9-548,1 10-1211,-1 4 272,3 4 1992,4 1 0,-4 0 0,0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6.02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 14 11369,'-4'10'1815,"1"-3"-1725,3-7-12,0 0-89,32-11-78,-11 7-337,23-8-280,-22 9-683,-8 2-213,-6 1 436,-5 2-1063,-3 6 2229,-2 3 0,1-1 0,-1-3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6.2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0 10025,'-4'15'796,"1"-4"-617,3-11-123,0 0-482,19 0-594,-4 0-1960,16 1 2980,-8 1 0,-11 0 0,-2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7.63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118 92 9263,'5'-9'3137,"0"2"-2341,-5 7 268,0 0-694,5-34-157,-4 26-123,4-25-34,-5 33-56,0 0 0,-5 0-34,-4 0 34,-6 0-11,-4 3-11,-1 5-1,1 7-33,0 7 44,5 7 12,3 5 0,6 10 0,2 10 12,5 15-12,7 13-363,5 14 379,-3-45 1,1 3 0,3 25 1,0 0-18,-3-19 0,-1-1 5,2 16 1,0-1-6,2 16 11,-1-7-11,-1-12 0,-1-11-11,1-12-471,12-4-1166,-2-17-2004,13-6 3652,-5-15 0,-13-6 0,-3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8.10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61 9319,'0'-6'2656,"0"0"-1525,0 6 696,0 0-1715,0-22-112,0 17-101,0-17 101,0 31 0,0 12 0,0 17-79,0 13-660,0 10-1076,7 0-763,0-2 2578,10-11 0,-9-21 0,0-12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8.54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19 8 10955,'-1'-4'1871,"0"1"-1849,1 3 57,-2 47-68,1-8-11,0 44-56,1-21-493,1 0-381,-1-5 12,0-7-461,0-6-1366,-3-9 2745,-1-7 0,1-15 0,-1-4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8.99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 41 11885,'-6'0'1670,"2"0"-1614,4 0-280,72-10-471,-20 6-112,4-2 0,3 1-2353,14 1 3160,-3-1 0,-32 2 0,-11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2.1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0 106 9957,'0'-10'4236,"0"2"-3743,0 8 34,0 0-437,29-35-90,-12 23 11,25-24-34,-17 32 23,2 3-22,1 1-12,0 7-10,-9 5-12,-8 9-34,-6 6 90,-14 2 90,-5-1-90,-10-3 0,-1-3 0,3-5-79,11-2-235,5-6 101,6 2 135,10-4 78,4 1 11,13 0-11,3 3-56,-1 3 11,-3 4 0,-10 20 0,-12-7-55,-23 14-46,-19-15-571,-17-1-1972,-3-8 2689,10-6 0,21-8 0,13-4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9.27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8198,'0'12'718,"0"60"-718,0-48-729,0 46 729,0-59 0,0-6 0,0-4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39.47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36 13476,'0'-5'112,"0"1"-7821,0 4 7709,3-12 0,-2 9 0,2-8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0.06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78 1 10260,'-15'80'470,"1"0"1,0-2 0,2-2-669,5-15 1,0-1 197,1 1 0,3 1-208,10 1 0,7-2 79,2-1 0,7-2-375,8-1 0,8-3-471,4-3 0,4-3 975,5-4 0,-3-5 0,10 7 0,-11-16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0.55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0 14540,'27'5'-89,"4"20"100,2 47 33,-15-27 1,0 4-440,1 4 1,0 2 394,-1 2 0,-1 2-6,0 0 0,-2 0-173,-1-1 0,-3-1-242,-1-1 1,-2-2-1641,0 45-1278,-4-13 3371,-8-17 0,3-31 0,-3-15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1.15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14 175 9453,'-7'-13'415,"2"3"-393,5 10 169,0 0-12,-1 52 23,1-26-23,2 39 57,2-41-80,2-9 91,-2-5 750,0-5 135,-2-4-617,2 0-291,-2-11 90,3-9-1,-1-15-177,2-7-114,2-3 45,2 0-11,3 2 11,1 4-67,10 3-33,-7 13-34,5 5 22,-5 13-11,0 10 56,6 10-147,11 39-491,-9-2-830,6 28-885,-18-18 2353,-5-4 0,-5-25 0,-2-11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1.99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36 13958,'58'0'-56,"1"-1"0,-2 1 0,-4-1-1804,8-4-2869,1-1 4729,-9-4 0,-22 4 0,-12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2.41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35 15527,'4'-25'-191,"0"16"191,0 30 0,3 18-56,3 14-460,1 8-402,1 4-763,1 0-941,-2-2 2622,-2-5 0,-4-26 0,-3-10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2.92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15 386 12008,'-8'0'2051,"2"0"-2029,6 0 112,73-34 57,11 8-1127,-1-2 1,9-1 996,3 6 1,3 2-647,-21 5 0,2 0 0,3 1 596,7-1 0,3 1 1,2 0-4,-19 3 0,0 1 1,2 0-1,0 1-525,2 0 1,1 1 0,0 0 0,-1 0 513,0 2 0,0 1 0,0 0 1,-2 0-159,22 0 1,-2 1-1,-2 1-481,-9 2 1,-2 0 0,-3 1-749,20 0 1,-8 1 1389,-21-1 0,-9 0 0,4 0 0,-37-1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4.5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314 662 8725,'9'14'807,"-2"-3"-807,-7-11 45,0 0-34,14 0 22,-11 0 1,11 0 0,-14 0 3450,0 0-3450,0-3 55,0-3-10,0-3 11,0-5 22,0-2 11,-2-1 12,-3-1-57,-5 0-33,-5 4 0,-6 2-90,-2 5 90,-7 4-90,-2 2 23,-4 3 22,-2 7-12,0 7-32,2 11 44,6 7-23,7 3 57,9 5-90,7 17-67,13-17-124,11 8 146,13-25 33,9-8 68,3-7-11,2-6 11,-3-4-33,-3-11 21,-6-4-111,-5-17 123,-6-8 0,-6-12-22,-7-10-760,-5-14 726,-1-10 22,-11-7 51,-4 25 0,-3 1 139,-14-27 12,8 37 1,-1 4 156,-8 6-79,4 16-33,4 11 90,8 10-303,5 4-79,5 4 79,3 11 782,2 14-748,0 19-3348,0 22 3370,8 12-807,5 12 729,11 8-86,-8-48 1,1-1 0,2 0 1,2 0-208,3-2 1,2-2-1009,28 37-1866,-16-32 0,0-3 3188,17 12 0,-6-6 0,-33-38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5.5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1 175 13656,'38'-76'313,"2"14"-201,-4 45 0,4 7-45,1 4-44,0 3-4241,0 4 4263,-2 10 814,1 11-859,-2 19 45,2 13-23,-1 17 12,0 10-216,-20-34 0,0 2 187,1 5 1,-2 2 22,1 5 0,-1 3-28,0 7 0,-1 2 0,-1 6 0,-1 3 11,-2 5 1,-2 3 1031,-1 3 1,-3 2-1033,-2 3 0,-2 2-421,-1-33 1,-2 1 0,1-1 412,-1-1 1,1 0 0,-2 3 0,0 19 0,-1 4 0,0-6-4,1 8 0,1-3 3,-2-17 1,0 2 0,0-8-4,2-8 0,0-5-112,-1 4 0,-2-3 23,-5 12 361,-10-4-362,-10-46-223,-10-10-314,-12-6-696,-7-4-492,-5-4-1771,1-1 3586,4-3 0,26 6 0,8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2.63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14955,'0'0'-157,"0"14"157,0 37-23,1 12-413,2 10-629,2 5-1467,0-3 2532,-1-5 0,-3-32 0,-1-10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6.57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76 6932,'0'-6'1737,"0"2"-1244,0 4-482,2-16 68,-1 10 78,2-12 123,-2 17 0,-1-1 44,0 1 24,0-2 11,1 1-57,-1-2 124,1 2 56,-1-3-112,1 4 89,-1-2-459,1 2 0,0 0-90,1 1 90,0 9 235,1 9 35,1 49-203,-1 6-1707,-2-18 0,0 4 1718,-1-6 1,0 1-79,0 2 0,0 0 22,-1-1 1,1 1 5,0 17 0,0 0-12,0-23 1,1 0-11,2 12 0,2-4-6,11 7 100,23 6-55,-5-26 11,15 3 23,-8-28 3413,3-8-3492,1-7 0,-2-4-324,-4-1-652,-6-2-693,-4-4-874,-3-4 2543,-1-5 0,-11 6 0,-3 2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9.62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1 412 13308,'0'-10'135,"0"3"-124,0 18 123,3 5 57,1 13-46,4 8-10,0 3-46,0 4-44,-1 0 0,-2 0-23,-3-4 12,-1-3-12,-1-7-22,0-5 79,0-9-68,0-6 22,0-6 1525,0-3-1390,0-21-168,0-6 56,0-26-56,-3-6-453,3-9 397,-4-7 56,4-4 0,0-3 79,0 1 10,3 5-77,3 10 32,6 13-44,5 12 34,2 11-34,-2 12 0,-2 9 329,8 15-340,-1 15 0,13 20 11,-2 16-3392,2 16 3392,-2 10-710,-3 7 687,-1 0-509,-13-31 0,0-1-365,3 25 219,-9-33 0,-3-2-1417,-4 5-746,-5-11 2841,-7-13 0,5-15 0,-4-8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49.84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71 13296,'68'-19'-643,"-1"-1"1,-2 2 0,-5 5-971,18 12-1928,-6 1 3541,-13 3 0,-27-3 0,-13 2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2:50.3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15034,'13'0'705,"-2"0"-705,-11 0-1080,0 0 1,0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1.57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484 318 9801,'6'-12'3316,"-1"3"-2475,-5 9-136,11-60-21,-9 34-247,9-47-78,-11 47-169,0 1-123,-7-1 102,-7 3-169,-11 2-90,-10 11 90,-8 3-22,-13 26 22,-9 13 11,-5 29-11,34-24 0,3 3-130,2 3 1,4 3 112,4-1 0,3 2-174,-3 42-290,12-7 167,22-14 101,15-12 124,19-15 38,2-25 1,4-4 61,29 1 11,-26-11 1,0-3 10,15-15 225,-8-11 134,-9-13 134,-1-34-368,-23 11-57,-3-25-101,-21 25 101,-4-4-57,0 28 215,0 5-326,0 29-101,0 4 112,2 13 56,6 9-12,4 17 24,7 6-1,2 2-11,1 0-280,4-4-258,1-3 57,4-5-439,3-7-738,4-6 1658,26-11 0,-34-5 0,12-5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3.50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5 332 10417,'0'27'23,"3"6"-1,1 10 1,2 9 122,0 8-66,-3 0-23,1-4-12,-3-8-44,1-11 0,-1-9 34,2-11 44,-1-8 1021,-1-6 413,0-3-1008,-1-9-257,0-8 21,0-16-44,-4-10-100,-1-11 33,-4-10-135,2 9 1,2-2 33,-1-31-28,3 31 0,0 2 28,3-10-56,4 13 56,7 8-56,23-2 0,-2 19-34,15-1-22,-14 21 0,-1 4-33,-2 11 44,-4 8-56,-5 12-549,-8 24 236,-9-11-12,-15 12-45,-9-19-380,-14-4-662,-3-4-572,-1-5 2085,-1-5 0,18-9 0,5-3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3.95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 0 10619,'0'63'37,"0"-1"0,0 1 1,-1 0-16,0-5 1,0-1-18,0 3 1,0 1-6,1 0 0,2-1-62,6-3 1,4-2-113,2-4 0,6-3-319,37 33-892,11-18-1080,10-18 2465,1-19 0,-34-14 0,-9-9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4.24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69 3 12904,'12'-3'-89,"2"20"55,4 47 1,-6 13 21,-6 7 12,-8 0-78,-10 1-908,-9-3-1020,-8-5 2006,-4-7 0,15-32 0,2-12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5.24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24 200 8198,'-1'-9'2287,"0"2"-1649,1 7 45,0 0-683,-2-9 0,1 7-101,-1-6 101,0 13 0,0 10 45,-1 11-22,1 10-1,-1 3-22,2 0 11,-1-2 0,2-8-11,-2-4 0,2-10 35,0-4 32,0-8 717,0-1-146,0-2-391,0-9 280,0-27-337,5-5-56,2-24-78,6 9 292,14-21-68,-5 23-212,10-7-68,-9 34-45,-2 14-78,-1 5 89,0 20 0,0 14 1,-1 19-259,-3 17-492,-3 5-393,-3 2 1177,3 15 0,-8-43 0,3 5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5.80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73 11649,'8'-1'662,"-2"0"-662,-6 1-34,70-24-380,-15 13-51,1-3 0,3 0-880,19 9 1345,-11 2 0,-29 3 0,-16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2.79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66 10989,'54'-15'-748,"1"0"1,0 1 0,-1 4 747,33 3 0,-35 4 0,-9 1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5.98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9330,'0'0'0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37.37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8 104 9207,'-4'0'2588,"1"0"-1367,3 0-1153,5-7-57,9 2 11,10-6-11,11 5-22,9-2-224,6 1-1098,8-4-2107,3-1 3440,-1-5 0,-26 7 0,-10 1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0.17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344 99 13387,'2'-26'705,"1"5"-593,-6 10-56,0 3-56,-4 0 0,-4 0 0,-3 2 0,-4 1-45,-3 1 23,0 3 22,1 0-11,1 1-90,5 3 79,-2 9-12,-8 31 23,1 3 11,-6 28 0,5-3 0,2 8 0,1 9-11,3 3-601,6-3 612,6-7-11,3-11 11,3-10 0,0-8 0,10-4-157,-3-18-11,12-6-247,-1-18-385,8-5-2214,5-1 3014,3-4 0,-13 2 0,-5-2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0.52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19 10103,'1'-7'3441,"0"0"-3027,-1 7-448,0 0-10,3-5 44,-1 21-23,2 2 1,-1 26-381,0 3-293,-1 2-693,1-4-751,1-4 2140,1-9 0,-3-14 0,0-7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0.90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21 71 10237,'-12'-13'1861,"3"3"-1839,9 10-55,0 0-561,77-15-381,-27 9-224,7-3 0,2 1 1199,11 3 0,-31 3 0,-8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1.83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0 107 10137,'1'-6'2420,"0"2"-1692,-1 4-739,5-10 11,1 10-34,8 4-3324,5 22 3425,8 14-638,6 9 683,6 4-112,3 1 45,1-4-11,0-8-12,-4-8 12,-3-11-12,-7-9 3137,-6-7-3069,-7-5 1017,-4-6-827,-2-10-135,-2-10-134,0-11 45,-1-10-56,0-3 0,0-6-33,5-23 33,-3 25-258,3-10-324,-7 37-348,-2 5-415,-2 11 1345,-1 0 0,0 6 0,0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2.45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1 252 12848,'3'9'12,"0"1"-12,2 24 0,-1-6 22,-1-5-11,0-4 23,-2-6-23,0-4-11,-1-5 90,0-2 1467,0-2-1187,0-6-101,0-8-202,1-13 23,4-9-79,2-9 34,6-5-45,2-3 45,3 2 67,0 7 134,-3 9-167,-3 13-79,-5 10-23,-3 7-145,-1 3 90,2 7 67,4 10-57,5 12-167,-2 12-157,3 5-493,-2 1-247,3 0-907,2-6-1065,3-6 3104,4-12 0,-12-9 0,0-8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2.97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1 181 12479,'27'-76'537,"0"13"-391,-2 47 33,0 4-88,-3 4 9,-2 3-100,-3 4 12,-1 10-12,2 11 179,5 23-11,1 20 78,6 20-185,-16-34 1,1 2 33,1 5 1,0 1-1011,-1 4 0,0 1 960,1 0 0,-2 0-45,0-2 0,-2 0-167,-2-3 1,-1-1 166,-2-5 0,-2-1 0,0 41 45,-4-15 0,-7-11-68,-8-2-44,-2-24 34,-5-4-225,2-24-481,-4-7-483,-8-3-4436,-25-1 5658,7 0 0,5 0 0,22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3.45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97 12423,'73'-4'478,"0"1"0,9-2 0,2 0-321,3-3 0,3-1-1523,-20 3 1,3 0 0,0 0 1458,7-1 1,1 1-1,2 0-56,3 1 1,2 2-1,1-1-197,3 0 0,1 1 0,0 1 152,0 0 1,0 1-1,0 0-45,-2 1 1,1-1 0,-2 1-187,-6 0 0,-2 1 1,-2 0-214,-9 2 0,-2 0 0,-3 0-596,15 2 1,-8 2-2304,26 8 3351,-52-4 0,-28-5 0,-19-4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4.23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0 424 7896,'0'12'2544,"0"-3"-1693,0-9 684,0 0-997,33 13-123,-13-10 44,28 4-179,-21-19-157,1-9-56,-1-11 0,-1-5 23,-5-6 45,-3-4-79,-7-2 23,-5-2-1,-2 2-44,-4 5 22,-1 8-56,-4 11 0,-3 10-68,-3 8 24,-15 12 32,7 12-21,-10 12 10,11 11 23,3 5 12,7 2-12,4 0 56,4-3-56,8-1-112,7-4-236,9 0 68,4-5-168,0-6-539,-5-4-525,-3-10-180,-6-5-2386,-3-6 4078,-4-2 0,-4-1 0,0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3.22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31 186 11358,'-14'12'2902,"2"-3"-2689,12-9-135,0 0-313,4-32-190,-3 23-214,0-24-33,-2 32 358,-5 1 135,5 1 134,-2 6 34,3 4 22,0 6-22,1 7 11,9 2-34,6 4 12,13 3-12,11 0-22,8 1 56,9-5 11,18-3 90,-25-14 134,0-3 628,-36-21-78,-10-4-270,-2-16-191,-2-6-99,0-4-90,0-6-35,1 1-44,4-13-78,2 23-157,3-6-707,-1 27-1512,2 4 2398,0 1 0,-5 7 0,-1-2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4.56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11 41 12893,'-2'-9'1658,"1"2"-1658,1 7-1523,0 0-1615,-4-11 3138,4 8 0,-4-7 0,5 10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4.95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112 14 10641,'0'-7'2140,"0"0"-2117,0 7-1,0 0-22,-27 12 0,12 4 0,-22 15-78,22 4 66,4 3-492,5 2-616,5-1-942,15-6 2062,6-5 0,-2-14 0,-2-6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5.49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60 294 9633,'-12'-1'537,"2"0"-526,10 1 45,0 0-22,-4 18 0,1 0-11,-5 18 22,3-5 22,0 1-45,1-1 1,1-6 55,0-4-44,2-8-12,0-4 269,1-5 819,0-2-192,0-2-593,0-5-11,0-9 112,0-10 44,1-11-134,0-9-212,1-5 33,0-8-56,-2-1 89,7-19 79,4 13-247,4 7-22,2 25-22,-2 22-1,3 6-33,1 2 0,3 4-78,-1 8-124,-4 5-134,-3 10-112,-8 2-45,-1 2 347,-8 0-90,-9-3-111,-7-4-426,-8-4-123,-2-4-505,1-5 1457,6-4 0,9-3 0,6-2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5.80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2 15000,'18'-1'-135,"0"13"79,-6 35-571,-1 10-550,-5 5-907,-5 2 2084,-19-6 0,11-24 0,-10-12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6.67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26 281 11941,'-14'0'1187,"2"0"-963,85-21 102,6 4-192,1-1 1,8 0-1219,-3 3 1,3 2 1112,-21 3 1,2 0 0,1 1-357,6 0 0,0-1 1,1 1 352,5 0 0,0 0 0,1 0-4,2 1 1,1 0-1,1 0-22,0 0 0,1 1 0,0 0-11,0 1 0,0 0 0,0 0 7,-3 1 0,-1 0 0,-1 1 4,-6 1 0,-1-1 0,-2 2 0,24-1 0,-6 1-129,-18 1 1,-6 0 357,28 1-946,-40 0-224,-32 0 661,-14 4 907,-21 5-4156,-31 17 3529,-4-5 0,0 0 0,21-13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38:46.99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0 142 12277,'99'-9'311,"-1"1"0,-27 2 0,0 0 0,2 1-266,0 0 0,1 1 0,2-1-1189,9 1 0,2-1 0,1 0 1222,5 1 1,1-1-1,1 0-625,3 0 0,2 1 1,0-1 571,-24 2 0,0 0 0,1 0 1,-1 0 3,23-1 1,0 1 0,-1 0-19,-3 0 0,-2 1 1,-1 0-12,-8 0 0,-1 1 0,-3 0-202,-9 0 0,-2 0 1,-3 1-460,17 0 0,-7 0-37,-19-1 0,-6 0 698,14-5 0,-36 3 0,-19-3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42:04.67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372 308 7223,'17'4'1446,"-4"-1"-1087,-13-3 986,0 0-707,20-51 225,-11 28-12,15-41-21,-16 41-170,-2 0-111,-1 2-167,-1 0-136,-3 5-67,0 0-100,-3 1 10,-8 2-77,-5 1-12,-10 3-56,-2 3 56,-7 4-23,-29 39 1,5 5-268,18-1 1,1 4 289,9-2 0,3 2-6,2 2 1,2 1-129,-12 46-247,17-7-348,9-14 192,24-12-26,11-16 406,24-15 78,13-14 90,-13-15 1,2-6 21,23-14 136,17-16 32,-46-14-3008,-12-7 3075,-12-11 12,-11-5 147,-6-5-282,-5-12 125,0 35-72,-1 6-198,1 39-90,-1 12 79,1 14 3403,0 11-3392,1 16-23,14 23 12,0-13-303,15 10-448,-2-23-784,4-8-1289,1-5 2835,-1-5 0,-14-12 0,-6-4 0</inkml:trace>
  <inkml:trace contextRef="#ctx0" brushRef="#br0" timeOffset="539">1054 680 9185,'8'0'515,"-2"0"-336,-6 0 270,0 0-192,14 56 57,-8-35-101,10 42 11,-13-52 437,-1-5 482,-2-3 481,1-3-1455,1-15-79,2-6-23,4-18-56,4-6-3381,3-2 3382,3 1 156,2 3-90,-1 11-78,1 10-90,-1 11 34,2 8 34,2 18 3123,4 7-3819,5 13-458,2 4 1176,18 10 0,-27-24 0,8 3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42:07.27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 97 9375,'-13'3'1087,"3"-1"-852,10-2 931,0 0-550,24 15-90,7-11-21,31 11 21,11-14-89,19-3-252,-40-2 0,2-2-101,6-1 0,0-1-67,3-2 0,0-1-17,-1 0 0,1 1-276,-4 1 1,-2 1-11,-4 1 0,-2 0-745,35-2-437,-19 2-694,-18 1 2162,-15-1 0,-17 4 0,-8-1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42:08.13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0 139 14350,'63'-73'-67,"-3"15"-303,-25 53-459,1 4-695,-3 0-135,-3 1-884,-5 2 2543,-8 2 0,-7 0 0,-6 0 0</inkml:trace>
  <inkml:trace contextRef="#ctx0" brushRef="#br0" timeOffset="166">235 250 10293,'-11'17'304,"1"-4"-304,10-13-1144,0 0-1690,54 0 2834,-18-1 0,23 1 0,-36-1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42:09.1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749 1516 11728,'0'-11'1928,"0"3"-1951,0 8 23,0 0 45,0 59 33,0-11-67,0 1 1,2 3-12,7 20-11,4-2-550,11-6-671,0-7-606,5-12 1838,0-11 0,-11-17 0,-4-8 0</inkml:trace>
  <inkml:trace contextRef="#ctx0" brushRef="#br0" timeOffset="210">1295 1819 13308,'-7'0'22,"2"0"-257,5 0-191,73-14-627,-14 4 358,3-2 0,3 0-1277,31-6 1972,2-3 0,-44 10 0,-11 1 0</inkml:trace>
  <inkml:trace contextRef="#ctx0" brushRef="#br0" timeOffset="577">2221 1480 11515,'0'-6'1177,"0"1"-1233,0 5 44,0 0 12,21 25 23,-1-1-12,21 22 34,-2-8-45,5-3 11,2-5 0,-1-7 12,-5-9 290,-7-7 427,-10-5-146,-4-9-34,-9-10-44,0-11-68,-4-13-124,-1-7-3671,0-7 3347,0-5-22,-2-2-124,0 5-347,-2 10-223,-1 17-1167,0 13-1546,0 11 3429,-1 11 0,0-3 0,0 3 0</inkml:trace>
  <inkml:trace contextRef="#ctx0" brushRef="#br0" timeOffset="998">2962 909 10619,'0'-5'594,"0"0"-550,0 5-44,3 22 34,-1-12-23,1 16-11,-2-20 538,-1-1 986,0-4 616,0 0-1793,1-13-167,3-4 10,2-18-145,5-6 67,5-8-79,4-6 46,4-1 22,1 3 45,0 8-124,-2 12-22,-2 15-89,2 8 33,2 24 11,5 12-22,4 23-214,2 10-223,-4 6-449,-3-1-627,-9-3-783,-6-3 2363,-8 9 0,-5-36 0,-1 4 0</inkml:trace>
  <inkml:trace contextRef="#ctx0" brushRef="#br0" timeOffset="1599">119 1055 10686,'5'-7'1233,"-1"2"-1155,-4 5 23,0 0 0,-29 84 89,6-12-2254,0 2 0,2 4 2075,9-17 0,4-1 0,0 2 1,5 0 282,5-1 0,6 0-451,5-2 1,5-2-315,6-3 0,5-1-498,7-4 0,4-3 969,4-4 0,-1-5 0,8 7 0,-8-17 0</inkml:trace>
  <inkml:trace contextRef="#ctx0" brushRef="#br0" timeOffset="2125">3999 1 13162,'25'62'61,"1"0"1,-1-1 0,11 34 0,-5-2-62,-13-11 0,-3 0-1549,0 5 1,0-1 1470,-1-2 0,-2-1-146,-1-2 0,-2 0 29,-2-6 0,-2-2-315,-1-5 0,-2-1-218,-1-6 0,-1-2-869,-3-6 0,-2-3 1752,-11 37 0,5-41 1,-4-14-1</inkml:trace>
  <inkml:trace contextRef="#ctx0" brushRef="#br0" timeOffset="2694">467 2931 10619,'-4'0'3171,"1"0"-1849,3 0-1053,73-27 78,3-2-943,0 2 1,8-3 707,-2 1 0,1 0-415,-20 8 0,3-1 1,1 0 350,6-1 1,1 0 0,2 0-35,5-1 1,1 0 0,1 1 3,3 0 1,1 0 0,1 2-8,2 0 0,1 1 1,0 2-12,-1 0 0,0 1 0,1 1 0,-2 2 0,1 1 0,-2 1-12,-4 1 1,0 1 0,-2 1-49,-6 1 1,-1 1-1,-2 1 3,24-2 1,-5 1-166,-18 1 0,-6 0-13,29-1-437,-39 1-46,-31 3 540,-16 1-1065,-9 1 960,-11 1-3236,-8 5 3603,-13 1 1,11 0 0,2-1-1</inkml:trace>
  <inkml:trace contextRef="#ctx0" brushRef="#br0" timeOffset="3925">2750 3279 11078,'7'-9'2690,"-2"2"-2153,-5 7-167,0 0-337,-28-54 12,4 37-34,-26-38-11,9 52 0,-2 6-11,-2 10 11,2 9-34,4 13-33,8 5-22,11 3 89,10 1 22,6 1 0,17 3-10,7 3 10,13 5-11,4 4-11,-2 6-11,-2 4-11,-5-1-113,-8 0-55,-10-9 67,-4-7 67,-11-12 0,-19-4 56,2-18 67,-17-4 34,12-12-45,-1-16 0,2-8-34,1-18 45,5-8-33,8-4 156,5 0-111,7 4-57,13 6-22,8 7-370,15 5-739,4 8-796,3 4-638,0 5 2543,-1 1 0,-18 5 0,-7 1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3.6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15 11930,'0'-8'2285,"0"2"-2285,0 6-291,0 0 157,8 5-202,-1 8-57,9 6 259,0 8-90,5-2 22,5-2 12,2-6 179,2-7 11,-5-5 156,0-4 192,-8-1 122,-3-3 24,-3 0 43,-5-3-100,-2 2-415,-2 0-22,-1 3-123,-1 1 67,-2 15-224,-2 2-235,-1 16-639,1 0-729,2 3-806,2 1 2689,2 1 0,-1-17 0,1-4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3.97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 14899,'0'87'-2521,"2"-7"-6053,0-34 8574,3-5 0,-2-17 0,-1-8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4.1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38 10181,'51'-11'0,"-1"1"0,30-7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5.78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12781,'57'60'112,"0"0"0,-4-4 0,-2-5-5772,11 2 4741,-4-8-148,-5-8 1067,-15-11 0,-16-13 0,-12-5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4.2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48 10 13768,'-11'0'1523,"3"0"-1523,8 0-4022,0 0 4022,-13-4 0,10 3 0,-9-3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4.4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36 9834,'80'-20'0,"-17"4"0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4.5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22 1 8478,'-12'0'-549,"3"0"0,9 0 0,0 0 1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5.43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52 12087,'5'-8'2263,"-1"2"-2263,-4 6 78,0 0-55,16 61 10,-2-17-16,1 3 0,2 2 5,16 17 1,6-3-12,9-4-11,-1-11 0,-4-12 45,-11-17 156,-10-10 494,-10-10-202,-4-15-112,-4-12-156,-1-18-181,1-11-32,0-6-12,4-6 0,3 2 0,2 6-79,-1 11-44,-1 15-348,-4 11-818,-2 13-1859,2 4 3148,0 4 0,-2 2 0,-2 1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5.9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12 249 12300,'0'-11'392,"0"1"-370,0 10 79,0 0-90,-5 50 11,3-29-22,-3 37-56,5-46 56,0-7 79,0-3 178,0-2 47,0-5 446,0-9-134,0-10-145,0-11 22,6-6-236,5-6-10,12-2-90,4 1-11,4 5-12,0 9-257,0 10 22,-9 13 56,3 14 22,-8 16 23,4 13-33,0 11-46,2 4-324,0 1-606,-2-1-1074,0-1-2276,-4-8 4359,-5-5 0,-6-17 0,-4-6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7.28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121 27 16109,'17'8'45,"7"-3"-12,20-10-21,4 0 55,-2-3 0,-7 2 23,-10 1-45,-9 2-11,-7 1-1,-5-1-66,-3 2-1,-3 0-34,-1 1 68,0 0-11,1 6 11,3 5 11,1 7-11,1 4 11,0 0 12,1 0-23,1 0 0,1 3-11,2 5 11,2 11 0,0 15 11,1 20-11,-6 22-717,-5-40 0,-2 2 717,0 5 0,-3 1 0,-4 3 0,-6 3-991,-3-6 0,-5 4 0,-1-4 862,-8 10 1,-4-3 30,4-11 1,-2 0 0,-2-6-127,-5-5 0,-1-7-236,1-6 1,0-4-3900,-32 12 4359,12-23 0,26-13 0,14-10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59.15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1 243 11705,'57'-24'284,"1"-1"0,4 0 0,1 3-3075,-4 7 0,2 3 2841,14-3 1,4 1 50,12 1 0,6 2-47,-25 3 0,2 0 0,3 2-2,10 0 1,3 1-1,3 0-30,-17 2 1,1 0 0,2 0 0,2 0-72,6 1 0,2 0 1,2 0-1,0 0 82,7 1 1,1 0 0,1 0 0,2 0 10,-17 0 1,1 0 0,0 1 0,2 0 0,0-1-30,3 1 1,1 0 0,1-1-1,1 1 1,0 0-232,4 0 1,1 0 0,0 0 0,1 0-1,0 0 234,-14 0 1,1 0 0,0 0 0,0 0 0,0 0-1,1 0-11,2 1 1,1 0-1,1 0 1,-1 0 0,1 0-1,0 1 0,1-1 1,0 0-1,0 1 1,0 0-1,1 0 1,-1 0-3,2 1 1,0 1 0,-1 0-1,1-1 1,0 2 0,0-1-5,0 0 1,0 0 0,0 1 0,0-1 0,0 1 0,0 0-77,-2 0 1,1 1-1,-1-1 1,1 1 0,-1 0-1,-1 0 76,0 0 1,0 0 0,-1 1 0,1-1 0,-2 1 0,1 0 2,-4-1 1,-2 1-1,0 0 1,1 0-1,2 0 1,2 1-4,2 1 1,4 1-1,3 0 1,0 1 0,-2 0-1,-2-1 1,-5 0-30,10 2 0,-6-2 0,-2 1 0,1 0 0,3 1 31,-3-1 1,5 2 0,1-1 0,-2 1-1,-4 0 1,-7-1 7,1 0 0,-6 1 1,-3-1-1,-1 0 147,18 3 1,-1 1 0,-2 0-159,-9-1 0,-2 0 0,-2 1-4,-8-2 0,-3 0 1,-1 1 3,25 7 0,-3 1 517,-10-2 1,-2 0-524,-9 0 1,-1 0-468,8 2 0,-5 1-144,17 6 612,-4 0-1642,-63-19 1775,-11-3-1271,-25-3 1262,-11-1 0,6-3 0,-2-1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3.99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0 144 9487,'0'9'1244,"0"-1"-639,0-8 1670,0 0-1760,0-10 45,0 6-212,0-7-57,0 8-67,0 1-235,0 1 11,4 9 11,3 5-11,7 11 67,5 9-67,4 5 0,2 8 0,1 2 11,0 0-11,0-1 0,0-7 0,-4-4 12,-1-9-12,-7-9 0,-4-6 0,-5-6 33,-3-4 46,-1-1 167,0-1-145,-1-4-79,3-9-11,1-9-11,2-14 34,2-8-12,0-8-22,3-7 90,7-25-34,-4 25-56,5-11 56,-11 36 12,0 9-46,-3 4-22,-3 5 0,1 4-236,-2 3-312,1 5-405,0 0-1221,3 4-1310,5-2 3484,2 0 0,-2 0 0,-3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4.6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92 12277,'9'0'1513,"-1"0"-1446,-8 0 0,0 0-67,45-38-44,-27 26-80,34-27-358,-39 37-380,-5 2-696,-2 0-549,-4 0 2107,-1 0 0,-1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4.92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11694,'58'20'-580,"1"1"0,27 13 1,-73-38-1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5.96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356 1 13656,'-60'45'-568,"0"0"0,5-2 0,5 0-2412,-4 26 2980,12-7 0,19-27 0,12-12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6.4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5 121 11705,'-2'2'1850,"0"1"-1145,2-3-604,36-20-34,-10 10-67,34-16 0,-19 16-369,4-1-830,3 0-1064,0 1 2263,1-3 0,-22 6 0,-8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8.58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48 9039,'8'-4'2756,"-2"1"-1893,-6 3 415,0 0-898,7-18-55,-5 14-112,6-14-33,-8 18 10,0 0-201,0 6 11,0 7 0,2 11 11,0 8-11,4 4 0,0 4-33,0 1-1,1 0-381,-1-2-67,2-4-324,0-2-326,1-7-1132,-2-1 2264,-4-4 0,-1-9 0,-2-3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09.93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34 8232,'1'-8'2320,"0"2"-1547,-1 6 616,0 0-975,0-9-190,0 7-224,0-6 0,0 8-78,0 0 56,0 10 22,0 7 0,0 15 89,0 5-89,0 3-123,0 0-112,0-2-202,0-4-179,0-3-191,0-8-146,0-4-895,0-6 1848,-1-7 0,1-3 0,-1-3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0.24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88 11930,'97'-19'1098,"-8"2"-964,-35 7-112,0-1-22,-4 2-694,-7 2-796,-7 1-1088,-6 2 2578,-5 2 0,-11 1 0,-5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0.58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0 9756,'9'4'1221,"-1"-1"-1064,-8-3 179,0 0-302,5 29-12,-2-14-22,5 24-515,-3-21-673,-3-3 1188,1-5 0,-2-5 0,0-4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0.78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9 13611,'1'-5'-393,"0"1"-806,-1 4 0,0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1.4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260 28 15056,'-56'-25'-101,"3"22"90,22 54 22,-3 21-22,2 15 5,18-40 1,1 2-736,3 1 1,2 1 728,2 2 1,3-1-297,5 1 0,4-1-226,8-1 0,7-3-94,7 0 1,8-3-320,12-2 0,6-6-521,9-1 1,4-5 1467,10-3 0,-4-6 0,16 4 0,-16-12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1.90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23 16199,'14'-21'-146,"6"19"157,10 53 34,8 20-45,4 17 5,-23-39 1,-1 1-12,-2 2 1,-3 0-247,-4 0 0,-2 0-185,-2-1 0,-2-1-1658,-3 44-2219,-11-10 4314,-6-15 0,2-32 0,3-16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2.45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10 144 12501,'-5'0'2162,"1"0"-1892,4 0-270,60-22-617,-9 8-638,3-2 0,5 0-1563,-10 4 1,-1 2 2817,7-3 0,-4 1 0,11-3 0,-13 1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2.68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 0 11705,'-4'0'1805,"1"0"-1951,3 0 123,-5 32-111,3-2-1267,-3 36-2072,4-9 3473,-3 3 0,2-25 0,-2-9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6.2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355 0 14843,'-47'26'37,"-1"1"1,2 5-1,5 6-9,13 12 0,5 6-261,-2 4 1,3 1 226,1 3 1,4 0-108,3-2 1,4 0-622,1-3 1,6-1-1309,8-4 0,7-3 2042,7-1 0,2-6 0,9 7 0,4-15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3.56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34 1 9722,'-17'0'3485,"3"0"-2868,14 0 334,0 0-804,-2 1-147,9-1-102,3 1-525,12-1-762,5 4-886,-1 4 2275,-3 3 0,-10-4 0,-5-1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3.7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0 10585,'0'9'336,"0"-1"-1535,0-8 1199,70-2 0,-52 1 0,52-1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4.03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13600,'12'48'-12,"0"3"-459,-5 5-649,3 2-1177,3 1 2297,3-5 0,-5-23 0,-3-9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4.29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38 12703,'72'-4'269,"10"-3"-17,-4 0 0,8 1-2000,0 1 0,2 1 1865,8 2 1,2 1-118,-30 0 0,1 0 0,0 2-64,-1 0 1,1 2 0,-1 0-391,29 1 0,-3 1-371,-8 3 1,-4 1-1154,-14-3 0,-5-1 2160,24 3 1,-43-6-1,-26-2 1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4.57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20 0 11291,'-3'56'59,"1"0"1,0-3 0,0-4-60,-4 12-33,4-2-718,0-1-1479,5-8 2230,9-8 0,-6-20 0,6-8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4.8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48 0 12949,'-13'51'-123,"0"0"0,-8 38-549,26-41-538,1-4-348,3-5 1558,-3-7 0,-4-15 0,-2-7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4.99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22 13476,'-4'-3'325,"1"1"-796,3 2-1333,75-7-1255,-22 5 3059,8-2 0,-1 1 0,-16 3 0,-8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5.16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34 0 13184,'-19'79'146,"5"-11"-740,14-42-1512,0-4 2106,6-8 0,-5-6 0,6-6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9:15.35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14 13745,'0'-8'11,"0"2"-1591,0 6 37,0 0 1,0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0.37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0 539 11649,'25'-64'762,"0"1"0,-3 2 1,-4 4-696,-4-10 672,-7 1 102,-4 10-472,-1 14 23,-2 10-22,0 16-347,0 6-23,-2 6-123,-1 3 123,-2 1 33,-5 12-33,-1 7 0,-3 19 0,0 9-45,4 7-100,2 3-192,6-1-850,9 13 514,8-22-3435,13 7 3524,6-28-368,5-8-875,-1-7 1827,4-6 0,-22-3 0,0-2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6.9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0 13364,'13'56'213,"4"5"-202,8 4 23,3 5 0,5-5-23,2-5 22,-1-8-33,-3-12 124,-7-11 514,-6-12 371,-5-9-293,-3-11-413,3-13-67,0-13-124,3-19 11,1-11-101,-1-10 1,-2-3-23,-3 3 11,-3 12-11,-3 16-23,-3 18-357,-1 13-506,-1 7-212,0 5-628,0 9-1310,0 3 3036,0 6 0,0-9 0,0-3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0.69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 13252,'7'0'1154,"0"0"-1389,-7 0-531,0 0 1,0 0-1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1.09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125 19 10686,'5'-10'807,"-1"1"-774,-4 9-10,-52 63-23,32-18-23,-8 3 1,1 2 11,21 14-381,11-4-381,10-4-1021,13-6 1794,10-9 0,-16-18 0,-2-10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1.6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29 344 10664,'-2'56'22,"1"-5"23,1-19-45,0-5 11,0-7-11,0-7 336,0-8 1647,0-2-1590,-3-17 44,-1-5-23,-2-17-201,0-9-45,3-8-123,0-9 22,2-6 34,1 2 224,3 7-78,4 12-3527,4 13 3280,4 11-68,-1 8 68,1 8-33,2 4-1,3 3 12,5 10-68,1 2 3247,-1 13-3550,-6 2 158,-7 3 22,-8-1 56,-6 1-526,-23 4 11,4-11-337,-19 0-537,13-15-1771,2-4 3317,2-2 0,11-2 0,3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1.97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16098,'32'56'-146,"-3"15"-17,-17-23 1,-2 3-664,1 3 1,-1 0 12,0 0 1,0 0-1865,8 41 2677,-6-16 0,-5-37 0,-5-16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2.58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11369,'2'10'1491,"-1"-2"-1189,-1-8-21,0 0-281,57-4-147,-28 3-1152,44-3-2063,-51 4 3362,-10 1 0,-8-1 0,-4 1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2.7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7 8490,'13'-4'-42,"-3"1"0,-10 3 0,0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3.39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73 11661,'6'-8'840,"-2"2"-840,-4 6 0,59-24-145,-30 17-1054,46-17-1188,-46 22 2387,-3 1 0,-12 0 0,-4 1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4.17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16 608 11101,'0'-10'78,"0"2"-44,0 8 10,0 60-21,0-11-12,0 3 0,0 3 12,0 25 10,1 2-10,3-9-23,-1-12 22,2-17 12,-1-16 167,-2-14 1548,-1-9-596,0-8-940,-1-16 247,0-14-158,-1-23-22,-3-16-156,-4-15-124,4 37 0,-1-5 5,0-30 1,1-4 38,2 21 1,0-1-45,1-21 0,2 4 56,3 32 0,2 4-44,9-34-1,6 20-22,12 18-34,-8 24-34,11 11 23,-9 29-201,2 11-68,-1 18-112,-8 9 100,-7 1 46,-8 0 202,-4-5-35,-24 11 113,4-21 11,-21 6-1288,13-23-1290,5-6 2578,8-8 0,9-5 0,3-5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4.40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19 13352,'0'-10'337,"0"1"-348,0 9 11,0 0 0,61 45-561,-20-13 208,5 4 1,2 1-489,11 8-1030,0-3 1871,-6-8 0,-22-15 0,-11-8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4.57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229 0 10730,'-48'42'-650,"0"1"0,5-4 1,7-1-3541,9 10 4190,12-5 0,6-21 0,7-7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7.29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12255,'10'55'56,"0"0"0,-1-1 0,0-2-56,4 21-23,-1 0-795,-1-4-1131,-5-7 1949,-3-8 0,-3-25 0,0-10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5.47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242 0 15784,'-50'57'23,"-1"16"-23,26-23 0,2 4-380,1 6 1,1 3 368,4 5 0,4 2-163,3-1 1,3 0-113,4-1 0,5-1-453,7-6 0,4-2-365,2-5 0,6-4-2549,33 32 3714,8-19 1,-27-32 0,-7-14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5.7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26 12 13656,'0'-6'1568,"0"1"-1568,0 5-22,-9 84-247,4-27-51,0 7 1,0 1-768,3 11-538,3-6-1714,11-13 3339,5-14 0,-2-20 0,-1-12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5.94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 21 14518,'0'-11'505,"0"1"-505,0 10 0,0 0 0,-2 65-584,0-17 58,1 3 0,0 3-774,0 17-684,1-4-2016,3-7 4000,-2-12 0,2-22 0,-3-10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6.10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0 198 12725,'0'-11'538,"0"3"-583,86-39-1884,-20 26 1155,5-8 1,5 0-281,-20 18 1,-1 4-448,3 0 1,1 0 1500,0 1 0,-3 1 0,9 0 0,-17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6.2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25 0 13095,'-14'85'-504,"4"-12"-2275,11-43 2779,4-8 0,-3-9 0,2-8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6.42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 6059,'0'0'0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6.76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 15179,'39'75'0,"0"1"0,-2 0 0,-4 0 6,-12-5 0,-4 0-6,1 2 0,-1 1-1294,-2 0 0,-1 0 1210,-2-4 0,-3-1-336,-2-5 0,-2-2-154,-1-7 1,-1-2-2845,-3 33 3418,-10-22 0,8-32 0,-8-15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7.28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31 10753,'1'-17'2611,"0"4"-2667,-1 13 89,0 0-10,0 39-23,1-8-79,2 34-1590,3-19-2521,7-7 4190,4-8 0,-6-15 0,-1-8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7.50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245 24 14395,'2'-13'89,"0"3"-89,-2 10 11,-27 89 34,3-14-636,-1 4 0,-1 7 591,6-18 0,0-1-11,1 8 0,1 0-589,2 2 0,2 0-403,2-2 1,2-2 1002,4-5 0,1-6 0,-1 10 0,5-26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7.98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1 530 14563,'0'58'-258,"1"0"0,0-4 1,-1-6 212,0 4-22,0-13 67,0-16 11,0-11 135,0-9 55,0-18 449,0-11-235,0-23 89,3-15-90,4-16-178,5-14-113,-4 44 1,1-2 83,0-1 0,1 0-56,0 3 0,0 1-27,9-36 178,-1 18-89,-3 22-213,-3 17 0,-3 17-112,1 5-34,19 28 135,1 8-34,16 25-302,-11 4-45,-8 2 45,-13-4 21,-12-7 192,-22-7-426,-41-1-12,3-17-929,-22-2-1973,33-18 3474,14-4 0,15-1 0,10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37.45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64 12736,'0'-9'-772,"62"-16"-819,-1 18 72,2-3 1,6 1 360,-4 6 1,0 3 1157,13 0 0,-3-1 0,15 1 0,-13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8.46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21 11997,'0'7'2039,"0"-2"-1692,0-5-246,0 0-101,74-2-269,-17-2-628,4 2 1,3-1-3519,25-3 4415,-1-1 0,-38 2 0,-13 1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8.69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 9 14484,'-1'-5'908,"0"1"-1031,1 4 123,-1 75-336,1-22-331,-1 5 1,1 4-2270,4 15 2936,3 0 0,-1-34 0,0-11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09.62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184 114 15023,'-8'-58'67,"-1"10"-45,-6 44-22,3 1-33,0 3-12,-2 2 67,-1 11-22,-6 12 0,-1 20 0,-2 18 0,7 20-297,11-32 1,2 3 312,0 8 1,4 2-17,6 8 0,5 2 0,1 6 0,4 1 0,7 5 0,4 1 11,2 1 1,1 0 4,0-1 1,0 0-448,-1-4 0,-2-1 431,-3-4 0,-2-2-17,-4-4 0,-2-1 17,-4-6 0,-3 0 0,-3-7 0,-2-2 34,1 41-12,-5-17-22,0-17 0,0-16-78,1-15-57,8-12 566,8-11-1047,14-6-611,8-3-2740,4 0 3967,3-3 0,-20 2 0,-6-2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0.4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0 315 12893,'21'-60'385,"1"0"0,-2 5 0,4 8-206,19 7-45,4 10-33,1 15-101,0 7-23,-2 19 23,2 19 112,-1 30-45,-22-16 1,-1 5-170,2 11 0,-2 5 141,1 10 0,0 5-527,2 9 0,0 3 488,-8-25 0,0 2 0,0 1-443,0 3 0,1 0 1,0 0 430,-1 1 1,0 1 0,0-1-486,-2-1 1,-1 0 0,0-1 499,-1-6 1,-2 0 0,0-2 7,3 24 0,-2-2-57,-3-13 1,-2-3 33,-4-11 1,-1-3-79,-1 0 1,-2-5 11,-6 12-1893,-5-7 1119,-11-42-1184,-10-8 2036,-12-6 0,17 0 0,2-1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7.52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5 546 10619,'34'-51'145,"0"-1"1,-3 2 0,-6 4 492,-12-13 315,-7-2-124,-3-1-5851,-3 5 5493,0 10 1162,-4 14-1611,-3 13 905,-5 13-939,-5 10 36,-4 16-48,-3 14 3416,-1 17-3414,5 10 0,7 2-12,6 0-11,6-5 45,12-7 0,5-6-89,13-8-124,7-6-897,15-4 69,-13-14-752,7-1-2263,-22-15 4056,-5-10 0,-9 7 0,-2-6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7.81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31 11403,'2'-8'3137,"-1"2"-3114,-1 6-46,0 0-1277,0-7-447,5 5-617,4-5 2364,9 7 0,-7 0 0,0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8.2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102 0 15303,'-31'47'11,"1"7"-5683,9 12 5257,8 3 614,7-3-1935,18-7 51,14-8 1685,17-10 0,-15-20 0,-3-8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8.69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50 449 14708,'-13'49'-33,"3"-3"-23,7-9-135,2-4 68,0-8 33,0-7 90,0-7 56,-1-7 124,0-1-147,-1-10 46,-1-10 100,1-13-10,0-16-158,1-10-11,1-10 33,1-9 35,2 1 189,6 1-10,6 10 111,17-2-358,-3 26 0,10 0-34,-7 26 23,0 5-11,2 5 11,8 4-57,-11 6-223,-1 6-45,-20 5 22,-4 0 34,-6 0 280,-11 0-90,-6-4-1165,-31 7 337,11-6-382,-15 5-179,23-7 1479,8-1 0,10-6 0,7-2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9.02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54 0 15213,'53'37'-78,"-6"12"78,-22 21 0,-7 11-23,-5 2-358,-8-1-1,-8-5-525,-12-6 44,-13-7-695,-12-8-1769,-5-7 3343,2-12 1,19-16 0,7-10-1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19.51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0 224 12120,'56'-18'541,"1"0"1,4 0 0,1 2-341,2 1 1,3 2-1159,9 0 0,2 1 1052,7-1 1,2 2-68,3 1 0,-1 0-28,-2 1 0,-3 0-6,-8 3 1,-4-1-246,-11 2 1,-6 0-591,22-2-381,-35 2-973,-25 3 122,-27 1 2073,-19 1 0,10 0 0,-6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0.60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20 13039,'0'-11'157,"0"3"34,0 8 2800,0 0-3058,0 4 67,1 9-34,7 12 34,6 17 0,10 12 22,7 10-22,4 2 12,4-1 10,1-7-22,-4-11 11,-6-12-11,-11-14 34,-5-10 78,-6-8-22,0-8-56,4-13 10,2-18-32,5-19 10,1-13-22,0-7-22,0 4 10,-3 9-884,2 12-460,-6 24-1187,3 10-382,-5 16 2925,5 4 0,-7-3 0,0 3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0.05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66 207 10159,'0'99'617,"0"1"-169,0-20-235,0 11-588,2 4 678,1 0-247,2-9-11,-3-16 147,0-19-181,-2-18 171,0-17 546,0-8-56,-1-12-358,-4-16 336,-3-17-34,-3-26-357,-1-17-192,1-14-336,4 41 1,1-1 335,1 0 1,0 0 156,2 0 0,0 1 212,0-46-144,7 14-56,8 12-68,7 17-101,9 13-67,5 14-34,7 13 12,7 8 11,8 7-34,-8 14 0,1 5 34,26 12-23,-25-2 1,-3 3-180,4 16 480,-21-1-469,-14-3 180,-74 8-919,-5-17-605,3-14 0,-4-5 1546,6-6 0,4-3 0,-11 1 0,15-4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3.52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0 12412,'0'7'1624,"0"-2"-1478,0-5 55,0 0-884,67-3-348,-36 2-448,49-2-941,-59 7 2420,-11 5 0,-7-2 0,-3 1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3.64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9 0 8467,'-5'8'2141,"1"-2"-1548,4-6-100,0 0-493,6 13-1142,8-9 1142,13 9 0,-11-12 0,1-1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4.32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189 0 14316,'-72'2'23,"12"5"-23,40 19 0,4 7 100,5 6 12,5 9 79,3 12 78,3 16-3425,0 21 3195,1-38 0,1 2-28,1 11 0,0 2-329,1 6 0,1 2 329,-1 4 0,0 0-6,-1 1 1,0-2 5,-1-6 1,-1-2 4,1-7 1,0-3-12,0-10 1,1-3-2026,5 32 2043,3-20 10,1-19-10,4-17 2064,19-9-2781,-1-13-205,19-2-1555,-3-6 2454,4-9 0,-22 7 0,-7-6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4.63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0 6126,'0'0'0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4.88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19 9812,'1'-10'4549,"0"2"-3854,-1 8-728,0 0 33,1 21 0,-1 13 22,2 29-11,0 12-11,3 8-3863,4 1 2710,6-5-1390,5-11-426,8-15 2969,6-15 0,-13-20 0,-3-9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5.1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 1 13992,'0'97'56,"0"-4"-45,0-22-5672,0 3 5258,0-6 1083,0-5-1744,-1-15 445,0-12-2743,-3-15 3362,0-11 0,1-6 0,0-4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5.26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1 240 14675,'27'-42'-824,"0"-1"1,40-30-1306,16 47-901,-33 14 1,2 2 3029,9 0 0,-3 2 0,9-1 0,-9 3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5.46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41 0 12703,'-7'0'1580,"2"0"-1580,5 0 168,0 0-34,-7 57-100,3-21-34,-6 47-269,6-36-661,2-6-751,1-8-728,1-10 2409,0-13 0,0-6 0,0-4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5.62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 8781,'0'0'0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2:58:40.93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0 257 16423,'17'-48'140,"-1"-1"0,18-33-140,-9 54-78,2 6 33,-1 6-22,-4 8-68,-6 5-22,-6 15 67,-5 12-22,-3 19-44,-7 12 133,-7 4-66,-9 0 89,-7-3 0,-2-4 0,2-8-45,5-8-45,8-9-582,6-7-404,9-7 168,19-5-436,15-5-673,29-1-851,21-2 2868,-28 0 0,-2 0 0,9 0 0,-4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6.30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349 0 12931,'-63'74'3,"-1"1"1,5 0 0,8 0 1,19-9 1,7 1-6,4 5 0,6 1-6,2 0 1,7 1-315,13-2 1,8-2-214,6-3 1,9-5-1068,12-4 0,9-7 1600,13-4 0,-1-7 0,11 6 0,-5-18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6.75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1 150 13432,'13'-79'2184,"-1"17"-2184,0 53-33,3 15 21,6 25 12,7 30 0,-11-15 0,0 6-327,0 7 1,0 4 337,-1 3 0,-2 2-22,-2 1 0,0-1-90,-1-2 0,-2-1-409,-2-5 0,-1-2-532,-1-4 1,-2-3-6147,1 35 7188,-9-21 0,4-31 0,-3-15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7.03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7 11448,'5'-4'863,"-1"1"-841,-4 3-22,0 0-67,7 69-1233,-5-31-2879,6 52 4179,-8-55 0,0-16 0,0-9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7.35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130 1 11336,'0'63'679,"0"0"1,-1 3 0,-1 0-445,-1-3 1,-1 0-888,-2 5 0,-1 3 680,-2 2 0,1 1-6,-2 0 1,1-1-23,0 1 0,0-2-157,1-4 1,0-2-657,0-5 1,2-2-3043,-5 40 3855,4-23 0,3-35 0,3-18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7.85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15 172 10776,'2'-3'101,"0"1"-68,-2 2-22,0 69 34,0-28-45,-2 58-4251,0-48 4251,-3-5 870,1-8-858,1-10-12,2-10 156,0-9 449,1-6-33,0-4 3593,2-12-3459,7-9-168,3-18-135,10-12-134,1-11 89,-5 13 1,1-1 11,9-23 112,7-15-224,-14 47-46,-2 11-167,-3 11-45,1 7-33,-3 7-12,16 4 22,-6 9 1,13 7-34,-9 9-22,-4 8-281,-11 3-112,-6 5-44,-16-1-91,-38 13 24,1-15-561,-28 4-650,24-18-1837,10-5 3630,11-5 0,14-7 0,8-2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8.12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 0 13184,'-9'11'852,"1"-3"-874,8-8-157,0 0-696,79 0-1040,-34 0 1915,11 0 0,-2 0 0,-21 0 0,-8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8.374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19 19 13420,'0'-10'12,"0"2"-12,0 8 11,0 0 0,-5 84-11,0-29-23,2 7 1,0 3-1255,0 10-1222,8-3 2499,11-10 0,-7-27 0,6-12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8.83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52 13196,'55'-14'354,"1"-1"1,-4 2 0,-5 3-164,0 10-191,1 12 0,-3 10 11,-1 25 11,-5 23-566,-20-24 1,-2 4 661,0 10 0,-2 3-360,0 9 1,-1 3 297,0 5 0,-1 2-11,-1 1 0,-1 0-40,-1-2 1,0 0-6,-4-2 0,0 0 0,-2-4 0,-2-1 0,0-3 0,-2-2 5,-2-3 1,-3-3-6,0-7 0,-4-1 281,-19 36-471,-11-20 55,-10-20-414,-39-19-1882,13-16 1932,21-19 1,4-4-1,6 3 1,8-13-1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06:29.65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0 694 11280,'73'-6'363,"0"1"0,0 0 0,9-3 0,2 0 0,2-2-1233,6-3 0,1-2 0,5-1 875,-10 2 1,3-1 0,2 1 0,3-1-506,-9 2 1,2 0-1,1-1 1,3 1 0,0 0 528,-8 0 1,2 1 0,0 0 0,2 0 0,0 0 0,1 1-115,6-1 1,1 0-1,1 0 1,1 1-1,0 0 1,1 0 146,-12 2 0,2-1 1,0 1-1,0 1 1,0-1-1,1 1 1,0 0-195,2 0 0,0 0 1,1 0-1,0 1 0,0 0 1,0 0-1,-1 1 176,1 0 1,-1 0 0,1 1 0,-1-1 0,1 1 0,-1 0 0,0 0-87,-1 1 1,0 0 0,0-1 0,0 1-1,0 1 1,-1-1 0,0 0 69,-2 1 1,-1 0 0,0 0 0,0 0 0,0 1 0,-1-1-1,-1 1-25,11-1 1,-1 1 0,0-1 0,-1 1 0,0 0 0,-1 0 7,-4-1 0,-1 1 0,-1 0 1,0 0-1,-1 0 0,-1 0-11,10 0 0,0 0 0,-2 0 0,-2 0 0,0-1 0,-9 1 0,-1-1 0,-1 1 0,-2-1 0,-1 0 46,8 0 1,0 0 0,-4-1 0,-2 0-163,11-1 0,-4 0 1,-4-1-9,19-2 1,-8 0-236,-23 0 1,-7 0-2453,18-7-768,-53 6 3982,-46 1 1,-1 7 0,-11 1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21T03:19:09.556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0 19 11347,'0'-10'1669,"0"1"-1702,0 9 257,0 0-44,11 64 10,5-14-162,-3 3 0,3 2 62,18 25-12,4 1 90,2-1-242,2-3 107,0-3 124,-1-4-112,-3-6 78,-5-8-22,-3-8 89,-5-10 35,-5-11-1,-4-8 213,-5-10 167,-2-5-54,-1-7-248,4-17-167,3-17-46,4-24 199,2-19-244,1-14-10,-7 17 0,0-1-660,-4 21 1,1 1 625,1-16 0,0 4 33,1 1-33,-7 22-33,-2 20-449,-1 13-67,-2 8-258,1 3-672,2 1 545,3 0-1744,10-1 2678,7 1 0,-10-1 0,-1 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F71E0-F076-544C-B7EC-A5D651589847}">
  <dimension ref="E5:K24"/>
  <sheetViews>
    <sheetView showGridLines="0" workbookViewId="0">
      <selection activeCell="H11" sqref="H11"/>
    </sheetView>
  </sheetViews>
  <sheetFormatPr baseColWidth="10" defaultColWidth="8.83203125" defaultRowHeight="16" x14ac:dyDescent="0.2"/>
  <cols>
    <col min="5" max="5" width="17" bestFit="1" customWidth="1"/>
  </cols>
  <sheetData>
    <row r="5" spans="5:8" x14ac:dyDescent="0.2">
      <c r="E5" s="2" t="s">
        <v>0</v>
      </c>
      <c r="F5" s="2"/>
      <c r="G5" s="2"/>
      <c r="H5" s="2"/>
    </row>
    <row r="6" spans="5:8" x14ac:dyDescent="0.2">
      <c r="E6" s="2"/>
      <c r="F6" s="2"/>
      <c r="G6" s="2"/>
      <c r="H6" s="2"/>
    </row>
    <row r="7" spans="5:8" x14ac:dyDescent="0.2">
      <c r="E7" s="1" t="s">
        <v>1</v>
      </c>
      <c r="F7" s="11">
        <v>2.3E-2</v>
      </c>
      <c r="G7" s="1"/>
      <c r="H7" s="1"/>
    </row>
    <row r="8" spans="5:8" x14ac:dyDescent="0.2">
      <c r="E8" s="1" t="s">
        <v>2</v>
      </c>
      <c r="F8" s="12">
        <f>1/(1+F7)</f>
        <v>0.97751710654936474</v>
      </c>
      <c r="G8" s="1"/>
      <c r="H8" s="1"/>
    </row>
    <row r="9" spans="5:8" x14ac:dyDescent="0.2">
      <c r="E9" s="1"/>
      <c r="F9" s="1"/>
      <c r="G9" s="1"/>
      <c r="H9" s="1"/>
    </row>
    <row r="10" spans="5:8" x14ac:dyDescent="0.2">
      <c r="E10" s="1" t="s">
        <v>3</v>
      </c>
      <c r="F10" s="1" t="s">
        <v>4</v>
      </c>
      <c r="G10" s="1" t="s">
        <v>5</v>
      </c>
      <c r="H10" s="1" t="s">
        <v>6</v>
      </c>
    </row>
    <row r="11" spans="5:8" x14ac:dyDescent="0.2">
      <c r="E11" s="1">
        <v>1</v>
      </c>
      <c r="F11" s="1">
        <v>1350</v>
      </c>
      <c r="G11" s="12">
        <f t="shared" ref="G11:G20" si="0">pv_factor^E11</f>
        <v>0.97751710654936474</v>
      </c>
      <c r="H11" s="13">
        <f>G11*F11</f>
        <v>1319.6480938416423</v>
      </c>
    </row>
    <row r="12" spans="5:8" x14ac:dyDescent="0.2">
      <c r="E12" s="1">
        <v>2</v>
      </c>
      <c r="F12" s="1">
        <v>1350</v>
      </c>
      <c r="G12" s="12">
        <f t="shared" si="0"/>
        <v>0.95553969359664215</v>
      </c>
      <c r="H12" s="13">
        <f t="shared" ref="H12:H20" si="1">G12*F12</f>
        <v>1289.9785863554669</v>
      </c>
    </row>
    <row r="13" spans="5:8" x14ac:dyDescent="0.2">
      <c r="E13" s="1">
        <v>3</v>
      </c>
      <c r="F13" s="1">
        <v>1350</v>
      </c>
      <c r="G13" s="12">
        <f t="shared" si="0"/>
        <v>0.93405639647765615</v>
      </c>
      <c r="H13" s="13">
        <f t="shared" si="1"/>
        <v>1260.9761352448359</v>
      </c>
    </row>
    <row r="14" spans="5:8" x14ac:dyDescent="0.2">
      <c r="E14" s="1">
        <v>4</v>
      </c>
      <c r="F14" s="1">
        <v>1350</v>
      </c>
      <c r="G14" s="12">
        <f t="shared" si="0"/>
        <v>0.91305610603876475</v>
      </c>
      <c r="H14" s="13">
        <f t="shared" si="1"/>
        <v>1232.6257431523325</v>
      </c>
    </row>
    <row r="15" spans="5:8" x14ac:dyDescent="0.2">
      <c r="E15" s="1">
        <v>5</v>
      </c>
      <c r="F15" s="1">
        <v>1350</v>
      </c>
      <c r="G15" s="12">
        <f t="shared" si="0"/>
        <v>0.89252796289224323</v>
      </c>
      <c r="H15" s="13">
        <f t="shared" si="1"/>
        <v>1204.9127499045283</v>
      </c>
    </row>
    <row r="16" spans="5:8" x14ac:dyDescent="0.2">
      <c r="E16" s="1">
        <v>6</v>
      </c>
      <c r="F16" s="1">
        <v>1350</v>
      </c>
      <c r="G16" s="12">
        <f t="shared" si="0"/>
        <v>0.87246135180082451</v>
      </c>
      <c r="H16" s="13">
        <f t="shared" si="1"/>
        <v>1177.822824931113</v>
      </c>
    </row>
    <row r="17" spans="5:11" x14ac:dyDescent="0.2">
      <c r="E17" s="1">
        <v>7</v>
      </c>
      <c r="F17" s="1">
        <v>1350</v>
      </c>
      <c r="G17" s="12">
        <f t="shared" si="0"/>
        <v>0.85284589618848927</v>
      </c>
      <c r="H17" s="13">
        <f t="shared" si="1"/>
        <v>1151.3419598544606</v>
      </c>
    </row>
    <row r="18" spans="5:11" x14ac:dyDescent="0.2">
      <c r="E18" s="1">
        <v>8</v>
      </c>
      <c r="F18" s="1">
        <v>1350</v>
      </c>
      <c r="G18" s="12">
        <f t="shared" si="0"/>
        <v>0.83367145277467203</v>
      </c>
      <c r="H18" s="13">
        <f t="shared" si="1"/>
        <v>1125.4564612458073</v>
      </c>
    </row>
    <row r="19" spans="5:11" x14ac:dyDescent="0.2">
      <c r="E19" s="1">
        <v>9</v>
      </c>
      <c r="F19" s="1">
        <v>1350</v>
      </c>
      <c r="G19" s="12">
        <f t="shared" si="0"/>
        <v>0.81492810632910273</v>
      </c>
      <c r="H19" s="13">
        <f t="shared" si="1"/>
        <v>1100.1529435442887</v>
      </c>
    </row>
    <row r="20" spans="5:11" x14ac:dyDescent="0.2">
      <c r="E20" s="1">
        <v>10</v>
      </c>
      <c r="F20" s="1">
        <v>1350</v>
      </c>
      <c r="G20" s="12">
        <f t="shared" si="0"/>
        <v>0.79660616454457767</v>
      </c>
      <c r="H20" s="13">
        <f t="shared" si="1"/>
        <v>1075.4183221351798</v>
      </c>
    </row>
    <row r="21" spans="5:11" x14ac:dyDescent="0.2">
      <c r="E21" s="1"/>
      <c r="F21" s="1"/>
      <c r="G21" s="1"/>
      <c r="H21" s="1"/>
    </row>
    <row r="22" spans="5:11" x14ac:dyDescent="0.2">
      <c r="E22" s="1" t="s">
        <v>7</v>
      </c>
      <c r="F22" s="1"/>
      <c r="G22" s="1"/>
      <c r="H22" s="14">
        <f>SUM(H11:H20)</f>
        <v>11938.333820209655</v>
      </c>
      <c r="J22">
        <f>1-(1+F7)^-10</f>
        <v>0.20339383545542278</v>
      </c>
    </row>
    <row r="23" spans="5:11" x14ac:dyDescent="0.2">
      <c r="J23">
        <f>J22/F7</f>
        <v>8.8432102371922952</v>
      </c>
    </row>
    <row r="24" spans="5:11" x14ac:dyDescent="0.2">
      <c r="J24">
        <f>J23*F11</f>
        <v>11938.333820209598</v>
      </c>
      <c r="K24" s="16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8095-8262-9B46-9C0F-982169CEBB33}">
  <dimension ref="C3:N33"/>
  <sheetViews>
    <sheetView showGridLines="0" tabSelected="1" workbookViewId="0">
      <selection activeCell="D32" sqref="D32"/>
    </sheetView>
  </sheetViews>
  <sheetFormatPr baseColWidth="10" defaultColWidth="8.83203125" defaultRowHeight="16" x14ac:dyDescent="0.2"/>
  <cols>
    <col min="4" max="4" width="11.6640625" bestFit="1" customWidth="1"/>
    <col min="5" max="5" width="13" bestFit="1" customWidth="1"/>
    <col min="6" max="6" width="11.6640625" bestFit="1" customWidth="1"/>
  </cols>
  <sheetData>
    <row r="3" spans="3:11" x14ac:dyDescent="0.2">
      <c r="C3" t="s">
        <v>65</v>
      </c>
    </row>
    <row r="5" spans="3:11" x14ac:dyDescent="0.2">
      <c r="C5" t="s">
        <v>1</v>
      </c>
      <c r="D5" s="4">
        <v>7.0000000000000007E-2</v>
      </c>
      <c r="E5" t="s">
        <v>2</v>
      </c>
      <c r="F5">
        <f>1/(1+D5)</f>
        <v>0.93457943925233644</v>
      </c>
    </row>
    <row r="6" spans="3:11" x14ac:dyDescent="0.2">
      <c r="C6" t="s">
        <v>40</v>
      </c>
      <c r="D6" s="9">
        <v>2.5000000000000001E-2</v>
      </c>
      <c r="K6" s="4"/>
    </row>
    <row r="7" spans="3:11" x14ac:dyDescent="0.2">
      <c r="C7" t="s">
        <v>49</v>
      </c>
      <c r="D7" s="4">
        <v>0.04</v>
      </c>
    </row>
    <row r="8" spans="3:11" x14ac:dyDescent="0.2">
      <c r="C8" t="s">
        <v>66</v>
      </c>
      <c r="D8" s="5">
        <v>2500</v>
      </c>
    </row>
    <row r="10" spans="3:11" x14ac:dyDescent="0.2">
      <c r="C10" t="s">
        <v>16</v>
      </c>
      <c r="D10" t="s">
        <v>4</v>
      </c>
      <c r="E10" t="s">
        <v>67</v>
      </c>
      <c r="F10" t="s">
        <v>6</v>
      </c>
    </row>
    <row r="11" spans="3:11" x14ac:dyDescent="0.2">
      <c r="C11">
        <v>5</v>
      </c>
      <c r="D11" s="16">
        <f>D8</f>
        <v>2500</v>
      </c>
      <c r="E11" s="10">
        <f>$F$5^C11</f>
        <v>0.71298617948366849</v>
      </c>
      <c r="F11">
        <f>E11*D11</f>
        <v>1782.4654487091711</v>
      </c>
    </row>
    <row r="12" spans="3:11" x14ac:dyDescent="0.2">
      <c r="C12">
        <v>6</v>
      </c>
      <c r="D12" s="16">
        <f>D11*(1+$D$6)</f>
        <v>2562.5</v>
      </c>
      <c r="E12" s="10">
        <f t="shared" ref="E12:E31" si="0">$F$5^C12</f>
        <v>0.66634222381651265</v>
      </c>
      <c r="F12">
        <f t="shared" ref="F12:F31" si="1">E12*D12</f>
        <v>1707.5019485298137</v>
      </c>
    </row>
    <row r="13" spans="3:11" x14ac:dyDescent="0.2">
      <c r="C13">
        <v>7</v>
      </c>
      <c r="D13" s="16">
        <f t="shared" ref="D13:D16" si="2">D12*(1+$D$6)</f>
        <v>2626.5624999999995</v>
      </c>
      <c r="E13" s="10">
        <f t="shared" si="0"/>
        <v>0.6227497418845912</v>
      </c>
      <c r="F13">
        <f t="shared" si="1"/>
        <v>1635.6911189187463</v>
      </c>
    </row>
    <row r="14" spans="3:11" x14ac:dyDescent="0.2">
      <c r="C14">
        <v>8</v>
      </c>
      <c r="D14" s="16">
        <f t="shared" si="2"/>
        <v>2692.2265624999991</v>
      </c>
      <c r="E14" s="10">
        <f t="shared" si="0"/>
        <v>0.58200910456503863</v>
      </c>
      <c r="F14">
        <f t="shared" si="1"/>
        <v>1566.9003709268366</v>
      </c>
    </row>
    <row r="15" spans="3:11" x14ac:dyDescent="0.2">
      <c r="C15">
        <v>9</v>
      </c>
      <c r="D15" s="16">
        <f t="shared" si="2"/>
        <v>2759.5322265624986</v>
      </c>
      <c r="E15" s="10">
        <f t="shared" si="0"/>
        <v>0.54393374258414828</v>
      </c>
      <c r="F15">
        <f t="shared" si="1"/>
        <v>1501.0026917757077</v>
      </c>
    </row>
    <row r="16" spans="3:11" x14ac:dyDescent="0.2">
      <c r="C16">
        <v>10</v>
      </c>
      <c r="D16" s="16">
        <f t="shared" si="2"/>
        <v>2828.520532226561</v>
      </c>
      <c r="E16" s="10">
        <f t="shared" si="0"/>
        <v>0.50834929213471802</v>
      </c>
      <c r="F16">
        <f t="shared" si="1"/>
        <v>1437.8764103458882</v>
      </c>
    </row>
    <row r="17" spans="3:14" x14ac:dyDescent="0.2">
      <c r="C17">
        <v>11</v>
      </c>
      <c r="D17" s="16">
        <f>D16*(1-$D$7)</f>
        <v>2715.3797109374987</v>
      </c>
      <c r="E17" s="10">
        <f t="shared" si="0"/>
        <v>0.47509279638758689</v>
      </c>
      <c r="F17">
        <f t="shared" si="1"/>
        <v>1290.0573401234135</v>
      </c>
    </row>
    <row r="18" spans="3:14" x14ac:dyDescent="0.2">
      <c r="C18">
        <v>12</v>
      </c>
      <c r="D18" s="16">
        <f t="shared" ref="D18:D21" si="3">D17*(1-$D$7)</f>
        <v>2606.7645224999987</v>
      </c>
      <c r="E18" s="10">
        <f t="shared" si="0"/>
        <v>0.4440119592407355</v>
      </c>
      <c r="F18">
        <f t="shared" si="1"/>
        <v>1157.4346229144649</v>
      </c>
    </row>
    <row r="19" spans="3:14" x14ac:dyDescent="0.2">
      <c r="C19">
        <v>13</v>
      </c>
      <c r="D19" s="16">
        <f t="shared" si="3"/>
        <v>2502.4939415999988</v>
      </c>
      <c r="E19" s="10">
        <f t="shared" si="0"/>
        <v>0.41496444788853781</v>
      </c>
      <c r="F19">
        <f t="shared" si="1"/>
        <v>1038.4460168204544</v>
      </c>
    </row>
    <row r="20" spans="3:14" x14ac:dyDescent="0.2">
      <c r="C20">
        <v>14</v>
      </c>
      <c r="D20" s="16">
        <f t="shared" si="3"/>
        <v>2402.3941839359986</v>
      </c>
      <c r="E20" s="10">
        <f t="shared" si="0"/>
        <v>0.38781724101732507</v>
      </c>
      <c r="F20">
        <f t="shared" si="1"/>
        <v>931.68988425012719</v>
      </c>
    </row>
    <row r="21" spans="3:14" x14ac:dyDescent="0.2">
      <c r="C21">
        <v>15</v>
      </c>
      <c r="D21" s="16">
        <f t="shared" si="3"/>
        <v>2306.2984165785588</v>
      </c>
      <c r="E21" s="10">
        <f t="shared" si="0"/>
        <v>0.36244601964235984</v>
      </c>
      <c r="F21">
        <f t="shared" si="1"/>
        <v>835.90868119637571</v>
      </c>
    </row>
    <row r="22" spans="3:14" x14ac:dyDescent="0.2">
      <c r="C22">
        <v>16</v>
      </c>
      <c r="D22" s="16">
        <f>D21*(1+$D$6)</f>
        <v>2363.9558769930227</v>
      </c>
      <c r="E22" s="10">
        <f t="shared" si="0"/>
        <v>0.33873459779659809</v>
      </c>
      <c r="F22">
        <f t="shared" si="1"/>
        <v>800.75364320213589</v>
      </c>
    </row>
    <row r="23" spans="3:14" x14ac:dyDescent="0.2">
      <c r="C23">
        <v>17</v>
      </c>
      <c r="D23" s="16">
        <f t="shared" ref="D23:D26" si="4">D22*(1+$D$6)</f>
        <v>2423.0547739178483</v>
      </c>
      <c r="E23" s="10">
        <f t="shared" si="0"/>
        <v>0.31657439046411034</v>
      </c>
      <c r="F23">
        <f t="shared" si="1"/>
        <v>767.07708811419548</v>
      </c>
    </row>
    <row r="24" spans="3:14" x14ac:dyDescent="0.2">
      <c r="C24">
        <v>18</v>
      </c>
      <c r="D24" s="16">
        <f t="shared" si="4"/>
        <v>2483.6311432657944</v>
      </c>
      <c r="E24" s="10">
        <f t="shared" si="0"/>
        <v>0.29586391632159847</v>
      </c>
      <c r="F24">
        <f t="shared" si="1"/>
        <v>734.81683674490694</v>
      </c>
      <c r="N24" s="5"/>
    </row>
    <row r="25" spans="3:14" x14ac:dyDescent="0.2">
      <c r="C25">
        <v>19</v>
      </c>
      <c r="D25" s="16">
        <f t="shared" si="4"/>
        <v>2545.7219218474393</v>
      </c>
      <c r="E25" s="10">
        <f t="shared" si="0"/>
        <v>0.27650833301083971</v>
      </c>
      <c r="F25">
        <f t="shared" si="1"/>
        <v>703.91332491918661</v>
      </c>
    </row>
    <row r="26" spans="3:14" x14ac:dyDescent="0.2">
      <c r="C26">
        <v>20</v>
      </c>
      <c r="D26" s="16">
        <f t="shared" si="4"/>
        <v>2609.3649698936251</v>
      </c>
      <c r="E26" s="10">
        <f t="shared" si="0"/>
        <v>0.25841900281386893</v>
      </c>
      <c r="F26">
        <f t="shared" si="1"/>
        <v>674.3094934973517</v>
      </c>
    </row>
    <row r="27" spans="3:14" x14ac:dyDescent="0.2">
      <c r="C27">
        <v>21</v>
      </c>
      <c r="D27" s="16">
        <f>D26*(1-$D$7)</f>
        <v>2504.9903710978801</v>
      </c>
      <c r="E27" s="10">
        <f t="shared" si="0"/>
        <v>0.24151308674193356</v>
      </c>
      <c r="F27">
        <f t="shared" si="1"/>
        <v>604.98795678267061</v>
      </c>
    </row>
    <row r="28" spans="3:14" x14ac:dyDescent="0.2">
      <c r="C28">
        <v>22</v>
      </c>
      <c r="D28" s="16">
        <f t="shared" ref="D28:D31" si="5">D27*(1-$D$7)</f>
        <v>2404.7907562539649</v>
      </c>
      <c r="E28" s="10">
        <f t="shared" si="0"/>
        <v>0.22571316517937715</v>
      </c>
      <c r="F28">
        <f t="shared" si="1"/>
        <v>542.79293318819043</v>
      </c>
    </row>
    <row r="29" spans="3:14" x14ac:dyDescent="0.2">
      <c r="C29">
        <v>23</v>
      </c>
      <c r="D29" s="16">
        <f t="shared" si="5"/>
        <v>2308.5991260038063</v>
      </c>
      <c r="E29" s="10">
        <f t="shared" si="0"/>
        <v>0.21094688334521228</v>
      </c>
      <c r="F29">
        <f t="shared" si="1"/>
        <v>486.99179052398392</v>
      </c>
    </row>
    <row r="30" spans="3:14" x14ac:dyDescent="0.2">
      <c r="C30">
        <v>24</v>
      </c>
      <c r="D30" s="16">
        <f t="shared" si="5"/>
        <v>2216.2551609636539</v>
      </c>
      <c r="E30" s="10">
        <f t="shared" si="0"/>
        <v>0.19714661994879656</v>
      </c>
      <c r="F30">
        <f t="shared" si="1"/>
        <v>436.92721392806044</v>
      </c>
    </row>
    <row r="31" spans="3:14" x14ac:dyDescent="0.2">
      <c r="C31">
        <v>25</v>
      </c>
      <c r="D31" s="16">
        <f t="shared" si="5"/>
        <v>2127.6049545251076</v>
      </c>
      <c r="E31" s="10">
        <f t="shared" si="0"/>
        <v>0.18424917752223979</v>
      </c>
      <c r="F31">
        <f t="shared" si="1"/>
        <v>392.00946296349349</v>
      </c>
    </row>
    <row r="33" spans="5:6" x14ac:dyDescent="0.2">
      <c r="E33" t="s">
        <v>14</v>
      </c>
      <c r="F33" s="16">
        <f>SUM(F11:F31)</f>
        <v>21029.554278375181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FCDF-2315-C34E-8A5C-94E3C8F14F37}">
  <dimension ref="E5:K195"/>
  <sheetViews>
    <sheetView showGridLines="0" workbookViewId="0">
      <selection activeCell="F16" sqref="F16"/>
    </sheetView>
  </sheetViews>
  <sheetFormatPr baseColWidth="10" defaultColWidth="8.83203125" defaultRowHeight="16" x14ac:dyDescent="0.2"/>
  <cols>
    <col min="5" max="5" width="12.5" bestFit="1" customWidth="1"/>
    <col min="6" max="6" width="11.1640625" bestFit="1" customWidth="1"/>
    <col min="7" max="8" width="12.1640625" bestFit="1" customWidth="1"/>
    <col min="10" max="10" width="8" bestFit="1" customWidth="1"/>
    <col min="11" max="11" width="11.1640625" bestFit="1" customWidth="1"/>
  </cols>
  <sheetData>
    <row r="5" spans="5:11" x14ac:dyDescent="0.2">
      <c r="E5" t="s">
        <v>0</v>
      </c>
    </row>
    <row r="7" spans="5:11" x14ac:dyDescent="0.2">
      <c r="E7" t="s">
        <v>8</v>
      </c>
      <c r="F7" s="3">
        <v>6.7500000000000004E-2</v>
      </c>
    </row>
    <row r="8" spans="5:11" x14ac:dyDescent="0.2">
      <c r="E8" t="s">
        <v>9</v>
      </c>
      <c r="F8" s="15">
        <f>((1+F7)^(1/12)-1)</f>
        <v>5.4581304569467637E-3</v>
      </c>
      <c r="G8" t="s">
        <v>68</v>
      </c>
      <c r="H8">
        <f>1/(1+F8)</f>
        <v>0.99457149900964426</v>
      </c>
    </row>
    <row r="10" spans="5:11" x14ac:dyDescent="0.2">
      <c r="E10" t="s">
        <v>10</v>
      </c>
      <c r="F10">
        <v>12000</v>
      </c>
    </row>
    <row r="11" spans="5:11" x14ac:dyDescent="0.2">
      <c r="E11" t="s">
        <v>11</v>
      </c>
      <c r="F11">
        <v>12</v>
      </c>
    </row>
    <row r="13" spans="5:11" x14ac:dyDescent="0.2">
      <c r="E13" t="s">
        <v>4</v>
      </c>
      <c r="F13">
        <f>F10/F11</f>
        <v>1000</v>
      </c>
      <c r="G13" t="s">
        <v>12</v>
      </c>
    </row>
    <row r="15" spans="5:11" x14ac:dyDescent="0.2">
      <c r="E15" t="s">
        <v>13</v>
      </c>
      <c r="F15" t="s">
        <v>4</v>
      </c>
      <c r="G15" t="s">
        <v>5</v>
      </c>
      <c r="H15" t="s">
        <v>6</v>
      </c>
      <c r="J15" t="s">
        <v>14</v>
      </c>
      <c r="K15" s="16">
        <f>SUM(H16:H195)</f>
        <v>114436.7710103399</v>
      </c>
    </row>
    <row r="16" spans="5:11" x14ac:dyDescent="0.2">
      <c r="E16">
        <v>1</v>
      </c>
      <c r="F16">
        <v>1000</v>
      </c>
      <c r="G16" s="10">
        <f>$H$8^E16</f>
        <v>0.99457149900964426</v>
      </c>
      <c r="H16" s="16">
        <f>G16*F16</f>
        <v>994.5714990096443</v>
      </c>
    </row>
    <row r="17" spans="5:8" x14ac:dyDescent="0.2">
      <c r="E17">
        <v>2</v>
      </c>
      <c r="F17">
        <v>1000</v>
      </c>
      <c r="G17" s="10">
        <f t="shared" ref="G17:G80" si="0">$H$8^E17</f>
        <v>0.98917246664229075</v>
      </c>
      <c r="H17" s="16">
        <f t="shared" ref="H17:H80" si="1">G17*F17</f>
        <v>989.17246664229071</v>
      </c>
    </row>
    <row r="18" spans="5:8" x14ac:dyDescent="0.2">
      <c r="E18">
        <v>3</v>
      </c>
      <c r="F18">
        <v>1000</v>
      </c>
      <c r="G18" s="10">
        <f t="shared" si="0"/>
        <v>0.98380274292749048</v>
      </c>
      <c r="H18" s="16">
        <f t="shared" si="1"/>
        <v>983.8027429274905</v>
      </c>
    </row>
    <row r="19" spans="5:8" x14ac:dyDescent="0.2">
      <c r="E19">
        <v>4</v>
      </c>
      <c r="F19">
        <v>1000</v>
      </c>
      <c r="G19" s="10">
        <f t="shared" si="0"/>
        <v>0.97846216876319381</v>
      </c>
      <c r="H19" s="16">
        <f t="shared" si="1"/>
        <v>978.46216876319386</v>
      </c>
    </row>
    <row r="20" spans="5:8" x14ac:dyDescent="0.2">
      <c r="E20">
        <v>5</v>
      </c>
      <c r="F20">
        <v>1000</v>
      </c>
      <c r="G20" s="10">
        <f t="shared" si="0"/>
        <v>0.9731505859110372</v>
      </c>
      <c r="H20" s="16">
        <f t="shared" si="1"/>
        <v>973.15058591103718</v>
      </c>
    </row>
    <row r="21" spans="5:8" x14ac:dyDescent="0.2">
      <c r="E21">
        <v>6</v>
      </c>
      <c r="F21">
        <v>1000</v>
      </c>
      <c r="G21" s="10">
        <f t="shared" si="0"/>
        <v>0.9678678369916538</v>
      </c>
      <c r="H21" s="16">
        <f t="shared" si="1"/>
        <v>967.8678369916538</v>
      </c>
    </row>
    <row r="22" spans="5:8" x14ac:dyDescent="0.2">
      <c r="E22">
        <v>7</v>
      </c>
      <c r="F22">
        <v>1000</v>
      </c>
      <c r="G22" s="10">
        <f t="shared" si="0"/>
        <v>0.96261376548001121</v>
      </c>
      <c r="H22" s="16">
        <f t="shared" si="1"/>
        <v>962.61376548001124</v>
      </c>
    </row>
    <row r="23" spans="5:8" x14ac:dyDescent="0.2">
      <c r="E23">
        <v>8</v>
      </c>
      <c r="F23">
        <v>1000</v>
      </c>
      <c r="G23" s="10">
        <f t="shared" si="0"/>
        <v>0.9573882157007727</v>
      </c>
      <c r="H23" s="16">
        <f t="shared" si="1"/>
        <v>957.38821570077266</v>
      </c>
    </row>
    <row r="24" spans="5:8" x14ac:dyDescent="0.2">
      <c r="E24">
        <v>9</v>
      </c>
      <c r="F24">
        <v>1000</v>
      </c>
      <c r="G24" s="10">
        <f t="shared" si="0"/>
        <v>0.95219103282368611</v>
      </c>
      <c r="H24" s="16">
        <f t="shared" si="1"/>
        <v>952.1910328236861</v>
      </c>
    </row>
    <row r="25" spans="5:8" x14ac:dyDescent="0.2">
      <c r="E25">
        <v>10</v>
      </c>
      <c r="F25">
        <v>1000</v>
      </c>
      <c r="G25" s="10">
        <f t="shared" si="0"/>
        <v>0.94702206285899482</v>
      </c>
      <c r="H25" s="16">
        <f t="shared" si="1"/>
        <v>947.02206285899479</v>
      </c>
    </row>
    <row r="26" spans="5:8" x14ac:dyDescent="0.2">
      <c r="E26">
        <v>11</v>
      </c>
      <c r="F26">
        <v>1000</v>
      </c>
      <c r="G26" s="10">
        <f t="shared" si="0"/>
        <v>0.94188115265287609</v>
      </c>
      <c r="H26" s="16">
        <f t="shared" si="1"/>
        <v>941.88115265287604</v>
      </c>
    </row>
    <row r="27" spans="5:8" x14ac:dyDescent="0.2">
      <c r="E27">
        <v>12</v>
      </c>
      <c r="F27">
        <v>1000</v>
      </c>
      <c r="G27" s="10">
        <f t="shared" si="0"/>
        <v>0.93676814988290247</v>
      </c>
      <c r="H27" s="16">
        <f t="shared" si="1"/>
        <v>936.76814988290243</v>
      </c>
    </row>
    <row r="28" spans="5:8" x14ac:dyDescent="0.2">
      <c r="E28">
        <v>13</v>
      </c>
      <c r="F28">
        <v>1000</v>
      </c>
      <c r="G28" s="10">
        <f t="shared" si="0"/>
        <v>0.93168290305352941</v>
      </c>
      <c r="H28" s="16">
        <f t="shared" si="1"/>
        <v>931.68290305352946</v>
      </c>
    </row>
    <row r="29" spans="5:8" x14ac:dyDescent="0.2">
      <c r="E29">
        <v>14</v>
      </c>
      <c r="F29">
        <v>1000</v>
      </c>
      <c r="G29" s="10">
        <f t="shared" si="0"/>
        <v>0.92662526149160573</v>
      </c>
      <c r="H29" s="16">
        <f t="shared" si="1"/>
        <v>926.62526149160578</v>
      </c>
    </row>
    <row r="30" spans="5:8" x14ac:dyDescent="0.2">
      <c r="E30">
        <v>15</v>
      </c>
      <c r="F30">
        <v>1000</v>
      </c>
      <c r="G30" s="10">
        <f t="shared" si="0"/>
        <v>0.92159507534190999</v>
      </c>
      <c r="H30" s="16">
        <f t="shared" si="1"/>
        <v>921.59507534190993</v>
      </c>
    </row>
    <row r="31" spans="5:8" x14ac:dyDescent="0.2">
      <c r="E31">
        <v>16</v>
      </c>
      <c r="F31">
        <v>1000</v>
      </c>
      <c r="G31" s="10">
        <f t="shared" si="0"/>
        <v>0.91659219556270932</v>
      </c>
      <c r="H31" s="16">
        <f t="shared" si="1"/>
        <v>916.59219556270932</v>
      </c>
    </row>
    <row r="32" spans="5:8" x14ac:dyDescent="0.2">
      <c r="E32">
        <v>17</v>
      </c>
      <c r="F32">
        <v>1000</v>
      </c>
      <c r="G32" s="10">
        <f t="shared" si="0"/>
        <v>0.91161647392134482</v>
      </c>
      <c r="H32" s="16">
        <f t="shared" si="1"/>
        <v>911.61647392134478</v>
      </c>
    </row>
    <row r="33" spans="5:8" x14ac:dyDescent="0.2">
      <c r="E33">
        <v>18</v>
      </c>
      <c r="F33">
        <v>1000</v>
      </c>
      <c r="G33" s="10">
        <f t="shared" si="0"/>
        <v>0.90666776298983809</v>
      </c>
      <c r="H33" s="16">
        <f t="shared" si="1"/>
        <v>906.66776298983814</v>
      </c>
    </row>
    <row r="34" spans="5:8" x14ac:dyDescent="0.2">
      <c r="E34">
        <v>19</v>
      </c>
      <c r="F34">
        <v>1000</v>
      </c>
      <c r="G34" s="10">
        <f t="shared" si="0"/>
        <v>0.90174591614052424</v>
      </c>
      <c r="H34" s="16">
        <f t="shared" si="1"/>
        <v>901.74591614052429</v>
      </c>
    </row>
    <row r="35" spans="5:8" x14ac:dyDescent="0.2">
      <c r="E35">
        <v>20</v>
      </c>
      <c r="F35">
        <v>1000</v>
      </c>
      <c r="G35" s="10">
        <f t="shared" si="0"/>
        <v>0.896850787541706</v>
      </c>
      <c r="H35" s="16">
        <f t="shared" si="1"/>
        <v>896.85078754170604</v>
      </c>
    </row>
    <row r="36" spans="5:8" x14ac:dyDescent="0.2">
      <c r="E36">
        <v>21</v>
      </c>
      <c r="F36">
        <v>1000</v>
      </c>
      <c r="G36" s="10">
        <f t="shared" si="0"/>
        <v>0.89198223215333461</v>
      </c>
      <c r="H36" s="16">
        <f t="shared" si="1"/>
        <v>891.98223215333462</v>
      </c>
    </row>
    <row r="37" spans="5:8" x14ac:dyDescent="0.2">
      <c r="E37">
        <v>22</v>
      </c>
      <c r="F37">
        <v>1000</v>
      </c>
      <c r="G37" s="10">
        <f t="shared" si="0"/>
        <v>0.8871401057227104</v>
      </c>
      <c r="H37" s="16">
        <f t="shared" si="1"/>
        <v>887.14010572271036</v>
      </c>
    </row>
    <row r="38" spans="5:8" x14ac:dyDescent="0.2">
      <c r="E38">
        <v>23</v>
      </c>
      <c r="F38">
        <v>1000</v>
      </c>
      <c r="G38" s="10">
        <f t="shared" si="0"/>
        <v>0.88232426478021042</v>
      </c>
      <c r="H38" s="16">
        <f t="shared" si="1"/>
        <v>882.32426478021046</v>
      </c>
    </row>
    <row r="39" spans="5:8" x14ac:dyDescent="0.2">
      <c r="E39">
        <v>24</v>
      </c>
      <c r="F39">
        <v>1000</v>
      </c>
      <c r="G39" s="10">
        <f t="shared" si="0"/>
        <v>0.87753456663503604</v>
      </c>
      <c r="H39" s="16">
        <f t="shared" si="1"/>
        <v>877.53456663503607</v>
      </c>
    </row>
    <row r="40" spans="5:8" x14ac:dyDescent="0.2">
      <c r="E40">
        <v>25</v>
      </c>
      <c r="F40">
        <v>1000</v>
      </c>
      <c r="G40" s="10">
        <f t="shared" si="0"/>
        <v>0.87277086937098625</v>
      </c>
      <c r="H40" s="16">
        <f t="shared" si="1"/>
        <v>872.77086937098625</v>
      </c>
    </row>
    <row r="41" spans="5:8" x14ac:dyDescent="0.2">
      <c r="E41">
        <v>26</v>
      </c>
      <c r="F41">
        <v>1000</v>
      </c>
      <c r="G41" s="10">
        <f t="shared" si="0"/>
        <v>0.86803303184225222</v>
      </c>
      <c r="H41" s="16">
        <f t="shared" si="1"/>
        <v>868.03303184225217</v>
      </c>
    </row>
    <row r="42" spans="5:8" x14ac:dyDescent="0.2">
      <c r="E42">
        <v>27</v>
      </c>
      <c r="F42">
        <v>1000</v>
      </c>
      <c r="G42" s="10">
        <f t="shared" si="0"/>
        <v>0.86332091366923502</v>
      </c>
      <c r="H42" s="16">
        <f t="shared" si="1"/>
        <v>863.32091366923498</v>
      </c>
    </row>
    <row r="43" spans="5:8" x14ac:dyDescent="0.2">
      <c r="E43">
        <v>28</v>
      </c>
      <c r="F43">
        <v>1000</v>
      </c>
      <c r="G43" s="10">
        <f t="shared" si="0"/>
        <v>0.85863437523438668</v>
      </c>
      <c r="H43" s="16">
        <f t="shared" si="1"/>
        <v>858.63437523438665</v>
      </c>
    </row>
    <row r="44" spans="5:8" x14ac:dyDescent="0.2">
      <c r="E44">
        <v>29</v>
      </c>
      <c r="F44">
        <v>1000</v>
      </c>
      <c r="G44" s="10">
        <f t="shared" si="0"/>
        <v>0.85397327767807341</v>
      </c>
      <c r="H44" s="16">
        <f t="shared" si="1"/>
        <v>853.97327767807337</v>
      </c>
    </row>
    <row r="45" spans="5:8" x14ac:dyDescent="0.2">
      <c r="E45">
        <v>30</v>
      </c>
      <c r="F45">
        <v>1000</v>
      </c>
      <c r="G45" s="10">
        <f t="shared" si="0"/>
        <v>0.84933748289446054</v>
      </c>
      <c r="H45" s="16">
        <f t="shared" si="1"/>
        <v>849.33748289446055</v>
      </c>
    </row>
    <row r="46" spans="5:8" x14ac:dyDescent="0.2">
      <c r="E46">
        <v>31</v>
      </c>
      <c r="F46">
        <v>1000</v>
      </c>
      <c r="G46" s="10">
        <f t="shared" si="0"/>
        <v>0.84472685352742183</v>
      </c>
      <c r="H46" s="16">
        <f t="shared" si="1"/>
        <v>844.72685352742178</v>
      </c>
    </row>
    <row r="47" spans="5:8" x14ac:dyDescent="0.2">
      <c r="E47">
        <v>32</v>
      </c>
      <c r="F47">
        <v>1000</v>
      </c>
      <c r="G47" s="10">
        <f t="shared" si="0"/>
        <v>0.84014125296646802</v>
      </c>
      <c r="H47" s="16">
        <f t="shared" si="1"/>
        <v>840.14125296646807</v>
      </c>
    </row>
    <row r="48" spans="5:8" x14ac:dyDescent="0.2">
      <c r="E48">
        <v>33</v>
      </c>
      <c r="F48">
        <v>1000</v>
      </c>
      <c r="G48" s="10">
        <f t="shared" si="0"/>
        <v>0.83558054534270088</v>
      </c>
      <c r="H48" s="16">
        <f t="shared" si="1"/>
        <v>835.58054534270093</v>
      </c>
    </row>
    <row r="49" spans="5:8" x14ac:dyDescent="0.2">
      <c r="E49">
        <v>34</v>
      </c>
      <c r="F49">
        <v>1000</v>
      </c>
      <c r="G49" s="10">
        <f t="shared" si="0"/>
        <v>0.83104459552478593</v>
      </c>
      <c r="H49" s="16">
        <f t="shared" si="1"/>
        <v>831.0445955247859</v>
      </c>
    </row>
    <row r="50" spans="5:8" x14ac:dyDescent="0.2">
      <c r="E50">
        <v>35</v>
      </c>
      <c r="F50">
        <v>1000</v>
      </c>
      <c r="G50" s="10">
        <f t="shared" si="0"/>
        <v>0.82653326911494984</v>
      </c>
      <c r="H50" s="16">
        <f t="shared" si="1"/>
        <v>826.5332691149498</v>
      </c>
    </row>
    <row r="51" spans="5:8" x14ac:dyDescent="0.2">
      <c r="E51">
        <v>36</v>
      </c>
      <c r="F51">
        <v>1000</v>
      </c>
      <c r="G51" s="10">
        <f t="shared" si="0"/>
        <v>0.82204643244499731</v>
      </c>
      <c r="H51" s="16">
        <f t="shared" si="1"/>
        <v>822.04643244499732</v>
      </c>
    </row>
    <row r="52" spans="5:8" x14ac:dyDescent="0.2">
      <c r="E52">
        <v>37</v>
      </c>
      <c r="F52">
        <v>1000</v>
      </c>
      <c r="G52" s="10">
        <f t="shared" si="0"/>
        <v>0.81758395257235128</v>
      </c>
      <c r="H52" s="16">
        <f t="shared" si="1"/>
        <v>817.58395257235134</v>
      </c>
    </row>
    <row r="53" spans="5:8" x14ac:dyDescent="0.2">
      <c r="E53">
        <v>38</v>
      </c>
      <c r="F53">
        <v>1000</v>
      </c>
      <c r="G53" s="10">
        <f t="shared" si="0"/>
        <v>0.8131456972761133</v>
      </c>
      <c r="H53" s="16">
        <f t="shared" si="1"/>
        <v>813.14569727611331</v>
      </c>
    </row>
    <row r="54" spans="5:8" x14ac:dyDescent="0.2">
      <c r="E54">
        <v>39</v>
      </c>
      <c r="F54">
        <v>1000</v>
      </c>
      <c r="G54" s="10">
        <f t="shared" si="0"/>
        <v>0.80873153505314643</v>
      </c>
      <c r="H54" s="16">
        <f t="shared" si="1"/>
        <v>808.73153505314644</v>
      </c>
    </row>
    <row r="55" spans="5:8" x14ac:dyDescent="0.2">
      <c r="E55">
        <v>40</v>
      </c>
      <c r="F55">
        <v>1000</v>
      </c>
      <c r="G55" s="10">
        <f t="shared" si="0"/>
        <v>0.80434133511417838</v>
      </c>
      <c r="H55" s="16">
        <f t="shared" si="1"/>
        <v>804.34133511417838</v>
      </c>
    </row>
    <row r="56" spans="5:8" x14ac:dyDescent="0.2">
      <c r="E56">
        <v>41</v>
      </c>
      <c r="F56">
        <v>1000</v>
      </c>
      <c r="G56" s="10">
        <f t="shared" si="0"/>
        <v>0.7999749673799269</v>
      </c>
      <c r="H56" s="16">
        <f t="shared" si="1"/>
        <v>799.97496737992685</v>
      </c>
    </row>
    <row r="57" spans="5:8" x14ac:dyDescent="0.2">
      <c r="E57">
        <v>42</v>
      </c>
      <c r="F57">
        <v>1000</v>
      </c>
      <c r="G57" s="10">
        <f t="shared" si="0"/>
        <v>0.79563230247724515</v>
      </c>
      <c r="H57" s="16">
        <f t="shared" si="1"/>
        <v>795.63230247724516</v>
      </c>
    </row>
    <row r="58" spans="5:8" x14ac:dyDescent="0.2">
      <c r="E58">
        <v>43</v>
      </c>
      <c r="F58">
        <v>1000</v>
      </c>
      <c r="G58" s="10">
        <f t="shared" si="0"/>
        <v>0.79131321173528846</v>
      </c>
      <c r="H58" s="16">
        <f t="shared" si="1"/>
        <v>791.31321173528841</v>
      </c>
    </row>
    <row r="59" spans="5:8" x14ac:dyDescent="0.2">
      <c r="E59">
        <v>44</v>
      </c>
      <c r="F59">
        <v>1000</v>
      </c>
      <c r="G59" s="10">
        <f t="shared" si="0"/>
        <v>0.78701756718170179</v>
      </c>
      <c r="H59" s="16">
        <f t="shared" si="1"/>
        <v>787.01756718170179</v>
      </c>
    </row>
    <row r="60" spans="5:8" x14ac:dyDescent="0.2">
      <c r="E60">
        <v>45</v>
      </c>
      <c r="F60">
        <v>1000</v>
      </c>
      <c r="G60" s="10">
        <f t="shared" si="0"/>
        <v>0.78274524153882852</v>
      </c>
      <c r="H60" s="16">
        <f t="shared" si="1"/>
        <v>782.74524153882851</v>
      </c>
    </row>
    <row r="61" spans="5:8" x14ac:dyDescent="0.2">
      <c r="E61">
        <v>46</v>
      </c>
      <c r="F61">
        <v>1000</v>
      </c>
      <c r="G61" s="10">
        <f t="shared" si="0"/>
        <v>0.77849610821993875</v>
      </c>
      <c r="H61" s="16">
        <f t="shared" si="1"/>
        <v>778.49610821993872</v>
      </c>
    </row>
    <row r="62" spans="5:8" x14ac:dyDescent="0.2">
      <c r="E62">
        <v>47</v>
      </c>
      <c r="F62">
        <v>1000</v>
      </c>
      <c r="G62" s="10">
        <f t="shared" si="0"/>
        <v>0.77427004132547872</v>
      </c>
      <c r="H62" s="16">
        <f t="shared" si="1"/>
        <v>774.2700413254787</v>
      </c>
    </row>
    <row r="63" spans="5:8" x14ac:dyDescent="0.2">
      <c r="E63">
        <v>48</v>
      </c>
      <c r="F63">
        <v>1000</v>
      </c>
      <c r="G63" s="10">
        <f t="shared" si="0"/>
        <v>0.77006691563934049</v>
      </c>
      <c r="H63" s="16">
        <f t="shared" si="1"/>
        <v>770.06691563934044</v>
      </c>
    </row>
    <row r="64" spans="5:8" x14ac:dyDescent="0.2">
      <c r="E64">
        <v>49</v>
      </c>
      <c r="F64">
        <v>1000</v>
      </c>
      <c r="G64" s="10">
        <f t="shared" si="0"/>
        <v>0.76588660662515218</v>
      </c>
      <c r="H64" s="16">
        <f t="shared" si="1"/>
        <v>765.88660662515213</v>
      </c>
    </row>
    <row r="65" spans="5:8" x14ac:dyDescent="0.2">
      <c r="E65">
        <v>50</v>
      </c>
      <c r="F65">
        <v>1000</v>
      </c>
      <c r="G65" s="10">
        <f t="shared" si="0"/>
        <v>0.76172899042258724</v>
      </c>
      <c r="H65" s="16">
        <f t="shared" si="1"/>
        <v>761.72899042258723</v>
      </c>
    </row>
    <row r="66" spans="5:8" x14ac:dyDescent="0.2">
      <c r="E66">
        <v>51</v>
      </c>
      <c r="F66">
        <v>1000</v>
      </c>
      <c r="G66" s="10">
        <f t="shared" si="0"/>
        <v>0.75759394384369561</v>
      </c>
      <c r="H66" s="16">
        <f t="shared" si="1"/>
        <v>757.59394384369557</v>
      </c>
    </row>
    <row r="67" spans="5:8" x14ac:dyDescent="0.2">
      <c r="E67">
        <v>52</v>
      </c>
      <c r="F67">
        <v>1000</v>
      </c>
      <c r="G67" s="10">
        <f t="shared" si="0"/>
        <v>0.75348134436925251</v>
      </c>
      <c r="H67" s="16">
        <f t="shared" si="1"/>
        <v>753.4813443692525</v>
      </c>
    </row>
    <row r="68" spans="5:8" x14ac:dyDescent="0.2">
      <c r="E68">
        <v>53</v>
      </c>
      <c r="F68">
        <v>1000</v>
      </c>
      <c r="G68" s="10">
        <f t="shared" si="0"/>
        <v>0.74939107014512951</v>
      </c>
      <c r="H68" s="16">
        <f t="shared" si="1"/>
        <v>749.39107014512956</v>
      </c>
    </row>
    <row r="69" spans="5:8" x14ac:dyDescent="0.2">
      <c r="E69">
        <v>54</v>
      </c>
      <c r="F69">
        <v>1000</v>
      </c>
      <c r="G69" s="10">
        <f t="shared" si="0"/>
        <v>0.74532299997868279</v>
      </c>
      <c r="H69" s="16">
        <f t="shared" si="1"/>
        <v>745.32299997868279</v>
      </c>
    </row>
    <row r="70" spans="5:8" x14ac:dyDescent="0.2">
      <c r="E70">
        <v>55</v>
      </c>
      <c r="F70">
        <v>1000</v>
      </c>
      <c r="G70" s="10">
        <f t="shared" si="0"/>
        <v>0.74127701333516371</v>
      </c>
      <c r="H70" s="16">
        <f t="shared" si="1"/>
        <v>741.2770133351637</v>
      </c>
    </row>
    <row r="71" spans="5:8" x14ac:dyDescent="0.2">
      <c r="E71">
        <v>56</v>
      </c>
      <c r="F71">
        <v>1000</v>
      </c>
      <c r="G71" s="10">
        <f t="shared" si="0"/>
        <v>0.73725299033414571</v>
      </c>
      <c r="H71" s="16">
        <f t="shared" si="1"/>
        <v>737.25299033414569</v>
      </c>
    </row>
    <row r="72" spans="5:8" x14ac:dyDescent="0.2">
      <c r="E72">
        <v>57</v>
      </c>
      <c r="F72">
        <v>1000</v>
      </c>
      <c r="G72" s="10">
        <f t="shared" si="0"/>
        <v>0.73325081174597395</v>
      </c>
      <c r="H72" s="16">
        <f t="shared" si="1"/>
        <v>733.25081174597392</v>
      </c>
    </row>
    <row r="73" spans="5:8" x14ac:dyDescent="0.2">
      <c r="E73">
        <v>58</v>
      </c>
      <c r="F73">
        <v>1000</v>
      </c>
      <c r="G73" s="10">
        <f t="shared" si="0"/>
        <v>0.72927035898823178</v>
      </c>
      <c r="H73" s="16">
        <f t="shared" si="1"/>
        <v>729.27035898823181</v>
      </c>
    </row>
    <row r="74" spans="5:8" x14ac:dyDescent="0.2">
      <c r="E74">
        <v>59</v>
      </c>
      <c r="F74">
        <v>1000</v>
      </c>
      <c r="G74" s="10">
        <f t="shared" si="0"/>
        <v>0.72531151412222705</v>
      </c>
      <c r="H74" s="16">
        <f t="shared" si="1"/>
        <v>725.31151412222709</v>
      </c>
    </row>
    <row r="75" spans="5:8" x14ac:dyDescent="0.2">
      <c r="E75">
        <v>60</v>
      </c>
      <c r="F75">
        <v>1000</v>
      </c>
      <c r="G75" s="10">
        <f t="shared" si="0"/>
        <v>0.72137415984949804</v>
      </c>
      <c r="H75" s="16">
        <f t="shared" si="1"/>
        <v>721.37415984949803</v>
      </c>
    </row>
    <row r="76" spans="5:8" x14ac:dyDescent="0.2">
      <c r="E76">
        <v>61</v>
      </c>
      <c r="F76">
        <v>1000</v>
      </c>
      <c r="G76" s="10">
        <f t="shared" si="0"/>
        <v>0.71745817950833812</v>
      </c>
      <c r="H76" s="16">
        <f t="shared" si="1"/>
        <v>717.45817950833816</v>
      </c>
    </row>
    <row r="77" spans="5:8" x14ac:dyDescent="0.2">
      <c r="E77">
        <v>62</v>
      </c>
      <c r="F77">
        <v>1000</v>
      </c>
      <c r="G77" s="10">
        <f t="shared" si="0"/>
        <v>0.71356345707033819</v>
      </c>
      <c r="H77" s="16">
        <f t="shared" si="1"/>
        <v>713.56345707033825</v>
      </c>
    </row>
    <row r="78" spans="5:8" x14ac:dyDescent="0.2">
      <c r="E78">
        <v>63</v>
      </c>
      <c r="F78">
        <v>1000</v>
      </c>
      <c r="G78" s="10">
        <f t="shared" si="0"/>
        <v>0.70968987713695031</v>
      </c>
      <c r="H78" s="16">
        <f t="shared" si="1"/>
        <v>709.68987713695026</v>
      </c>
    </row>
    <row r="79" spans="5:8" x14ac:dyDescent="0.2">
      <c r="E79">
        <v>64</v>
      </c>
      <c r="F79">
        <v>1000</v>
      </c>
      <c r="G79" s="10">
        <f t="shared" si="0"/>
        <v>0.70583732493606677</v>
      </c>
      <c r="H79" s="16">
        <f t="shared" si="1"/>
        <v>705.83732493606681</v>
      </c>
    </row>
    <row r="80" spans="5:8" x14ac:dyDescent="0.2">
      <c r="E80">
        <v>65</v>
      </c>
      <c r="F80">
        <v>1000</v>
      </c>
      <c r="G80" s="10">
        <f t="shared" si="0"/>
        <v>0.70200568631862126</v>
      </c>
      <c r="H80" s="16">
        <f t="shared" si="1"/>
        <v>702.0056863186212</v>
      </c>
    </row>
    <row r="81" spans="5:8" x14ac:dyDescent="0.2">
      <c r="E81">
        <v>66</v>
      </c>
      <c r="F81">
        <v>1000</v>
      </c>
      <c r="G81" s="10">
        <f t="shared" ref="G81:G144" si="2">$H$8^E81</f>
        <v>0.69819484775520524</v>
      </c>
      <c r="H81" s="16">
        <f t="shared" ref="H81:H144" si="3">G81*F81</f>
        <v>698.19484775520527</v>
      </c>
    </row>
    <row r="82" spans="5:8" x14ac:dyDescent="0.2">
      <c r="E82">
        <v>67</v>
      </c>
      <c r="F82">
        <v>1000</v>
      </c>
      <c r="G82" s="10">
        <f t="shared" si="2"/>
        <v>0.69440469633270485</v>
      </c>
      <c r="H82" s="16">
        <f t="shared" si="3"/>
        <v>694.40469633270482</v>
      </c>
    </row>
    <row r="83" spans="5:8" x14ac:dyDescent="0.2">
      <c r="E83">
        <v>68</v>
      </c>
      <c r="F83">
        <v>1000</v>
      </c>
      <c r="G83" s="10">
        <f t="shared" si="2"/>
        <v>0.69063511975095504</v>
      </c>
      <c r="H83" s="16">
        <f t="shared" si="3"/>
        <v>690.63511975095503</v>
      </c>
    </row>
    <row r="84" spans="5:8" x14ac:dyDescent="0.2">
      <c r="E84">
        <v>69</v>
      </c>
      <c r="F84">
        <v>1000</v>
      </c>
      <c r="G84" s="10">
        <f t="shared" si="2"/>
        <v>0.68688600631941255</v>
      </c>
      <c r="H84" s="16">
        <f t="shared" si="3"/>
        <v>686.88600631941256</v>
      </c>
    </row>
    <row r="85" spans="5:8" x14ac:dyDescent="0.2">
      <c r="E85">
        <v>70</v>
      </c>
      <c r="F85">
        <v>1000</v>
      </c>
      <c r="G85" s="10">
        <f t="shared" si="2"/>
        <v>0.683157244953846</v>
      </c>
      <c r="H85" s="16">
        <f t="shared" si="3"/>
        <v>683.15724495384598</v>
      </c>
    </row>
    <row r="86" spans="5:8" x14ac:dyDescent="0.2">
      <c r="E86">
        <v>71</v>
      </c>
      <c r="F86">
        <v>1000</v>
      </c>
      <c r="G86" s="10">
        <f t="shared" si="2"/>
        <v>0.67944872517304544</v>
      </c>
      <c r="H86" s="16">
        <f t="shared" si="3"/>
        <v>679.44872517304543</v>
      </c>
    </row>
    <row r="87" spans="5:8" x14ac:dyDescent="0.2">
      <c r="E87">
        <v>72</v>
      </c>
      <c r="F87">
        <v>1000</v>
      </c>
      <c r="G87" s="10">
        <f t="shared" si="2"/>
        <v>0.6757603370955475</v>
      </c>
      <c r="H87" s="16">
        <f t="shared" si="3"/>
        <v>675.76033709554747</v>
      </c>
    </row>
    <row r="88" spans="5:8" x14ac:dyDescent="0.2">
      <c r="E88">
        <v>73</v>
      </c>
      <c r="F88">
        <v>1000</v>
      </c>
      <c r="G88" s="10">
        <f t="shared" si="2"/>
        <v>0.67209197143638111</v>
      </c>
      <c r="H88" s="16">
        <f t="shared" si="3"/>
        <v>672.09197143638107</v>
      </c>
    </row>
    <row r="89" spans="5:8" x14ac:dyDescent="0.2">
      <c r="E89">
        <v>74</v>
      </c>
      <c r="F89">
        <v>1000</v>
      </c>
      <c r="G89" s="10">
        <f t="shared" si="2"/>
        <v>0.66844351950382852</v>
      </c>
      <c r="H89" s="16">
        <f t="shared" si="3"/>
        <v>668.4435195038285</v>
      </c>
    </row>
    <row r="90" spans="5:8" x14ac:dyDescent="0.2">
      <c r="E90">
        <v>75</v>
      </c>
      <c r="F90">
        <v>1000</v>
      </c>
      <c r="G90" s="10">
        <f t="shared" si="2"/>
        <v>0.66481487319620525</v>
      </c>
      <c r="H90" s="16">
        <f t="shared" si="3"/>
        <v>664.81487319620521</v>
      </c>
    </row>
    <row r="91" spans="5:8" x14ac:dyDescent="0.2">
      <c r="E91">
        <v>76</v>
      </c>
      <c r="F91">
        <v>1000</v>
      </c>
      <c r="G91" s="10">
        <f t="shared" si="2"/>
        <v>0.66120592499865638</v>
      </c>
      <c r="H91" s="16">
        <f t="shared" si="3"/>
        <v>661.20592499865643</v>
      </c>
    </row>
    <row r="92" spans="5:8" x14ac:dyDescent="0.2">
      <c r="E92">
        <v>77</v>
      </c>
      <c r="F92">
        <v>1000</v>
      </c>
      <c r="G92" s="10">
        <f t="shared" si="2"/>
        <v>0.65761656797997203</v>
      </c>
      <c r="H92" s="16">
        <f t="shared" si="3"/>
        <v>657.61656797997205</v>
      </c>
    </row>
    <row r="93" spans="5:8" x14ac:dyDescent="0.2">
      <c r="E93">
        <v>78</v>
      </c>
      <c r="F93">
        <v>1000</v>
      </c>
      <c r="G93" s="10">
        <f t="shared" si="2"/>
        <v>0.65404669578941832</v>
      </c>
      <c r="H93" s="16">
        <f t="shared" si="3"/>
        <v>654.04669578941832</v>
      </c>
    </row>
    <row r="94" spans="5:8" x14ac:dyDescent="0.2">
      <c r="E94">
        <v>79</v>
      </c>
      <c r="F94">
        <v>1000</v>
      </c>
      <c r="G94" s="10">
        <f t="shared" si="2"/>
        <v>0.65049620265358665</v>
      </c>
      <c r="H94" s="16">
        <f t="shared" si="3"/>
        <v>650.49620265358669</v>
      </c>
    </row>
    <row r="95" spans="5:8" x14ac:dyDescent="0.2">
      <c r="E95">
        <v>80</v>
      </c>
      <c r="F95">
        <v>1000</v>
      </c>
      <c r="G95" s="10">
        <f t="shared" si="2"/>
        <v>0.64696498337325892</v>
      </c>
      <c r="H95" s="16">
        <f t="shared" si="3"/>
        <v>646.96498337325897</v>
      </c>
    </row>
    <row r="96" spans="5:8" x14ac:dyDescent="0.2">
      <c r="E96">
        <v>81</v>
      </c>
      <c r="F96">
        <v>1000</v>
      </c>
      <c r="G96" s="10">
        <f t="shared" si="2"/>
        <v>0.64345293332029174</v>
      </c>
      <c r="H96" s="16">
        <f t="shared" si="3"/>
        <v>643.45293332029178</v>
      </c>
    </row>
    <row r="97" spans="5:8" x14ac:dyDescent="0.2">
      <c r="E97">
        <v>82</v>
      </c>
      <c r="F97">
        <v>1000</v>
      </c>
      <c r="G97" s="10">
        <f t="shared" si="2"/>
        <v>0.63995994843451509</v>
      </c>
      <c r="H97" s="16">
        <f t="shared" si="3"/>
        <v>639.95994843451513</v>
      </c>
    </row>
    <row r="98" spans="5:8" x14ac:dyDescent="0.2">
      <c r="E98">
        <v>83</v>
      </c>
      <c r="F98">
        <v>1000</v>
      </c>
      <c r="G98" s="10">
        <f t="shared" si="2"/>
        <v>0.63648592522065039</v>
      </c>
      <c r="H98" s="16">
        <f t="shared" si="3"/>
        <v>636.48592522065042</v>
      </c>
    </row>
    <row r="99" spans="5:8" x14ac:dyDescent="0.2">
      <c r="E99">
        <v>84</v>
      </c>
      <c r="F99">
        <v>1000</v>
      </c>
      <c r="G99" s="10">
        <f t="shared" si="2"/>
        <v>0.63303076074524256</v>
      </c>
      <c r="H99" s="16">
        <f t="shared" si="3"/>
        <v>633.03076074524256</v>
      </c>
    </row>
    <row r="100" spans="5:8" x14ac:dyDescent="0.2">
      <c r="E100">
        <v>85</v>
      </c>
      <c r="F100">
        <v>1000</v>
      </c>
      <c r="G100" s="10">
        <f t="shared" si="2"/>
        <v>0.62959435263361141</v>
      </c>
      <c r="H100" s="16">
        <f t="shared" si="3"/>
        <v>629.59435263361138</v>
      </c>
    </row>
    <row r="101" spans="5:8" x14ac:dyDescent="0.2">
      <c r="E101">
        <v>86</v>
      </c>
      <c r="F101">
        <v>1000</v>
      </c>
      <c r="G101" s="10">
        <f t="shared" si="2"/>
        <v>0.62617659906681733</v>
      </c>
      <c r="H101" s="16">
        <f t="shared" si="3"/>
        <v>626.17659906681729</v>
      </c>
    </row>
    <row r="102" spans="5:8" x14ac:dyDescent="0.2">
      <c r="E102">
        <v>87</v>
      </c>
      <c r="F102">
        <v>1000</v>
      </c>
      <c r="G102" s="10">
        <f t="shared" si="2"/>
        <v>0.62277739877864557</v>
      </c>
      <c r="H102" s="16">
        <f t="shared" si="3"/>
        <v>622.77739877864553</v>
      </c>
    </row>
    <row r="103" spans="5:8" x14ac:dyDescent="0.2">
      <c r="E103">
        <v>88</v>
      </c>
      <c r="F103">
        <v>1000</v>
      </c>
      <c r="G103" s="10">
        <f t="shared" si="2"/>
        <v>0.61939665105260444</v>
      </c>
      <c r="H103" s="16">
        <f t="shared" si="3"/>
        <v>619.3966510526044</v>
      </c>
    </row>
    <row r="104" spans="5:8" x14ac:dyDescent="0.2">
      <c r="E104">
        <v>89</v>
      </c>
      <c r="F104">
        <v>1000</v>
      </c>
      <c r="G104" s="10">
        <f t="shared" si="2"/>
        <v>0.61603425571894233</v>
      </c>
      <c r="H104" s="16">
        <f t="shared" si="3"/>
        <v>616.03425571894229</v>
      </c>
    </row>
    <row r="105" spans="5:8" x14ac:dyDescent="0.2">
      <c r="E105">
        <v>90</v>
      </c>
      <c r="F105">
        <v>1000</v>
      </c>
      <c r="G105" s="10">
        <f t="shared" si="2"/>
        <v>0.61269011315167898</v>
      </c>
      <c r="H105" s="16">
        <f t="shared" si="3"/>
        <v>612.69011315167893</v>
      </c>
    </row>
    <row r="106" spans="5:8" x14ac:dyDescent="0.2">
      <c r="E106">
        <v>91</v>
      </c>
      <c r="F106">
        <v>1000</v>
      </c>
      <c r="G106" s="10">
        <f t="shared" si="2"/>
        <v>0.60936412426565389</v>
      </c>
      <c r="H106" s="16">
        <f t="shared" si="3"/>
        <v>609.36412426565391</v>
      </c>
    </row>
    <row r="107" spans="5:8" x14ac:dyDescent="0.2">
      <c r="E107">
        <v>92</v>
      </c>
      <c r="F107">
        <v>1000</v>
      </c>
      <c r="G107" s="10">
        <f t="shared" si="2"/>
        <v>0.6060561905135905</v>
      </c>
      <c r="H107" s="16">
        <f t="shared" si="3"/>
        <v>606.05619051359054</v>
      </c>
    </row>
    <row r="108" spans="5:8" x14ac:dyDescent="0.2">
      <c r="E108">
        <v>93</v>
      </c>
      <c r="F108">
        <v>1000</v>
      </c>
      <c r="G108" s="10">
        <f t="shared" si="2"/>
        <v>0.60276621388317631</v>
      </c>
      <c r="H108" s="16">
        <f t="shared" si="3"/>
        <v>602.76621388317631</v>
      </c>
    </row>
    <row r="109" spans="5:8" x14ac:dyDescent="0.2">
      <c r="E109">
        <v>94</v>
      </c>
      <c r="F109">
        <v>1000</v>
      </c>
      <c r="G109" s="10">
        <f t="shared" si="2"/>
        <v>0.59949409689415845</v>
      </c>
      <c r="H109" s="16">
        <f t="shared" si="3"/>
        <v>599.49409689415847</v>
      </c>
    </row>
    <row r="110" spans="5:8" x14ac:dyDescent="0.2">
      <c r="E110">
        <v>95</v>
      </c>
      <c r="F110">
        <v>1000</v>
      </c>
      <c r="G110" s="10">
        <f t="shared" si="2"/>
        <v>0.59623974259545609</v>
      </c>
      <c r="H110" s="16">
        <f t="shared" si="3"/>
        <v>596.23974259545605</v>
      </c>
    </row>
    <row r="111" spans="5:8" x14ac:dyDescent="0.2">
      <c r="E111">
        <v>96</v>
      </c>
      <c r="F111">
        <v>1000</v>
      </c>
      <c r="G111" s="10">
        <f t="shared" si="2"/>
        <v>0.59300305456228719</v>
      </c>
      <c r="H111" s="16">
        <f t="shared" si="3"/>
        <v>593.00305456228716</v>
      </c>
    </row>
    <row r="112" spans="5:8" x14ac:dyDescent="0.2">
      <c r="E112">
        <v>97</v>
      </c>
      <c r="F112">
        <v>1000</v>
      </c>
      <c r="G112" s="10">
        <f t="shared" si="2"/>
        <v>0.58978393689331188</v>
      </c>
      <c r="H112" s="16">
        <f t="shared" si="3"/>
        <v>589.78393689331187</v>
      </c>
    </row>
    <row r="113" spans="5:8" x14ac:dyDescent="0.2">
      <c r="E113">
        <v>98</v>
      </c>
      <c r="F113">
        <v>1000</v>
      </c>
      <c r="G113" s="10">
        <f t="shared" si="2"/>
        <v>0.58658229420779051</v>
      </c>
      <c r="H113" s="16">
        <f t="shared" si="3"/>
        <v>586.58229420779048</v>
      </c>
    </row>
    <row r="114" spans="5:8" x14ac:dyDescent="0.2">
      <c r="E114">
        <v>99</v>
      </c>
      <c r="F114">
        <v>1000</v>
      </c>
      <c r="G114" s="10">
        <f t="shared" si="2"/>
        <v>0.58339803164275839</v>
      </c>
      <c r="H114" s="16">
        <f t="shared" si="3"/>
        <v>583.39803164275838</v>
      </c>
    </row>
    <row r="115" spans="5:8" x14ac:dyDescent="0.2">
      <c r="E115">
        <v>100</v>
      </c>
      <c r="F115">
        <v>1000</v>
      </c>
      <c r="G115" s="10">
        <f t="shared" si="2"/>
        <v>0.58023105485021398</v>
      </c>
      <c r="H115" s="16">
        <f t="shared" si="3"/>
        <v>580.23105485021392</v>
      </c>
    </row>
    <row r="116" spans="5:8" x14ac:dyDescent="0.2">
      <c r="E116">
        <v>101</v>
      </c>
      <c r="F116">
        <v>1000</v>
      </c>
      <c r="G116" s="10">
        <f t="shared" si="2"/>
        <v>0.57708126999432452</v>
      </c>
      <c r="H116" s="16">
        <f t="shared" si="3"/>
        <v>577.08126999432454</v>
      </c>
    </row>
    <row r="117" spans="5:8" x14ac:dyDescent="0.2">
      <c r="E117">
        <v>102</v>
      </c>
      <c r="F117">
        <v>1000</v>
      </c>
      <c r="G117" s="10">
        <f t="shared" si="2"/>
        <v>0.57394858374864455</v>
      </c>
      <c r="H117" s="16">
        <f t="shared" si="3"/>
        <v>573.94858374864452</v>
      </c>
    </row>
    <row r="118" spans="5:8" x14ac:dyDescent="0.2">
      <c r="E118">
        <v>103</v>
      </c>
      <c r="F118">
        <v>1000</v>
      </c>
      <c r="G118" s="10">
        <f t="shared" si="2"/>
        <v>0.57083290329335179</v>
      </c>
      <c r="H118" s="16">
        <f t="shared" si="3"/>
        <v>570.83290329335182</v>
      </c>
    </row>
    <row r="119" spans="5:8" x14ac:dyDescent="0.2">
      <c r="E119">
        <v>104</v>
      </c>
      <c r="F119">
        <v>1000</v>
      </c>
      <c r="G119" s="10">
        <f t="shared" si="2"/>
        <v>0.56773413631249614</v>
      </c>
      <c r="H119" s="16">
        <f t="shared" si="3"/>
        <v>567.73413631249616</v>
      </c>
    </row>
    <row r="120" spans="5:8" x14ac:dyDescent="0.2">
      <c r="E120">
        <v>105</v>
      </c>
      <c r="F120">
        <v>1000</v>
      </c>
      <c r="G120" s="10">
        <f t="shared" si="2"/>
        <v>0.56465219099126485</v>
      </c>
      <c r="H120" s="16">
        <f t="shared" si="3"/>
        <v>564.65219099126489</v>
      </c>
    </row>
    <row r="121" spans="5:8" x14ac:dyDescent="0.2">
      <c r="E121">
        <v>106</v>
      </c>
      <c r="F121">
        <v>1000</v>
      </c>
      <c r="G121" s="10">
        <f t="shared" si="2"/>
        <v>0.56158697601326224</v>
      </c>
      <c r="H121" s="16">
        <f t="shared" si="3"/>
        <v>561.58697601326219</v>
      </c>
    </row>
    <row r="122" spans="5:8" x14ac:dyDescent="0.2">
      <c r="E122">
        <v>107</v>
      </c>
      <c r="F122">
        <v>1000</v>
      </c>
      <c r="G122" s="10">
        <f t="shared" si="2"/>
        <v>0.55853840055780335</v>
      </c>
      <c r="H122" s="16">
        <f t="shared" si="3"/>
        <v>558.53840055780336</v>
      </c>
    </row>
    <row r="123" spans="5:8" x14ac:dyDescent="0.2">
      <c r="E123">
        <v>108</v>
      </c>
      <c r="F123">
        <v>1000</v>
      </c>
      <c r="G123" s="10">
        <f t="shared" si="2"/>
        <v>0.5555063742972236</v>
      </c>
      <c r="H123" s="16">
        <f t="shared" si="3"/>
        <v>555.5063742972236</v>
      </c>
    </row>
    <row r="124" spans="5:8" x14ac:dyDescent="0.2">
      <c r="E124">
        <v>109</v>
      </c>
      <c r="F124">
        <v>1000</v>
      </c>
      <c r="G124" s="10">
        <f t="shared" si="2"/>
        <v>0.5524908073942022</v>
      </c>
      <c r="H124" s="16">
        <f t="shared" si="3"/>
        <v>552.49080739420219</v>
      </c>
    </row>
    <row r="125" spans="5:8" x14ac:dyDescent="0.2">
      <c r="E125">
        <v>110</v>
      </c>
      <c r="F125">
        <v>1000</v>
      </c>
      <c r="G125" s="10">
        <f t="shared" si="2"/>
        <v>0.54949161049910034</v>
      </c>
      <c r="H125" s="16">
        <f t="shared" si="3"/>
        <v>549.49161049910037</v>
      </c>
    </row>
    <row r="126" spans="5:8" x14ac:dyDescent="0.2">
      <c r="E126">
        <v>111</v>
      </c>
      <c r="F126">
        <v>1000</v>
      </c>
      <c r="G126" s="10">
        <f t="shared" si="2"/>
        <v>0.54650869474731378</v>
      </c>
      <c r="H126" s="16">
        <f t="shared" si="3"/>
        <v>546.50869474731383</v>
      </c>
    </row>
    <row r="127" spans="5:8" x14ac:dyDescent="0.2">
      <c r="E127">
        <v>112</v>
      </c>
      <c r="F127">
        <v>1000</v>
      </c>
      <c r="G127" s="10">
        <f t="shared" si="2"/>
        <v>0.54354197175663987</v>
      </c>
      <c r="H127" s="16">
        <f t="shared" si="3"/>
        <v>543.5419717566399</v>
      </c>
    </row>
    <row r="128" spans="5:8" x14ac:dyDescent="0.2">
      <c r="E128">
        <v>113</v>
      </c>
      <c r="F128">
        <v>1000</v>
      </c>
      <c r="G128" s="10">
        <f t="shared" si="2"/>
        <v>0.54059135362465904</v>
      </c>
      <c r="H128" s="16">
        <f t="shared" si="3"/>
        <v>540.59135362465906</v>
      </c>
    </row>
    <row r="129" spans="5:8" x14ac:dyDescent="0.2">
      <c r="E129">
        <v>114</v>
      </c>
      <c r="F129">
        <v>1000</v>
      </c>
      <c r="G129" s="10">
        <f t="shared" si="2"/>
        <v>0.5376567529261298</v>
      </c>
      <c r="H129" s="16">
        <f t="shared" si="3"/>
        <v>537.6567529261298</v>
      </c>
    </row>
    <row r="130" spans="5:8" x14ac:dyDescent="0.2">
      <c r="E130">
        <v>115</v>
      </c>
      <c r="F130">
        <v>1000</v>
      </c>
      <c r="G130" s="10">
        <f t="shared" si="2"/>
        <v>0.53473808271039891</v>
      </c>
      <c r="H130" s="16">
        <f t="shared" si="3"/>
        <v>534.73808271039888</v>
      </c>
    </row>
    <row r="131" spans="5:8" x14ac:dyDescent="0.2">
      <c r="E131">
        <v>116</v>
      </c>
      <c r="F131">
        <v>1000</v>
      </c>
      <c r="G131" s="10">
        <f t="shared" si="2"/>
        <v>0.53183525649882446</v>
      </c>
      <c r="H131" s="16">
        <f t="shared" si="3"/>
        <v>531.83525649882449</v>
      </c>
    </row>
    <row r="132" spans="5:8" x14ac:dyDescent="0.2">
      <c r="E132">
        <v>117</v>
      </c>
      <c r="F132">
        <v>1000</v>
      </c>
      <c r="G132" s="10">
        <f t="shared" si="2"/>
        <v>0.52894818828221457</v>
      </c>
      <c r="H132" s="16">
        <f t="shared" si="3"/>
        <v>528.94818828221457</v>
      </c>
    </row>
    <row r="133" spans="5:8" x14ac:dyDescent="0.2">
      <c r="E133">
        <v>118</v>
      </c>
      <c r="F133">
        <v>1000</v>
      </c>
      <c r="G133" s="10">
        <f t="shared" si="2"/>
        <v>0.52607679251827766</v>
      </c>
      <c r="H133" s="16">
        <f t="shared" si="3"/>
        <v>526.07679251827767</v>
      </c>
    </row>
    <row r="134" spans="5:8" x14ac:dyDescent="0.2">
      <c r="E134">
        <v>119</v>
      </c>
      <c r="F134">
        <v>1000</v>
      </c>
      <c r="G134" s="10">
        <f t="shared" si="2"/>
        <v>0.52322098412908902</v>
      </c>
      <c r="H134" s="16">
        <f t="shared" si="3"/>
        <v>523.22098412908906</v>
      </c>
    </row>
    <row r="135" spans="5:8" x14ac:dyDescent="0.2">
      <c r="E135">
        <v>120</v>
      </c>
      <c r="F135">
        <v>1000</v>
      </c>
      <c r="G135" s="10">
        <f t="shared" si="2"/>
        <v>0.52038067849856928</v>
      </c>
      <c r="H135" s="16">
        <f t="shared" si="3"/>
        <v>520.3806784985693</v>
      </c>
    </row>
    <row r="136" spans="5:8" x14ac:dyDescent="0.2">
      <c r="E136">
        <v>121</v>
      </c>
      <c r="F136">
        <v>1000</v>
      </c>
      <c r="G136" s="10">
        <f t="shared" si="2"/>
        <v>0.51755579146997777</v>
      </c>
      <c r="H136" s="16">
        <f t="shared" si="3"/>
        <v>517.55579146997775</v>
      </c>
    </row>
    <row r="137" spans="5:8" x14ac:dyDescent="0.2">
      <c r="E137">
        <v>122</v>
      </c>
      <c r="F137">
        <v>1000</v>
      </c>
      <c r="G137" s="10">
        <f t="shared" si="2"/>
        <v>0.51474623934341857</v>
      </c>
      <c r="H137" s="16">
        <f t="shared" si="3"/>
        <v>514.74623934341855</v>
      </c>
    </row>
    <row r="138" spans="5:8" x14ac:dyDescent="0.2">
      <c r="E138">
        <v>123</v>
      </c>
      <c r="F138">
        <v>1000</v>
      </c>
      <c r="G138" s="10">
        <f t="shared" si="2"/>
        <v>0.51195193887336099</v>
      </c>
      <c r="H138" s="16">
        <f t="shared" si="3"/>
        <v>511.95193887336097</v>
      </c>
    </row>
    <row r="139" spans="5:8" x14ac:dyDescent="0.2">
      <c r="E139">
        <v>124</v>
      </c>
      <c r="F139">
        <v>1000</v>
      </c>
      <c r="G139" s="10">
        <f t="shared" si="2"/>
        <v>0.50917280726617231</v>
      </c>
      <c r="H139" s="16">
        <f t="shared" si="3"/>
        <v>509.1728072661723</v>
      </c>
    </row>
    <row r="140" spans="5:8" x14ac:dyDescent="0.2">
      <c r="E140">
        <v>125</v>
      </c>
      <c r="F140">
        <v>1000</v>
      </c>
      <c r="G140" s="10">
        <f t="shared" si="2"/>
        <v>0.50640876217766573</v>
      </c>
      <c r="H140" s="16">
        <f t="shared" si="3"/>
        <v>506.40876217766572</v>
      </c>
    </row>
    <row r="141" spans="5:8" x14ac:dyDescent="0.2">
      <c r="E141">
        <v>126</v>
      </c>
      <c r="F141">
        <v>1000</v>
      </c>
      <c r="G141" s="10">
        <f t="shared" si="2"/>
        <v>0.50365972171065942</v>
      </c>
      <c r="H141" s="16">
        <f t="shared" si="3"/>
        <v>503.65972171065943</v>
      </c>
    </row>
    <row r="142" spans="5:8" x14ac:dyDescent="0.2">
      <c r="E142">
        <v>127</v>
      </c>
      <c r="F142">
        <v>1000</v>
      </c>
      <c r="G142" s="10">
        <f t="shared" si="2"/>
        <v>0.50092560441255085</v>
      </c>
      <c r="H142" s="16">
        <f t="shared" si="3"/>
        <v>500.92560441255085</v>
      </c>
    </row>
    <row r="143" spans="5:8" x14ac:dyDescent="0.2">
      <c r="E143">
        <v>128</v>
      </c>
      <c r="F143">
        <v>1000</v>
      </c>
      <c r="G143" s="10">
        <f t="shared" si="2"/>
        <v>0.4982063292729027</v>
      </c>
      <c r="H143" s="16">
        <f t="shared" si="3"/>
        <v>498.20632927290268</v>
      </c>
    </row>
    <row r="144" spans="5:8" x14ac:dyDescent="0.2">
      <c r="E144">
        <v>129</v>
      </c>
      <c r="F144">
        <v>1000</v>
      </c>
      <c r="G144" s="10">
        <f t="shared" si="2"/>
        <v>0.49550181572104324</v>
      </c>
      <c r="H144" s="16">
        <f t="shared" si="3"/>
        <v>495.50181572104322</v>
      </c>
    </row>
    <row r="145" spans="5:8" x14ac:dyDescent="0.2">
      <c r="E145">
        <v>130</v>
      </c>
      <c r="F145">
        <v>1000</v>
      </c>
      <c r="G145" s="10">
        <f t="shared" ref="G145:G195" si="4">$H$8^E145</f>
        <v>0.49281198362367845</v>
      </c>
      <c r="H145" s="16">
        <f t="shared" ref="H145:H195" si="5">G145*F145</f>
        <v>492.81198362367843</v>
      </c>
    </row>
    <row r="146" spans="5:8" x14ac:dyDescent="0.2">
      <c r="E146">
        <v>131</v>
      </c>
      <c r="F146">
        <v>1000</v>
      </c>
      <c r="G146" s="10">
        <f t="shared" si="4"/>
        <v>0.49013675328251816</v>
      </c>
      <c r="H146" s="16">
        <f t="shared" si="5"/>
        <v>490.13675328251816</v>
      </c>
    </row>
    <row r="147" spans="5:8" x14ac:dyDescent="0.2">
      <c r="E147">
        <v>132</v>
      </c>
      <c r="F147">
        <v>1000</v>
      </c>
      <c r="G147" s="10">
        <f t="shared" si="4"/>
        <v>0.48747604543191425</v>
      </c>
      <c r="H147" s="16">
        <f t="shared" si="5"/>
        <v>487.47604543191426</v>
      </c>
    </row>
    <row r="148" spans="5:8" x14ac:dyDescent="0.2">
      <c r="E148">
        <v>133</v>
      </c>
      <c r="F148">
        <v>1000</v>
      </c>
      <c r="G148" s="10">
        <f t="shared" si="4"/>
        <v>0.48482978123651238</v>
      </c>
      <c r="H148" s="16">
        <f t="shared" si="5"/>
        <v>484.82978123651236</v>
      </c>
    </row>
    <row r="149" spans="5:8" x14ac:dyDescent="0.2">
      <c r="E149">
        <v>134</v>
      </c>
      <c r="F149">
        <v>1000</v>
      </c>
      <c r="G149" s="10">
        <f t="shared" si="4"/>
        <v>0.48219788228891597</v>
      </c>
      <c r="H149" s="16">
        <f t="shared" si="5"/>
        <v>482.19788228891599</v>
      </c>
    </row>
    <row r="150" spans="5:8" x14ac:dyDescent="0.2">
      <c r="E150">
        <v>135</v>
      </c>
      <c r="F150">
        <v>1000</v>
      </c>
      <c r="G150" s="10">
        <f t="shared" si="4"/>
        <v>0.47958027060736319</v>
      </c>
      <c r="H150" s="16">
        <f t="shared" si="5"/>
        <v>479.58027060736322</v>
      </c>
    </row>
    <row r="151" spans="5:8" x14ac:dyDescent="0.2">
      <c r="E151">
        <v>136</v>
      </c>
      <c r="F151">
        <v>1000</v>
      </c>
      <c r="G151" s="10">
        <f t="shared" si="4"/>
        <v>0.47697686863341598</v>
      </c>
      <c r="H151" s="16">
        <f t="shared" si="5"/>
        <v>476.97686863341596</v>
      </c>
    </row>
    <row r="152" spans="5:8" x14ac:dyDescent="0.2">
      <c r="E152">
        <v>137</v>
      </c>
      <c r="F152">
        <v>1000</v>
      </c>
      <c r="G152" s="10">
        <f t="shared" si="4"/>
        <v>0.47438759922966267</v>
      </c>
      <c r="H152" s="16">
        <f t="shared" si="5"/>
        <v>474.38759922966267</v>
      </c>
    </row>
    <row r="153" spans="5:8" x14ac:dyDescent="0.2">
      <c r="E153">
        <v>138</v>
      </c>
      <c r="F153">
        <v>1000</v>
      </c>
      <c r="G153" s="10">
        <f t="shared" si="4"/>
        <v>0.47181238567743194</v>
      </c>
      <c r="H153" s="16">
        <f t="shared" si="5"/>
        <v>471.81238567743196</v>
      </c>
    </row>
    <row r="154" spans="5:8" x14ac:dyDescent="0.2">
      <c r="E154">
        <v>139</v>
      </c>
      <c r="F154">
        <v>1000</v>
      </c>
      <c r="G154" s="10">
        <f t="shared" si="4"/>
        <v>0.46925115167451992</v>
      </c>
      <c r="H154" s="16">
        <f t="shared" si="5"/>
        <v>469.25115167451992</v>
      </c>
    </row>
    <row r="155" spans="5:8" x14ac:dyDescent="0.2">
      <c r="E155">
        <v>140</v>
      </c>
      <c r="F155">
        <v>1000</v>
      </c>
      <c r="G155" s="10">
        <f t="shared" si="4"/>
        <v>0.4667038213329292</v>
      </c>
      <c r="H155" s="16">
        <f t="shared" si="5"/>
        <v>466.70382133292918</v>
      </c>
    </row>
    <row r="156" spans="5:8" x14ac:dyDescent="0.2">
      <c r="E156">
        <v>141</v>
      </c>
      <c r="F156">
        <v>1000</v>
      </c>
      <c r="G156" s="10">
        <f t="shared" si="4"/>
        <v>0.46417031917662055</v>
      </c>
      <c r="H156" s="16">
        <f t="shared" si="5"/>
        <v>464.17031917662052</v>
      </c>
    </row>
    <row r="157" spans="5:8" x14ac:dyDescent="0.2">
      <c r="E157">
        <v>142</v>
      </c>
      <c r="F157">
        <v>1000</v>
      </c>
      <c r="G157" s="10">
        <f t="shared" si="4"/>
        <v>0.46165057013927652</v>
      </c>
      <c r="H157" s="16">
        <f t="shared" si="5"/>
        <v>461.65057013927651</v>
      </c>
    </row>
    <row r="158" spans="5:8" x14ac:dyDescent="0.2">
      <c r="E158">
        <v>143</v>
      </c>
      <c r="F158">
        <v>1000</v>
      </c>
      <c r="G158" s="10">
        <f t="shared" si="4"/>
        <v>0.4591444995620772</v>
      </c>
      <c r="H158" s="16">
        <f t="shared" si="5"/>
        <v>459.14449956207721</v>
      </c>
    </row>
    <row r="159" spans="5:8" x14ac:dyDescent="0.2">
      <c r="E159">
        <v>144</v>
      </c>
      <c r="F159">
        <v>1000</v>
      </c>
      <c r="G159" s="10">
        <f t="shared" si="4"/>
        <v>0.456652033191488</v>
      </c>
      <c r="H159" s="16">
        <f t="shared" si="5"/>
        <v>456.65203319148799</v>
      </c>
    </row>
    <row r="160" spans="5:8" x14ac:dyDescent="0.2">
      <c r="E160">
        <v>145</v>
      </c>
      <c r="F160">
        <v>1000</v>
      </c>
      <c r="G160" s="10">
        <f t="shared" si="4"/>
        <v>0.45417309717706006</v>
      </c>
      <c r="H160" s="16">
        <f t="shared" si="5"/>
        <v>454.17309717706007</v>
      </c>
    </row>
    <row r="161" spans="5:8" x14ac:dyDescent="0.2">
      <c r="E161">
        <v>146</v>
      </c>
      <c r="F161">
        <v>1000</v>
      </c>
      <c r="G161" s="10">
        <f t="shared" si="4"/>
        <v>0.45170761806924137</v>
      </c>
      <c r="H161" s="16">
        <f t="shared" si="5"/>
        <v>451.70761806924139</v>
      </c>
    </row>
    <row r="162" spans="5:8" x14ac:dyDescent="0.2">
      <c r="E162">
        <v>147</v>
      </c>
      <c r="F162">
        <v>1000</v>
      </c>
      <c r="G162" s="10">
        <f t="shared" si="4"/>
        <v>0.44925552281720132</v>
      </c>
      <c r="H162" s="16">
        <f t="shared" si="5"/>
        <v>449.25552281720132</v>
      </c>
    </row>
    <row r="163" spans="5:8" x14ac:dyDescent="0.2">
      <c r="E163">
        <v>148</v>
      </c>
      <c r="F163">
        <v>1000</v>
      </c>
      <c r="G163" s="10">
        <f t="shared" si="4"/>
        <v>0.44681673876666528</v>
      </c>
      <c r="H163" s="16">
        <f t="shared" si="5"/>
        <v>446.81673876666525</v>
      </c>
    </row>
    <row r="164" spans="5:8" x14ac:dyDescent="0.2">
      <c r="E164">
        <v>149</v>
      </c>
      <c r="F164">
        <v>1000</v>
      </c>
      <c r="G164" s="10">
        <f t="shared" si="4"/>
        <v>0.44439119365776297</v>
      </c>
      <c r="H164" s="16">
        <f t="shared" si="5"/>
        <v>444.39119365776298</v>
      </c>
    </row>
    <row r="165" spans="5:8" x14ac:dyDescent="0.2">
      <c r="E165">
        <v>150</v>
      </c>
      <c r="F165">
        <v>1000</v>
      </c>
      <c r="G165" s="10">
        <f t="shared" si="4"/>
        <v>0.44197881562288638</v>
      </c>
      <c r="H165" s="16">
        <f t="shared" si="5"/>
        <v>441.97881562288637</v>
      </c>
    </row>
    <row r="166" spans="5:8" x14ac:dyDescent="0.2">
      <c r="E166">
        <v>151</v>
      </c>
      <c r="F166">
        <v>1000</v>
      </c>
      <c r="G166" s="10">
        <f t="shared" si="4"/>
        <v>0.43957953318456128</v>
      </c>
      <c r="H166" s="16">
        <f t="shared" si="5"/>
        <v>439.57953318456128</v>
      </c>
    </row>
    <row r="167" spans="5:8" x14ac:dyDescent="0.2">
      <c r="E167">
        <v>152</v>
      </c>
      <c r="F167">
        <v>1000</v>
      </c>
      <c r="G167" s="10">
        <f t="shared" si="4"/>
        <v>0.43719327525332874</v>
      </c>
      <c r="H167" s="16">
        <f t="shared" si="5"/>
        <v>437.19327525332875</v>
      </c>
    </row>
    <row r="168" spans="5:8" x14ac:dyDescent="0.2">
      <c r="E168">
        <v>153</v>
      </c>
      <c r="F168">
        <v>1000</v>
      </c>
      <c r="G168" s="10">
        <f t="shared" si="4"/>
        <v>0.43481997112563914</v>
      </c>
      <c r="H168" s="16">
        <f t="shared" si="5"/>
        <v>434.81997112563914</v>
      </c>
    </row>
    <row r="169" spans="5:8" x14ac:dyDescent="0.2">
      <c r="E169">
        <v>154</v>
      </c>
      <c r="F169">
        <v>1000</v>
      </c>
      <c r="G169" s="10">
        <f t="shared" si="4"/>
        <v>0.43245955048175716</v>
      </c>
      <c r="H169" s="16">
        <f t="shared" si="5"/>
        <v>432.45955048175716</v>
      </c>
    </row>
    <row r="170" spans="5:8" x14ac:dyDescent="0.2">
      <c r="E170">
        <v>155</v>
      </c>
      <c r="F170">
        <v>1000</v>
      </c>
      <c r="G170" s="10">
        <f t="shared" si="4"/>
        <v>0.43011194338367809</v>
      </c>
      <c r="H170" s="16">
        <f t="shared" si="5"/>
        <v>430.11194338367807</v>
      </c>
    </row>
    <row r="171" spans="5:8" x14ac:dyDescent="0.2">
      <c r="E171">
        <v>156</v>
      </c>
      <c r="F171">
        <v>1000</v>
      </c>
      <c r="G171" s="10">
        <f t="shared" si="4"/>
        <v>0.42777708027305594</v>
      </c>
      <c r="H171" s="16">
        <f t="shared" si="5"/>
        <v>427.77708027305596</v>
      </c>
    </row>
    <row r="172" spans="5:8" x14ac:dyDescent="0.2">
      <c r="E172">
        <v>157</v>
      </c>
      <c r="F172">
        <v>1000</v>
      </c>
      <c r="G172" s="10">
        <f t="shared" si="4"/>
        <v>0.42545489196914221</v>
      </c>
      <c r="H172" s="16">
        <f t="shared" si="5"/>
        <v>425.45489196914224</v>
      </c>
    </row>
    <row r="173" spans="5:8" x14ac:dyDescent="0.2">
      <c r="E173">
        <v>158</v>
      </c>
      <c r="F173">
        <v>1000</v>
      </c>
      <c r="G173" s="10">
        <f t="shared" si="4"/>
        <v>0.42314530966673597</v>
      </c>
      <c r="H173" s="16">
        <f t="shared" si="5"/>
        <v>423.14530966673595</v>
      </c>
    </row>
    <row r="174" spans="5:8" x14ac:dyDescent="0.2">
      <c r="E174">
        <v>159</v>
      </c>
      <c r="F174">
        <v>1000</v>
      </c>
      <c r="G174" s="10">
        <f t="shared" si="4"/>
        <v>0.42084826493414579</v>
      </c>
      <c r="H174" s="16">
        <f t="shared" si="5"/>
        <v>420.84826493414579</v>
      </c>
    </row>
    <row r="175" spans="5:8" x14ac:dyDescent="0.2">
      <c r="E175">
        <v>160</v>
      </c>
      <c r="F175">
        <v>1000</v>
      </c>
      <c r="G175" s="10">
        <f t="shared" si="4"/>
        <v>0.4185636897111612</v>
      </c>
      <c r="H175" s="16">
        <f t="shared" si="5"/>
        <v>418.5636897111612</v>
      </c>
    </row>
    <row r="176" spans="5:8" x14ac:dyDescent="0.2">
      <c r="E176">
        <v>161</v>
      </c>
      <c r="F176">
        <v>1000</v>
      </c>
      <c r="G176" s="10">
        <f t="shared" si="4"/>
        <v>0.41629151630703726</v>
      </c>
      <c r="H176" s="16">
        <f t="shared" si="5"/>
        <v>416.29151630703728</v>
      </c>
    </row>
    <row r="177" spans="5:8" x14ac:dyDescent="0.2">
      <c r="E177">
        <v>162</v>
      </c>
      <c r="F177">
        <v>1000</v>
      </c>
      <c r="G177" s="10">
        <f t="shared" si="4"/>
        <v>0.41403167739848773</v>
      </c>
      <c r="H177" s="16">
        <f t="shared" si="5"/>
        <v>414.03167739848772</v>
      </c>
    </row>
    <row r="178" spans="5:8" x14ac:dyDescent="0.2">
      <c r="E178">
        <v>163</v>
      </c>
      <c r="F178">
        <v>1000</v>
      </c>
      <c r="G178" s="10">
        <f t="shared" si="4"/>
        <v>0.41178410602769139</v>
      </c>
      <c r="H178" s="16">
        <f t="shared" si="5"/>
        <v>411.78410602769139</v>
      </c>
    </row>
    <row r="179" spans="5:8" x14ac:dyDescent="0.2">
      <c r="E179">
        <v>164</v>
      </c>
      <c r="F179">
        <v>1000</v>
      </c>
      <c r="G179" s="10">
        <f t="shared" si="4"/>
        <v>0.4095487356003073</v>
      </c>
      <c r="H179" s="16">
        <f t="shared" si="5"/>
        <v>409.54873560030728</v>
      </c>
    </row>
    <row r="180" spans="5:8" x14ac:dyDescent="0.2">
      <c r="E180">
        <v>165</v>
      </c>
      <c r="F180">
        <v>1000</v>
      </c>
      <c r="G180" s="10">
        <f t="shared" si="4"/>
        <v>0.40732549988350208</v>
      </c>
      <c r="H180" s="16">
        <f t="shared" si="5"/>
        <v>407.32549988350206</v>
      </c>
    </row>
    <row r="181" spans="5:8" x14ac:dyDescent="0.2">
      <c r="E181">
        <v>166</v>
      </c>
      <c r="F181">
        <v>1000</v>
      </c>
      <c r="G181" s="10">
        <f t="shared" si="4"/>
        <v>0.40511433300398736</v>
      </c>
      <c r="H181" s="16">
        <f t="shared" si="5"/>
        <v>405.11433300398738</v>
      </c>
    </row>
    <row r="182" spans="5:8" x14ac:dyDescent="0.2">
      <c r="E182">
        <v>167</v>
      </c>
      <c r="F182">
        <v>1000</v>
      </c>
      <c r="G182" s="10">
        <f t="shared" si="4"/>
        <v>0.40291516944606792</v>
      </c>
      <c r="H182" s="16">
        <f t="shared" si="5"/>
        <v>402.91516944606792</v>
      </c>
    </row>
    <row r="183" spans="5:8" x14ac:dyDescent="0.2">
      <c r="E183">
        <v>168</v>
      </c>
      <c r="F183">
        <v>1000</v>
      </c>
      <c r="G183" s="10">
        <f t="shared" si="4"/>
        <v>0.40072794404970052</v>
      </c>
      <c r="H183" s="16">
        <f t="shared" si="5"/>
        <v>400.72794404970051</v>
      </c>
    </row>
    <row r="184" spans="5:8" x14ac:dyDescent="0.2">
      <c r="E184">
        <v>169</v>
      </c>
      <c r="F184">
        <v>1000</v>
      </c>
      <c r="G184" s="10">
        <f t="shared" si="4"/>
        <v>0.39855259200856347</v>
      </c>
      <c r="H184" s="16">
        <f t="shared" si="5"/>
        <v>398.55259200856347</v>
      </c>
    </row>
    <row r="185" spans="5:8" x14ac:dyDescent="0.2">
      <c r="E185">
        <v>170</v>
      </c>
      <c r="F185">
        <v>1000</v>
      </c>
      <c r="G185" s="10">
        <f t="shared" si="4"/>
        <v>0.39638904886813614</v>
      </c>
      <c r="H185" s="16">
        <f t="shared" si="5"/>
        <v>396.38904886813611</v>
      </c>
    </row>
    <row r="186" spans="5:8" x14ac:dyDescent="0.2">
      <c r="E186">
        <v>171</v>
      </c>
      <c r="F186">
        <v>1000</v>
      </c>
      <c r="G186" s="10">
        <f t="shared" si="4"/>
        <v>0.39423725052378927</v>
      </c>
      <c r="H186" s="16">
        <f t="shared" si="5"/>
        <v>394.23725052378927</v>
      </c>
    </row>
    <row r="187" spans="5:8" x14ac:dyDescent="0.2">
      <c r="E187">
        <v>172</v>
      </c>
      <c r="F187">
        <v>1000</v>
      </c>
      <c r="G187" s="10">
        <f t="shared" si="4"/>
        <v>0.39209713321888573</v>
      </c>
      <c r="H187" s="16">
        <f t="shared" si="5"/>
        <v>392.09713321888574</v>
      </c>
    </row>
    <row r="188" spans="5:8" x14ac:dyDescent="0.2">
      <c r="E188">
        <v>173</v>
      </c>
      <c r="F188">
        <v>1000</v>
      </c>
      <c r="G188" s="10">
        <f t="shared" si="4"/>
        <v>0.38996863354289135</v>
      </c>
      <c r="H188" s="16">
        <f t="shared" si="5"/>
        <v>389.96863354289133</v>
      </c>
    </row>
    <row r="189" spans="5:8" x14ac:dyDescent="0.2">
      <c r="E189">
        <v>174</v>
      </c>
      <c r="F189">
        <v>1000</v>
      </c>
      <c r="G189" s="10">
        <f t="shared" si="4"/>
        <v>0.38785168842949608</v>
      </c>
      <c r="H189" s="16">
        <f t="shared" si="5"/>
        <v>387.85168842949605</v>
      </c>
    </row>
    <row r="190" spans="5:8" x14ac:dyDescent="0.2">
      <c r="E190">
        <v>175</v>
      </c>
      <c r="F190">
        <v>1000</v>
      </c>
      <c r="G190" s="10">
        <f t="shared" si="4"/>
        <v>0.38574623515474543</v>
      </c>
      <c r="H190" s="16">
        <f t="shared" si="5"/>
        <v>385.74623515474542</v>
      </c>
    </row>
    <row r="191" spans="5:8" x14ac:dyDescent="0.2">
      <c r="E191">
        <v>176</v>
      </c>
      <c r="F191">
        <v>1000</v>
      </c>
      <c r="G191" s="10">
        <f t="shared" si="4"/>
        <v>0.38365221133518185</v>
      </c>
      <c r="H191" s="16">
        <f t="shared" si="5"/>
        <v>383.65221133518185</v>
      </c>
    </row>
    <row r="192" spans="5:8" x14ac:dyDescent="0.2">
      <c r="E192">
        <v>177</v>
      </c>
      <c r="F192">
        <v>1000</v>
      </c>
      <c r="G192" s="10">
        <f t="shared" si="4"/>
        <v>0.38156955492599665</v>
      </c>
      <c r="H192" s="16">
        <f t="shared" si="5"/>
        <v>381.56955492599667</v>
      </c>
    </row>
    <row r="193" spans="5:8" x14ac:dyDescent="0.2">
      <c r="E193">
        <v>178</v>
      </c>
      <c r="F193">
        <v>1000</v>
      </c>
      <c r="G193" s="10">
        <f t="shared" si="4"/>
        <v>0.37949820421919123</v>
      </c>
      <c r="H193" s="16">
        <f t="shared" si="5"/>
        <v>379.49820421919122</v>
      </c>
    </row>
    <row r="194" spans="5:8" x14ac:dyDescent="0.2">
      <c r="E194">
        <v>179</v>
      </c>
      <c r="F194">
        <v>1000</v>
      </c>
      <c r="G194" s="10">
        <f t="shared" si="4"/>
        <v>0.3774380978417492</v>
      </c>
      <c r="H194" s="16">
        <f t="shared" si="5"/>
        <v>377.4380978417492</v>
      </c>
    </row>
    <row r="195" spans="5:8" x14ac:dyDescent="0.2">
      <c r="E195">
        <v>180</v>
      </c>
      <c r="F195">
        <v>1000</v>
      </c>
      <c r="G195" s="10">
        <f t="shared" si="4"/>
        <v>0.37538917475381722</v>
      </c>
      <c r="H195" s="16">
        <f t="shared" si="5"/>
        <v>375.3891747538172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94A3-3128-B24D-B736-CC1D810673B9}">
  <dimension ref="E3:J44"/>
  <sheetViews>
    <sheetView showGridLines="0" topLeftCell="A13" workbookViewId="0">
      <selection activeCell="B29" sqref="B29"/>
    </sheetView>
  </sheetViews>
  <sheetFormatPr baseColWidth="10" defaultColWidth="8.83203125" defaultRowHeight="16" x14ac:dyDescent="0.2"/>
  <cols>
    <col min="5" max="5" width="17.33203125" bestFit="1" customWidth="1"/>
    <col min="6" max="6" width="8.33203125" bestFit="1" customWidth="1"/>
    <col min="7" max="8" width="12.1640625" bestFit="1" customWidth="1"/>
  </cols>
  <sheetData>
    <row r="3" spans="5:8" x14ac:dyDescent="0.2">
      <c r="E3" t="s">
        <v>53</v>
      </c>
    </row>
    <row r="4" spans="5:8" x14ac:dyDescent="0.2">
      <c r="E4" t="s">
        <v>0</v>
      </c>
    </row>
    <row r="6" spans="5:8" x14ac:dyDescent="0.2">
      <c r="E6" t="s">
        <v>15</v>
      </c>
      <c r="F6" s="15">
        <v>0.03</v>
      </c>
    </row>
    <row r="7" spans="5:8" x14ac:dyDescent="0.2">
      <c r="E7" t="s">
        <v>2</v>
      </c>
      <c r="F7" s="17">
        <f>1-F6</f>
        <v>0.97</v>
      </c>
    </row>
    <row r="9" spans="5:8" x14ac:dyDescent="0.2">
      <c r="E9" t="s">
        <v>16</v>
      </c>
      <c r="F9" t="s">
        <v>4</v>
      </c>
      <c r="G9" t="s">
        <v>17</v>
      </c>
      <c r="H9" t="s">
        <v>6</v>
      </c>
    </row>
    <row r="10" spans="5:8" x14ac:dyDescent="0.2">
      <c r="E10">
        <v>6</v>
      </c>
      <c r="F10">
        <v>550</v>
      </c>
      <c r="G10" s="18">
        <f>$F$7^E10</f>
        <v>0.83297200492899992</v>
      </c>
      <c r="H10" s="19">
        <f>G10*F10</f>
        <v>458.13460271094993</v>
      </c>
    </row>
    <row r="11" spans="5:8" x14ac:dyDescent="0.2">
      <c r="E11">
        <v>7</v>
      </c>
      <c r="F11">
        <v>550</v>
      </c>
      <c r="G11" s="18">
        <f t="shared" ref="G11:G19" si="0">$F$7^E11</f>
        <v>0.80798284478112992</v>
      </c>
      <c r="H11" s="19">
        <f t="shared" ref="H11:H19" si="1">G11*F11</f>
        <v>444.39056462962145</v>
      </c>
    </row>
    <row r="12" spans="5:8" x14ac:dyDescent="0.2">
      <c r="E12">
        <v>8</v>
      </c>
      <c r="F12">
        <v>550</v>
      </c>
      <c r="G12" s="18">
        <f t="shared" si="0"/>
        <v>0.78374335943769602</v>
      </c>
      <c r="H12" s="19">
        <f t="shared" si="1"/>
        <v>431.05884769073282</v>
      </c>
    </row>
    <row r="13" spans="5:8" x14ac:dyDescent="0.2">
      <c r="E13">
        <v>9</v>
      </c>
      <c r="F13">
        <v>550</v>
      </c>
      <c r="G13" s="18">
        <f t="shared" si="0"/>
        <v>0.76023105865456508</v>
      </c>
      <c r="H13" s="19">
        <f t="shared" si="1"/>
        <v>418.12708226001081</v>
      </c>
    </row>
    <row r="14" spans="5:8" x14ac:dyDescent="0.2">
      <c r="E14">
        <v>10</v>
      </c>
      <c r="F14">
        <v>550</v>
      </c>
      <c r="G14" s="18">
        <f t="shared" si="0"/>
        <v>0.7374241268949282</v>
      </c>
      <c r="H14" s="19">
        <f t="shared" si="1"/>
        <v>405.5832697922105</v>
      </c>
    </row>
    <row r="15" spans="5:8" x14ac:dyDescent="0.2">
      <c r="E15">
        <v>11</v>
      </c>
      <c r="F15">
        <v>550</v>
      </c>
      <c r="G15" s="18">
        <f t="shared" si="0"/>
        <v>0.71530140308808032</v>
      </c>
      <c r="H15" s="19">
        <f t="shared" si="1"/>
        <v>393.41577169844419</v>
      </c>
    </row>
    <row r="16" spans="5:8" x14ac:dyDescent="0.2">
      <c r="E16">
        <v>12</v>
      </c>
      <c r="F16">
        <v>550</v>
      </c>
      <c r="G16" s="18">
        <f t="shared" si="0"/>
        <v>0.69384236099543783</v>
      </c>
      <c r="H16" s="19">
        <f t="shared" si="1"/>
        <v>381.61329854749079</v>
      </c>
    </row>
    <row r="17" spans="5:10" x14ac:dyDescent="0.2">
      <c r="E17">
        <v>13</v>
      </c>
      <c r="F17">
        <v>550</v>
      </c>
      <c r="G17" s="18">
        <f t="shared" si="0"/>
        <v>0.67302709016557472</v>
      </c>
      <c r="H17" s="19">
        <f t="shared" si="1"/>
        <v>370.1648995910661</v>
      </c>
    </row>
    <row r="18" spans="5:10" x14ac:dyDescent="0.2">
      <c r="E18">
        <v>14</v>
      </c>
      <c r="F18">
        <v>550</v>
      </c>
      <c r="G18" s="18">
        <f t="shared" si="0"/>
        <v>0.65283627746060746</v>
      </c>
      <c r="H18" s="19">
        <f t="shared" si="1"/>
        <v>359.05995260333412</v>
      </c>
    </row>
    <row r="19" spans="5:10" x14ac:dyDescent="0.2">
      <c r="E19">
        <v>15</v>
      </c>
      <c r="F19">
        <v>550</v>
      </c>
      <c r="G19" s="18">
        <f t="shared" si="0"/>
        <v>0.63325118913678924</v>
      </c>
      <c r="H19" s="19">
        <f t="shared" si="1"/>
        <v>348.28815402523406</v>
      </c>
    </row>
    <row r="21" spans="5:10" x14ac:dyDescent="0.2">
      <c r="E21" t="s">
        <v>18</v>
      </c>
      <c r="H21" s="16">
        <f>SUM(H10:H19)</f>
        <v>4009.8364435490953</v>
      </c>
    </row>
    <row r="26" spans="5:10" x14ac:dyDescent="0.2">
      <c r="E26" t="s">
        <v>54</v>
      </c>
    </row>
    <row r="28" spans="5:10" x14ac:dyDescent="0.2">
      <c r="E28" t="s">
        <v>15</v>
      </c>
    </row>
    <row r="29" spans="5:10" x14ac:dyDescent="0.2">
      <c r="E29" t="s">
        <v>69</v>
      </c>
      <c r="F29" s="4">
        <v>0.03</v>
      </c>
      <c r="G29" t="s">
        <v>71</v>
      </c>
      <c r="H29" s="20">
        <f>1-F29</f>
        <v>0.97</v>
      </c>
      <c r="I29" t="s">
        <v>73</v>
      </c>
      <c r="J29" s="18">
        <f>G37</f>
        <v>0.7374241268949282</v>
      </c>
    </row>
    <row r="30" spans="5:10" x14ac:dyDescent="0.2">
      <c r="E30" t="s">
        <v>70</v>
      </c>
      <c r="F30" s="3">
        <v>3.5000000000000003E-2</v>
      </c>
      <c r="G30" t="s">
        <v>72</v>
      </c>
      <c r="H30" s="20">
        <f>1-F30</f>
        <v>0.96499999999999997</v>
      </c>
    </row>
    <row r="32" spans="5:10" x14ac:dyDescent="0.2">
      <c r="E32" t="s">
        <v>16</v>
      </c>
      <c r="F32" t="s">
        <v>4</v>
      </c>
      <c r="G32" t="s">
        <v>43</v>
      </c>
      <c r="H32" t="s">
        <v>6</v>
      </c>
    </row>
    <row r="33" spans="5:8" x14ac:dyDescent="0.2">
      <c r="E33">
        <v>6</v>
      </c>
      <c r="F33">
        <v>550</v>
      </c>
      <c r="G33" s="18">
        <f>$H$29^E33</f>
        <v>0.83297200492899992</v>
      </c>
      <c r="H33" s="19">
        <f>G33*F33</f>
        <v>458.13460271094993</v>
      </c>
    </row>
    <row r="34" spans="5:8" x14ac:dyDescent="0.2">
      <c r="E34">
        <v>7</v>
      </c>
      <c r="F34">
        <v>550</v>
      </c>
      <c r="G34" s="18">
        <f t="shared" ref="G34:G37" si="2">$H$29^E34</f>
        <v>0.80798284478112992</v>
      </c>
      <c r="H34" s="19">
        <f t="shared" ref="H34:H42" si="3">G34*F34</f>
        <v>444.39056462962145</v>
      </c>
    </row>
    <row r="35" spans="5:8" x14ac:dyDescent="0.2">
      <c r="E35">
        <v>8</v>
      </c>
      <c r="F35">
        <v>550</v>
      </c>
      <c r="G35" s="18">
        <f t="shared" si="2"/>
        <v>0.78374335943769602</v>
      </c>
      <c r="H35" s="19">
        <f t="shared" si="3"/>
        <v>431.05884769073282</v>
      </c>
    </row>
    <row r="36" spans="5:8" x14ac:dyDescent="0.2">
      <c r="E36">
        <v>9</v>
      </c>
      <c r="F36">
        <v>550</v>
      </c>
      <c r="G36" s="18">
        <f t="shared" si="2"/>
        <v>0.76023105865456508</v>
      </c>
      <c r="H36" s="19">
        <f t="shared" si="3"/>
        <v>418.12708226001081</v>
      </c>
    </row>
    <row r="37" spans="5:8" x14ac:dyDescent="0.2">
      <c r="E37">
        <v>10</v>
      </c>
      <c r="F37">
        <v>550</v>
      </c>
      <c r="G37" s="18">
        <f t="shared" si="2"/>
        <v>0.7374241268949282</v>
      </c>
      <c r="H37" s="19">
        <f t="shared" si="3"/>
        <v>405.5832697922105</v>
      </c>
    </row>
    <row r="38" spans="5:8" x14ac:dyDescent="0.2">
      <c r="E38">
        <v>11</v>
      </c>
      <c r="F38">
        <v>550</v>
      </c>
      <c r="G38" s="18">
        <f>$J$29*$H$30^(E38-10)</f>
        <v>0.7116142824536057</v>
      </c>
      <c r="H38" s="19">
        <f t="shared" si="3"/>
        <v>391.38785534948312</v>
      </c>
    </row>
    <row r="39" spans="5:8" x14ac:dyDescent="0.2">
      <c r="E39">
        <v>12</v>
      </c>
      <c r="F39">
        <v>550</v>
      </c>
      <c r="G39" s="18">
        <f t="shared" ref="G39:G42" si="4">$J$29*$H$30^(E39-10)</f>
        <v>0.68670778256772946</v>
      </c>
      <c r="H39" s="19">
        <f t="shared" si="3"/>
        <v>377.68928041225121</v>
      </c>
    </row>
    <row r="40" spans="5:8" x14ac:dyDescent="0.2">
      <c r="E40">
        <v>13</v>
      </c>
      <c r="F40">
        <v>550</v>
      </c>
      <c r="G40" s="18">
        <f t="shared" si="4"/>
        <v>0.66267301017785896</v>
      </c>
      <c r="H40" s="19">
        <f t="shared" si="3"/>
        <v>364.47015559782244</v>
      </c>
    </row>
    <row r="41" spans="5:8" x14ac:dyDescent="0.2">
      <c r="E41">
        <v>14</v>
      </c>
      <c r="F41">
        <v>550</v>
      </c>
      <c r="G41" s="18">
        <f t="shared" si="4"/>
        <v>0.63947945482163382</v>
      </c>
      <c r="H41" s="19">
        <f t="shared" si="3"/>
        <v>351.71370015189859</v>
      </c>
    </row>
    <row r="42" spans="5:8" x14ac:dyDescent="0.2">
      <c r="E42">
        <v>15</v>
      </c>
      <c r="F42">
        <v>550</v>
      </c>
      <c r="G42" s="18">
        <f t="shared" si="4"/>
        <v>0.61709767390287662</v>
      </c>
      <c r="H42" s="19">
        <f t="shared" si="3"/>
        <v>339.40372064658214</v>
      </c>
    </row>
    <row r="43" spans="5:8" x14ac:dyDescent="0.2">
      <c r="H43" s="19"/>
    </row>
    <row r="44" spans="5:8" x14ac:dyDescent="0.2">
      <c r="G44" t="s">
        <v>14</v>
      </c>
      <c r="H44" s="19">
        <f>SUM(H33:H42)</f>
        <v>3981.9590792415634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98F7F-BB85-8D4D-BE54-5D237F4D7996}">
  <dimension ref="D3:H30"/>
  <sheetViews>
    <sheetView showGridLines="0" workbookViewId="0">
      <selection activeCell="E1" sqref="E1"/>
    </sheetView>
  </sheetViews>
  <sheetFormatPr baseColWidth="10" defaultColWidth="8.83203125" defaultRowHeight="16" x14ac:dyDescent="0.2"/>
  <cols>
    <col min="2" max="2" width="11.5" bestFit="1" customWidth="1"/>
    <col min="4" max="4" width="25.33203125" bestFit="1" customWidth="1"/>
    <col min="5" max="5" width="14.83203125" customWidth="1"/>
    <col min="6" max="6" width="12.1640625" bestFit="1" customWidth="1"/>
    <col min="7" max="7" width="12.33203125" bestFit="1" customWidth="1"/>
  </cols>
  <sheetData>
    <row r="3" spans="4:8" x14ac:dyDescent="0.2">
      <c r="D3" t="s">
        <v>19</v>
      </c>
    </row>
    <row r="5" spans="4:8" x14ac:dyDescent="0.2">
      <c r="D5" t="s">
        <v>20</v>
      </c>
      <c r="E5" s="4">
        <v>0.04</v>
      </c>
      <c r="G5" t="s">
        <v>74</v>
      </c>
      <c r="H5">
        <v>12</v>
      </c>
    </row>
    <row r="7" spans="4:8" x14ac:dyDescent="0.2">
      <c r="D7" t="s">
        <v>16</v>
      </c>
      <c r="E7" t="s">
        <v>4</v>
      </c>
      <c r="F7" t="s">
        <v>21</v>
      </c>
      <c r="G7" t="s">
        <v>22</v>
      </c>
    </row>
    <row r="8" spans="4:8" x14ac:dyDescent="0.2">
      <c r="D8">
        <v>0</v>
      </c>
      <c r="E8" s="5">
        <v>150</v>
      </c>
      <c r="F8" s="10">
        <f>(1+$E$5)^(12-D8)</f>
        <v>1.6010322185676817</v>
      </c>
      <c r="G8" s="16">
        <f>F8*E8</f>
        <v>240.15483278515225</v>
      </c>
    </row>
    <row r="9" spans="4:8" x14ac:dyDescent="0.2">
      <c r="D9">
        <v>1</v>
      </c>
      <c r="E9" s="5">
        <v>150</v>
      </c>
      <c r="F9" s="10">
        <f t="shared" ref="F9:F19" si="0">(1+$E$5)^(12-D9)</f>
        <v>1.5394540563150783</v>
      </c>
      <c r="G9" s="16">
        <f t="shared" ref="G9:G19" si="1">F9*E9</f>
        <v>230.91810844726174</v>
      </c>
    </row>
    <row r="10" spans="4:8" x14ac:dyDescent="0.2">
      <c r="D10">
        <v>2</v>
      </c>
      <c r="E10" s="5">
        <v>150</v>
      </c>
      <c r="F10" s="10">
        <f t="shared" si="0"/>
        <v>1.4802442849183446</v>
      </c>
      <c r="G10" s="16">
        <f t="shared" si="1"/>
        <v>222.03664273775169</v>
      </c>
    </row>
    <row r="11" spans="4:8" x14ac:dyDescent="0.2">
      <c r="D11">
        <v>3</v>
      </c>
      <c r="E11" s="5">
        <v>150</v>
      </c>
      <c r="F11" s="10">
        <f t="shared" si="0"/>
        <v>1.4233118124214852</v>
      </c>
      <c r="G11" s="16">
        <f t="shared" si="1"/>
        <v>213.49677186322279</v>
      </c>
    </row>
    <row r="12" spans="4:8" x14ac:dyDescent="0.2">
      <c r="D12">
        <v>4</v>
      </c>
      <c r="E12" s="5">
        <v>150</v>
      </c>
      <c r="F12" s="10">
        <f t="shared" si="0"/>
        <v>1.3685690504052741</v>
      </c>
      <c r="G12" s="16">
        <f t="shared" si="1"/>
        <v>205.28535756079111</v>
      </c>
    </row>
    <row r="13" spans="4:8" x14ac:dyDescent="0.2">
      <c r="D13">
        <v>5</v>
      </c>
      <c r="E13" s="5">
        <v>150</v>
      </c>
      <c r="F13" s="10">
        <f t="shared" si="0"/>
        <v>1.3159317792358403</v>
      </c>
      <c r="G13" s="16">
        <f t="shared" si="1"/>
        <v>197.38976688537605</v>
      </c>
    </row>
    <row r="14" spans="4:8" x14ac:dyDescent="0.2">
      <c r="D14">
        <v>6</v>
      </c>
      <c r="E14" s="5">
        <v>150</v>
      </c>
      <c r="F14" s="10">
        <f t="shared" si="0"/>
        <v>1.2653190184960004</v>
      </c>
      <c r="G14" s="16">
        <f t="shared" si="1"/>
        <v>189.79785277440004</v>
      </c>
    </row>
    <row r="15" spans="4:8" x14ac:dyDescent="0.2">
      <c r="D15">
        <v>7</v>
      </c>
      <c r="E15" s="5">
        <v>150</v>
      </c>
      <c r="F15" s="10">
        <f t="shared" si="0"/>
        <v>1.2166529024000003</v>
      </c>
      <c r="G15" s="16">
        <f t="shared" si="1"/>
        <v>182.49793536000004</v>
      </c>
    </row>
    <row r="16" spans="4:8" x14ac:dyDescent="0.2">
      <c r="D16">
        <v>8</v>
      </c>
      <c r="E16" s="5">
        <v>150</v>
      </c>
      <c r="F16" s="10">
        <f t="shared" si="0"/>
        <v>1.1698585600000002</v>
      </c>
      <c r="G16" s="16">
        <f t="shared" si="1"/>
        <v>175.47878400000002</v>
      </c>
    </row>
    <row r="17" spans="4:7" x14ac:dyDescent="0.2">
      <c r="D17">
        <v>9</v>
      </c>
      <c r="E17" s="5">
        <v>150</v>
      </c>
      <c r="F17" s="10">
        <f t="shared" si="0"/>
        <v>1.1248640000000001</v>
      </c>
      <c r="G17" s="16">
        <f t="shared" si="1"/>
        <v>168.7296</v>
      </c>
    </row>
    <row r="18" spans="4:7" x14ac:dyDescent="0.2">
      <c r="D18">
        <v>10</v>
      </c>
      <c r="E18" s="5">
        <v>150</v>
      </c>
      <c r="F18" s="10">
        <f t="shared" si="0"/>
        <v>1.0816000000000001</v>
      </c>
      <c r="G18" s="16">
        <f t="shared" si="1"/>
        <v>162.24</v>
      </c>
    </row>
    <row r="19" spans="4:7" x14ac:dyDescent="0.2">
      <c r="D19">
        <v>11</v>
      </c>
      <c r="E19" s="5">
        <v>150</v>
      </c>
      <c r="F19" s="10">
        <f t="shared" si="0"/>
        <v>1.04</v>
      </c>
      <c r="G19" s="16">
        <f t="shared" si="1"/>
        <v>156</v>
      </c>
    </row>
    <row r="21" spans="4:7" x14ac:dyDescent="0.2">
      <c r="D21" t="s">
        <v>23</v>
      </c>
      <c r="G21" s="16">
        <f>SUM(G8:G19)</f>
        <v>2344.0256524139559</v>
      </c>
    </row>
    <row r="24" spans="4:7" x14ac:dyDescent="0.2">
      <c r="D24" t="s">
        <v>54</v>
      </c>
    </row>
    <row r="26" spans="4:7" x14ac:dyDescent="0.2">
      <c r="D26" t="s">
        <v>75</v>
      </c>
      <c r="E26" s="3">
        <f>E5/(1+E5)</f>
        <v>3.8461538461538464E-2</v>
      </c>
    </row>
    <row r="28" spans="4:7" x14ac:dyDescent="0.2">
      <c r="D28" t="s">
        <v>76</v>
      </c>
      <c r="E28" s="16">
        <f>E19*((1+E5)^12-1)/E26</f>
        <v>2344.0256524139586</v>
      </c>
    </row>
    <row r="30" spans="4:7" x14ac:dyDescent="0.2">
      <c r="E30" s="16">
        <f>E28-G21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0592-F7F6-194F-8112-A6CB7EF71CEE}">
  <dimension ref="D3:G20"/>
  <sheetViews>
    <sheetView showGridLines="0" workbookViewId="0"/>
  </sheetViews>
  <sheetFormatPr baseColWidth="10" defaultRowHeight="16" x14ac:dyDescent="0.2"/>
  <cols>
    <col min="4" max="4" width="12.5" bestFit="1" customWidth="1"/>
    <col min="5" max="5" width="17.83203125" bestFit="1" customWidth="1"/>
    <col min="6" max="6" width="13.6640625" bestFit="1" customWidth="1"/>
    <col min="7" max="7" width="13.1640625" bestFit="1" customWidth="1"/>
  </cols>
  <sheetData>
    <row r="3" spans="4:7" x14ac:dyDescent="0.2">
      <c r="D3" t="s">
        <v>0</v>
      </c>
    </row>
    <row r="5" spans="4:7" x14ac:dyDescent="0.2">
      <c r="D5" t="s">
        <v>20</v>
      </c>
      <c r="E5" s="4">
        <v>0.04</v>
      </c>
    </row>
    <row r="6" spans="4:7" x14ac:dyDescent="0.2">
      <c r="D6" t="s">
        <v>2</v>
      </c>
      <c r="E6" s="10">
        <f>1/(1+E5)</f>
        <v>0.96153846153846145</v>
      </c>
    </row>
    <row r="7" spans="4:7" x14ac:dyDescent="0.2">
      <c r="D7" t="s">
        <v>24</v>
      </c>
      <c r="E7" s="10">
        <f>E6^10</f>
        <v>0.67556416882579817</v>
      </c>
    </row>
    <row r="8" spans="4:7" x14ac:dyDescent="0.2">
      <c r="D8" t="s">
        <v>25</v>
      </c>
      <c r="E8" s="10">
        <f>1-E7</f>
        <v>0.32443583117420183</v>
      </c>
    </row>
    <row r="9" spans="4:7" x14ac:dyDescent="0.2">
      <c r="D9" t="s">
        <v>26</v>
      </c>
      <c r="E9" s="10">
        <f>LN(1+E5)</f>
        <v>3.9220713153281329E-2</v>
      </c>
    </row>
    <row r="10" spans="4:7" x14ac:dyDescent="0.2">
      <c r="D10" t="s">
        <v>77</v>
      </c>
      <c r="E10" s="16">
        <v>400</v>
      </c>
    </row>
    <row r="11" spans="4:7" x14ac:dyDescent="0.2">
      <c r="E11" s="10"/>
    </row>
    <row r="12" spans="4:7" x14ac:dyDescent="0.2">
      <c r="E12" s="10"/>
      <c r="F12" s="22" t="s">
        <v>0</v>
      </c>
      <c r="G12" s="22"/>
    </row>
    <row r="13" spans="4:7" x14ac:dyDescent="0.2">
      <c r="D13" t="s">
        <v>27</v>
      </c>
      <c r="E13" s="10" t="s">
        <v>28</v>
      </c>
      <c r="F13" t="s">
        <v>29</v>
      </c>
      <c r="G13" t="s">
        <v>30</v>
      </c>
    </row>
    <row r="14" spans="4:7" x14ac:dyDescent="0.2">
      <c r="D14">
        <v>1</v>
      </c>
      <c r="E14" s="10">
        <f>D14*((1+$E$5)^(1/D14)-1)</f>
        <v>4.0000000000000036E-2</v>
      </c>
      <c r="F14" s="10">
        <f>$E$10*$E$8/E14</f>
        <v>3244.3583117420153</v>
      </c>
      <c r="G14" s="10">
        <f>$E$10*$E$8/$E$9</f>
        <v>3308.8213353617562</v>
      </c>
    </row>
    <row r="15" spans="4:7" x14ac:dyDescent="0.2">
      <c r="D15">
        <v>2</v>
      </c>
      <c r="E15" s="10">
        <f t="shared" ref="E15:E20" si="0">D15*((1+$E$5)^(1/D15)-1)</f>
        <v>3.9607805437114063E-2</v>
      </c>
      <c r="F15" s="10">
        <f t="shared" ref="F15:F20" si="1">$E$10*$E$8/E15</f>
        <v>3276.4837899369477</v>
      </c>
      <c r="G15" s="10">
        <f t="shared" ref="G15:G20" si="2">$E$10*$E$8/$E$9</f>
        <v>3308.8213353617562</v>
      </c>
    </row>
    <row r="16" spans="4:7" x14ac:dyDescent="0.2">
      <c r="D16">
        <v>3</v>
      </c>
      <c r="E16" s="10">
        <f t="shared" si="0"/>
        <v>3.9478211460531654E-2</v>
      </c>
      <c r="F16" s="10">
        <f t="shared" si="1"/>
        <v>3287.239407981353</v>
      </c>
      <c r="G16" s="10">
        <f t="shared" si="2"/>
        <v>3308.8213353617562</v>
      </c>
    </row>
    <row r="17" spans="4:7" x14ac:dyDescent="0.2">
      <c r="D17">
        <v>4</v>
      </c>
      <c r="E17" s="10">
        <f t="shared" si="0"/>
        <v>3.9413626195875295E-2</v>
      </c>
      <c r="F17" s="10">
        <f t="shared" si="1"/>
        <v>3292.6260533536456</v>
      </c>
      <c r="G17" s="10">
        <f t="shared" si="2"/>
        <v>3308.8213353617562</v>
      </c>
    </row>
    <row r="18" spans="4:7" x14ac:dyDescent="0.2">
      <c r="D18">
        <v>6</v>
      </c>
      <c r="E18" s="10">
        <f t="shared" si="0"/>
        <v>3.9349181619356077E-2</v>
      </c>
      <c r="F18" s="10">
        <f t="shared" si="1"/>
        <v>3298.0185896888902</v>
      </c>
      <c r="G18" s="10">
        <f t="shared" si="2"/>
        <v>3308.8213353617562</v>
      </c>
    </row>
    <row r="19" spans="4:7" x14ac:dyDescent="0.2">
      <c r="D19">
        <v>12</v>
      </c>
      <c r="E19" s="10">
        <f t="shared" si="0"/>
        <v>3.9284877386386974E-2</v>
      </c>
      <c r="F19" s="10">
        <f t="shared" si="1"/>
        <v>3303.4170170186208</v>
      </c>
      <c r="G19" s="10">
        <f t="shared" si="2"/>
        <v>3308.8213353617562</v>
      </c>
    </row>
    <row r="20" spans="4:7" x14ac:dyDescent="0.2">
      <c r="D20">
        <v>24</v>
      </c>
      <c r="E20" s="10">
        <f t="shared" si="0"/>
        <v>3.9252777791295657E-2</v>
      </c>
      <c r="F20" s="10">
        <f t="shared" si="1"/>
        <v>3306.1184398128971</v>
      </c>
      <c r="G20" s="10">
        <f t="shared" si="2"/>
        <v>3308.8213353617562</v>
      </c>
    </row>
  </sheetData>
  <mergeCells count="1">
    <mergeCell ref="F12:G1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4A50-39A2-204A-AFF4-5F84A39B3554}">
  <dimension ref="D3:J42"/>
  <sheetViews>
    <sheetView showGridLines="0" workbookViewId="0">
      <selection activeCell="I1" sqref="I1"/>
    </sheetView>
  </sheetViews>
  <sheetFormatPr baseColWidth="10" defaultColWidth="8.83203125" defaultRowHeight="16" x14ac:dyDescent="0.2"/>
  <cols>
    <col min="4" max="4" width="21.6640625" bestFit="1" customWidth="1"/>
    <col min="10" max="10" width="9.1640625" customWidth="1"/>
  </cols>
  <sheetData>
    <row r="3" spans="4:10" x14ac:dyDescent="0.2">
      <c r="D3" t="s">
        <v>31</v>
      </c>
    </row>
    <row r="5" spans="4:10" x14ac:dyDescent="0.2">
      <c r="D5" t="s">
        <v>20</v>
      </c>
      <c r="E5" s="6">
        <v>1.4416118137388956E-2</v>
      </c>
      <c r="J5" s="5">
        <f>G27-G42</f>
        <v>7.4876807047985494E-6</v>
      </c>
    </row>
    <row r="6" spans="4:10" x14ac:dyDescent="0.2">
      <c r="D6" t="s">
        <v>78</v>
      </c>
      <c r="E6" s="6">
        <f>(1+E5)^(1/2)-1</f>
        <v>7.1822665919951678E-3</v>
      </c>
      <c r="J6" s="5"/>
    </row>
    <row r="8" spans="4:10" x14ac:dyDescent="0.2">
      <c r="D8" t="s">
        <v>32</v>
      </c>
    </row>
    <row r="9" spans="4:10" x14ac:dyDescent="0.2">
      <c r="D9" t="s">
        <v>16</v>
      </c>
      <c r="E9" t="s">
        <v>4</v>
      </c>
      <c r="F9" t="s">
        <v>21</v>
      </c>
      <c r="G9" t="s">
        <v>33</v>
      </c>
    </row>
    <row r="10" spans="4:10" x14ac:dyDescent="0.2">
      <c r="D10" s="1">
        <v>0.5</v>
      </c>
      <c r="E10" s="7">
        <v>500</v>
      </c>
      <c r="F10" s="10">
        <f>(1+$E$6)^((8-D10)*2)</f>
        <v>1.1133226854326255</v>
      </c>
      <c r="G10" s="16">
        <f>F10*E10</f>
        <v>556.66134271631279</v>
      </c>
    </row>
    <row r="11" spans="4:10" x14ac:dyDescent="0.2">
      <c r="D11" s="1">
        <v>1</v>
      </c>
      <c r="E11" s="7">
        <v>500</v>
      </c>
      <c r="F11" s="10">
        <f t="shared" ref="F11:F25" si="0">(1+$E$6)^((8-D11)*2)</f>
        <v>1.1053835262606222</v>
      </c>
      <c r="G11" s="16">
        <f t="shared" ref="G11:G25" si="1">F11*E11</f>
        <v>552.69176313031107</v>
      </c>
    </row>
    <row r="12" spans="4:10" x14ac:dyDescent="0.2">
      <c r="D12" s="1">
        <v>1.5</v>
      </c>
      <c r="E12" s="7">
        <v>500</v>
      </c>
      <c r="F12" s="10">
        <f t="shared" si="0"/>
        <v>1.0975009816256107</v>
      </c>
      <c r="G12" s="16">
        <f t="shared" si="1"/>
        <v>548.75049081280531</v>
      </c>
    </row>
    <row r="13" spans="4:10" x14ac:dyDescent="0.2">
      <c r="D13" s="1">
        <v>2</v>
      </c>
      <c r="E13" s="7">
        <v>500</v>
      </c>
      <c r="F13" s="10">
        <f t="shared" si="0"/>
        <v>1.0896746478065258</v>
      </c>
      <c r="G13" s="16">
        <f t="shared" si="1"/>
        <v>544.83732390326293</v>
      </c>
    </row>
    <row r="14" spans="4:10" x14ac:dyDescent="0.2">
      <c r="D14" s="1">
        <v>2.5</v>
      </c>
      <c r="E14" s="7">
        <v>500</v>
      </c>
      <c r="F14" s="10">
        <f t="shared" si="0"/>
        <v>1.0819041239612572</v>
      </c>
      <c r="G14" s="16">
        <f t="shared" si="1"/>
        <v>540.95206198062863</v>
      </c>
    </row>
    <row r="15" spans="4:10" x14ac:dyDescent="0.2">
      <c r="D15" s="1">
        <v>3</v>
      </c>
      <c r="E15" s="7">
        <v>500</v>
      </c>
      <c r="F15" s="10">
        <f t="shared" si="0"/>
        <v>1.0741890121061193</v>
      </c>
      <c r="G15" s="16">
        <f t="shared" si="1"/>
        <v>537.0945060530596</v>
      </c>
    </row>
    <row r="16" spans="4:10" x14ac:dyDescent="0.2">
      <c r="D16" s="1">
        <v>3.5</v>
      </c>
      <c r="E16" s="7">
        <v>500</v>
      </c>
      <c r="F16" s="10">
        <f t="shared" si="0"/>
        <v>1.0665289170954677</v>
      </c>
      <c r="G16" s="16">
        <f t="shared" si="1"/>
        <v>533.26445854773385</v>
      </c>
    </row>
    <row r="17" spans="4:7" x14ac:dyDescent="0.2">
      <c r="D17" s="1">
        <v>4</v>
      </c>
      <c r="E17" s="7">
        <v>500</v>
      </c>
      <c r="F17" s="10">
        <f t="shared" si="0"/>
        <v>1.0589234466014616</v>
      </c>
      <c r="G17" s="16">
        <f t="shared" si="1"/>
        <v>529.4617233007308</v>
      </c>
    </row>
    <row r="18" spans="4:7" x14ac:dyDescent="0.2">
      <c r="D18" s="1">
        <v>4.5</v>
      </c>
      <c r="E18" s="7">
        <v>500</v>
      </c>
      <c r="F18" s="10">
        <f t="shared" si="0"/>
        <v>1.0513722110939694</v>
      </c>
      <c r="G18" s="16">
        <f t="shared" si="1"/>
        <v>525.68610554698466</v>
      </c>
    </row>
    <row r="19" spans="4:7" x14ac:dyDescent="0.2">
      <c r="D19" s="1">
        <v>5</v>
      </c>
      <c r="E19" s="7">
        <v>500</v>
      </c>
      <c r="F19" s="10">
        <f t="shared" si="0"/>
        <v>1.0438748238206179</v>
      </c>
      <c r="G19" s="16">
        <f t="shared" si="1"/>
        <v>521.93741191030892</v>
      </c>
    </row>
    <row r="20" spans="4:7" x14ac:dyDescent="0.2">
      <c r="D20" s="1">
        <v>5.5</v>
      </c>
      <c r="E20" s="7">
        <v>500</v>
      </c>
      <c r="F20" s="10">
        <f t="shared" si="0"/>
        <v>1.0364309007869841</v>
      </c>
      <c r="G20" s="16">
        <f t="shared" si="1"/>
        <v>518.21545039349201</v>
      </c>
    </row>
    <row r="21" spans="4:7" x14ac:dyDescent="0.2">
      <c r="D21" s="1">
        <v>6</v>
      </c>
      <c r="E21" s="7">
        <v>500</v>
      </c>
      <c r="F21" s="10">
        <f t="shared" si="0"/>
        <v>1.0290400607369286</v>
      </c>
      <c r="G21" s="16">
        <f t="shared" si="1"/>
        <v>514.52003036846429</v>
      </c>
    </row>
    <row r="22" spans="4:7" x14ac:dyDescent="0.2">
      <c r="D22" s="1">
        <v>6.5</v>
      </c>
      <c r="E22" s="7">
        <v>500</v>
      </c>
      <c r="F22" s="10">
        <f t="shared" si="0"/>
        <v>1.0217019251330683</v>
      </c>
      <c r="G22" s="16">
        <f t="shared" si="1"/>
        <v>510.85096256653418</v>
      </c>
    </row>
    <row r="23" spans="4:7" x14ac:dyDescent="0.2">
      <c r="D23" s="1">
        <v>7</v>
      </c>
      <c r="E23" s="7">
        <v>500</v>
      </c>
      <c r="F23" s="10">
        <f t="shared" si="0"/>
        <v>1.0144161181373887</v>
      </c>
      <c r="G23" s="16">
        <f t="shared" si="1"/>
        <v>507.20805906869435</v>
      </c>
    </row>
    <row r="24" spans="4:7" x14ac:dyDescent="0.2">
      <c r="D24" s="1">
        <v>7.5</v>
      </c>
      <c r="E24" s="7">
        <v>500</v>
      </c>
      <c r="F24" s="10">
        <f t="shared" si="0"/>
        <v>1.0071822665919952</v>
      </c>
      <c r="G24" s="16">
        <f t="shared" si="1"/>
        <v>503.59113329599757</v>
      </c>
    </row>
    <row r="25" spans="4:7" x14ac:dyDescent="0.2">
      <c r="D25" s="1">
        <v>8</v>
      </c>
      <c r="E25" s="7">
        <v>500</v>
      </c>
      <c r="F25" s="10">
        <f t="shared" si="0"/>
        <v>1</v>
      </c>
      <c r="G25" s="16">
        <f t="shared" si="1"/>
        <v>500</v>
      </c>
    </row>
    <row r="27" spans="4:7" x14ac:dyDescent="0.2">
      <c r="D27" t="s">
        <v>34</v>
      </c>
      <c r="G27" s="21">
        <f>SUM(G10:G25)</f>
        <v>8445.7228235953189</v>
      </c>
    </row>
    <row r="29" spans="4:7" x14ac:dyDescent="0.2">
      <c r="D29" t="s">
        <v>35</v>
      </c>
      <c r="E29" s="6"/>
    </row>
    <row r="30" spans="4:7" x14ac:dyDescent="0.2">
      <c r="D30" s="1" t="s">
        <v>16</v>
      </c>
      <c r="E30" s="1" t="s">
        <v>4</v>
      </c>
      <c r="F30" t="s">
        <v>17</v>
      </c>
      <c r="G30" t="s">
        <v>6</v>
      </c>
    </row>
    <row r="31" spans="4:7" x14ac:dyDescent="0.2">
      <c r="D31" s="1">
        <v>8</v>
      </c>
      <c r="E31" s="7">
        <v>900</v>
      </c>
      <c r="F31">
        <f>(1+$E$5)^-(D31-8)</f>
        <v>1</v>
      </c>
      <c r="G31">
        <f>E31*F31</f>
        <v>900</v>
      </c>
    </row>
    <row r="32" spans="4:7" x14ac:dyDescent="0.2">
      <c r="D32" s="1">
        <v>9</v>
      </c>
      <c r="E32" s="7">
        <v>900</v>
      </c>
      <c r="F32">
        <f t="shared" ref="F32:F40" si="2">(1+$E$5)^-(D32-8)</f>
        <v>0.98578875287997292</v>
      </c>
      <c r="G32">
        <f t="shared" ref="G32:G40" si="3">E32*F32</f>
        <v>887.20987759197567</v>
      </c>
    </row>
    <row r="33" spans="4:7" x14ac:dyDescent="0.2">
      <c r="D33" s="1">
        <v>10</v>
      </c>
      <c r="E33" s="7">
        <v>900</v>
      </c>
      <c r="F33">
        <f t="shared" si="2"/>
        <v>0.97177946530465253</v>
      </c>
      <c r="G33">
        <f t="shared" si="3"/>
        <v>874.6015187741873</v>
      </c>
    </row>
    <row r="34" spans="4:7" x14ac:dyDescent="0.2">
      <c r="D34" s="1">
        <v>11</v>
      </c>
      <c r="E34" s="7">
        <v>900</v>
      </c>
      <c r="F34">
        <f t="shared" si="2"/>
        <v>0.95796926717704023</v>
      </c>
      <c r="G34">
        <f t="shared" si="3"/>
        <v>862.17234045933617</v>
      </c>
    </row>
    <row r="35" spans="4:7" x14ac:dyDescent="0.2">
      <c r="D35" s="1">
        <v>12</v>
      </c>
      <c r="E35" s="7">
        <v>900</v>
      </c>
      <c r="F35">
        <f t="shared" si="2"/>
        <v>0.9443553291877963</v>
      </c>
      <c r="G35">
        <f t="shared" si="3"/>
        <v>849.91979626901662</v>
      </c>
    </row>
    <row r="36" spans="4:7" x14ac:dyDescent="0.2">
      <c r="D36" s="1">
        <v>13</v>
      </c>
      <c r="E36" s="7">
        <v>900</v>
      </c>
      <c r="F36">
        <f t="shared" si="2"/>
        <v>0.93093486223559396</v>
      </c>
      <c r="G36">
        <f t="shared" si="3"/>
        <v>837.84137601203452</v>
      </c>
    </row>
    <row r="37" spans="4:7" x14ac:dyDescent="0.2">
      <c r="D37" s="1">
        <v>14</v>
      </c>
      <c r="E37" s="7">
        <v>900</v>
      </c>
      <c r="F37">
        <f t="shared" si="2"/>
        <v>0.91770511685571587</v>
      </c>
      <c r="G37">
        <f t="shared" si="3"/>
        <v>825.93460517014432</v>
      </c>
    </row>
    <row r="38" spans="4:7" x14ac:dyDescent="0.2">
      <c r="D38" s="1">
        <v>15</v>
      </c>
      <c r="E38" s="7">
        <v>900</v>
      </c>
      <c r="F38">
        <f t="shared" si="2"/>
        <v>0.90466338265676582</v>
      </c>
      <c r="G38">
        <f t="shared" si="3"/>
        <v>814.19704439108921</v>
      </c>
    </row>
    <row r="39" spans="4:7" x14ac:dyDescent="0.2">
      <c r="D39" s="1">
        <v>16</v>
      </c>
      <c r="E39" s="7">
        <v>900</v>
      </c>
      <c r="F39">
        <f t="shared" si="2"/>
        <v>0.89180698776539113</v>
      </c>
      <c r="G39">
        <f t="shared" si="3"/>
        <v>802.62628898885202</v>
      </c>
    </row>
    <row r="40" spans="4:7" x14ac:dyDescent="0.2">
      <c r="D40" s="1">
        <v>17</v>
      </c>
      <c r="E40" s="7">
        <v>900</v>
      </c>
      <c r="F40">
        <f t="shared" si="2"/>
        <v>0.8791332982788902</v>
      </c>
      <c r="G40">
        <f t="shared" si="3"/>
        <v>791.21996845100114</v>
      </c>
    </row>
    <row r="42" spans="4:7" x14ac:dyDescent="0.2">
      <c r="D42" t="s">
        <v>18</v>
      </c>
      <c r="G42" s="21">
        <f>SUM(G31:G40)</f>
        <v>8445.7228161076382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B1F2-6DCB-EA47-8A2F-9C8FD7C24C34}">
  <dimension ref="C3:K34"/>
  <sheetViews>
    <sheetView showGridLines="0" workbookViewId="0">
      <selection activeCell="B25" sqref="B25"/>
    </sheetView>
  </sheetViews>
  <sheetFormatPr baseColWidth="10" defaultColWidth="8.83203125" defaultRowHeight="16" x14ac:dyDescent="0.2"/>
  <cols>
    <col min="3" max="3" width="22.6640625" bestFit="1" customWidth="1"/>
    <col min="5" max="5" width="13.5" bestFit="1" customWidth="1"/>
    <col min="6" max="6" width="10.6640625" bestFit="1" customWidth="1"/>
  </cols>
  <sheetData>
    <row r="3" spans="3:11" x14ac:dyDescent="0.2">
      <c r="C3" t="s">
        <v>36</v>
      </c>
    </row>
    <row r="5" spans="3:11" x14ac:dyDescent="0.2">
      <c r="C5" t="s">
        <v>37</v>
      </c>
      <c r="H5" t="s">
        <v>38</v>
      </c>
    </row>
    <row r="6" spans="3:11" x14ac:dyDescent="0.2">
      <c r="C6" t="s">
        <v>1</v>
      </c>
      <c r="D6" s="4">
        <v>0.04</v>
      </c>
      <c r="H6" t="s">
        <v>1</v>
      </c>
      <c r="I6" s="4">
        <v>0.04</v>
      </c>
    </row>
    <row r="7" spans="3:11" x14ac:dyDescent="0.2">
      <c r="C7" t="s">
        <v>39</v>
      </c>
      <c r="D7">
        <v>100</v>
      </c>
      <c r="H7" t="s">
        <v>39</v>
      </c>
      <c r="I7">
        <v>100</v>
      </c>
    </row>
    <row r="8" spans="3:11" x14ac:dyDescent="0.2">
      <c r="C8" t="s">
        <v>40</v>
      </c>
      <c r="D8">
        <v>20</v>
      </c>
      <c r="H8" t="s">
        <v>40</v>
      </c>
      <c r="I8" s="4">
        <v>0.05</v>
      </c>
    </row>
    <row r="9" spans="3:11" x14ac:dyDescent="0.2">
      <c r="C9" t="s">
        <v>41</v>
      </c>
      <c r="D9">
        <v>10</v>
      </c>
      <c r="H9" t="s">
        <v>41</v>
      </c>
      <c r="I9">
        <v>10</v>
      </c>
    </row>
    <row r="10" spans="3:11" x14ac:dyDescent="0.2">
      <c r="C10" t="s">
        <v>2</v>
      </c>
      <c r="D10">
        <f>1/(1+D6)</f>
        <v>0.96153846153846145</v>
      </c>
      <c r="H10" t="s">
        <v>2</v>
      </c>
      <c r="I10">
        <f>1/(1+I6)</f>
        <v>0.96153846153846145</v>
      </c>
    </row>
    <row r="12" spans="3:11" x14ac:dyDescent="0.2">
      <c r="C12" t="s">
        <v>42</v>
      </c>
      <c r="H12" t="s">
        <v>42</v>
      </c>
    </row>
    <row r="14" spans="3:11" x14ac:dyDescent="0.2">
      <c r="C14" t="s">
        <v>16</v>
      </c>
      <c r="D14" t="s">
        <v>4</v>
      </c>
      <c r="E14" t="s">
        <v>43</v>
      </c>
      <c r="F14" t="s">
        <v>6</v>
      </c>
      <c r="H14" t="s">
        <v>16</v>
      </c>
      <c r="I14" t="s">
        <v>4</v>
      </c>
      <c r="J14" t="s">
        <v>43</v>
      </c>
      <c r="K14" t="s">
        <v>6</v>
      </c>
    </row>
    <row r="15" spans="3:11" x14ac:dyDescent="0.2">
      <c r="C15">
        <v>0</v>
      </c>
      <c r="D15">
        <f>D7</f>
        <v>100</v>
      </c>
      <c r="E15" s="10">
        <f>$D$10^C15</f>
        <v>1</v>
      </c>
      <c r="F15" s="16">
        <f>E15*D15</f>
        <v>100</v>
      </c>
      <c r="H15">
        <v>0</v>
      </c>
      <c r="I15">
        <f>I7</f>
        <v>100</v>
      </c>
      <c r="J15" s="10">
        <f>$D$10^H15</f>
        <v>1</v>
      </c>
      <c r="K15" s="16">
        <f>J15*I15</f>
        <v>100</v>
      </c>
    </row>
    <row r="16" spans="3:11" x14ac:dyDescent="0.2">
      <c r="C16">
        <v>1</v>
      </c>
      <c r="D16">
        <f>D15+$D$8</f>
        <v>120</v>
      </c>
      <c r="E16" s="10">
        <f t="shared" ref="E16:E24" si="0">$D$10^C16</f>
        <v>0.96153846153846145</v>
      </c>
      <c r="F16" s="16">
        <f t="shared" ref="F16:F24" si="1">E16*D16</f>
        <v>115.38461538461537</v>
      </c>
      <c r="H16">
        <v>1</v>
      </c>
      <c r="I16" s="16">
        <f>I15*(1+$I$8)</f>
        <v>105</v>
      </c>
      <c r="J16" s="10">
        <f t="shared" ref="J16:J24" si="2">$D$10^H16</f>
        <v>0.96153846153846145</v>
      </c>
      <c r="K16" s="16">
        <f t="shared" ref="K16:K24" si="3">J16*I16</f>
        <v>100.96153846153845</v>
      </c>
    </row>
    <row r="17" spans="3:11" x14ac:dyDescent="0.2">
      <c r="C17">
        <v>2</v>
      </c>
      <c r="D17">
        <f t="shared" ref="D17:D24" si="4">D16+$D$8</f>
        <v>140</v>
      </c>
      <c r="E17" s="10">
        <f t="shared" si="0"/>
        <v>0.92455621301775126</v>
      </c>
      <c r="F17" s="16">
        <f t="shared" si="1"/>
        <v>129.43786982248517</v>
      </c>
      <c r="H17">
        <v>2</v>
      </c>
      <c r="I17" s="16">
        <f t="shared" ref="I17:I24" si="5">I16*(1+$I$8)</f>
        <v>110.25</v>
      </c>
      <c r="J17" s="10">
        <f t="shared" si="2"/>
        <v>0.92455621301775126</v>
      </c>
      <c r="K17" s="16">
        <f t="shared" si="3"/>
        <v>101.93232248520708</v>
      </c>
    </row>
    <row r="18" spans="3:11" x14ac:dyDescent="0.2">
      <c r="C18">
        <v>3</v>
      </c>
      <c r="D18">
        <f t="shared" si="4"/>
        <v>160</v>
      </c>
      <c r="E18" s="10">
        <f t="shared" si="0"/>
        <v>0.88899635867091464</v>
      </c>
      <c r="F18" s="16">
        <f t="shared" si="1"/>
        <v>142.23941738734635</v>
      </c>
      <c r="H18">
        <v>3</v>
      </c>
      <c r="I18" s="16">
        <f t="shared" si="5"/>
        <v>115.7625</v>
      </c>
      <c r="J18" s="10">
        <f t="shared" si="2"/>
        <v>0.88899635867091464</v>
      </c>
      <c r="K18" s="16">
        <f t="shared" si="3"/>
        <v>102.91244097064175</v>
      </c>
    </row>
    <row r="19" spans="3:11" x14ac:dyDescent="0.2">
      <c r="C19">
        <v>4</v>
      </c>
      <c r="D19">
        <f t="shared" si="4"/>
        <v>180</v>
      </c>
      <c r="E19" s="10">
        <f t="shared" si="0"/>
        <v>0.85480419102972549</v>
      </c>
      <c r="F19" s="16">
        <f t="shared" si="1"/>
        <v>153.86475438535058</v>
      </c>
      <c r="H19">
        <v>4</v>
      </c>
      <c r="I19" s="16">
        <f t="shared" si="5"/>
        <v>121.55062500000001</v>
      </c>
      <c r="J19" s="10">
        <f t="shared" si="2"/>
        <v>0.85480419102972549</v>
      </c>
      <c r="K19" s="16">
        <f t="shared" si="3"/>
        <v>103.90198367228254</v>
      </c>
    </row>
    <row r="20" spans="3:11" x14ac:dyDescent="0.2">
      <c r="C20">
        <v>5</v>
      </c>
      <c r="D20">
        <f t="shared" si="4"/>
        <v>200</v>
      </c>
      <c r="E20" s="10">
        <f t="shared" si="0"/>
        <v>0.82192710675935132</v>
      </c>
      <c r="F20" s="16">
        <f t="shared" si="1"/>
        <v>164.38542135187026</v>
      </c>
      <c r="H20">
        <v>5</v>
      </c>
      <c r="I20" s="16">
        <f t="shared" si="5"/>
        <v>127.62815625000002</v>
      </c>
      <c r="J20" s="10">
        <f t="shared" si="2"/>
        <v>0.82192710675935132</v>
      </c>
      <c r="K20" s="16">
        <f t="shared" si="3"/>
        <v>104.90104120759294</v>
      </c>
    </row>
    <row r="21" spans="3:11" x14ac:dyDescent="0.2">
      <c r="C21">
        <v>6</v>
      </c>
      <c r="D21">
        <f t="shared" si="4"/>
        <v>220</v>
      </c>
      <c r="E21" s="10">
        <f t="shared" si="0"/>
        <v>0.79031452573014538</v>
      </c>
      <c r="F21" s="16">
        <f t="shared" si="1"/>
        <v>173.86919566063199</v>
      </c>
      <c r="H21">
        <v>6</v>
      </c>
      <c r="I21" s="16">
        <f t="shared" si="5"/>
        <v>134.00956406250003</v>
      </c>
      <c r="J21" s="10">
        <f t="shared" si="2"/>
        <v>0.79031452573014538</v>
      </c>
      <c r="K21" s="16">
        <f t="shared" si="3"/>
        <v>105.90970506535825</v>
      </c>
    </row>
    <row r="22" spans="3:11" x14ac:dyDescent="0.2">
      <c r="C22">
        <v>7</v>
      </c>
      <c r="D22">
        <f t="shared" si="4"/>
        <v>240</v>
      </c>
      <c r="E22" s="10">
        <f t="shared" si="0"/>
        <v>0.75991781320206286</v>
      </c>
      <c r="F22" s="16">
        <f t="shared" si="1"/>
        <v>182.38027516849507</v>
      </c>
      <c r="H22">
        <v>7</v>
      </c>
      <c r="I22" s="16">
        <f t="shared" si="5"/>
        <v>140.71004226562505</v>
      </c>
      <c r="J22" s="10">
        <f t="shared" si="2"/>
        <v>0.75991781320206286</v>
      </c>
      <c r="K22" s="16">
        <f t="shared" si="3"/>
        <v>106.92806761406362</v>
      </c>
    </row>
    <row r="23" spans="3:11" x14ac:dyDescent="0.2">
      <c r="C23">
        <v>8</v>
      </c>
      <c r="D23">
        <f t="shared" si="4"/>
        <v>260</v>
      </c>
      <c r="E23" s="10">
        <f t="shared" si="0"/>
        <v>0.73069020500198345</v>
      </c>
      <c r="F23" s="16">
        <f t="shared" si="1"/>
        <v>189.9794533005157</v>
      </c>
      <c r="H23">
        <v>8</v>
      </c>
      <c r="I23" s="16">
        <f t="shared" si="5"/>
        <v>147.74554437890632</v>
      </c>
      <c r="J23" s="10">
        <f t="shared" si="2"/>
        <v>0.73069020500198345</v>
      </c>
      <c r="K23" s="16">
        <f t="shared" si="3"/>
        <v>107.9562221103527</v>
      </c>
    </row>
    <row r="24" spans="3:11" x14ac:dyDescent="0.2">
      <c r="C24">
        <v>9</v>
      </c>
      <c r="D24">
        <f t="shared" si="4"/>
        <v>280</v>
      </c>
      <c r="E24" s="10">
        <f t="shared" si="0"/>
        <v>0.70258673557883022</v>
      </c>
      <c r="F24" s="16">
        <f t="shared" si="1"/>
        <v>196.72428596207246</v>
      </c>
      <c r="H24">
        <v>9</v>
      </c>
      <c r="I24" s="16">
        <f t="shared" si="5"/>
        <v>155.13282159785163</v>
      </c>
      <c r="J24" s="10">
        <f t="shared" si="2"/>
        <v>0.70258673557883022</v>
      </c>
      <c r="K24" s="16">
        <f t="shared" si="3"/>
        <v>108.99426270756763</v>
      </c>
    </row>
    <row r="25" spans="3:11" x14ac:dyDescent="0.2">
      <c r="E25" t="s">
        <v>14</v>
      </c>
      <c r="F25" s="16">
        <f>SUM(F15:F24)</f>
        <v>1548.2652884233826</v>
      </c>
      <c r="J25" t="s">
        <v>14</v>
      </c>
      <c r="K25" s="16">
        <f>SUM(K15:K24)</f>
        <v>1044.3975842946049</v>
      </c>
    </row>
    <row r="27" spans="3:11" x14ac:dyDescent="0.2">
      <c r="C27" t="s">
        <v>44</v>
      </c>
      <c r="H27" t="s">
        <v>44</v>
      </c>
    </row>
    <row r="29" spans="3:11" x14ac:dyDescent="0.2">
      <c r="C29" t="s">
        <v>45</v>
      </c>
      <c r="D29" s="8">
        <f>D6/(1+D6)</f>
        <v>3.8461538461538464E-2</v>
      </c>
      <c r="H29" t="s">
        <v>2</v>
      </c>
      <c r="I29" s="8">
        <f>1/(1+I6)</f>
        <v>0.96153846153846145</v>
      </c>
    </row>
    <row r="30" spans="3:11" x14ac:dyDescent="0.2">
      <c r="C30" t="s">
        <v>2</v>
      </c>
      <c r="D30" s="8">
        <f>1/(1+D6)</f>
        <v>0.96153846153846145</v>
      </c>
      <c r="H30" t="s">
        <v>6</v>
      </c>
      <c r="I30">
        <f>I15*((1-((1+I8)*I29)^I9)/(1-(1+I8)*I29))</f>
        <v>1044.3975842946049</v>
      </c>
    </row>
    <row r="32" spans="3:11" x14ac:dyDescent="0.2">
      <c r="C32" t="s">
        <v>46</v>
      </c>
      <c r="D32">
        <f>(1-D30^10)/D29</f>
        <v>8.4353316105292464</v>
      </c>
    </row>
    <row r="33" spans="3:4" x14ac:dyDescent="0.2">
      <c r="C33" t="s">
        <v>47</v>
      </c>
      <c r="D33">
        <f>(D32-10*D30^10)/D29</f>
        <v>43.671937979052871</v>
      </c>
    </row>
    <row r="34" spans="3:4" x14ac:dyDescent="0.2">
      <c r="C34" t="s">
        <v>6</v>
      </c>
      <c r="D34">
        <f>20*D33+80*D32</f>
        <v>1548.2652884233971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6485-D0EE-314A-9D13-1427B82EB060}">
  <dimension ref="C3:K33"/>
  <sheetViews>
    <sheetView showGridLines="0" workbookViewId="0">
      <selection activeCell="I23" sqref="I23"/>
    </sheetView>
  </sheetViews>
  <sheetFormatPr baseColWidth="10" defaultColWidth="8.83203125" defaultRowHeight="16" x14ac:dyDescent="0.2"/>
  <sheetData>
    <row r="3" spans="3:11" x14ac:dyDescent="0.2">
      <c r="C3" t="s">
        <v>48</v>
      </c>
    </row>
    <row r="5" spans="3:11" x14ac:dyDescent="0.2">
      <c r="C5" t="s">
        <v>37</v>
      </c>
      <c r="H5" t="s">
        <v>38</v>
      </c>
    </row>
    <row r="6" spans="3:11" x14ac:dyDescent="0.2">
      <c r="C6" t="s">
        <v>1</v>
      </c>
      <c r="D6" s="4">
        <v>0.04</v>
      </c>
      <c r="H6" t="s">
        <v>1</v>
      </c>
      <c r="I6" s="4">
        <v>0.04</v>
      </c>
    </row>
    <row r="7" spans="3:11" x14ac:dyDescent="0.2">
      <c r="C7" t="s">
        <v>39</v>
      </c>
      <c r="D7">
        <v>9500</v>
      </c>
      <c r="H7" t="s">
        <v>39</v>
      </c>
      <c r="I7">
        <v>9500</v>
      </c>
    </row>
    <row r="8" spans="3:11" x14ac:dyDescent="0.2">
      <c r="C8" t="s">
        <v>49</v>
      </c>
      <c r="D8">
        <v>20</v>
      </c>
      <c r="H8" t="s">
        <v>49</v>
      </c>
      <c r="I8" s="4">
        <v>0.05</v>
      </c>
    </row>
    <row r="9" spans="3:11" x14ac:dyDescent="0.2">
      <c r="C9" t="s">
        <v>41</v>
      </c>
      <c r="D9">
        <v>10</v>
      </c>
      <c r="H9" t="s">
        <v>41</v>
      </c>
      <c r="I9">
        <v>10</v>
      </c>
    </row>
    <row r="11" spans="3:11" x14ac:dyDescent="0.2">
      <c r="C11" t="s">
        <v>42</v>
      </c>
      <c r="H11" t="s">
        <v>42</v>
      </c>
    </row>
    <row r="13" spans="3:11" x14ac:dyDescent="0.2">
      <c r="C13" t="s">
        <v>16</v>
      </c>
      <c r="D13" t="s">
        <v>4</v>
      </c>
      <c r="E13" t="s">
        <v>43</v>
      </c>
      <c r="F13" t="s">
        <v>6</v>
      </c>
      <c r="H13" t="s">
        <v>16</v>
      </c>
      <c r="I13" t="s">
        <v>4</v>
      </c>
      <c r="J13" t="s">
        <v>43</v>
      </c>
      <c r="K13" t="s">
        <v>6</v>
      </c>
    </row>
    <row r="14" spans="3:11" x14ac:dyDescent="0.2">
      <c r="C14">
        <v>0</v>
      </c>
      <c r="D14">
        <f>D7</f>
        <v>9500</v>
      </c>
      <c r="E14" s="8">
        <f>$D$29^C14</f>
        <v>1</v>
      </c>
      <c r="F14">
        <f>D14*E14</f>
        <v>9500</v>
      </c>
      <c r="H14">
        <v>0</v>
      </c>
      <c r="I14">
        <f>I7</f>
        <v>9500</v>
      </c>
      <c r="J14" s="8">
        <f>$D$29^H14</f>
        <v>1</v>
      </c>
      <c r="K14">
        <f>I14*J14</f>
        <v>9500</v>
      </c>
    </row>
    <row r="15" spans="3:11" x14ac:dyDescent="0.2">
      <c r="C15">
        <v>1</v>
      </c>
      <c r="D15">
        <f t="shared" ref="D15:D23" si="0">D14-$D$8</f>
        <v>9480</v>
      </c>
      <c r="E15" s="8">
        <f t="shared" ref="E15:E23" si="1">$D$29^C15</f>
        <v>0.96153846153846145</v>
      </c>
      <c r="F15">
        <f t="shared" ref="F15:F23" si="2">D15*E15</f>
        <v>9115.3846153846152</v>
      </c>
      <c r="H15">
        <v>1</v>
      </c>
      <c r="I15">
        <f t="shared" ref="I15:I23" si="3">I14*(1-$I$8)</f>
        <v>9025</v>
      </c>
      <c r="J15" s="8">
        <f t="shared" ref="J15:J23" si="4">$D$29^H15</f>
        <v>0.96153846153846145</v>
      </c>
      <c r="K15">
        <f t="shared" ref="K15:K23" si="5">I15*J15</f>
        <v>8677.8846153846152</v>
      </c>
    </row>
    <row r="16" spans="3:11" x14ac:dyDescent="0.2">
      <c r="C16">
        <v>2</v>
      </c>
      <c r="D16">
        <f t="shared" si="0"/>
        <v>9460</v>
      </c>
      <c r="E16" s="8">
        <f t="shared" si="1"/>
        <v>0.92455621301775126</v>
      </c>
      <c r="F16">
        <f t="shared" si="2"/>
        <v>8746.3017751479274</v>
      </c>
      <c r="H16">
        <v>2</v>
      </c>
      <c r="I16" s="16">
        <f t="shared" si="3"/>
        <v>8573.75</v>
      </c>
      <c r="J16" s="8">
        <f t="shared" si="4"/>
        <v>0.92455621301775126</v>
      </c>
      <c r="K16">
        <f t="shared" si="5"/>
        <v>7926.9138313609446</v>
      </c>
    </row>
    <row r="17" spans="3:11" x14ac:dyDescent="0.2">
      <c r="C17">
        <v>3</v>
      </c>
      <c r="D17">
        <f t="shared" si="0"/>
        <v>9440</v>
      </c>
      <c r="E17" s="8">
        <f t="shared" si="1"/>
        <v>0.88899635867091464</v>
      </c>
      <c r="F17">
        <f t="shared" si="2"/>
        <v>8392.125625853434</v>
      </c>
      <c r="H17">
        <v>3</v>
      </c>
      <c r="I17" s="16">
        <f t="shared" si="3"/>
        <v>8145.0625</v>
      </c>
      <c r="J17" s="8">
        <f t="shared" si="4"/>
        <v>0.88899635867091464</v>
      </c>
      <c r="K17">
        <f t="shared" si="5"/>
        <v>7240.9309036470167</v>
      </c>
    </row>
    <row r="18" spans="3:11" x14ac:dyDescent="0.2">
      <c r="C18">
        <v>4</v>
      </c>
      <c r="D18">
        <f t="shared" si="0"/>
        <v>9420</v>
      </c>
      <c r="E18" s="8">
        <f t="shared" si="1"/>
        <v>0.85480419102972549</v>
      </c>
      <c r="F18">
        <f t="shared" si="2"/>
        <v>8052.2554795000142</v>
      </c>
      <c r="H18">
        <v>4</v>
      </c>
      <c r="I18" s="16">
        <f t="shared" si="3"/>
        <v>7737.8093749999998</v>
      </c>
      <c r="J18" s="8">
        <f t="shared" si="4"/>
        <v>0.85480419102972549</v>
      </c>
      <c r="K18">
        <f t="shared" si="5"/>
        <v>6614.3118831391002</v>
      </c>
    </row>
    <row r="19" spans="3:11" x14ac:dyDescent="0.2">
      <c r="C19">
        <v>5</v>
      </c>
      <c r="D19">
        <f t="shared" si="0"/>
        <v>9400</v>
      </c>
      <c r="E19" s="8">
        <f t="shared" si="1"/>
        <v>0.82192710675935132</v>
      </c>
      <c r="F19">
        <f t="shared" si="2"/>
        <v>7726.1148035379028</v>
      </c>
      <c r="H19">
        <v>5</v>
      </c>
      <c r="I19" s="16">
        <f t="shared" si="3"/>
        <v>7350.9189062499991</v>
      </c>
      <c r="J19" s="8">
        <f t="shared" si="4"/>
        <v>0.82192710675935132</v>
      </c>
      <c r="K19">
        <f t="shared" si="5"/>
        <v>6041.9195086366772</v>
      </c>
    </row>
    <row r="20" spans="3:11" x14ac:dyDescent="0.2">
      <c r="C20">
        <v>6</v>
      </c>
      <c r="D20">
        <f t="shared" si="0"/>
        <v>9380</v>
      </c>
      <c r="E20" s="8">
        <f t="shared" si="1"/>
        <v>0.79031452573014538</v>
      </c>
      <c r="F20">
        <f t="shared" si="2"/>
        <v>7413.150251348764</v>
      </c>
      <c r="H20">
        <v>6</v>
      </c>
      <c r="I20" s="16">
        <f t="shared" si="3"/>
        <v>6983.3729609374986</v>
      </c>
      <c r="J20" s="8">
        <f t="shared" si="4"/>
        <v>0.79031452573014538</v>
      </c>
      <c r="K20">
        <f t="shared" si="5"/>
        <v>5519.0610896200405</v>
      </c>
    </row>
    <row r="21" spans="3:11" x14ac:dyDescent="0.2">
      <c r="C21">
        <v>7</v>
      </c>
      <c r="D21">
        <f t="shared" si="0"/>
        <v>9360</v>
      </c>
      <c r="E21" s="8">
        <f t="shared" si="1"/>
        <v>0.75991781320206286</v>
      </c>
      <c r="F21">
        <f t="shared" si="2"/>
        <v>7112.8307315713082</v>
      </c>
      <c r="H21">
        <v>7</v>
      </c>
      <c r="I21" s="16">
        <f t="shared" si="3"/>
        <v>6634.2043128906234</v>
      </c>
      <c r="J21" s="8">
        <f t="shared" si="4"/>
        <v>0.75991781320206286</v>
      </c>
      <c r="K21">
        <f t="shared" si="5"/>
        <v>5041.450033787537</v>
      </c>
    </row>
    <row r="22" spans="3:11" x14ac:dyDescent="0.2">
      <c r="C22">
        <v>8</v>
      </c>
      <c r="D22">
        <f t="shared" si="0"/>
        <v>9340</v>
      </c>
      <c r="E22" s="8">
        <f t="shared" si="1"/>
        <v>0.73069020500198345</v>
      </c>
      <c r="F22">
        <f t="shared" si="2"/>
        <v>6824.6465147185254</v>
      </c>
      <c r="H22">
        <v>8</v>
      </c>
      <c r="I22" s="16">
        <f t="shared" si="3"/>
        <v>6302.4940972460918</v>
      </c>
      <c r="J22" s="8">
        <f t="shared" si="4"/>
        <v>0.73069020500198345</v>
      </c>
      <c r="K22">
        <f t="shared" si="5"/>
        <v>4605.1707039405374</v>
      </c>
    </row>
    <row r="23" spans="3:11" x14ac:dyDescent="0.2">
      <c r="C23">
        <v>9</v>
      </c>
      <c r="D23">
        <f t="shared" si="0"/>
        <v>9320</v>
      </c>
      <c r="E23" s="8">
        <f t="shared" si="1"/>
        <v>0.70258673557883022</v>
      </c>
      <c r="F23">
        <f t="shared" si="2"/>
        <v>6548.1083755946975</v>
      </c>
      <c r="H23">
        <v>9</v>
      </c>
      <c r="I23" s="16">
        <f t="shared" si="3"/>
        <v>5987.3693923837873</v>
      </c>
      <c r="J23" s="8">
        <f t="shared" si="4"/>
        <v>0.70258673557883022</v>
      </c>
      <c r="K23">
        <f t="shared" si="5"/>
        <v>4206.646316099529</v>
      </c>
    </row>
    <row r="24" spans="3:11" x14ac:dyDescent="0.2">
      <c r="E24" t="s">
        <v>14</v>
      </c>
      <c r="F24" s="16">
        <f>SUM(F14:F23)</f>
        <v>79430.918172657184</v>
      </c>
      <c r="J24" t="s">
        <v>14</v>
      </c>
      <c r="K24" s="16">
        <f>SUM(K14:K23)</f>
        <v>65374.288885615992</v>
      </c>
    </row>
    <row r="26" spans="3:11" x14ac:dyDescent="0.2">
      <c r="C26" t="s">
        <v>44</v>
      </c>
      <c r="H26" t="s">
        <v>44</v>
      </c>
    </row>
    <row r="28" spans="3:11" x14ac:dyDescent="0.2">
      <c r="C28" t="s">
        <v>45</v>
      </c>
      <c r="D28" s="8">
        <f>D6/(1+D6)</f>
        <v>3.8461538461538464E-2</v>
      </c>
      <c r="H28" t="s">
        <v>2</v>
      </c>
      <c r="I28" s="8">
        <f>1/(1+I6)</f>
        <v>0.96153846153846145</v>
      </c>
    </row>
    <row r="29" spans="3:11" x14ac:dyDescent="0.2">
      <c r="C29" t="s">
        <v>2</v>
      </c>
      <c r="D29" s="8">
        <f>1/(1+D6)</f>
        <v>0.96153846153846145</v>
      </c>
      <c r="H29" t="s">
        <v>6</v>
      </c>
      <c r="I29">
        <f>I14*((1-((1-I8)*I28)^I9)/(1-(1-I8)*I28))</f>
        <v>65374.288885615999</v>
      </c>
    </row>
    <row r="31" spans="3:11" x14ac:dyDescent="0.2">
      <c r="C31" t="s">
        <v>50</v>
      </c>
      <c r="D31">
        <f>(1-D29^10)/D28</f>
        <v>8.4353316105292464</v>
      </c>
    </row>
    <row r="32" spans="3:11" x14ac:dyDescent="0.2">
      <c r="C32" t="s">
        <v>51</v>
      </c>
      <c r="D32">
        <f>(D31-10*D29^10)/D28</f>
        <v>43.671937979052871</v>
      </c>
    </row>
    <row r="33" spans="3:4" x14ac:dyDescent="0.2">
      <c r="C33" t="s">
        <v>6</v>
      </c>
      <c r="D33">
        <f>9520*D31-20*D32</f>
        <v>79430.918172657373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5DF6-A388-0E42-B0DF-197619A1CF63}">
  <dimension ref="C3:N26"/>
  <sheetViews>
    <sheetView showGridLines="0" workbookViewId="0">
      <selection activeCell="N24" sqref="N24"/>
    </sheetView>
  </sheetViews>
  <sheetFormatPr baseColWidth="10" defaultColWidth="8.83203125" defaultRowHeight="16" x14ac:dyDescent="0.2"/>
  <cols>
    <col min="3" max="3" width="18.33203125" customWidth="1"/>
    <col min="4" max="4" width="14.1640625" bestFit="1" customWidth="1"/>
    <col min="5" max="5" width="13.83203125" bestFit="1" customWidth="1"/>
    <col min="6" max="6" width="11.6640625" bestFit="1" customWidth="1"/>
    <col min="7" max="7" width="12.6640625" bestFit="1" customWidth="1"/>
    <col min="10" max="10" width="15.83203125" bestFit="1" customWidth="1"/>
  </cols>
  <sheetData>
    <row r="3" spans="3:14" x14ac:dyDescent="0.2">
      <c r="C3" t="s">
        <v>52</v>
      </c>
    </row>
    <row r="5" spans="3:14" x14ac:dyDescent="0.2">
      <c r="C5" t="s">
        <v>53</v>
      </c>
      <c r="J5" t="s">
        <v>54</v>
      </c>
    </row>
    <row r="6" spans="3:14" x14ac:dyDescent="0.2">
      <c r="C6" t="s">
        <v>1</v>
      </c>
      <c r="D6" s="4">
        <v>0.03</v>
      </c>
      <c r="J6" t="s">
        <v>1</v>
      </c>
      <c r="K6" s="4">
        <v>0.03</v>
      </c>
    </row>
    <row r="7" spans="3:14" x14ac:dyDescent="0.2">
      <c r="C7" t="s">
        <v>79</v>
      </c>
      <c r="D7">
        <f>(1+D6)^(1/4)-1</f>
        <v>7.4170717777328754E-3</v>
      </c>
      <c r="J7" t="s">
        <v>55</v>
      </c>
      <c r="K7">
        <f>(1+K6)^0.25-1</f>
        <v>7.4170717777328754E-3</v>
      </c>
    </row>
    <row r="8" spans="3:14" x14ac:dyDescent="0.2">
      <c r="C8" t="s">
        <v>56</v>
      </c>
      <c r="D8">
        <v>20000</v>
      </c>
      <c r="J8" t="s">
        <v>56</v>
      </c>
      <c r="K8">
        <v>20000</v>
      </c>
    </row>
    <row r="9" spans="3:14" x14ac:dyDescent="0.2">
      <c r="C9" t="s">
        <v>57</v>
      </c>
      <c r="D9">
        <v>1000</v>
      </c>
      <c r="J9" t="s">
        <v>57</v>
      </c>
      <c r="K9">
        <v>1000</v>
      </c>
    </row>
    <row r="10" spans="3:14" x14ac:dyDescent="0.2">
      <c r="C10" t="s">
        <v>58</v>
      </c>
      <c r="D10">
        <v>100</v>
      </c>
      <c r="J10" t="s">
        <v>58</v>
      </c>
      <c r="K10">
        <v>138.23235232451952</v>
      </c>
    </row>
    <row r="12" spans="3:14" x14ac:dyDescent="0.2">
      <c r="C12" t="s">
        <v>59</v>
      </c>
      <c r="D12" t="s">
        <v>60</v>
      </c>
      <c r="E12" t="s">
        <v>61</v>
      </c>
      <c r="F12" t="s">
        <v>62</v>
      </c>
      <c r="G12" t="s">
        <v>63</v>
      </c>
      <c r="J12" t="s">
        <v>59</v>
      </c>
      <c r="K12" t="s">
        <v>60</v>
      </c>
      <c r="L12" t="s">
        <v>61</v>
      </c>
      <c r="M12" t="s">
        <v>62</v>
      </c>
      <c r="N12" t="s">
        <v>63</v>
      </c>
    </row>
    <row r="13" spans="3:14" x14ac:dyDescent="0.2">
      <c r="C13">
        <v>1</v>
      </c>
      <c r="D13">
        <f>D8</f>
        <v>20000</v>
      </c>
      <c r="E13" s="16">
        <f>D13*$D$7</f>
        <v>148.34143555465749</v>
      </c>
      <c r="F13" s="16">
        <f>D9</f>
        <v>1000</v>
      </c>
      <c r="G13" s="16">
        <f>D13+E13-F13</f>
        <v>19148.341435554659</v>
      </c>
      <c r="J13">
        <v>1</v>
      </c>
      <c r="K13">
        <v>20000</v>
      </c>
      <c r="L13">
        <f>K13*$D$7</f>
        <v>148.34143555465749</v>
      </c>
      <c r="M13">
        <v>1000</v>
      </c>
      <c r="N13">
        <f>K13+L13-M13</f>
        <v>19148.341435554659</v>
      </c>
    </row>
    <row r="14" spans="3:14" x14ac:dyDescent="0.2">
      <c r="C14">
        <v>2</v>
      </c>
      <c r="D14" s="16">
        <f>G13</f>
        <v>19148.341435554659</v>
      </c>
      <c r="E14" s="16">
        <f>D14*$D$7</f>
        <v>142.02462285204547</v>
      </c>
      <c r="F14" s="16">
        <f>F13+$D$10</f>
        <v>1100</v>
      </c>
      <c r="G14" s="16">
        <f>D14+E14-F14</f>
        <v>18190.366058406704</v>
      </c>
      <c r="J14">
        <v>2</v>
      </c>
      <c r="K14">
        <f>N13</f>
        <v>19148.341435554659</v>
      </c>
      <c r="L14">
        <f t="shared" ref="L14:L24" si="0">K14*$D$7</f>
        <v>142.02462285204547</v>
      </c>
      <c r="M14">
        <f>$K$9+$K$10*(J14-1)</f>
        <v>1138.2323523245195</v>
      </c>
      <c r="N14">
        <f t="shared" ref="N14:N24" si="1">K14+L14-M14</f>
        <v>18152.133706082182</v>
      </c>
    </row>
    <row r="15" spans="3:14" x14ac:dyDescent="0.2">
      <c r="C15">
        <v>3</v>
      </c>
      <c r="D15" s="16">
        <f t="shared" ref="D15:D24" si="2">G14</f>
        <v>18190.366058406704</v>
      </c>
      <c r="E15" s="16">
        <f t="shared" ref="E15:E24" si="3">D15*$D$7</f>
        <v>134.91925071843838</v>
      </c>
      <c r="F15" s="16">
        <f t="shared" ref="F15:F24" si="4">F14+$D$10</f>
        <v>1200</v>
      </c>
      <c r="G15" s="16">
        <f t="shared" ref="G15:G24" si="5">D15+E15-F15</f>
        <v>17125.285309125142</v>
      </c>
      <c r="J15">
        <v>3</v>
      </c>
      <c r="K15">
        <f t="shared" ref="K15:K24" si="6">N14</f>
        <v>18152.133706082182</v>
      </c>
      <c r="L15">
        <f t="shared" si="0"/>
        <v>134.63567861701583</v>
      </c>
      <c r="M15">
        <f t="shared" ref="M15:M24" si="7">$K$9+$K$10*(J15-1)</f>
        <v>1276.464704649039</v>
      </c>
      <c r="N15">
        <f t="shared" si="1"/>
        <v>17010.304680050158</v>
      </c>
    </row>
    <row r="16" spans="3:14" x14ac:dyDescent="0.2">
      <c r="C16">
        <v>4</v>
      </c>
      <c r="D16" s="16">
        <f t="shared" si="2"/>
        <v>17125.285309125142</v>
      </c>
      <c r="E16" s="16">
        <f t="shared" si="3"/>
        <v>127.01947035193551</v>
      </c>
      <c r="F16" s="16">
        <f t="shared" si="4"/>
        <v>1300</v>
      </c>
      <c r="G16" s="16">
        <f t="shared" si="5"/>
        <v>15952.304779477075</v>
      </c>
      <c r="J16">
        <v>4</v>
      </c>
      <c r="K16">
        <f t="shared" si="6"/>
        <v>17010.304680050158</v>
      </c>
      <c r="L16">
        <f t="shared" si="0"/>
        <v>126.16665077303747</v>
      </c>
      <c r="M16">
        <f t="shared" si="7"/>
        <v>1414.6970569735586</v>
      </c>
      <c r="N16">
        <f t="shared" si="1"/>
        <v>15721.774273849636</v>
      </c>
    </row>
    <row r="17" spans="3:14" x14ac:dyDescent="0.2">
      <c r="C17">
        <v>5</v>
      </c>
      <c r="D17" s="16">
        <f t="shared" si="2"/>
        <v>15952.304779477075</v>
      </c>
      <c r="E17" s="16">
        <f t="shared" si="3"/>
        <v>118.31938956965267</v>
      </c>
      <c r="F17" s="16">
        <f t="shared" si="4"/>
        <v>1400</v>
      </c>
      <c r="G17" s="16">
        <f t="shared" si="5"/>
        <v>14670.624169046729</v>
      </c>
      <c r="J17">
        <v>5</v>
      </c>
      <c r="K17">
        <f t="shared" si="6"/>
        <v>15721.774273849636</v>
      </c>
      <c r="L17">
        <f t="shared" si="0"/>
        <v>116.60952826245691</v>
      </c>
      <c r="M17">
        <f t="shared" si="7"/>
        <v>1552.9294092980781</v>
      </c>
      <c r="N17">
        <f t="shared" si="1"/>
        <v>14285.454392814016</v>
      </c>
    </row>
    <row r="18" spans="3:14" x14ac:dyDescent="0.2">
      <c r="C18">
        <v>6</v>
      </c>
      <c r="D18" s="16">
        <f t="shared" si="2"/>
        <v>14670.624169046729</v>
      </c>
      <c r="E18" s="16">
        <f t="shared" si="3"/>
        <v>108.81307248596231</v>
      </c>
      <c r="F18" s="16">
        <f t="shared" si="4"/>
        <v>1500</v>
      </c>
      <c r="G18" s="16">
        <f t="shared" si="5"/>
        <v>13279.437241532691</v>
      </c>
      <c r="J18">
        <v>6</v>
      </c>
      <c r="K18">
        <f t="shared" si="6"/>
        <v>14285.454392814016</v>
      </c>
      <c r="L18">
        <f t="shared" si="0"/>
        <v>105.95624060903097</v>
      </c>
      <c r="M18">
        <f t="shared" si="7"/>
        <v>1691.1617616225976</v>
      </c>
      <c r="N18">
        <f t="shared" si="1"/>
        <v>12700.24887180045</v>
      </c>
    </row>
    <row r="19" spans="3:14" x14ac:dyDescent="0.2">
      <c r="C19">
        <v>7</v>
      </c>
      <c r="D19" s="16">
        <f t="shared" si="2"/>
        <v>13279.437241532691</v>
      </c>
      <c r="E19" s="16">
        <f t="shared" si="3"/>
        <v>98.494539188347019</v>
      </c>
      <c r="F19" s="16">
        <f t="shared" si="4"/>
        <v>1600</v>
      </c>
      <c r="G19" s="16">
        <f t="shared" si="5"/>
        <v>11777.931780721037</v>
      </c>
      <c r="J19">
        <v>7</v>
      </c>
      <c r="K19">
        <f t="shared" si="6"/>
        <v>12700.24887180045</v>
      </c>
      <c r="L19">
        <f t="shared" si="0"/>
        <v>94.198657477214908</v>
      </c>
      <c r="M19">
        <f t="shared" si="7"/>
        <v>1829.3941139471171</v>
      </c>
      <c r="N19">
        <f t="shared" si="1"/>
        <v>10965.053415330547</v>
      </c>
    </row>
    <row r="20" spans="3:14" x14ac:dyDescent="0.2">
      <c r="C20">
        <v>8</v>
      </c>
      <c r="D20" s="16">
        <f t="shared" si="2"/>
        <v>11777.931780721037</v>
      </c>
      <c r="E20" s="16">
        <f t="shared" si="3"/>
        <v>87.357765410849112</v>
      </c>
      <c r="F20" s="16">
        <f t="shared" si="4"/>
        <v>1700</v>
      </c>
      <c r="G20" s="16">
        <f t="shared" si="5"/>
        <v>10165.289546131886</v>
      </c>
      <c r="J20">
        <v>8</v>
      </c>
      <c r="K20">
        <f t="shared" si="6"/>
        <v>10965.053415330547</v>
      </c>
      <c r="L20">
        <f t="shared" si="0"/>
        <v>81.328588228181673</v>
      </c>
      <c r="M20">
        <f t="shared" si="7"/>
        <v>1967.6264662716367</v>
      </c>
      <c r="N20">
        <f t="shared" si="1"/>
        <v>9078.755537287092</v>
      </c>
    </row>
    <row r="21" spans="3:14" x14ac:dyDescent="0.2">
      <c r="C21">
        <v>9</v>
      </c>
      <c r="D21" s="16">
        <f t="shared" si="2"/>
        <v>10165.289546131886</v>
      </c>
      <c r="E21" s="16">
        <f t="shared" si="3"/>
        <v>75.396682205097846</v>
      </c>
      <c r="F21" s="16">
        <f t="shared" si="4"/>
        <v>1800</v>
      </c>
      <c r="G21" s="16">
        <f t="shared" si="5"/>
        <v>8440.6862283369828</v>
      </c>
      <c r="J21">
        <v>9</v>
      </c>
      <c r="K21">
        <f t="shared" si="6"/>
        <v>9078.755537287092</v>
      </c>
      <c r="L21">
        <f t="shared" si="0"/>
        <v>67.337781472548158</v>
      </c>
      <c r="M21">
        <f t="shared" si="7"/>
        <v>2105.8588185961562</v>
      </c>
      <c r="N21">
        <f t="shared" si="1"/>
        <v>7040.234500163484</v>
      </c>
    </row>
    <row r="22" spans="3:14" x14ac:dyDescent="0.2">
      <c r="C22">
        <v>10</v>
      </c>
      <c r="D22" s="16">
        <f t="shared" si="2"/>
        <v>8440.6862283369828</v>
      </c>
      <c r="E22" s="16">
        <f t="shared" si="3"/>
        <v>62.605175608896786</v>
      </c>
      <c r="F22" s="16">
        <f t="shared" si="4"/>
        <v>1900</v>
      </c>
      <c r="G22" s="16">
        <f t="shared" si="5"/>
        <v>6603.2914039458792</v>
      </c>
      <c r="J22">
        <v>10</v>
      </c>
      <c r="K22">
        <f t="shared" si="6"/>
        <v>7040.234500163484</v>
      </c>
      <c r="L22">
        <f t="shared" si="0"/>
        <v>52.217924619783894</v>
      </c>
      <c r="M22">
        <f t="shared" si="7"/>
        <v>2244.0911709206757</v>
      </c>
      <c r="N22">
        <f t="shared" si="1"/>
        <v>4848.3612538625921</v>
      </c>
    </row>
    <row r="23" spans="3:14" x14ac:dyDescent="0.2">
      <c r="C23">
        <v>11</v>
      </c>
      <c r="D23" s="16">
        <f t="shared" si="2"/>
        <v>6603.2914039458792</v>
      </c>
      <c r="E23" s="16">
        <f t="shared" si="3"/>
        <v>48.97708631235308</v>
      </c>
      <c r="F23" s="16">
        <f t="shared" si="4"/>
        <v>2000</v>
      </c>
      <c r="G23" s="16">
        <f t="shared" si="5"/>
        <v>4652.2684902582323</v>
      </c>
      <c r="J23">
        <v>11</v>
      </c>
      <c r="K23">
        <f t="shared" si="6"/>
        <v>4848.3612538625921</v>
      </c>
      <c r="L23">
        <f t="shared" si="0"/>
        <v>35.960643424277812</v>
      </c>
      <c r="M23">
        <f t="shared" si="7"/>
        <v>2382.3235232451952</v>
      </c>
      <c r="N23">
        <f t="shared" si="1"/>
        <v>2501.9983740416747</v>
      </c>
    </row>
    <row r="24" spans="3:14" x14ac:dyDescent="0.2">
      <c r="C24">
        <v>12</v>
      </c>
      <c r="D24" s="16">
        <f t="shared" si="2"/>
        <v>4652.2684902582323</v>
      </c>
      <c r="E24" s="16">
        <f t="shared" si="3"/>
        <v>34.506209321530264</v>
      </c>
      <c r="F24" s="16">
        <f t="shared" si="4"/>
        <v>2100</v>
      </c>
      <c r="G24" s="16">
        <f t="shared" si="5"/>
        <v>2586.7746995797625</v>
      </c>
      <c r="J24">
        <v>12</v>
      </c>
      <c r="K24">
        <f t="shared" si="6"/>
        <v>2501.9983740416747</v>
      </c>
      <c r="L24">
        <f t="shared" si="0"/>
        <v>18.557501528038049</v>
      </c>
      <c r="M24">
        <f t="shared" si="7"/>
        <v>2520.5558755697148</v>
      </c>
      <c r="N24" s="5">
        <f t="shared" si="1"/>
        <v>0</v>
      </c>
    </row>
    <row r="26" spans="3:14" x14ac:dyDescent="0.2">
      <c r="C26" s="1" t="s">
        <v>64</v>
      </c>
      <c r="D26" s="13">
        <f>G24</f>
        <v>2586.7746995797625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pv_factor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Kevin Punmiya</cp:lastModifiedBy>
  <dcterms:created xsi:type="dcterms:W3CDTF">2021-12-20T19:56:08Z</dcterms:created>
  <dcterms:modified xsi:type="dcterms:W3CDTF">2022-01-04T02:58:25Z</dcterms:modified>
</cp:coreProperties>
</file>