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3.xml" ContentType="application/vnd.openxmlformats-officedocument.drawing+xml"/>
  <Override PartName="/xl/drawings/drawing4.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5.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6.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mc:AlternateContent xmlns:mc="http://schemas.openxmlformats.org/markup-compatibility/2006">
    <mc:Choice Requires="x15">
      <x15ac:absPath xmlns:x15ac="http://schemas.microsoft.com/office/spreadsheetml/2010/11/ac" url="https://aciesconsulting-my.sharepoint.com/personal/neeldoshi_acies_consulting/Documents/Lighthouse/IAQS/2022/"/>
    </mc:Choice>
  </mc:AlternateContent>
  <xr:revisionPtr revIDLastSave="3206" documentId="8_{AF955260-8BCF-4885-BB85-51B5E577656D}" xr6:coauthVersionLast="47" xr6:coauthVersionMax="47" xr10:uidLastSave="{FBA212E3-F79F-43E1-BBC8-0A0505E798DE}"/>
  <bookViews>
    <workbookView xWindow="-110" yWindow="-110" windowWidth="19420" windowHeight="10420" tabRatio="685" activeTab="1" xr2:uid="{02AC98CE-79D4-4B3C-B25B-1CCED29F5B7C}"/>
  </bookViews>
  <sheets>
    <sheet name="Steps" sheetId="39" r:id="rId1"/>
    <sheet name="Historical Data " sheetId="1" r:id="rId2"/>
    <sheet name="Equity Portfolio of the Bank" sheetId="4" r:id="rId3"/>
    <sheet name="Macroeconomic data" sheetId="54" r:id="rId4"/>
    <sheet name="Forecasts" sheetId="32" r:id="rId5"/>
    <sheet name="Baseline" sheetId="36" r:id="rId6"/>
    <sheet name="Adverse " sheetId="37" r:id="rId7"/>
    <sheet name="Severely Adverse" sheetId="38" r:id="rId8"/>
    <sheet name="Model Calibration" sheetId="9" r:id="rId9"/>
    <sheet name="Modified macro variables" sheetId="53" r:id="rId10"/>
    <sheet name="Exploratory Data Analysis" sheetId="10" r:id="rId11"/>
    <sheet name="Iteration 1" sheetId="29" r:id="rId12"/>
    <sheet name="Iteration 2" sheetId="30" r:id="rId13"/>
    <sheet name="Iteration 3" sheetId="49" r:id="rId14"/>
    <sheet name="Iteration 4" sheetId="27" r:id="rId15"/>
    <sheet name="Iteration 5" sheetId="21" r:id="rId16"/>
    <sheet name="Error regression" sheetId="50" r:id="rId17"/>
    <sheet name="Macro data transformed" sheetId="51" r:id="rId18"/>
    <sheet name="Final Iteration" sheetId="52" r:id="rId19"/>
    <sheet name="Statistical Testing" sheetId="45" r:id="rId20"/>
    <sheet name="Quantitative Tests" sheetId="16" r:id="rId21"/>
    <sheet name="Qualitative Tests" sheetId="43" r:id="rId22"/>
    <sheet name="Performance Testing" sheetId="12" r:id="rId23"/>
    <sheet name="In-Sample Analysis" sheetId="13" r:id="rId24"/>
    <sheet name="Scenario wise macro Forecasts" sheetId="5" state="hidden" r:id="rId25"/>
    <sheet name="Out-of-Sample Analysis" sheetId="63" r:id="rId26"/>
    <sheet name="Forecasts and Risk Computation" sheetId="42" r:id="rId27"/>
    <sheet name="Final Calculations" sheetId="17" r:id="rId2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3" i="13" l="1"/>
  <c r="M11" i="63"/>
  <c r="H20" i="63"/>
  <c r="C3" i="51" l="1"/>
  <c r="G4" i="51" s="1"/>
  <c r="B3" i="63" s="1"/>
  <c r="J4" i="63"/>
  <c r="J5" i="63"/>
  <c r="J6" i="63"/>
  <c r="J7" i="63"/>
  <c r="J8" i="63"/>
  <c r="J9" i="63"/>
  <c r="J10" i="63"/>
  <c r="J11" i="63"/>
  <c r="J12" i="63"/>
  <c r="J13" i="63"/>
  <c r="J14" i="63"/>
  <c r="J3" i="63"/>
  <c r="P25" i="63"/>
  <c r="P27" i="63"/>
  <c r="P26" i="63"/>
  <c r="B4" i="63"/>
  <c r="C4" i="63"/>
  <c r="D4" i="63"/>
  <c r="B5" i="63"/>
  <c r="C5" i="63"/>
  <c r="D5" i="63"/>
  <c r="B6" i="63"/>
  <c r="C6" i="63"/>
  <c r="D6" i="63"/>
  <c r="B7" i="63"/>
  <c r="C7" i="63"/>
  <c r="D7" i="63"/>
  <c r="B8" i="63"/>
  <c r="C8" i="63"/>
  <c r="D8" i="63"/>
  <c r="B9" i="63"/>
  <c r="C9" i="63"/>
  <c r="D9" i="63"/>
  <c r="B10" i="63"/>
  <c r="C10" i="63"/>
  <c r="D10" i="63"/>
  <c r="B11" i="63"/>
  <c r="C11" i="63"/>
  <c r="D11" i="63"/>
  <c r="B12" i="63"/>
  <c r="C12" i="63"/>
  <c r="D12" i="63"/>
  <c r="B13" i="63"/>
  <c r="C13" i="63"/>
  <c r="D13" i="63"/>
  <c r="B14" i="63"/>
  <c r="C14" i="63"/>
  <c r="D14" i="63"/>
  <c r="B15" i="63"/>
  <c r="C15" i="63"/>
  <c r="D15" i="63"/>
  <c r="B16" i="63"/>
  <c r="C16" i="63"/>
  <c r="D16" i="63"/>
  <c r="B17" i="63"/>
  <c r="C17" i="63"/>
  <c r="D17" i="63"/>
  <c r="B18" i="63"/>
  <c r="C18" i="63"/>
  <c r="D18" i="63"/>
  <c r="B19" i="63"/>
  <c r="C19" i="63"/>
  <c r="D19" i="63"/>
  <c r="B20" i="63"/>
  <c r="C20" i="63"/>
  <c r="D20" i="63"/>
  <c r="B21" i="63"/>
  <c r="C21" i="63"/>
  <c r="D21" i="63"/>
  <c r="B22" i="63"/>
  <c r="C22" i="63"/>
  <c r="D22" i="63"/>
  <c r="B23" i="63"/>
  <c r="C23" i="63"/>
  <c r="D23" i="63"/>
  <c r="B24" i="63"/>
  <c r="C24" i="63"/>
  <c r="D24" i="63"/>
  <c r="B25" i="63"/>
  <c r="C25" i="63"/>
  <c r="D25" i="63"/>
  <c r="B26" i="63"/>
  <c r="C26" i="63"/>
  <c r="D26" i="63"/>
  <c r="B27" i="63"/>
  <c r="C27" i="63"/>
  <c r="D27" i="63"/>
  <c r="B28" i="63"/>
  <c r="C28" i="63"/>
  <c r="D28" i="63"/>
  <c r="B29" i="63"/>
  <c r="C29" i="63"/>
  <c r="D29" i="63"/>
  <c r="B30" i="63"/>
  <c r="C30" i="63"/>
  <c r="D30" i="63"/>
  <c r="B31" i="63"/>
  <c r="C31" i="63"/>
  <c r="D31" i="63"/>
  <c r="B32" i="63"/>
  <c r="C32" i="63"/>
  <c r="D32" i="63"/>
  <c r="B33" i="63"/>
  <c r="C33" i="63"/>
  <c r="D33" i="63"/>
  <c r="B34" i="63"/>
  <c r="C34" i="63"/>
  <c r="D34" i="63"/>
  <c r="B35" i="63"/>
  <c r="C35" i="63"/>
  <c r="D35" i="63"/>
  <c r="B36" i="63"/>
  <c r="C36" i="63"/>
  <c r="D36" i="63"/>
  <c r="B37" i="63"/>
  <c r="C37" i="63"/>
  <c r="D37" i="63"/>
  <c r="B38" i="63"/>
  <c r="C38" i="63"/>
  <c r="D38" i="63"/>
  <c r="B39" i="63"/>
  <c r="C39" i="63"/>
  <c r="D39" i="63"/>
  <c r="B40" i="63"/>
  <c r="C40" i="63"/>
  <c r="D40" i="63"/>
  <c r="B41" i="63"/>
  <c r="C41" i="63"/>
  <c r="D41" i="63"/>
  <c r="B42" i="63"/>
  <c r="C42" i="63"/>
  <c r="D42" i="63"/>
  <c r="B43" i="63"/>
  <c r="C43" i="63"/>
  <c r="D43" i="63"/>
  <c r="B44" i="63"/>
  <c r="C44" i="63"/>
  <c r="D44" i="63"/>
  <c r="B45" i="63"/>
  <c r="C45" i="63"/>
  <c r="D45" i="63"/>
  <c r="B46" i="63"/>
  <c r="C46" i="63"/>
  <c r="D46" i="63"/>
  <c r="B47" i="63"/>
  <c r="C47" i="63"/>
  <c r="D47" i="63"/>
  <c r="B48" i="63"/>
  <c r="C48" i="63"/>
  <c r="D48" i="63"/>
  <c r="B49" i="63"/>
  <c r="C49" i="63"/>
  <c r="D49" i="63"/>
  <c r="B50" i="63"/>
  <c r="C50" i="63"/>
  <c r="D50" i="63"/>
  <c r="B51" i="63"/>
  <c r="C51" i="63"/>
  <c r="D51" i="63"/>
  <c r="B52" i="63"/>
  <c r="C52" i="63"/>
  <c r="D52" i="63"/>
  <c r="B53" i="63"/>
  <c r="C53" i="63"/>
  <c r="D53" i="63"/>
  <c r="B54" i="63"/>
  <c r="C54" i="63"/>
  <c r="D54" i="63"/>
  <c r="B55" i="63"/>
  <c r="C55" i="63"/>
  <c r="D55" i="63"/>
  <c r="B56" i="63"/>
  <c r="C56" i="63"/>
  <c r="D56" i="63"/>
  <c r="B57" i="63"/>
  <c r="C57" i="63"/>
  <c r="D57" i="63"/>
  <c r="C3" i="63"/>
  <c r="D3" i="63"/>
  <c r="C3" i="13"/>
  <c r="C4" i="13"/>
  <c r="C5" i="13"/>
  <c r="C6" i="13"/>
  <c r="C7" i="13"/>
  <c r="C8" i="13"/>
  <c r="C9" i="13"/>
  <c r="C10" i="13"/>
  <c r="C11" i="13"/>
  <c r="C12" i="13"/>
  <c r="C13" i="13"/>
  <c r="C14" i="13"/>
  <c r="C15" i="13"/>
  <c r="C16" i="13"/>
  <c r="C17" i="13"/>
  <c r="C18" i="13"/>
  <c r="C19" i="13"/>
  <c r="C20" i="13"/>
  <c r="C21" i="13"/>
  <c r="C22" i="13"/>
  <c r="C23" i="13"/>
  <c r="C24" i="13"/>
  <c r="C25" i="13"/>
  <c r="C26" i="13"/>
  <c r="C27" i="13"/>
  <c r="C28" i="13"/>
  <c r="C29" i="13"/>
  <c r="C30" i="13"/>
  <c r="C31" i="13"/>
  <c r="C32" i="13"/>
  <c r="C33" i="13"/>
  <c r="C34" i="13"/>
  <c r="C35" i="13"/>
  <c r="C36" i="13"/>
  <c r="C37" i="13"/>
  <c r="C38" i="13"/>
  <c r="C39" i="13"/>
  <c r="C40" i="13"/>
  <c r="C41" i="13"/>
  <c r="C42" i="13"/>
  <c r="C43" i="13"/>
  <c r="C44" i="13"/>
  <c r="C45" i="13"/>
  <c r="C46" i="13"/>
  <c r="C47" i="13"/>
  <c r="C48" i="13"/>
  <c r="C49" i="13"/>
  <c r="C50" i="13"/>
  <c r="C51" i="13"/>
  <c r="C52" i="13"/>
  <c r="C53" i="13"/>
  <c r="C54" i="13"/>
  <c r="C55" i="13"/>
  <c r="C56" i="13"/>
  <c r="C57" i="13"/>
  <c r="C58" i="13"/>
  <c r="C59" i="13"/>
  <c r="C60" i="13"/>
  <c r="C61" i="13"/>
  <c r="C62" i="13"/>
  <c r="C63" i="13"/>
  <c r="C64" i="13"/>
  <c r="C65" i="13"/>
  <c r="C66" i="13"/>
  <c r="C67" i="13"/>
  <c r="C68" i="13"/>
  <c r="C69" i="13"/>
  <c r="C2" i="13"/>
  <c r="K4" i="63" l="1"/>
  <c r="K5" i="63"/>
  <c r="K6" i="63"/>
  <c r="K7" i="63"/>
  <c r="K8" i="63"/>
  <c r="K9" i="63"/>
  <c r="K10" i="63"/>
  <c r="K11" i="63"/>
  <c r="K12" i="63"/>
  <c r="K13" i="63"/>
  <c r="K14" i="63"/>
  <c r="K3" i="63"/>
  <c r="A57" i="63"/>
  <c r="A56" i="63"/>
  <c r="A55" i="63"/>
  <c r="A54" i="63"/>
  <c r="A53" i="63"/>
  <c r="A52" i="63"/>
  <c r="A51" i="63"/>
  <c r="A50" i="63"/>
  <c r="A49" i="63"/>
  <c r="A48" i="63"/>
  <c r="A47" i="63"/>
  <c r="A46" i="63"/>
  <c r="A45" i="63"/>
  <c r="A44" i="63"/>
  <c r="A43" i="63"/>
  <c r="A42" i="63"/>
  <c r="A41" i="63"/>
  <c r="A40" i="63"/>
  <c r="A39" i="63"/>
  <c r="A38" i="63"/>
  <c r="A37" i="63"/>
  <c r="A36" i="63"/>
  <c r="A35" i="63"/>
  <c r="A34" i="63"/>
  <c r="A33" i="63"/>
  <c r="A32" i="63"/>
  <c r="A31" i="63"/>
  <c r="A30" i="63"/>
  <c r="A29" i="63"/>
  <c r="A28" i="63"/>
  <c r="A27" i="63"/>
  <c r="A26" i="63"/>
  <c r="A25" i="63"/>
  <c r="A24" i="63"/>
  <c r="A23" i="63"/>
  <c r="A22" i="63"/>
  <c r="A21" i="63"/>
  <c r="A20" i="63"/>
  <c r="A19" i="63"/>
  <c r="A18" i="63"/>
  <c r="A17" i="63"/>
  <c r="A16" i="63"/>
  <c r="A15" i="63"/>
  <c r="A14" i="63"/>
  <c r="A13" i="63"/>
  <c r="A12" i="63"/>
  <c r="A11" i="63"/>
  <c r="A10" i="63"/>
  <c r="A9" i="63"/>
  <c r="A8" i="63"/>
  <c r="A7" i="63"/>
  <c r="A6" i="63"/>
  <c r="A5" i="63"/>
  <c r="A4" i="63"/>
  <c r="A3" i="63"/>
  <c r="M3" i="63" l="1"/>
  <c r="L3" i="63"/>
  <c r="M13" i="63"/>
  <c r="L13" i="63"/>
  <c r="L11" i="63"/>
  <c r="M9" i="63"/>
  <c r="L9" i="63"/>
  <c r="M7" i="63"/>
  <c r="L7" i="63"/>
  <c r="M5" i="63"/>
  <c r="L5" i="63"/>
  <c r="M14" i="63"/>
  <c r="L14" i="63"/>
  <c r="M12" i="63"/>
  <c r="L12" i="63"/>
  <c r="M10" i="63"/>
  <c r="L10" i="63"/>
  <c r="M8" i="63"/>
  <c r="L8" i="63"/>
  <c r="M6" i="63"/>
  <c r="L6" i="63"/>
  <c r="M4" i="63"/>
  <c r="L4" i="63"/>
  <c r="H21" i="63" l="1"/>
  <c r="H19" i="63"/>
  <c r="B2" i="13"/>
  <c r="F3" i="17"/>
  <c r="A4" i="17"/>
  <c r="A5" i="17"/>
  <c r="A6" i="17"/>
  <c r="A7" i="17"/>
  <c r="A8" i="17"/>
  <c r="A9" i="17"/>
  <c r="A10" i="17"/>
  <c r="A11" i="17"/>
  <c r="A12" i="17"/>
  <c r="A13" i="17"/>
  <c r="A14" i="17"/>
  <c r="A15" i="17"/>
  <c r="A3" i="17"/>
  <c r="B3" i="13"/>
  <c r="B4" i="13"/>
  <c r="B5" i="13"/>
  <c r="B6" i="13"/>
  <c r="B7" i="13"/>
  <c r="B8" i="13"/>
  <c r="B9" i="13"/>
  <c r="B10" i="13"/>
  <c r="B11" i="13"/>
  <c r="B12" i="13"/>
  <c r="B13" i="13"/>
  <c r="B14" i="13"/>
  <c r="B15" i="13"/>
  <c r="B16" i="13"/>
  <c r="B17" i="13"/>
  <c r="B18" i="13"/>
  <c r="B19" i="13"/>
  <c r="B20" i="13"/>
  <c r="B21" i="13"/>
  <c r="B22" i="13"/>
  <c r="B23" i="13"/>
  <c r="B24" i="13"/>
  <c r="B25" i="13"/>
  <c r="B26" i="13"/>
  <c r="B27" i="13"/>
  <c r="B28" i="13"/>
  <c r="B29" i="13"/>
  <c r="B30" i="13"/>
  <c r="B31" i="13"/>
  <c r="B32" i="13"/>
  <c r="B33" i="13"/>
  <c r="B34" i="13"/>
  <c r="B35" i="13"/>
  <c r="B36" i="13"/>
  <c r="B37" i="13"/>
  <c r="B38" i="13"/>
  <c r="B39" i="13"/>
  <c r="B40" i="13"/>
  <c r="B41" i="13"/>
  <c r="B42" i="13"/>
  <c r="B43" i="13"/>
  <c r="B44" i="13"/>
  <c r="B45" i="13"/>
  <c r="B46" i="13"/>
  <c r="B47" i="13"/>
  <c r="B48" i="13"/>
  <c r="B49" i="13"/>
  <c r="B50" i="13"/>
  <c r="B51" i="13"/>
  <c r="B52" i="13"/>
  <c r="B53" i="13"/>
  <c r="B54" i="13"/>
  <c r="B55" i="13"/>
  <c r="B56" i="13"/>
  <c r="B57" i="13"/>
  <c r="B58" i="13"/>
  <c r="B59" i="13"/>
  <c r="B60" i="13"/>
  <c r="B61" i="13"/>
  <c r="B62" i="13"/>
  <c r="B63" i="13"/>
  <c r="B64" i="13"/>
  <c r="B65" i="13"/>
  <c r="B66" i="13"/>
  <c r="B67" i="13"/>
  <c r="B68" i="13"/>
  <c r="B69" i="13"/>
  <c r="A68" i="13"/>
  <c r="A69" i="13"/>
  <c r="A3" i="13"/>
  <c r="A4" i="13"/>
  <c r="A5" i="13"/>
  <c r="A6" i="13"/>
  <c r="A7" i="13"/>
  <c r="A8" i="13"/>
  <c r="A9" i="13"/>
  <c r="A10" i="13"/>
  <c r="A11" i="13"/>
  <c r="A12" i="13"/>
  <c r="A13" i="13"/>
  <c r="A14" i="13"/>
  <c r="A15" i="13"/>
  <c r="A16" i="13"/>
  <c r="A17" i="13"/>
  <c r="A18" i="13"/>
  <c r="A19" i="13"/>
  <c r="A20" i="13"/>
  <c r="A21" i="13"/>
  <c r="A22" i="13"/>
  <c r="A23" i="13"/>
  <c r="A24" i="13"/>
  <c r="A25" i="13"/>
  <c r="A26" i="13"/>
  <c r="A27" i="13"/>
  <c r="A28" i="13"/>
  <c r="A29" i="13"/>
  <c r="A30" i="13"/>
  <c r="A31" i="13"/>
  <c r="A32" i="13"/>
  <c r="A33" i="13"/>
  <c r="A34" i="13"/>
  <c r="A35" i="13"/>
  <c r="A36" i="13"/>
  <c r="A37" i="13"/>
  <c r="A38" i="13"/>
  <c r="A39" i="13"/>
  <c r="A40" i="13"/>
  <c r="A41" i="13"/>
  <c r="A42" i="13"/>
  <c r="A43" i="13"/>
  <c r="A44" i="13"/>
  <c r="A45" i="13"/>
  <c r="A46" i="13"/>
  <c r="A47" i="13"/>
  <c r="A48" i="13"/>
  <c r="A49" i="13"/>
  <c r="A50" i="13"/>
  <c r="A51" i="13"/>
  <c r="A52" i="13"/>
  <c r="A53" i="13"/>
  <c r="A54" i="13"/>
  <c r="A55" i="13"/>
  <c r="A56" i="13"/>
  <c r="A57" i="13"/>
  <c r="A58" i="13"/>
  <c r="A59" i="13"/>
  <c r="A60" i="13"/>
  <c r="A61" i="13"/>
  <c r="A62" i="13"/>
  <c r="A63" i="13"/>
  <c r="A64" i="13"/>
  <c r="A65" i="13"/>
  <c r="A66" i="13"/>
  <c r="A67" i="13"/>
  <c r="A2" i="13"/>
  <c r="H24" i="52"/>
  <c r="E69" i="52"/>
  <c r="D3" i="52"/>
  <c r="E3" i="52"/>
  <c r="D4" i="52"/>
  <c r="E4" i="52"/>
  <c r="D5" i="52"/>
  <c r="E5" i="52"/>
  <c r="D6" i="52"/>
  <c r="E6" i="52"/>
  <c r="D7" i="52"/>
  <c r="E7" i="52"/>
  <c r="D8" i="52"/>
  <c r="E8" i="52"/>
  <c r="D9" i="52"/>
  <c r="E9" i="52"/>
  <c r="D10" i="52"/>
  <c r="E10" i="52"/>
  <c r="D11" i="52"/>
  <c r="E11" i="52"/>
  <c r="D12" i="52"/>
  <c r="E12" i="52"/>
  <c r="D13" i="52"/>
  <c r="E13" i="52"/>
  <c r="D14" i="52"/>
  <c r="E14" i="52"/>
  <c r="D15" i="52"/>
  <c r="E15" i="52"/>
  <c r="D16" i="52"/>
  <c r="E16" i="52"/>
  <c r="D17" i="52"/>
  <c r="E17" i="52"/>
  <c r="D18" i="52"/>
  <c r="E18" i="52"/>
  <c r="D19" i="52"/>
  <c r="E19" i="52"/>
  <c r="D20" i="52"/>
  <c r="E20" i="52"/>
  <c r="D21" i="52"/>
  <c r="E21" i="52"/>
  <c r="D22" i="52"/>
  <c r="E22" i="52"/>
  <c r="D23" i="52"/>
  <c r="E23" i="52"/>
  <c r="D24" i="52"/>
  <c r="E24" i="52"/>
  <c r="D25" i="52"/>
  <c r="E25" i="52"/>
  <c r="D26" i="52"/>
  <c r="E26" i="52"/>
  <c r="D27" i="52"/>
  <c r="E27" i="52"/>
  <c r="D28" i="52"/>
  <c r="E28" i="52"/>
  <c r="D29" i="52"/>
  <c r="E29" i="52"/>
  <c r="D30" i="52"/>
  <c r="E30" i="52"/>
  <c r="D31" i="52"/>
  <c r="E31" i="52"/>
  <c r="D32" i="52"/>
  <c r="E32" i="52"/>
  <c r="D33" i="52"/>
  <c r="E33" i="52"/>
  <c r="D34" i="52"/>
  <c r="E34" i="52"/>
  <c r="D35" i="52"/>
  <c r="E35" i="52"/>
  <c r="D36" i="52"/>
  <c r="E36" i="52"/>
  <c r="D37" i="52"/>
  <c r="E37" i="52"/>
  <c r="D38" i="52"/>
  <c r="E38" i="52"/>
  <c r="D39" i="52"/>
  <c r="E39" i="52"/>
  <c r="D40" i="52"/>
  <c r="E40" i="52"/>
  <c r="D41" i="52"/>
  <c r="E41" i="52"/>
  <c r="D42" i="52"/>
  <c r="E42" i="52"/>
  <c r="D43" i="52"/>
  <c r="E43" i="52"/>
  <c r="D44" i="52"/>
  <c r="E44" i="52"/>
  <c r="D45" i="52"/>
  <c r="E45" i="52"/>
  <c r="D46" i="52"/>
  <c r="E46" i="52"/>
  <c r="D47" i="52"/>
  <c r="E47" i="52"/>
  <c r="D48" i="52"/>
  <c r="E48" i="52"/>
  <c r="D49" i="52"/>
  <c r="E49" i="52"/>
  <c r="D50" i="52"/>
  <c r="E50" i="52"/>
  <c r="D51" i="52"/>
  <c r="E51" i="52"/>
  <c r="D52" i="52"/>
  <c r="E52" i="52"/>
  <c r="D53" i="52"/>
  <c r="E53" i="52"/>
  <c r="D54" i="52"/>
  <c r="E54" i="52"/>
  <c r="D55" i="52"/>
  <c r="E55" i="52"/>
  <c r="D56" i="52"/>
  <c r="E56" i="52"/>
  <c r="D57" i="52"/>
  <c r="E57" i="52"/>
  <c r="D58" i="52"/>
  <c r="E58" i="52"/>
  <c r="D59" i="52"/>
  <c r="E59" i="52"/>
  <c r="D60" i="52"/>
  <c r="E60" i="52"/>
  <c r="D61" i="52"/>
  <c r="E61" i="52"/>
  <c r="D62" i="52"/>
  <c r="E62" i="52"/>
  <c r="D63" i="52"/>
  <c r="E63" i="52"/>
  <c r="D64" i="52"/>
  <c r="E64" i="52"/>
  <c r="D65" i="52"/>
  <c r="E65" i="52"/>
  <c r="D66" i="52"/>
  <c r="E66" i="52"/>
  <c r="D67" i="52"/>
  <c r="E67" i="52"/>
  <c r="D68" i="52"/>
  <c r="E68" i="52"/>
  <c r="D69" i="52"/>
  <c r="B3" i="52"/>
  <c r="B4" i="52"/>
  <c r="B5" i="52"/>
  <c r="B6" i="52"/>
  <c r="B7" i="52"/>
  <c r="B8" i="52"/>
  <c r="B9" i="52"/>
  <c r="B10" i="52"/>
  <c r="B11" i="52"/>
  <c r="B12" i="52"/>
  <c r="B13" i="52"/>
  <c r="B14" i="52"/>
  <c r="B15" i="52"/>
  <c r="B16" i="52"/>
  <c r="B17" i="52"/>
  <c r="B18" i="52"/>
  <c r="B19" i="52"/>
  <c r="B20" i="52"/>
  <c r="B21" i="52"/>
  <c r="B22" i="52"/>
  <c r="B23" i="52"/>
  <c r="B24" i="52"/>
  <c r="B25" i="52"/>
  <c r="B26" i="52"/>
  <c r="B27" i="52"/>
  <c r="B28" i="52"/>
  <c r="B29" i="52"/>
  <c r="B30" i="52"/>
  <c r="B31" i="52"/>
  <c r="B32" i="52"/>
  <c r="B33" i="52"/>
  <c r="B34" i="52"/>
  <c r="B35" i="52"/>
  <c r="B36" i="52"/>
  <c r="B37" i="52"/>
  <c r="B38" i="52"/>
  <c r="B39" i="52"/>
  <c r="B40" i="52"/>
  <c r="B41" i="52"/>
  <c r="B42" i="52"/>
  <c r="B43" i="52"/>
  <c r="B44" i="52"/>
  <c r="B45" i="52"/>
  <c r="B46" i="52"/>
  <c r="B47" i="52"/>
  <c r="B48" i="52"/>
  <c r="B49" i="52"/>
  <c r="B50" i="52"/>
  <c r="B51" i="52"/>
  <c r="B52" i="52"/>
  <c r="B53" i="52"/>
  <c r="B54" i="52"/>
  <c r="B55" i="52"/>
  <c r="B56" i="52"/>
  <c r="B57" i="52"/>
  <c r="B58" i="52"/>
  <c r="B59" i="52"/>
  <c r="B60" i="52"/>
  <c r="B61" i="52"/>
  <c r="B62" i="52"/>
  <c r="B63" i="52"/>
  <c r="B64" i="52"/>
  <c r="B65" i="52"/>
  <c r="B66" i="52"/>
  <c r="B67" i="52"/>
  <c r="B68" i="52"/>
  <c r="B69" i="52"/>
  <c r="I70" i="51"/>
  <c r="I5" i="51"/>
  <c r="I6" i="51"/>
  <c r="I7" i="51"/>
  <c r="I8" i="51"/>
  <c r="I9" i="51"/>
  <c r="I10" i="51"/>
  <c r="I11" i="51"/>
  <c r="I12" i="51"/>
  <c r="I13" i="51"/>
  <c r="I14" i="51"/>
  <c r="I15" i="51"/>
  <c r="I16" i="51"/>
  <c r="I17" i="51"/>
  <c r="I18" i="51"/>
  <c r="I19" i="51"/>
  <c r="I20" i="51"/>
  <c r="I21" i="51"/>
  <c r="I22" i="51"/>
  <c r="I23" i="51"/>
  <c r="I24" i="51"/>
  <c r="I25" i="51"/>
  <c r="I26" i="51"/>
  <c r="I27" i="51"/>
  <c r="I28" i="51"/>
  <c r="I29" i="51"/>
  <c r="I30" i="51"/>
  <c r="I31" i="51"/>
  <c r="I32" i="51"/>
  <c r="I33" i="51"/>
  <c r="I34" i="51"/>
  <c r="I35" i="51"/>
  <c r="I36" i="51"/>
  <c r="I37" i="51"/>
  <c r="I38" i="51"/>
  <c r="I39" i="51"/>
  <c r="I40" i="51"/>
  <c r="I41" i="51"/>
  <c r="I42" i="51"/>
  <c r="I43" i="51"/>
  <c r="I44" i="51"/>
  <c r="I45" i="51"/>
  <c r="I46" i="51"/>
  <c r="I47" i="51"/>
  <c r="I48" i="51"/>
  <c r="I49" i="51"/>
  <c r="I50" i="51"/>
  <c r="I51" i="51"/>
  <c r="I52" i="51"/>
  <c r="I53" i="51"/>
  <c r="I54" i="51"/>
  <c r="I55" i="51"/>
  <c r="I56" i="51"/>
  <c r="I57" i="51"/>
  <c r="I58" i="51"/>
  <c r="I59" i="51"/>
  <c r="I60" i="51"/>
  <c r="I61" i="51"/>
  <c r="I62" i="51"/>
  <c r="I63" i="51"/>
  <c r="I64" i="51"/>
  <c r="I65" i="51"/>
  <c r="I66" i="51"/>
  <c r="I67" i="51"/>
  <c r="I68" i="51"/>
  <c r="I69" i="51"/>
  <c r="H5" i="51"/>
  <c r="H6" i="51"/>
  <c r="H7" i="51"/>
  <c r="H8" i="51"/>
  <c r="H9" i="51"/>
  <c r="H10" i="51"/>
  <c r="H11" i="51"/>
  <c r="H12" i="51"/>
  <c r="H13" i="51"/>
  <c r="H14" i="51"/>
  <c r="H15" i="51"/>
  <c r="H16" i="51"/>
  <c r="H17" i="51"/>
  <c r="H18" i="51"/>
  <c r="H19" i="51"/>
  <c r="H20" i="51"/>
  <c r="H21" i="51"/>
  <c r="H22" i="51"/>
  <c r="H23" i="51"/>
  <c r="H24" i="51"/>
  <c r="H25" i="51"/>
  <c r="H26" i="51"/>
  <c r="H27" i="51"/>
  <c r="H28" i="51"/>
  <c r="H29" i="51"/>
  <c r="H30" i="51"/>
  <c r="H31" i="51"/>
  <c r="H32" i="51"/>
  <c r="H33" i="51"/>
  <c r="H34" i="51"/>
  <c r="H35" i="51"/>
  <c r="H36" i="51"/>
  <c r="H37" i="51"/>
  <c r="H38" i="51"/>
  <c r="H39" i="51"/>
  <c r="H40" i="51"/>
  <c r="H41" i="51"/>
  <c r="H42" i="51"/>
  <c r="H43" i="51"/>
  <c r="H44" i="51"/>
  <c r="H45" i="51"/>
  <c r="H46" i="51"/>
  <c r="H47" i="51"/>
  <c r="H48" i="51"/>
  <c r="H49" i="51"/>
  <c r="H50" i="51"/>
  <c r="H51" i="51"/>
  <c r="H52" i="51"/>
  <c r="H53" i="51"/>
  <c r="H54" i="51"/>
  <c r="H55" i="51"/>
  <c r="H56" i="51"/>
  <c r="H57" i="51"/>
  <c r="H58" i="51"/>
  <c r="H59" i="51"/>
  <c r="H60" i="51"/>
  <c r="H61" i="51"/>
  <c r="H62" i="51"/>
  <c r="H63" i="51"/>
  <c r="H64" i="51"/>
  <c r="H65" i="51"/>
  <c r="H66" i="51"/>
  <c r="H67" i="51"/>
  <c r="H68" i="51"/>
  <c r="H69" i="51"/>
  <c r="H70" i="51"/>
  <c r="G5" i="51"/>
  <c r="G6" i="51"/>
  <c r="G7" i="51"/>
  <c r="G8" i="51"/>
  <c r="G9" i="51"/>
  <c r="G10" i="51"/>
  <c r="G11" i="51"/>
  <c r="G12" i="51"/>
  <c r="G13" i="51"/>
  <c r="G14" i="51"/>
  <c r="G15" i="51"/>
  <c r="G16" i="51"/>
  <c r="G17" i="51"/>
  <c r="G18" i="51"/>
  <c r="G19" i="51"/>
  <c r="G20" i="51"/>
  <c r="G21" i="51"/>
  <c r="G22" i="51"/>
  <c r="G23" i="51"/>
  <c r="G24" i="51"/>
  <c r="G25" i="51"/>
  <c r="G26" i="51"/>
  <c r="G27" i="51"/>
  <c r="G28" i="51"/>
  <c r="G29" i="51"/>
  <c r="G30" i="51"/>
  <c r="G31" i="51"/>
  <c r="G32" i="51"/>
  <c r="G33" i="51"/>
  <c r="G34" i="51"/>
  <c r="G35" i="51"/>
  <c r="G36" i="51"/>
  <c r="G37" i="51"/>
  <c r="G38" i="51"/>
  <c r="G39" i="51"/>
  <c r="G40" i="51"/>
  <c r="G41" i="51"/>
  <c r="G42" i="51"/>
  <c r="G43" i="51"/>
  <c r="G44" i="51"/>
  <c r="G45" i="51"/>
  <c r="G46" i="51"/>
  <c r="G47" i="51"/>
  <c r="G48" i="51"/>
  <c r="G49" i="51"/>
  <c r="G50" i="51"/>
  <c r="G51" i="51"/>
  <c r="G52" i="51"/>
  <c r="G53" i="51"/>
  <c r="G54" i="51"/>
  <c r="G55" i="51"/>
  <c r="G56" i="51"/>
  <c r="G57" i="51"/>
  <c r="G58" i="51"/>
  <c r="G59" i="51"/>
  <c r="G60" i="51"/>
  <c r="G61" i="51"/>
  <c r="G62" i="51"/>
  <c r="G63" i="51"/>
  <c r="G64" i="51"/>
  <c r="G65" i="51"/>
  <c r="G66" i="51"/>
  <c r="G67" i="51"/>
  <c r="G68" i="51"/>
  <c r="G69" i="51"/>
  <c r="G70" i="51"/>
  <c r="H4" i="51"/>
  <c r="I4" i="51"/>
  <c r="C4" i="51"/>
  <c r="C5" i="51"/>
  <c r="C6" i="51"/>
  <c r="C7" i="51"/>
  <c r="C8" i="51"/>
  <c r="C9" i="51"/>
  <c r="C10" i="51"/>
  <c r="C11" i="51"/>
  <c r="C12" i="51"/>
  <c r="C13" i="51"/>
  <c r="C14" i="51"/>
  <c r="C15" i="51"/>
  <c r="C16" i="51"/>
  <c r="C17" i="51"/>
  <c r="C18" i="51"/>
  <c r="C19" i="51"/>
  <c r="C20" i="51"/>
  <c r="C21" i="51"/>
  <c r="C22" i="51"/>
  <c r="C23" i="51"/>
  <c r="C24" i="51"/>
  <c r="C25" i="51"/>
  <c r="C26" i="51"/>
  <c r="C27" i="51"/>
  <c r="C28" i="51"/>
  <c r="C29" i="51"/>
  <c r="C30" i="51"/>
  <c r="C31" i="51"/>
  <c r="C32" i="51"/>
  <c r="C33" i="51"/>
  <c r="C34" i="51"/>
  <c r="C35" i="51"/>
  <c r="C36" i="51"/>
  <c r="C37" i="51"/>
  <c r="C38" i="51"/>
  <c r="C39" i="51"/>
  <c r="C40" i="51"/>
  <c r="C41" i="51"/>
  <c r="C42" i="51"/>
  <c r="C43" i="51"/>
  <c r="C44" i="51"/>
  <c r="C45" i="51"/>
  <c r="C46" i="51"/>
  <c r="C47" i="51"/>
  <c r="C48" i="51"/>
  <c r="C49" i="51"/>
  <c r="C50" i="51"/>
  <c r="C51" i="51"/>
  <c r="C52" i="51"/>
  <c r="C53" i="51"/>
  <c r="C54" i="51"/>
  <c r="C55" i="51"/>
  <c r="C56" i="51"/>
  <c r="C57" i="51"/>
  <c r="C58" i="51"/>
  <c r="C59" i="51"/>
  <c r="C60" i="51"/>
  <c r="C61" i="51"/>
  <c r="C62" i="51"/>
  <c r="C63" i="51"/>
  <c r="C64" i="51"/>
  <c r="C65" i="51"/>
  <c r="C66" i="51"/>
  <c r="C67" i="51"/>
  <c r="C68" i="51"/>
  <c r="C69" i="51"/>
  <c r="C70" i="51"/>
  <c r="C4" i="50" l="1"/>
  <c r="C5" i="50"/>
  <c r="C6" i="50"/>
  <c r="C7" i="50"/>
  <c r="C8" i="50"/>
  <c r="C9" i="50"/>
  <c r="C10" i="50"/>
  <c r="C11" i="50"/>
  <c r="C12" i="50"/>
  <c r="C13" i="50"/>
  <c r="C14" i="50"/>
  <c r="C15" i="50"/>
  <c r="C16" i="50"/>
  <c r="C17" i="50"/>
  <c r="C18" i="50"/>
  <c r="C19" i="50"/>
  <c r="C20" i="50"/>
  <c r="C21" i="50"/>
  <c r="C22" i="50"/>
  <c r="C23" i="50"/>
  <c r="C24" i="50"/>
  <c r="C25" i="50"/>
  <c r="C26" i="50"/>
  <c r="C27" i="50"/>
  <c r="C28" i="50"/>
  <c r="C29" i="50"/>
  <c r="C30" i="50"/>
  <c r="C31" i="50"/>
  <c r="C32" i="50"/>
  <c r="C33" i="50"/>
  <c r="C34" i="50"/>
  <c r="C35" i="50"/>
  <c r="C36" i="50"/>
  <c r="C37" i="50"/>
  <c r="C38" i="50"/>
  <c r="C39" i="50"/>
  <c r="C40" i="50"/>
  <c r="C41" i="50"/>
  <c r="C42" i="50"/>
  <c r="C43" i="50"/>
  <c r="C44" i="50"/>
  <c r="C45" i="50"/>
  <c r="C46" i="50"/>
  <c r="C47" i="50"/>
  <c r="C48" i="50"/>
  <c r="C49" i="50"/>
  <c r="C50" i="50"/>
  <c r="C51" i="50"/>
  <c r="C52" i="50"/>
  <c r="C53" i="50"/>
  <c r="C54" i="50"/>
  <c r="C55" i="50"/>
  <c r="C56" i="50"/>
  <c r="C57" i="50"/>
  <c r="C58" i="50"/>
  <c r="C59" i="50"/>
  <c r="C60" i="50"/>
  <c r="C61" i="50"/>
  <c r="C62" i="50"/>
  <c r="C63" i="50"/>
  <c r="C64" i="50"/>
  <c r="C65" i="50"/>
  <c r="C66" i="50"/>
  <c r="C67" i="50"/>
  <c r="C68" i="50"/>
  <c r="C69" i="50"/>
  <c r="C3" i="50"/>
  <c r="H26" i="52" l="1"/>
  <c r="H25" i="52"/>
  <c r="B2" i="50"/>
  <c r="B4" i="51"/>
  <c r="B5" i="51"/>
  <c r="B6" i="51"/>
  <c r="B7" i="51"/>
  <c r="B8" i="51"/>
  <c r="B9" i="51"/>
  <c r="B10" i="51"/>
  <c r="B11" i="51"/>
  <c r="B12" i="51"/>
  <c r="B13" i="51"/>
  <c r="B14" i="51"/>
  <c r="B15" i="51"/>
  <c r="B16" i="51"/>
  <c r="B17" i="51"/>
  <c r="B18" i="51"/>
  <c r="B19" i="51"/>
  <c r="B20" i="51"/>
  <c r="B21" i="51"/>
  <c r="B22" i="51"/>
  <c r="B23" i="51"/>
  <c r="B24" i="51"/>
  <c r="B25" i="51"/>
  <c r="B26" i="51"/>
  <c r="B27" i="51"/>
  <c r="B28" i="51"/>
  <c r="B29" i="51"/>
  <c r="B30" i="51"/>
  <c r="B31" i="51"/>
  <c r="B32" i="51"/>
  <c r="B33" i="51"/>
  <c r="B34" i="51"/>
  <c r="B35" i="51"/>
  <c r="B36" i="51"/>
  <c r="B37" i="51"/>
  <c r="B38" i="51"/>
  <c r="B39" i="51"/>
  <c r="B40" i="51"/>
  <c r="B41" i="51"/>
  <c r="B42" i="51"/>
  <c r="B43" i="51"/>
  <c r="B44" i="51"/>
  <c r="B45" i="51"/>
  <c r="B46" i="51"/>
  <c r="B47" i="51"/>
  <c r="B48" i="51"/>
  <c r="B49" i="51"/>
  <c r="B50" i="51"/>
  <c r="B51" i="51"/>
  <c r="B52" i="51"/>
  <c r="B53" i="51"/>
  <c r="B54" i="51"/>
  <c r="B55" i="51"/>
  <c r="B56" i="51"/>
  <c r="B57" i="51"/>
  <c r="B58" i="51"/>
  <c r="B59" i="51"/>
  <c r="B60" i="51"/>
  <c r="B61" i="51"/>
  <c r="B62" i="51"/>
  <c r="B63" i="51"/>
  <c r="B64" i="51"/>
  <c r="B65" i="51"/>
  <c r="B66" i="51"/>
  <c r="B67" i="51"/>
  <c r="B68" i="51"/>
  <c r="B69" i="51"/>
  <c r="B70" i="51"/>
  <c r="B3" i="51"/>
  <c r="D68" i="13" l="1"/>
  <c r="D15" i="13"/>
  <c r="D31" i="13"/>
  <c r="D47" i="13"/>
  <c r="D63" i="13"/>
  <c r="D4" i="13"/>
  <c r="D12" i="13"/>
  <c r="D20" i="13"/>
  <c r="D28" i="13"/>
  <c r="D36" i="13"/>
  <c r="D44" i="13"/>
  <c r="D52" i="13"/>
  <c r="D60" i="13"/>
  <c r="D69" i="13"/>
  <c r="D9" i="13"/>
  <c r="D25" i="13"/>
  <c r="D41" i="13"/>
  <c r="D57" i="13"/>
  <c r="D3" i="13"/>
  <c r="C6" i="17"/>
  <c r="C10" i="17"/>
  <c r="C14" i="17"/>
  <c r="D5" i="17"/>
  <c r="D9" i="17"/>
  <c r="D13" i="17"/>
  <c r="B3" i="17"/>
  <c r="B7" i="17"/>
  <c r="B11" i="17"/>
  <c r="G3" i="17" s="1"/>
  <c r="B15" i="17"/>
  <c r="D6" i="13"/>
  <c r="D10" i="13"/>
  <c r="D14" i="13"/>
  <c r="D18" i="13"/>
  <c r="D22" i="13"/>
  <c r="D26" i="13"/>
  <c r="D30" i="13"/>
  <c r="D34" i="13"/>
  <c r="D38" i="13"/>
  <c r="D42" i="13"/>
  <c r="D46" i="13"/>
  <c r="D50" i="13"/>
  <c r="D54" i="13"/>
  <c r="D58" i="13"/>
  <c r="D62" i="13"/>
  <c r="D66" i="13"/>
  <c r="D61" i="13"/>
  <c r="D53" i="13"/>
  <c r="D45" i="13"/>
  <c r="D37" i="13"/>
  <c r="D29" i="13"/>
  <c r="D21" i="13"/>
  <c r="D13" i="13"/>
  <c r="D5" i="13"/>
  <c r="B10" i="17"/>
  <c r="D3" i="17"/>
  <c r="D8" i="17"/>
  <c r="C13" i="17"/>
  <c r="C5" i="17"/>
  <c r="D55" i="13"/>
  <c r="D39" i="13"/>
  <c r="D23" i="13"/>
  <c r="D7" i="13"/>
  <c r="B8" i="17"/>
  <c r="D14" i="17"/>
  <c r="D6" i="17"/>
  <c r="C11" i="17"/>
  <c r="C4" i="17"/>
  <c r="C8" i="17"/>
  <c r="C12" i="17"/>
  <c r="C3" i="17"/>
  <c r="D7" i="17"/>
  <c r="D11" i="17"/>
  <c r="D15" i="17"/>
  <c r="B5" i="17"/>
  <c r="B9" i="17"/>
  <c r="B13" i="17"/>
  <c r="D8" i="13"/>
  <c r="D16" i="13"/>
  <c r="D24" i="13"/>
  <c r="D32" i="13"/>
  <c r="D40" i="13"/>
  <c r="D48" i="13"/>
  <c r="D56" i="13"/>
  <c r="D64" i="13"/>
  <c r="D65" i="13"/>
  <c r="D49" i="13"/>
  <c r="D33" i="13"/>
  <c r="D17" i="13"/>
  <c r="B14" i="17"/>
  <c r="B6" i="17"/>
  <c r="D12" i="17"/>
  <c r="D4" i="17"/>
  <c r="C9" i="17"/>
  <c r="D67" i="13"/>
  <c r="D59" i="13"/>
  <c r="D51" i="13"/>
  <c r="D43" i="13"/>
  <c r="D35" i="13"/>
  <c r="D27" i="13"/>
  <c r="D19" i="13"/>
  <c r="D11" i="13"/>
  <c r="B12" i="17"/>
  <c r="B4" i="17"/>
  <c r="D10" i="17"/>
  <c r="C15" i="17"/>
  <c r="C7" i="17"/>
  <c r="D9" i="10"/>
  <c r="D8" i="10"/>
  <c r="D7" i="10"/>
  <c r="D6" i="10"/>
  <c r="D5" i="10"/>
  <c r="D4" i="10"/>
  <c r="D3" i="10"/>
  <c r="F59" i="13" l="1"/>
  <c r="E59" i="13"/>
  <c r="F65" i="13"/>
  <c r="E65" i="13"/>
  <c r="F64" i="13"/>
  <c r="E64" i="13"/>
  <c r="F56" i="13"/>
  <c r="E56" i="13"/>
  <c r="F55" i="13"/>
  <c r="E55" i="13"/>
  <c r="F61" i="13"/>
  <c r="E61" i="13"/>
  <c r="F66" i="13"/>
  <c r="E66" i="13"/>
  <c r="F58" i="13"/>
  <c r="E58" i="13"/>
  <c r="F67" i="13"/>
  <c r="E67" i="13"/>
  <c r="F57" i="13"/>
  <c r="E57" i="13"/>
  <c r="F68" i="13"/>
  <c r="E68" i="13"/>
  <c r="F60" i="13"/>
  <c r="E60" i="13"/>
  <c r="F63" i="13"/>
  <c r="E63" i="13"/>
  <c r="F69" i="13"/>
  <c r="E69" i="13"/>
  <c r="F62" i="13"/>
  <c r="E62" i="13"/>
  <c r="F54" i="13"/>
  <c r="E54" i="13"/>
  <c r="C71" i="53"/>
  <c r="D71" i="53"/>
  <c r="E71" i="53"/>
  <c r="F71" i="53"/>
  <c r="G71" i="53"/>
  <c r="H71" i="53"/>
  <c r="I71" i="53"/>
  <c r="J71" i="53"/>
  <c r="K71" i="53"/>
  <c r="L71" i="53"/>
  <c r="M71" i="53"/>
  <c r="N71" i="53"/>
  <c r="O71" i="53"/>
  <c r="P71" i="53"/>
  <c r="Q71" i="53"/>
  <c r="R71" i="53"/>
  <c r="S71" i="53"/>
  <c r="T71" i="53"/>
  <c r="U71" i="53"/>
  <c r="V71" i="53"/>
  <c r="W71" i="53"/>
  <c r="X71" i="53"/>
  <c r="Y71" i="53"/>
  <c r="Z71" i="53"/>
  <c r="AA71" i="53"/>
  <c r="AB71" i="53"/>
  <c r="B71" i="53"/>
  <c r="B3" i="50"/>
  <c r="B4" i="50"/>
  <c r="B5" i="50"/>
  <c r="B6" i="50"/>
  <c r="B7" i="50"/>
  <c r="B8" i="50"/>
  <c r="B9" i="50"/>
  <c r="B10" i="50"/>
  <c r="B11" i="50"/>
  <c r="B12" i="50"/>
  <c r="B13" i="50"/>
  <c r="B14" i="50"/>
  <c r="B15" i="50"/>
  <c r="B16" i="50"/>
  <c r="B17" i="50"/>
  <c r="B18" i="50"/>
  <c r="B19" i="50"/>
  <c r="B20" i="50"/>
  <c r="B21" i="50"/>
  <c r="B22" i="50"/>
  <c r="B23" i="50"/>
  <c r="B24" i="50"/>
  <c r="B25" i="50"/>
  <c r="B26" i="50"/>
  <c r="B27" i="50"/>
  <c r="B28" i="50"/>
  <c r="B29" i="50"/>
  <c r="B30" i="50"/>
  <c r="B31" i="50"/>
  <c r="B32" i="50"/>
  <c r="B33" i="50"/>
  <c r="B34" i="50"/>
  <c r="B35" i="50"/>
  <c r="B36" i="50"/>
  <c r="B37" i="50"/>
  <c r="B38" i="50"/>
  <c r="B39" i="50"/>
  <c r="B40" i="50"/>
  <c r="B41" i="50"/>
  <c r="B42" i="50"/>
  <c r="B43" i="50"/>
  <c r="B44" i="50"/>
  <c r="B45" i="50"/>
  <c r="B46" i="50"/>
  <c r="B47" i="50"/>
  <c r="B48" i="50"/>
  <c r="B49" i="50"/>
  <c r="B50" i="50"/>
  <c r="B51" i="50"/>
  <c r="B52" i="50"/>
  <c r="B53" i="50"/>
  <c r="B54" i="50"/>
  <c r="B55" i="50"/>
  <c r="B56" i="50"/>
  <c r="B57" i="50"/>
  <c r="B58" i="50"/>
  <c r="B59" i="50"/>
  <c r="B60" i="50"/>
  <c r="B61" i="50"/>
  <c r="B62" i="50"/>
  <c r="B63" i="50"/>
  <c r="B64" i="50"/>
  <c r="B65" i="50"/>
  <c r="B66" i="50"/>
  <c r="B67" i="50"/>
  <c r="B68" i="50"/>
  <c r="B69" i="50"/>
  <c r="C3" i="21"/>
  <c r="C4" i="21"/>
  <c r="C5" i="21"/>
  <c r="C6" i="21"/>
  <c r="C7" i="21"/>
  <c r="C8" i="21"/>
  <c r="C9" i="21"/>
  <c r="C10" i="21"/>
  <c r="C11" i="21"/>
  <c r="C12" i="21"/>
  <c r="C13" i="21"/>
  <c r="C14" i="21"/>
  <c r="C15" i="21"/>
  <c r="C16" i="21"/>
  <c r="C17" i="21"/>
  <c r="C18" i="21"/>
  <c r="C19" i="21"/>
  <c r="C20" i="21"/>
  <c r="C22" i="21"/>
  <c r="C23" i="21"/>
  <c r="C24" i="21"/>
  <c r="C25" i="21"/>
  <c r="C26" i="21"/>
  <c r="C27" i="21"/>
  <c r="C28" i="21"/>
  <c r="C29" i="21"/>
  <c r="C30" i="21"/>
  <c r="C31" i="21"/>
  <c r="C32" i="21"/>
  <c r="C33" i="21"/>
  <c r="C34" i="21"/>
  <c r="C35" i="21"/>
  <c r="C36" i="21"/>
  <c r="C37" i="21"/>
  <c r="C38" i="21"/>
  <c r="C39" i="21"/>
  <c r="C40" i="21"/>
  <c r="C41" i="21"/>
  <c r="C42" i="21"/>
  <c r="C43" i="21"/>
  <c r="C44" i="21"/>
  <c r="C45" i="21"/>
  <c r="C46" i="21"/>
  <c r="C47" i="21"/>
  <c r="C48" i="21"/>
  <c r="C49" i="21"/>
  <c r="C50" i="21"/>
  <c r="C51" i="21"/>
  <c r="C52" i="21"/>
  <c r="C53" i="21"/>
  <c r="C54" i="21"/>
  <c r="C55" i="21"/>
  <c r="C56" i="21"/>
  <c r="C57" i="21"/>
  <c r="C58" i="21"/>
  <c r="C59" i="21"/>
  <c r="C60" i="21"/>
  <c r="C61" i="21"/>
  <c r="C62" i="21"/>
  <c r="C63" i="21"/>
  <c r="C64" i="21"/>
  <c r="C65" i="21"/>
  <c r="C66" i="21"/>
  <c r="C67" i="21"/>
  <c r="C68" i="21"/>
  <c r="C69" i="21"/>
  <c r="C2" i="21"/>
  <c r="B48" i="21"/>
  <c r="B21" i="21"/>
  <c r="C21" i="21" s="1"/>
  <c r="B12" i="10" a="1"/>
  <c r="B12" i="10" s="1"/>
  <c r="C12" i="10"/>
  <c r="E12" i="10"/>
  <c r="G12" i="10"/>
  <c r="B48" i="49"/>
  <c r="B21" i="49"/>
  <c r="B48" i="27"/>
  <c r="B21" i="27"/>
  <c r="B48" i="30"/>
  <c r="B21" i="30"/>
  <c r="B48" i="29"/>
  <c r="B21" i="29"/>
  <c r="H12" i="10" l="1"/>
  <c r="F12" i="10"/>
  <c r="D12" i="10"/>
  <c r="I9" i="10"/>
  <c r="F6" i="10"/>
  <c r="F9" i="10"/>
  <c r="K9" i="10" s="1"/>
  <c r="M49" i="4"/>
  <c r="M22" i="4"/>
  <c r="D2" i="13" l="1"/>
  <c r="F2" i="13" s="1"/>
  <c r="H3" i="17" l="1"/>
  <c r="I3" i="17"/>
  <c r="K2" i="17" l="1"/>
  <c r="I8" i="10"/>
  <c r="I4" i="10"/>
  <c r="I5" i="10"/>
  <c r="I6" i="10"/>
  <c r="I7" i="10"/>
  <c r="F8" i="10"/>
  <c r="F4" i="10"/>
  <c r="F5" i="10"/>
  <c r="F7" i="10"/>
  <c r="F3" i="10"/>
  <c r="I3" i="10"/>
  <c r="K8" i="10" l="1"/>
  <c r="K5" i="10"/>
  <c r="F52" i="13"/>
  <c r="F48" i="13"/>
  <c r="F44" i="13"/>
  <c r="E40" i="13"/>
  <c r="E53" i="13"/>
  <c r="F49" i="13"/>
  <c r="E45" i="13"/>
  <c r="F41" i="13"/>
  <c r="F51" i="13"/>
  <c r="E47" i="13"/>
  <c r="F43" i="13"/>
  <c r="E50" i="13"/>
  <c r="F46" i="13"/>
  <c r="E42" i="13"/>
  <c r="K7" i="10"/>
  <c r="K6" i="10"/>
  <c r="K4" i="10"/>
  <c r="K3" i="10"/>
  <c r="E48" i="13" l="1"/>
  <c r="E52" i="13"/>
  <c r="E44" i="13"/>
  <c r="E46" i="13"/>
  <c r="F47" i="13"/>
  <c r="F42" i="13"/>
  <c r="F53" i="13"/>
  <c r="E43" i="13"/>
  <c r="F40" i="13"/>
  <c r="F45" i="13"/>
  <c r="F50" i="13"/>
  <c r="E41" i="13"/>
  <c r="E49" i="13"/>
  <c r="E51" i="13"/>
  <c r="F7" i="13" l="1"/>
  <c r="E39" i="13" l="1"/>
  <c r="F39" i="13"/>
  <c r="E35" i="13"/>
  <c r="F35" i="13"/>
  <c r="E31" i="13"/>
  <c r="F31" i="13"/>
  <c r="E27" i="13"/>
  <c r="F27" i="13"/>
  <c r="E23" i="13"/>
  <c r="F23" i="13"/>
  <c r="E19" i="13"/>
  <c r="F19" i="13"/>
  <c r="E15" i="13"/>
  <c r="F15" i="13"/>
  <c r="E11" i="13"/>
  <c r="F11" i="13"/>
  <c r="E7" i="13"/>
  <c r="E38" i="13"/>
  <c r="F38" i="13"/>
  <c r="E34" i="13"/>
  <c r="F34" i="13"/>
  <c r="E30" i="13"/>
  <c r="F30" i="13"/>
  <c r="E26" i="13"/>
  <c r="F26" i="13"/>
  <c r="E22" i="13"/>
  <c r="F22" i="13"/>
  <c r="E18" i="13"/>
  <c r="F18" i="13"/>
  <c r="E14" i="13"/>
  <c r="F14" i="13"/>
  <c r="E10" i="13"/>
  <c r="F10" i="13"/>
  <c r="E6" i="13"/>
  <c r="F6" i="13"/>
  <c r="E2" i="13"/>
  <c r="E36" i="13"/>
  <c r="F36" i="13"/>
  <c r="E32" i="13"/>
  <c r="F32" i="13"/>
  <c r="E28" i="13"/>
  <c r="F28" i="13"/>
  <c r="E24" i="13"/>
  <c r="F24" i="13"/>
  <c r="E20" i="13"/>
  <c r="F20" i="13"/>
  <c r="E16" i="13"/>
  <c r="F16" i="13"/>
  <c r="E12" i="13"/>
  <c r="F12" i="13"/>
  <c r="E8" i="13"/>
  <c r="F8" i="13"/>
  <c r="F3" i="13"/>
  <c r="E37" i="13" l="1"/>
  <c r="F37" i="13"/>
  <c r="E9" i="13"/>
  <c r="F9" i="13"/>
  <c r="E25" i="13"/>
  <c r="F25" i="13"/>
  <c r="E3" i="13"/>
  <c r="E21" i="13"/>
  <c r="F21" i="13"/>
  <c r="E13" i="13"/>
  <c r="F13" i="13"/>
  <c r="E29" i="13"/>
  <c r="F29" i="13"/>
  <c r="E5" i="13"/>
  <c r="F5" i="13"/>
  <c r="E4" i="13"/>
  <c r="F4" i="13"/>
  <c r="E17" i="13"/>
  <c r="F17" i="13"/>
  <c r="E33" i="13"/>
  <c r="F33" i="13"/>
  <c r="J4" i="13" l="1"/>
  <c r="J2" i="13"/>
</calcChain>
</file>

<file path=xl/sharedStrings.xml><?xml version="1.0" encoding="utf-8"?>
<sst xmlns="http://schemas.openxmlformats.org/spreadsheetml/2006/main" count="1547" uniqueCount="297">
  <si>
    <t>Q3 2008</t>
  </si>
  <si>
    <t>Q4 2008</t>
  </si>
  <si>
    <t>Q1 2009</t>
  </si>
  <si>
    <t>Q2 2009</t>
  </si>
  <si>
    <t>Q3 2009</t>
  </si>
  <si>
    <t>Q4 2009</t>
  </si>
  <si>
    <t>Q1 2010</t>
  </si>
  <si>
    <t>Q2 2010</t>
  </si>
  <si>
    <t>Q3 2010</t>
  </si>
  <si>
    <t>Q4 2010</t>
  </si>
  <si>
    <t>Q1 2011</t>
  </si>
  <si>
    <t>Q2 2011</t>
  </si>
  <si>
    <t>Q3 2011</t>
  </si>
  <si>
    <t>Q4 2011</t>
  </si>
  <si>
    <t>Q1 2012</t>
  </si>
  <si>
    <t>Q2 2012</t>
  </si>
  <si>
    <t>Q3 2012</t>
  </si>
  <si>
    <t>Q4 2012</t>
  </si>
  <si>
    <t>Q1 2013</t>
  </si>
  <si>
    <t>Q2 2013</t>
  </si>
  <si>
    <t>Q3 2013</t>
  </si>
  <si>
    <t>Q4 2013</t>
  </si>
  <si>
    <t>Q1 2014</t>
  </si>
  <si>
    <t>Q2 2014</t>
  </si>
  <si>
    <t>Q3 2014</t>
  </si>
  <si>
    <t>Q4 2014</t>
  </si>
  <si>
    <t>Q1 2015</t>
  </si>
  <si>
    <t>Q2 2015</t>
  </si>
  <si>
    <t>Q3 2015</t>
  </si>
  <si>
    <t>Q4 2015</t>
  </si>
  <si>
    <t>Q1 2016</t>
  </si>
  <si>
    <t>Q2 2016</t>
  </si>
  <si>
    <t>Q3 2016</t>
  </si>
  <si>
    <t>Q4 2016</t>
  </si>
  <si>
    <t>Q1 2017</t>
  </si>
  <si>
    <t>Q2 2017</t>
  </si>
  <si>
    <t>Q3 2017</t>
  </si>
  <si>
    <t>Q4 2017</t>
  </si>
  <si>
    <t>Q1 2005</t>
  </si>
  <si>
    <t>Q2 2005</t>
  </si>
  <si>
    <t>Q3 2005</t>
  </si>
  <si>
    <t>Q4 2005</t>
  </si>
  <si>
    <t>Q1 2006</t>
  </si>
  <si>
    <t>Q2 2006</t>
  </si>
  <si>
    <t>Q3 2006</t>
  </si>
  <si>
    <t>Q4 2006</t>
  </si>
  <si>
    <t>Q1 2007</t>
  </si>
  <si>
    <t>Q2 2007</t>
  </si>
  <si>
    <t>Q3 2007</t>
  </si>
  <si>
    <t>Q4 2007</t>
  </si>
  <si>
    <t>Q1 2008</t>
  </si>
  <si>
    <t>Q2 2008</t>
  </si>
  <si>
    <t>Real GDP Growth</t>
  </si>
  <si>
    <t>Real Disposable Income Growth</t>
  </si>
  <si>
    <t>Unemployment Rate</t>
  </si>
  <si>
    <t>CPI Inflation Rate</t>
  </si>
  <si>
    <t>5-year Treasury Yield</t>
  </si>
  <si>
    <t>10-year Treasury Yield</t>
  </si>
  <si>
    <t>Mortgage Rate</t>
  </si>
  <si>
    <t>House Price Index</t>
  </si>
  <si>
    <t>Commercial Real Estate Price Index</t>
  </si>
  <si>
    <t>Market Volatility Index</t>
  </si>
  <si>
    <t>Q1 2018</t>
  </si>
  <si>
    <t>Q2 2018</t>
  </si>
  <si>
    <t>Q3 2018</t>
  </si>
  <si>
    <t>Q4 2018</t>
  </si>
  <si>
    <t>Q1 2019</t>
  </si>
  <si>
    <t>Q2 2019</t>
  </si>
  <si>
    <t>Q3 2019</t>
  </si>
  <si>
    <t>Q4 2019</t>
  </si>
  <si>
    <t>Q1 2020</t>
  </si>
  <si>
    <t>Q2 2020</t>
  </si>
  <si>
    <t>Q3 2020</t>
  </si>
  <si>
    <t>Q4 2020</t>
  </si>
  <si>
    <t>Q1 2021</t>
  </si>
  <si>
    <t xml:space="preserve">Correlation </t>
  </si>
  <si>
    <t>Intuitive Sign of Correlation</t>
  </si>
  <si>
    <t>Positive</t>
  </si>
  <si>
    <t>Negative</t>
  </si>
  <si>
    <t>YES</t>
  </si>
  <si>
    <t>P-Value</t>
  </si>
  <si>
    <t>Correlation Analysis</t>
  </si>
  <si>
    <t>Acceptance</t>
  </si>
  <si>
    <t>P-Value Analysis
(Individually Regressed with Dependent Variable)</t>
  </si>
  <si>
    <t>Final Considerations</t>
  </si>
  <si>
    <t>Macro-Economic Variables</t>
  </si>
  <si>
    <t>Intercept</t>
  </si>
  <si>
    <t>SUMMARY OUTPUT</t>
  </si>
  <si>
    <t>Regression Statistics</t>
  </si>
  <si>
    <t>Multiple R</t>
  </si>
  <si>
    <t>R Square</t>
  </si>
  <si>
    <t>Adjusted R Square</t>
  </si>
  <si>
    <t>Standard Error</t>
  </si>
  <si>
    <t>Observations</t>
  </si>
  <si>
    <t>ANOVA</t>
  </si>
  <si>
    <t>Regression</t>
  </si>
  <si>
    <t>Residual</t>
  </si>
  <si>
    <t>Total</t>
  </si>
  <si>
    <t>df</t>
  </si>
  <si>
    <t>SS</t>
  </si>
  <si>
    <t>MS</t>
  </si>
  <si>
    <t>F</t>
  </si>
  <si>
    <t>Significance F</t>
  </si>
  <si>
    <t>Coefficients</t>
  </si>
  <si>
    <t>t Stat</t>
  </si>
  <si>
    <t>P-value</t>
  </si>
  <si>
    <t>Fitted Values</t>
  </si>
  <si>
    <t>Errors</t>
  </si>
  <si>
    <t>Squared Errors</t>
  </si>
  <si>
    <t>Portfolio Values</t>
  </si>
  <si>
    <t>Residual Analysis</t>
  </si>
  <si>
    <t xml:space="preserve">MSE </t>
  </si>
  <si>
    <t>RMSE</t>
  </si>
  <si>
    <t>MAPE</t>
  </si>
  <si>
    <t>Absolute% Errors</t>
  </si>
  <si>
    <t>Errors Squared</t>
  </si>
  <si>
    <t>Absolute % Errors</t>
  </si>
  <si>
    <t>Correct Sign</t>
  </si>
  <si>
    <t>Strong Correlation</t>
  </si>
  <si>
    <t>Baseline</t>
  </si>
  <si>
    <t>Adverse</t>
  </si>
  <si>
    <t>Severely Adverse</t>
  </si>
  <si>
    <t>Portfolio Value</t>
  </si>
  <si>
    <t>Quarter</t>
  </si>
  <si>
    <t>Lower 95%</t>
  </si>
  <si>
    <t>Upper 95%</t>
  </si>
  <si>
    <t>Lower 95.0%</t>
  </si>
  <si>
    <t>Upper 95.0%</t>
  </si>
  <si>
    <t>Condition</t>
  </si>
  <si>
    <t>Test Name</t>
  </si>
  <si>
    <t>Stationarity</t>
  </si>
  <si>
    <t>Stationary</t>
  </si>
  <si>
    <t>Phillips Peron Test</t>
  </si>
  <si>
    <t>Linearity</t>
  </si>
  <si>
    <t>Ramsay-Reset Test</t>
  </si>
  <si>
    <t>Multicollinearity</t>
  </si>
  <si>
    <t>Normality</t>
  </si>
  <si>
    <t>Jarque Bera Test</t>
  </si>
  <si>
    <t>Normal</t>
  </si>
  <si>
    <t>Shapiro Wilk Test</t>
  </si>
  <si>
    <t>Kolmogrov-Smirnov Test</t>
  </si>
  <si>
    <t>Heteroskedasticity</t>
  </si>
  <si>
    <t>Breush Pagan Test</t>
  </si>
  <si>
    <t>Auto-correlation of errors</t>
  </si>
  <si>
    <t>Durbin-Watson Test</t>
  </si>
  <si>
    <t>Kwiatkowski–Phillips–Schmidt–Shin (KPSS) test</t>
  </si>
  <si>
    <t>Plot</t>
  </si>
  <si>
    <t>Plot Test Name</t>
  </si>
  <si>
    <t>ACF</t>
  </si>
  <si>
    <t>PACF</t>
  </si>
  <si>
    <t>QQ-Plot of Residuals</t>
  </si>
  <si>
    <t>ADF Test</t>
  </si>
  <si>
    <t>BG Test</t>
  </si>
  <si>
    <t>Residual vs Fitted</t>
  </si>
  <si>
    <t>Required Capital</t>
  </si>
  <si>
    <t>Heteroskedacticity</t>
  </si>
  <si>
    <t>Outlier - Analysis</t>
  </si>
  <si>
    <t>Residual Vs Leverage</t>
  </si>
  <si>
    <t>Scale-Location</t>
  </si>
  <si>
    <t>Date</t>
  </si>
  <si>
    <t>CRE</t>
  </si>
  <si>
    <t>BBB Corp Yield</t>
  </si>
  <si>
    <t>Nominal GDP growth</t>
  </si>
  <si>
    <t>Nominal Disposable Income</t>
  </si>
  <si>
    <t>3-month Treasury Rate</t>
  </si>
  <si>
    <t>Prime Rate</t>
  </si>
  <si>
    <t>Log Transformed Portfolio Values</t>
  </si>
  <si>
    <t>Linear</t>
  </si>
  <si>
    <t>Q1 2000</t>
  </si>
  <si>
    <t>Q2 2000</t>
  </si>
  <si>
    <t>Q3 2000</t>
  </si>
  <si>
    <t>Q4 2000</t>
  </si>
  <si>
    <t>Q1 2001</t>
  </si>
  <si>
    <t>Q2 2001</t>
  </si>
  <si>
    <t>Q3 2001</t>
  </si>
  <si>
    <t>Q4 2001</t>
  </si>
  <si>
    <t>Q1 2002</t>
  </si>
  <si>
    <t>Q2 2002</t>
  </si>
  <si>
    <t>Q3 2002</t>
  </si>
  <si>
    <t>Q4 2002</t>
  </si>
  <si>
    <t>Q1 2003</t>
  </si>
  <si>
    <t>Q2 2003</t>
  </si>
  <si>
    <t>Q3 2003</t>
  </si>
  <si>
    <t>Q4 2003</t>
  </si>
  <si>
    <t>Q1 2004</t>
  </si>
  <si>
    <t>Q2 2004</t>
  </si>
  <si>
    <t>Q3 2004</t>
  </si>
  <si>
    <t>Q4 2004</t>
  </si>
  <si>
    <t>(USD/euro)</t>
  </si>
  <si>
    <t>(yen/USD)</t>
  </si>
  <si>
    <t>RESET test</t>
  </si>
  <si>
    <t>LINEARITY TEST</t>
  </si>
  <si>
    <t>Result : FAILS, i.e. NON LINEAR MODEL</t>
  </si>
  <si>
    <t>Model residuals have passed the test of Normality.</t>
  </si>
  <si>
    <t>Plot shows presence of hetereskedasticity</t>
  </si>
  <si>
    <t>Quantitivative Tests</t>
  </si>
  <si>
    <t>Qualitative Test</t>
  </si>
  <si>
    <t>Comment</t>
  </si>
  <si>
    <t>Correlation Matrix</t>
  </si>
  <si>
    <t>The relationship between the fitted values and residuals is largely a straight line indicating a linear relationship between dependent and independent variables</t>
  </si>
  <si>
    <t>NA</t>
  </si>
  <si>
    <t>Raw Data</t>
  </si>
  <si>
    <t>Cleaned Data</t>
  </si>
  <si>
    <t>Interpolate</t>
  </si>
  <si>
    <t>Step to resolve</t>
  </si>
  <si>
    <t>Move decimal point</t>
  </si>
  <si>
    <t>The Chart above shows close approximation of the movements in Portfolio Values. The major upward and downward movements of the fitted values is moving along with general trend of the actual data.  Additionally the MAPE is less than 10%. This indicates an acceptable in-sample fit</t>
  </si>
  <si>
    <t>Sort data according to dates</t>
  </si>
  <si>
    <t>Filter macroeconomic data as per availability of portfolio values</t>
  </si>
  <si>
    <t>Check data for missing values and outliers</t>
  </si>
  <si>
    <t>For outliers, check what is the reason for the same. In our case, we simply need to shift a decimal point to get correct value</t>
  </si>
  <si>
    <t>For missing values, a linear interpolation technique is to be used considering this is time series data</t>
  </si>
  <si>
    <t>Carry out correlation analysis between dependent and independent variables</t>
  </si>
  <si>
    <t>Carry out regression of dependent variables with each of the chosen independent variables. Remove variables with low p-values for coefficients</t>
  </si>
  <si>
    <t>Regress dependent variable against total set of chosen independent variables</t>
  </si>
  <si>
    <t>Chart line graphs of dependent variable against each chosen independent variable to see relationship. Following this, remove those variables with unintuitive graphs</t>
  </si>
  <si>
    <t>Remove variables with high p-value(indicating low significance). Run regression using remaining variables</t>
  </si>
  <si>
    <t>Check if p-values for all variables in this model are lower than 5%. If yes, check for high correlation between this list of variables.</t>
  </si>
  <si>
    <t>Remove variables with high correlation, choosing those with lower p-value.</t>
  </si>
  <si>
    <t>Conduct quantitative and qualitative statistical tests on the final model to test for assumptions.</t>
  </si>
  <si>
    <t>Conduct in sample analysis on model fitted values</t>
  </si>
  <si>
    <t>Conduct out sample analysis using 13 years of data to train the model and 2 years of data to test model results</t>
  </si>
  <si>
    <t>Forecast portfolio value using model calibration results and forecasts provided under three scenarios</t>
  </si>
  <si>
    <t>Carry out computation of required capital as per formula in case study</t>
  </si>
  <si>
    <t>Choose variables with a correlation coefficient of higher than absolute value of 0.6</t>
  </si>
  <si>
    <t>Check for linearity of model using Ramsay-Reset Test. If not linear apply log transformation on either dependent, independent or both variables.</t>
  </si>
  <si>
    <t>Obtain data(including forecasts for macroeconomic variables from a .xlsx file</t>
  </si>
  <si>
    <t>Obtain data for portfolio value from .csv file</t>
  </si>
  <si>
    <t>Join macroeconomic and portfolio value data as one data frame in R. Save this data as a csv file for future use.</t>
  </si>
  <si>
    <t>Analyse the portfolio value using graphs</t>
  </si>
  <si>
    <t>Once data is cleaned, analyse the historical portfolio using central tendency measures</t>
  </si>
  <si>
    <t>Steps (to be performed in R)</t>
  </si>
  <si>
    <t>Expected 9Q Loss Under Each Scenario</t>
  </si>
  <si>
    <t>BBB Corporate Yield</t>
  </si>
  <si>
    <t>Result (5% threshold)</t>
  </si>
  <si>
    <t xml:space="preserve">Q3 2018 </t>
  </si>
  <si>
    <t>Q2 2021</t>
  </si>
  <si>
    <t>Q3 2021</t>
  </si>
  <si>
    <t>Q4 2021</t>
  </si>
  <si>
    <t>Euro area realGDP growth</t>
  </si>
  <si>
    <t>Euro area inflation</t>
  </si>
  <si>
    <t>Asia real GDP growth</t>
  </si>
  <si>
    <t>Asia inflation</t>
  </si>
  <si>
    <t>Asia dollar exchange rate</t>
  </si>
  <si>
    <t>Japan real GDP growth rate</t>
  </si>
  <si>
    <t>Japan inflation</t>
  </si>
  <si>
    <t>UK real gdp growth rate</t>
  </si>
  <si>
    <t>UK inflation</t>
  </si>
  <si>
    <t>USD/pound</t>
  </si>
  <si>
    <t>Q1 2022</t>
  </si>
  <si>
    <t>Q2 2022</t>
  </si>
  <si>
    <t>Q3 2022</t>
  </si>
  <si>
    <t>Q4 2022</t>
  </si>
  <si>
    <t>Q1 2023</t>
  </si>
  <si>
    <t>Q2 2023</t>
  </si>
  <si>
    <t>Q3 2023</t>
  </si>
  <si>
    <t>Q4 2023</t>
  </si>
  <si>
    <t>Q1 2024</t>
  </si>
  <si>
    <t>Q2 2024</t>
  </si>
  <si>
    <t>Q3 2024</t>
  </si>
  <si>
    <t>Q4 2024</t>
  </si>
  <si>
    <t>Q1 2025</t>
  </si>
  <si>
    <t>Correlation</t>
  </si>
  <si>
    <t>Commerical Real Estate Price Index</t>
  </si>
  <si>
    <t>USD/euro</t>
  </si>
  <si>
    <t>PF ~ CRE + BB</t>
  </si>
  <si>
    <t>RESET = 36.242, df1 = 2, df2 = 63,    p-value = 3.348e-11</t>
  </si>
  <si>
    <t>Incorporating 10-year Treasury Yield, BBB Corporate Yield, Commerical Real Estate Price Index, USD/euro, USD/pound</t>
  </si>
  <si>
    <t xml:space="preserve">Checking for 3 variable pair now, as 4 variables increases the chance of overfitting </t>
  </si>
  <si>
    <t>Checking for 2 variables now</t>
  </si>
  <si>
    <t>log(PF) ~ CRE + BB</t>
  </si>
  <si>
    <t>RESET = 1.778, df1 = 2, df2 = 63,    p-value = 0.1774</t>
  </si>
  <si>
    <t>Result : PASS, i.e.LINEAR MODEL</t>
  </si>
  <si>
    <t>Residuals (t)</t>
  </si>
  <si>
    <t>Transformed variables</t>
  </si>
  <si>
    <t>Transformed Log Portfolio Values</t>
  </si>
  <si>
    <t>Statistic</t>
  </si>
  <si>
    <t>Non Stationary</t>
  </si>
  <si>
    <t>Not Multicollinear</t>
  </si>
  <si>
    <t>Non Normal</t>
  </si>
  <si>
    <t>Homoscedastic</t>
  </si>
  <si>
    <t>Autocorrelation exists</t>
  </si>
  <si>
    <t>Autocorrelation does not exist</t>
  </si>
  <si>
    <t>Pearson Correlation</t>
  </si>
  <si>
    <t>ACF values die out at lag 6</t>
  </si>
  <si>
    <t xml:space="preserve">PACF values die out at lag 6. </t>
  </si>
  <si>
    <t>No significant number of outlier present</t>
  </si>
  <si>
    <t>Residuals (t-1)</t>
  </si>
  <si>
    <t>Log Portfolio Values</t>
  </si>
  <si>
    <t>Fitted (basis 14 years)</t>
  </si>
  <si>
    <t>Initial Portfolio Value (Q4 2021)</t>
  </si>
  <si>
    <t>Final variable and coefficients</t>
  </si>
  <si>
    <t xml:space="preserve">The portfolio values revolves around the fitted values. Also, the fitted model is able to </t>
  </si>
  <si>
    <t xml:space="preserve">predict the actual values. Also, the mean absolute percentage error is small, hence the </t>
  </si>
  <si>
    <t xml:space="preserve">out-of-sample analysis also looks to be acceptable </t>
  </si>
  <si>
    <t>Evaluation Period: 14 years (Transformed variables)</t>
  </si>
  <si>
    <t>SNo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</si>
</sst>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0.00000"/>
    <numFmt numFmtId="165" formatCode="0.0000"/>
    <numFmt numFmtId="166" formatCode="0.000"/>
    <numFmt numFmtId="167" formatCode="0.0"/>
    <numFmt numFmtId="168" formatCode="0.000000"/>
  </numFmts>
  <fonts count="30" x14ac:knownFonts="1">
    <font>
      <sz val="11"/>
      <color theme="1"/>
      <name val="Arial"/>
      <family val="2"/>
      <scheme val="minor"/>
    </font>
    <font>
      <b/>
      <sz val="11"/>
      <color theme="0"/>
      <name val="Arial"/>
      <family val="2"/>
      <scheme val="minor"/>
    </font>
    <font>
      <b/>
      <sz val="10"/>
      <color rgb="FFFFFFFF"/>
      <name val="Arial"/>
      <family val="2"/>
    </font>
    <font>
      <sz val="10"/>
      <color rgb="FF333333"/>
      <name val="Arial"/>
      <family val="2"/>
    </font>
    <font>
      <sz val="10"/>
      <color theme="1"/>
      <name val="Arial"/>
      <family val="2"/>
      <scheme val="minor"/>
    </font>
    <font>
      <sz val="10"/>
      <color theme="1"/>
      <name val="Arial"/>
      <family val="2"/>
    </font>
    <font>
      <b/>
      <sz val="10"/>
      <color theme="0"/>
      <name val="Arial"/>
      <family val="2"/>
    </font>
    <font>
      <i/>
      <sz val="11"/>
      <color theme="1"/>
      <name val="Arial"/>
      <family val="2"/>
      <scheme val="minor"/>
    </font>
    <font>
      <sz val="11"/>
      <color theme="1"/>
      <name val="Arial"/>
      <family val="2"/>
      <scheme val="minor"/>
    </font>
    <font>
      <i/>
      <sz val="10"/>
      <color theme="1"/>
      <name val="Arial"/>
      <family val="2"/>
    </font>
    <font>
      <sz val="10"/>
      <name val="Arial"/>
      <family val="2"/>
    </font>
    <font>
      <b/>
      <sz val="11"/>
      <color theme="1"/>
      <name val="Arial"/>
      <family val="2"/>
      <scheme val="minor"/>
    </font>
    <font>
      <sz val="10"/>
      <color rgb="FF222222"/>
      <name val="Arial"/>
      <family val="2"/>
    </font>
    <font>
      <sz val="10"/>
      <color rgb="FFF8F8F8"/>
      <name val="Lucida Console"/>
      <family val="3"/>
    </font>
    <font>
      <sz val="10"/>
      <name val="Lucida Console"/>
      <family val="3"/>
    </font>
    <font>
      <b/>
      <sz val="10"/>
      <color rgb="FFFFFFFF"/>
      <name val="Arial"/>
      <family val="2"/>
      <scheme val="major"/>
    </font>
    <font>
      <sz val="10"/>
      <color theme="1"/>
      <name val="Arial"/>
      <family val="2"/>
      <scheme val="major"/>
    </font>
    <font>
      <i/>
      <sz val="10"/>
      <color theme="1"/>
      <name val="Arial"/>
      <family val="2"/>
      <scheme val="major"/>
    </font>
    <font>
      <b/>
      <i/>
      <sz val="10"/>
      <color theme="0"/>
      <name val="Arial"/>
      <family val="2"/>
    </font>
    <font>
      <i/>
      <sz val="10"/>
      <color theme="1"/>
      <name val="Arial"/>
      <family val="2"/>
      <scheme val="minor"/>
    </font>
    <font>
      <sz val="10"/>
      <name val="Arial"/>
      <family val="2"/>
      <scheme val="minor"/>
    </font>
    <font>
      <b/>
      <sz val="10"/>
      <color theme="1"/>
      <name val="Arial"/>
      <family val="2"/>
    </font>
    <font>
      <b/>
      <sz val="16"/>
      <color theme="1"/>
      <name val="Arial"/>
      <family val="2"/>
      <scheme val="minor"/>
    </font>
    <font>
      <sz val="10"/>
      <color theme="0"/>
      <name val="Arial"/>
      <family val="2"/>
      <scheme val="major"/>
    </font>
    <font>
      <b/>
      <sz val="10"/>
      <color theme="1"/>
      <name val="Arial"/>
      <family val="2"/>
      <scheme val="minor"/>
    </font>
    <font>
      <sz val="11"/>
      <color theme="0"/>
      <name val="Arial"/>
      <family val="2"/>
      <scheme val="major"/>
    </font>
    <font>
      <sz val="11"/>
      <color rgb="FFFF0000"/>
      <name val="Arial"/>
      <family val="2"/>
      <scheme val="minor"/>
    </font>
    <font>
      <sz val="10"/>
      <color rgb="FFFFFFFF"/>
      <name val="Arial"/>
      <family val="2"/>
      <scheme val="major"/>
    </font>
    <font>
      <sz val="11"/>
      <color theme="7" tint="-0.249977111117893"/>
      <name val="Arial"/>
      <family val="2"/>
      <scheme val="minor"/>
    </font>
    <font>
      <b/>
      <sz val="10"/>
      <color theme="0"/>
      <name val="Arial"/>
      <family val="2"/>
      <scheme val="minor"/>
    </font>
  </fonts>
  <fills count="13">
    <fill>
      <patternFill patternType="none"/>
    </fill>
    <fill>
      <patternFill patternType="gray125"/>
    </fill>
    <fill>
      <patternFill patternType="solid">
        <fgColor theme="1"/>
        <bgColor indexed="64"/>
      </patternFill>
    </fill>
    <fill>
      <patternFill patternType="solid">
        <fgColor theme="7" tint="-0.249977111117893"/>
        <bgColor indexed="64"/>
      </patternFill>
    </fill>
    <fill>
      <patternFill patternType="solid">
        <fgColor theme="1" tint="4.9989318521683403E-2"/>
        <bgColor indexed="64"/>
      </patternFill>
    </fill>
    <fill>
      <patternFill patternType="solid">
        <fgColor theme="0" tint="-0.14999847407452621"/>
        <bgColor indexed="64"/>
      </patternFill>
    </fill>
    <fill>
      <patternFill patternType="solid">
        <fgColor rgb="FF141414"/>
        <bgColor indexed="64"/>
      </patternFill>
    </fill>
    <fill>
      <patternFill patternType="solid">
        <fgColor theme="7"/>
        <bgColor indexed="64"/>
      </patternFill>
    </fill>
    <fill>
      <patternFill patternType="solid">
        <fgColor theme="2" tint="-9.9978637043366805E-2"/>
        <bgColor indexed="64"/>
      </patternFill>
    </fill>
    <fill>
      <patternFill patternType="solid">
        <fgColor theme="7" tint="-0.499984740745262"/>
        <bgColor indexed="64"/>
      </patternFill>
    </fill>
    <fill>
      <patternFill patternType="solid">
        <fgColor theme="0"/>
        <bgColor indexed="64"/>
      </patternFill>
    </fill>
    <fill>
      <patternFill patternType="solid">
        <fgColor theme="6" tint="-0.499984740745262"/>
        <bgColor indexed="64"/>
      </patternFill>
    </fill>
    <fill>
      <patternFill patternType="solid">
        <fgColor theme="6" tint="-0.249977111117893"/>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medium">
        <color indexed="64"/>
      </bottom>
      <diagonal/>
    </border>
    <border>
      <left/>
      <right/>
      <top style="medium">
        <color indexed="64"/>
      </top>
      <bottom style="thin">
        <color indexed="64"/>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diagonal/>
    </border>
    <border>
      <left/>
      <right style="medium">
        <color indexed="64"/>
      </right>
      <top style="medium">
        <color indexed="64"/>
      </top>
      <bottom style="thin">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
      <left/>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s>
  <cellStyleXfs count="4">
    <xf numFmtId="0" fontId="0" fillId="0" borderId="0"/>
    <xf numFmtId="9" fontId="8" fillId="0" borderId="0" applyFont="0" applyFill="0" applyBorder="0" applyAlignment="0" applyProtection="0"/>
    <xf numFmtId="0" fontId="10" fillId="0" borderId="0"/>
    <xf numFmtId="43" fontId="8" fillId="0" borderId="0" applyFont="0" applyFill="0" applyBorder="0" applyAlignment="0" applyProtection="0"/>
  </cellStyleXfs>
  <cellXfs count="274">
    <xf numFmtId="0" fontId="0" fillId="0" borderId="0" xfId="0"/>
    <xf numFmtId="0" fontId="4" fillId="0" borderId="0" xfId="0" applyFont="1"/>
    <xf numFmtId="0" fontId="0" fillId="0" borderId="0" xfId="0" applyFill="1" applyBorder="1" applyAlignment="1"/>
    <xf numFmtId="0" fontId="5" fillId="0" borderId="0" xfId="0" applyFont="1"/>
    <xf numFmtId="0" fontId="0" fillId="0" borderId="0" xfId="0" applyBorder="1"/>
    <xf numFmtId="0" fontId="0" fillId="0" borderId="3" xfId="0" applyFill="1" applyBorder="1" applyAlignment="1"/>
    <xf numFmtId="0" fontId="7" fillId="0" borderId="4" xfId="0" applyFont="1" applyFill="1" applyBorder="1" applyAlignment="1">
      <alignment horizontal="center"/>
    </xf>
    <xf numFmtId="0" fontId="7" fillId="0" borderId="4" xfId="0" applyFont="1" applyFill="1" applyBorder="1" applyAlignment="1">
      <alignment horizontal="centerContinuous"/>
    </xf>
    <xf numFmtId="0" fontId="0" fillId="0" borderId="1" xfId="0" applyBorder="1"/>
    <xf numFmtId="0" fontId="6" fillId="3" borderId="1" xfId="0" applyFont="1" applyFill="1" applyBorder="1" applyAlignment="1">
      <alignment horizontal="center" vertical="center" wrapText="1"/>
    </xf>
    <xf numFmtId="0" fontId="6" fillId="3" borderId="1" xfId="0" applyFont="1" applyFill="1" applyBorder="1" applyAlignment="1">
      <alignment horizontal="center" vertical="center"/>
    </xf>
    <xf numFmtId="0" fontId="5" fillId="0" borderId="1" xfId="0" applyFont="1" applyBorder="1" applyAlignment="1">
      <alignment horizontal="center" vertical="center"/>
    </xf>
    <xf numFmtId="0" fontId="3" fillId="0" borderId="1" xfId="0" applyFont="1" applyFill="1" applyBorder="1" applyAlignment="1">
      <alignment horizontal="center" vertical="center" wrapText="1"/>
    </xf>
    <xf numFmtId="0" fontId="3" fillId="0" borderId="1" xfId="0" applyFont="1" applyFill="1" applyBorder="1" applyAlignment="1">
      <alignment horizontal="center" wrapText="1"/>
    </xf>
    <xf numFmtId="0" fontId="0" fillId="0" borderId="0" xfId="0" applyAlignment="1"/>
    <xf numFmtId="0" fontId="0" fillId="0" borderId="0" xfId="0"/>
    <xf numFmtId="0" fontId="2" fillId="2" borderId="1" xfId="0" applyFont="1" applyFill="1" applyBorder="1" applyAlignment="1">
      <alignment horizontal="center" vertical="center" wrapText="1"/>
    </xf>
    <xf numFmtId="2" fontId="0" fillId="0" borderId="1" xfId="0" applyNumberFormat="1" applyBorder="1" applyAlignment="1">
      <alignment horizontal="center" vertical="center"/>
    </xf>
    <xf numFmtId="164" fontId="5" fillId="0" borderId="1" xfId="0" applyNumberFormat="1" applyFont="1" applyBorder="1" applyAlignment="1">
      <alignment horizontal="center" vertical="center"/>
    </xf>
    <xf numFmtId="0" fontId="5" fillId="0" borderId="0" xfId="0" applyFont="1" applyAlignment="1">
      <alignment horizontal="center" vertical="center"/>
    </xf>
    <xf numFmtId="0" fontId="5" fillId="0" borderId="0" xfId="0" applyFont="1" applyBorder="1"/>
    <xf numFmtId="0" fontId="2" fillId="0" borderId="0" xfId="0" applyFont="1" applyFill="1" applyBorder="1" applyAlignment="1">
      <alignment horizontal="center" vertical="center" wrapText="1"/>
    </xf>
    <xf numFmtId="0" fontId="5" fillId="0" borderId="0" xfId="0" applyFont="1" applyFill="1" applyBorder="1" applyAlignment="1"/>
    <xf numFmtId="0" fontId="9" fillId="0" borderId="0" xfId="0" applyFont="1" applyFill="1" applyBorder="1" applyAlignment="1">
      <alignment horizontal="center"/>
    </xf>
    <xf numFmtId="3" fontId="4" fillId="0" borderId="0" xfId="0" applyNumberFormat="1" applyFont="1"/>
    <xf numFmtId="0" fontId="11" fillId="0" borderId="0" xfId="0" applyFont="1"/>
    <xf numFmtId="0" fontId="0" fillId="0" borderId="0" xfId="0"/>
    <xf numFmtId="2" fontId="5" fillId="0" borderId="1" xfId="0" applyNumberFormat="1" applyFont="1" applyBorder="1" applyAlignment="1">
      <alignment horizontal="center" vertical="center"/>
    </xf>
    <xf numFmtId="0" fontId="0" fillId="0" borderId="1" xfId="0" applyBorder="1" applyAlignment="1">
      <alignment horizontal="center" vertical="center"/>
    </xf>
    <xf numFmtId="0" fontId="2" fillId="2" borderId="23"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2" fillId="2" borderId="24" xfId="0" applyFont="1" applyFill="1" applyBorder="1" applyAlignment="1">
      <alignment horizontal="center" vertical="center" wrapText="1"/>
    </xf>
    <xf numFmtId="10" fontId="0" fillId="0" borderId="1" xfId="0" applyNumberFormat="1" applyBorder="1" applyAlignment="1">
      <alignment horizontal="center" vertical="center"/>
    </xf>
    <xf numFmtId="0" fontId="0" fillId="0" borderId="0" xfId="0" applyAlignment="1">
      <alignment horizontal="center" vertical="center"/>
    </xf>
    <xf numFmtId="0" fontId="0" fillId="0" borderId="0" xfId="0" applyBorder="1" applyAlignment="1">
      <alignment horizontal="center" vertical="center"/>
    </xf>
    <xf numFmtId="166" fontId="0" fillId="0" borderId="1" xfId="0" applyNumberFormat="1" applyBorder="1" applyAlignment="1">
      <alignment horizontal="center"/>
    </xf>
    <xf numFmtId="10" fontId="0" fillId="0" borderId="1" xfId="1" applyNumberFormat="1" applyFont="1" applyBorder="1" applyAlignment="1">
      <alignment horizontal="center"/>
    </xf>
    <xf numFmtId="0" fontId="2" fillId="2" borderId="9" xfId="0" applyFont="1" applyFill="1" applyBorder="1" applyAlignment="1">
      <alignment horizontal="center" vertical="center" wrapText="1"/>
    </xf>
    <xf numFmtId="0" fontId="5" fillId="0" borderId="8" xfId="0" applyFont="1" applyBorder="1" applyAlignment="1">
      <alignment horizontal="center" vertical="center"/>
    </xf>
    <xf numFmtId="0" fontId="5" fillId="0" borderId="0" xfId="0" applyFont="1" applyBorder="1" applyAlignment="1">
      <alignment horizontal="center" vertical="center"/>
    </xf>
    <xf numFmtId="0" fontId="5" fillId="0" borderId="12" xfId="0" applyFont="1" applyBorder="1" applyAlignment="1">
      <alignment horizontal="center" vertical="center"/>
    </xf>
    <xf numFmtId="0" fontId="5" fillId="0" borderId="14" xfId="0" applyFont="1" applyBorder="1" applyAlignment="1">
      <alignment horizontal="center" vertical="center"/>
    </xf>
    <xf numFmtId="0" fontId="5" fillId="0" borderId="15" xfId="0" applyFont="1" applyBorder="1" applyAlignment="1">
      <alignment horizontal="center" vertical="center"/>
    </xf>
    <xf numFmtId="0" fontId="5" fillId="0" borderId="3" xfId="0" applyFont="1" applyBorder="1" applyAlignment="1">
      <alignment horizontal="center" vertical="center"/>
    </xf>
    <xf numFmtId="0" fontId="0" fillId="0" borderId="0" xfId="0" applyFill="1" applyBorder="1"/>
    <xf numFmtId="164" fontId="5" fillId="0" borderId="0" xfId="0" applyNumberFormat="1" applyFont="1" applyFill="1" applyBorder="1" applyAlignment="1">
      <alignment horizontal="center" vertical="center"/>
    </xf>
    <xf numFmtId="0" fontId="5" fillId="0" borderId="0" xfId="0" applyFont="1" applyFill="1" applyBorder="1" applyAlignment="1">
      <alignment horizontal="center" vertical="center"/>
    </xf>
    <xf numFmtId="0" fontId="5" fillId="0" borderId="1" xfId="0" applyFont="1" applyFill="1" applyBorder="1" applyAlignment="1">
      <alignment horizontal="center" vertical="center"/>
    </xf>
    <xf numFmtId="0" fontId="6" fillId="0" borderId="0" xfId="0" applyFont="1" applyAlignment="1">
      <alignment horizontal="center" vertical="center"/>
    </xf>
    <xf numFmtId="164" fontId="6" fillId="3" borderId="1" xfId="0" applyNumberFormat="1" applyFont="1" applyFill="1" applyBorder="1" applyAlignment="1">
      <alignment horizontal="center" vertical="center" wrapText="1"/>
    </xf>
    <xf numFmtId="0" fontId="2" fillId="2" borderId="0" xfId="0" applyFont="1" applyFill="1" applyBorder="1" applyAlignment="1">
      <alignment horizontal="center" vertical="center" wrapText="1"/>
    </xf>
    <xf numFmtId="0" fontId="1" fillId="0" borderId="0" xfId="0" applyFont="1" applyFill="1" applyBorder="1" applyAlignment="1">
      <alignment horizontal="center"/>
    </xf>
    <xf numFmtId="0" fontId="5" fillId="0" borderId="18" xfId="0" applyFont="1" applyBorder="1" applyAlignment="1">
      <alignment horizontal="center" vertical="center"/>
    </xf>
    <xf numFmtId="0" fontId="12" fillId="0" borderId="0" xfId="0" applyFont="1" applyAlignment="1">
      <alignment horizontal="left" vertical="center" wrapText="1" indent="1"/>
    </xf>
    <xf numFmtId="0" fontId="0" fillId="0" borderId="12" xfId="0" applyBorder="1"/>
    <xf numFmtId="0" fontId="0" fillId="0" borderId="8" xfId="0" applyBorder="1"/>
    <xf numFmtId="0" fontId="0" fillId="0" borderId="13" xfId="0" applyBorder="1"/>
    <xf numFmtId="0" fontId="0" fillId="0" borderId="14" xfId="0" applyBorder="1"/>
    <xf numFmtId="0" fontId="0" fillId="0" borderId="28" xfId="0" applyBorder="1"/>
    <xf numFmtId="0" fontId="7" fillId="0" borderId="16" xfId="0" applyFont="1" applyFill="1" applyBorder="1" applyAlignment="1">
      <alignment horizontal="centerContinuous"/>
    </xf>
    <xf numFmtId="0" fontId="0" fillId="0" borderId="14" xfId="0" applyFill="1" applyBorder="1" applyAlignment="1"/>
    <xf numFmtId="0" fontId="0" fillId="0" borderId="15" xfId="0" applyFill="1" applyBorder="1" applyAlignment="1"/>
    <xf numFmtId="0" fontId="7" fillId="0" borderId="16" xfId="0" applyFont="1" applyFill="1" applyBorder="1" applyAlignment="1">
      <alignment horizontal="center"/>
    </xf>
    <xf numFmtId="0" fontId="7" fillId="0" borderId="29" xfId="0" applyFont="1" applyFill="1" applyBorder="1" applyAlignment="1">
      <alignment horizontal="center"/>
    </xf>
    <xf numFmtId="0" fontId="0" fillId="0" borderId="28" xfId="0" applyFill="1" applyBorder="1" applyAlignment="1"/>
    <xf numFmtId="0" fontId="0" fillId="0" borderId="30" xfId="0" applyFill="1" applyBorder="1" applyAlignment="1"/>
    <xf numFmtId="0" fontId="2" fillId="2" borderId="31" xfId="0" applyFont="1" applyFill="1" applyBorder="1" applyAlignment="1">
      <alignment horizontal="center" vertical="center" wrapText="1"/>
    </xf>
    <xf numFmtId="0" fontId="14" fillId="0" borderId="26" xfId="0" applyFont="1" applyBorder="1" applyAlignment="1">
      <alignment horizontal="left" vertical="center"/>
    </xf>
    <xf numFmtId="0" fontId="1" fillId="0" borderId="0" xfId="0" applyFont="1" applyFill="1"/>
    <xf numFmtId="0" fontId="5" fillId="0" borderId="5"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6" fillId="2" borderId="1" xfId="0" applyFont="1" applyFill="1" applyBorder="1" applyAlignment="1">
      <alignment horizontal="center" vertical="center"/>
    </xf>
    <xf numFmtId="0" fontId="5" fillId="0" borderId="25" xfId="0" applyFont="1" applyBorder="1" applyAlignment="1">
      <alignment horizontal="center" vertical="center"/>
    </xf>
    <xf numFmtId="0" fontId="5" fillId="0" borderId="26" xfId="0" applyFont="1" applyBorder="1" applyAlignment="1">
      <alignment horizontal="center" vertical="center"/>
    </xf>
    <xf numFmtId="0" fontId="5" fillId="0" borderId="27" xfId="0" applyFont="1" applyBorder="1" applyAlignment="1">
      <alignment horizontal="center" vertical="center"/>
    </xf>
    <xf numFmtId="0" fontId="5" fillId="0" borderId="0" xfId="0" applyFont="1" applyAlignment="1">
      <alignment horizontal="center"/>
    </xf>
    <xf numFmtId="0" fontId="5" fillId="0" borderId="0" xfId="0" applyFont="1" applyFill="1" applyBorder="1"/>
    <xf numFmtId="0" fontId="5" fillId="0" borderId="0" xfId="0" applyFont="1" applyFill="1" applyBorder="1" applyAlignment="1">
      <alignment horizontal="center"/>
    </xf>
    <xf numFmtId="164" fontId="5" fillId="0" borderId="0" xfId="0" applyNumberFormat="1" applyFont="1"/>
    <xf numFmtId="0" fontId="5" fillId="0" borderId="1" xfId="0" applyFont="1" applyBorder="1" applyAlignment="1">
      <alignment horizontal="center"/>
    </xf>
    <xf numFmtId="2" fontId="0" fillId="0" borderId="0" xfId="0" applyNumberFormat="1"/>
    <xf numFmtId="0" fontId="5" fillId="0" borderId="1" xfId="0" applyFont="1" applyBorder="1" applyAlignment="1">
      <alignment horizontal="left"/>
    </xf>
    <xf numFmtId="0" fontId="5" fillId="0" borderId="0" xfId="0" applyFont="1" applyAlignment="1">
      <alignment vertical="center"/>
    </xf>
    <xf numFmtId="0" fontId="5" fillId="0" borderId="23" xfId="0" applyFont="1" applyBorder="1"/>
    <xf numFmtId="0" fontId="5" fillId="0" borderId="32" xfId="0" applyFont="1" applyBorder="1"/>
    <xf numFmtId="0" fontId="15" fillId="2" borderId="1" xfId="0" applyFont="1" applyFill="1" applyBorder="1" applyAlignment="1">
      <alignment horizontal="center" vertical="center" wrapText="1"/>
    </xf>
    <xf numFmtId="2" fontId="16" fillId="0" borderId="1" xfId="0" applyNumberFormat="1" applyFont="1" applyBorder="1" applyAlignment="1">
      <alignment horizontal="center" vertical="center"/>
    </xf>
    <xf numFmtId="0" fontId="16" fillId="0" borderId="0" xfId="0" applyFont="1"/>
    <xf numFmtId="0" fontId="17" fillId="0" borderId="0" xfId="0" applyFont="1" applyFill="1" applyBorder="1" applyAlignment="1">
      <alignment horizontal="center"/>
    </xf>
    <xf numFmtId="0" fontId="16" fillId="0" borderId="0" xfId="0" applyFont="1" applyFill="1" applyBorder="1" applyAlignment="1"/>
    <xf numFmtId="0" fontId="15" fillId="0" borderId="0" xfId="0" applyFont="1" applyFill="1" applyBorder="1" applyAlignment="1">
      <alignment horizontal="center" vertical="center" wrapText="1"/>
    </xf>
    <xf numFmtId="0" fontId="16" fillId="0" borderId="0" xfId="0" applyFont="1" applyFill="1" applyBorder="1" applyAlignment="1">
      <alignment horizontal="center" vertical="center"/>
    </xf>
    <xf numFmtId="0" fontId="4" fillId="0" borderId="0" xfId="0" applyFont="1" applyFill="1" applyBorder="1" applyAlignment="1"/>
    <xf numFmtId="0" fontId="4" fillId="0" borderId="27" xfId="0" applyFont="1" applyBorder="1"/>
    <xf numFmtId="0" fontId="19" fillId="0" borderId="0" xfId="0" applyFont="1" applyFill="1" applyBorder="1" applyAlignment="1">
      <alignment horizontal="center"/>
    </xf>
    <xf numFmtId="0" fontId="20" fillId="0" borderId="26" xfId="0" applyFont="1" applyBorder="1" applyAlignment="1"/>
    <xf numFmtId="43" fontId="21" fillId="5" borderId="1" xfId="3" applyFont="1" applyFill="1" applyBorder="1"/>
    <xf numFmtId="43" fontId="0" fillId="0" borderId="1" xfId="3" applyFont="1" applyBorder="1"/>
    <xf numFmtId="43" fontId="5" fillId="0" borderId="1" xfId="3" applyFont="1" applyBorder="1" applyAlignment="1">
      <alignment horizontal="center" vertical="center"/>
    </xf>
    <xf numFmtId="43" fontId="0" fillId="0" borderId="1" xfId="3" applyFont="1" applyBorder="1" applyAlignment="1">
      <alignment horizontal="center" vertical="center"/>
    </xf>
    <xf numFmtId="0" fontId="21" fillId="5" borderId="20"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12" xfId="0" applyFont="1" applyFill="1" applyBorder="1" applyAlignment="1">
      <alignment horizontal="center" vertical="center" wrapText="1"/>
    </xf>
    <xf numFmtId="0" fontId="6" fillId="7" borderId="11" xfId="0" applyFont="1" applyFill="1" applyBorder="1" applyAlignment="1">
      <alignment horizontal="center" vertical="center" wrapText="1"/>
    </xf>
    <xf numFmtId="0" fontId="6" fillId="7" borderId="22" xfId="0" applyFont="1" applyFill="1" applyBorder="1" applyAlignment="1">
      <alignment horizontal="center" vertical="center" wrapText="1"/>
    </xf>
    <xf numFmtId="0" fontId="6" fillId="7" borderId="12" xfId="0" applyFont="1" applyFill="1" applyBorder="1" applyAlignment="1">
      <alignment horizontal="center" vertical="center" wrapText="1"/>
    </xf>
    <xf numFmtId="0" fontId="6" fillId="7" borderId="25" xfId="0" applyFont="1" applyFill="1" applyBorder="1" applyAlignment="1">
      <alignment horizontal="center" vertical="center" wrapText="1"/>
    </xf>
    <xf numFmtId="0" fontId="6" fillId="7" borderId="13" xfId="0" applyFont="1" applyFill="1" applyBorder="1" applyAlignment="1">
      <alignment horizontal="center" vertical="center"/>
    </xf>
    <xf numFmtId="0" fontId="1" fillId="7" borderId="2" xfId="0" applyFont="1" applyFill="1" applyBorder="1" applyAlignment="1">
      <alignment horizontal="center"/>
    </xf>
    <xf numFmtId="0" fontId="1" fillId="7" borderId="1" xfId="0" applyFont="1" applyFill="1" applyBorder="1" applyAlignment="1">
      <alignment horizontal="center" vertical="center"/>
    </xf>
    <xf numFmtId="0" fontId="1" fillId="7" borderId="1" xfId="0" applyFont="1" applyFill="1" applyBorder="1" applyAlignment="1">
      <alignment horizontal="center" vertical="center" wrapText="1"/>
    </xf>
    <xf numFmtId="0" fontId="6" fillId="7" borderId="1" xfId="0" applyFont="1" applyFill="1" applyBorder="1" applyAlignment="1">
      <alignment horizontal="center" vertical="center"/>
    </xf>
    <xf numFmtId="0" fontId="6" fillId="7" borderId="1" xfId="0" applyFont="1" applyFill="1" applyBorder="1" applyAlignment="1">
      <alignment horizontal="center" vertical="center" wrapText="1"/>
    </xf>
    <xf numFmtId="0" fontId="6" fillId="9" borderId="1" xfId="0" applyFont="1" applyFill="1" applyBorder="1" applyAlignment="1">
      <alignment horizontal="center" vertical="center" wrapText="1"/>
    </xf>
    <xf numFmtId="43" fontId="0" fillId="0" borderId="24" xfId="3" applyFont="1" applyBorder="1" applyAlignment="1">
      <alignment horizontal="center" vertical="center"/>
    </xf>
    <xf numFmtId="0" fontId="18" fillId="7" borderId="10" xfId="0" applyFont="1" applyFill="1" applyBorder="1" applyAlignment="1">
      <alignment horizontal="center" wrapText="1"/>
    </xf>
    <xf numFmtId="43" fontId="5" fillId="8" borderId="1" xfId="3" applyFont="1" applyFill="1" applyBorder="1" applyAlignment="1">
      <alignment horizontal="center" vertical="center"/>
    </xf>
    <xf numFmtId="43" fontId="5" fillId="0" borderId="0" xfId="0" applyNumberFormat="1" applyFont="1"/>
    <xf numFmtId="0" fontId="5" fillId="0" borderId="0" xfId="0" applyFont="1" applyFill="1" applyBorder="1" applyAlignment="1">
      <alignment horizontal="center" vertical="center" wrapText="1"/>
    </xf>
    <xf numFmtId="0" fontId="22" fillId="0" borderId="0" xfId="0" applyFont="1"/>
    <xf numFmtId="167" fontId="0" fillId="0" borderId="0" xfId="0" applyNumberFormat="1"/>
    <xf numFmtId="0" fontId="4" fillId="0" borderId="1" xfId="0" applyFont="1" applyBorder="1"/>
    <xf numFmtId="0" fontId="23" fillId="2" borderId="0" xfId="0" applyFont="1" applyFill="1" applyAlignment="1">
      <alignment wrapText="1"/>
    </xf>
    <xf numFmtId="0" fontId="16" fillId="0" borderId="1" xfId="0" applyFont="1" applyBorder="1"/>
    <xf numFmtId="0" fontId="24" fillId="0" borderId="1" xfId="0" applyFont="1" applyBorder="1"/>
    <xf numFmtId="0" fontId="25" fillId="2" borderId="0" xfId="0" applyFont="1" applyFill="1" applyAlignment="1">
      <alignment wrapText="1"/>
    </xf>
    <xf numFmtId="168" fontId="5" fillId="0" borderId="0" xfId="0" applyNumberFormat="1" applyFont="1" applyAlignment="1">
      <alignment horizontal="center" vertical="center"/>
    </xf>
    <xf numFmtId="11" fontId="5" fillId="0" borderId="1" xfId="0" applyNumberFormat="1" applyFont="1" applyFill="1" applyBorder="1" applyAlignment="1">
      <alignment horizontal="center" vertical="center"/>
    </xf>
    <xf numFmtId="11" fontId="5" fillId="0" borderId="1" xfId="1" applyNumberFormat="1" applyFont="1" applyBorder="1" applyAlignment="1">
      <alignment horizontal="center" vertical="center" wrapText="1"/>
    </xf>
    <xf numFmtId="0" fontId="5" fillId="10" borderId="1" xfId="0" applyFont="1" applyFill="1" applyBorder="1" applyAlignment="1">
      <alignment horizontal="center" vertical="center"/>
    </xf>
    <xf numFmtId="0" fontId="0" fillId="10" borderId="0" xfId="0" applyFill="1"/>
    <xf numFmtId="0" fontId="16" fillId="10" borderId="1" xfId="0" applyFont="1" applyFill="1" applyBorder="1"/>
    <xf numFmtId="2" fontId="5" fillId="10" borderId="1" xfId="0" applyNumberFormat="1" applyFont="1" applyFill="1" applyBorder="1" applyAlignment="1">
      <alignment horizontal="center" vertical="center"/>
    </xf>
    <xf numFmtId="0" fontId="5" fillId="10" borderId="1" xfId="0" applyFont="1" applyFill="1" applyBorder="1" applyAlignment="1">
      <alignment horizontal="center"/>
    </xf>
    <xf numFmtId="0" fontId="0" fillId="10" borderId="1" xfId="0" applyFill="1" applyBorder="1" applyAlignment="1">
      <alignment horizontal="center" vertical="center"/>
    </xf>
    <xf numFmtId="0" fontId="0" fillId="10" borderId="0" xfId="0" applyFill="1" applyBorder="1" applyAlignment="1"/>
    <xf numFmtId="0" fontId="16" fillId="10" borderId="0" xfId="0" applyFont="1" applyFill="1" applyBorder="1"/>
    <xf numFmtId="0" fontId="16" fillId="10" borderId="2" xfId="0" applyFont="1" applyFill="1" applyBorder="1"/>
    <xf numFmtId="0" fontId="23" fillId="10" borderId="0" xfId="0" applyFont="1" applyFill="1" applyBorder="1" applyAlignment="1">
      <alignment wrapText="1"/>
    </xf>
    <xf numFmtId="0" fontId="23" fillId="2" borderId="1" xfId="0" applyFont="1" applyFill="1" applyBorder="1" applyAlignment="1">
      <alignment wrapText="1"/>
    </xf>
    <xf numFmtId="0" fontId="26" fillId="0" borderId="0" xfId="0" applyFont="1" applyFill="1" applyBorder="1" applyAlignment="1"/>
    <xf numFmtId="0" fontId="21" fillId="10" borderId="1" xfId="0" applyFont="1" applyFill="1" applyBorder="1" applyAlignment="1">
      <alignment horizontal="center" vertical="center"/>
    </xf>
    <xf numFmtId="0" fontId="21" fillId="10" borderId="1" xfId="0" applyFont="1" applyFill="1" applyBorder="1" applyAlignment="1">
      <alignment horizontal="center"/>
    </xf>
    <xf numFmtId="0" fontId="5" fillId="10" borderId="0" xfId="0" applyFont="1" applyFill="1" applyBorder="1" applyAlignment="1">
      <alignment horizontal="center" vertical="center"/>
    </xf>
    <xf numFmtId="2" fontId="5" fillId="10" borderId="0" xfId="0" applyNumberFormat="1" applyFont="1" applyFill="1" applyBorder="1" applyAlignment="1">
      <alignment horizontal="center" vertical="center"/>
    </xf>
    <xf numFmtId="0" fontId="0" fillId="10" borderId="0" xfId="0" applyFill="1" applyBorder="1" applyAlignment="1">
      <alignment horizontal="center" vertical="center"/>
    </xf>
    <xf numFmtId="0" fontId="2" fillId="10" borderId="0" xfId="0" applyFont="1" applyFill="1" applyBorder="1" applyAlignment="1">
      <alignment horizontal="center" vertical="center" wrapText="1"/>
    </xf>
    <xf numFmtId="0" fontId="4" fillId="10" borderId="0" xfId="0" applyFont="1" applyFill="1" applyBorder="1"/>
    <xf numFmtId="0" fontId="14" fillId="10" borderId="0" xfId="0" applyFont="1" applyFill="1" applyBorder="1" applyAlignment="1">
      <alignment vertical="center"/>
    </xf>
    <xf numFmtId="0" fontId="4" fillId="10" borderId="0" xfId="0" applyFont="1" applyFill="1" applyBorder="1" applyAlignment="1">
      <alignment horizontal="center" vertical="center"/>
    </xf>
    <xf numFmtId="0" fontId="21" fillId="10" borderId="0" xfId="0" applyFont="1" applyFill="1" applyBorder="1" applyAlignment="1">
      <alignment horizontal="center" vertical="center"/>
    </xf>
    <xf numFmtId="0" fontId="21" fillId="10" borderId="0" xfId="0" applyFont="1" applyFill="1" applyBorder="1" applyAlignment="1">
      <alignment horizontal="center"/>
    </xf>
    <xf numFmtId="0" fontId="0" fillId="10" borderId="0" xfId="0" applyFill="1" applyBorder="1"/>
    <xf numFmtId="0" fontId="20" fillId="10" borderId="0" xfId="0" applyFont="1" applyFill="1" applyBorder="1" applyAlignment="1"/>
    <xf numFmtId="0" fontId="14" fillId="10" borderId="0" xfId="0" applyFont="1" applyFill="1" applyBorder="1" applyAlignment="1">
      <alignment horizontal="left" vertical="center"/>
    </xf>
    <xf numFmtId="0" fontId="7" fillId="10" borderId="0" xfId="0" applyFont="1" applyFill="1" applyBorder="1" applyAlignment="1">
      <alignment horizontal="centerContinuous"/>
    </xf>
    <xf numFmtId="0" fontId="7" fillId="10" borderId="0" xfId="0" applyFont="1" applyFill="1" applyBorder="1" applyAlignment="1">
      <alignment horizontal="center"/>
    </xf>
    <xf numFmtId="164" fontId="5" fillId="0" borderId="24" xfId="0" applyNumberFormat="1" applyFont="1" applyBorder="1" applyAlignment="1">
      <alignment horizontal="center" vertical="center"/>
    </xf>
    <xf numFmtId="0" fontId="9" fillId="0" borderId="21" xfId="0" applyFont="1" applyBorder="1" applyAlignment="1">
      <alignment horizontal="center"/>
    </xf>
    <xf numFmtId="0" fontId="18" fillId="7" borderId="1" xfId="0" applyFont="1" applyFill="1" applyBorder="1" applyAlignment="1">
      <alignment horizontal="center" wrapText="1"/>
    </xf>
    <xf numFmtId="2" fontId="16" fillId="0" borderId="0" xfId="0" applyNumberFormat="1" applyFont="1" applyFill="1" applyBorder="1" applyAlignment="1">
      <alignment horizontal="center" vertical="center"/>
    </xf>
    <xf numFmtId="0" fontId="16" fillId="0" borderId="1" xfId="0" applyFont="1" applyFill="1" applyBorder="1"/>
    <xf numFmtId="0" fontId="4" fillId="10" borderId="0" xfId="0" applyFont="1" applyFill="1"/>
    <xf numFmtId="0" fontId="4" fillId="10" borderId="12" xfId="0" applyFont="1" applyFill="1" applyBorder="1"/>
    <xf numFmtId="0" fontId="4" fillId="10" borderId="8" xfId="0" applyFont="1" applyFill="1" applyBorder="1"/>
    <xf numFmtId="0" fontId="4" fillId="10" borderId="13" xfId="0" applyFont="1" applyFill="1" applyBorder="1"/>
    <xf numFmtId="2" fontId="4" fillId="10" borderId="1" xfId="0" applyNumberFormat="1" applyFont="1" applyFill="1" applyBorder="1"/>
    <xf numFmtId="0" fontId="4" fillId="10" borderId="14" xfId="0" applyFont="1" applyFill="1" applyBorder="1"/>
    <xf numFmtId="0" fontId="4" fillId="10" borderId="28" xfId="0" applyFont="1" applyFill="1" applyBorder="1"/>
    <xf numFmtId="0" fontId="19" fillId="10" borderId="16" xfId="0" applyFont="1" applyFill="1" applyBorder="1" applyAlignment="1">
      <alignment horizontal="centerContinuous"/>
    </xf>
    <xf numFmtId="0" fontId="19" fillId="10" borderId="4" xfId="0" applyFont="1" applyFill="1" applyBorder="1" applyAlignment="1">
      <alignment horizontal="centerContinuous"/>
    </xf>
    <xf numFmtId="0" fontId="4" fillId="10" borderId="14" xfId="0" applyFont="1" applyFill="1" applyBorder="1" applyAlignment="1"/>
    <xf numFmtId="0" fontId="4" fillId="10" borderId="0" xfId="0" applyFont="1" applyFill="1" applyBorder="1" applyAlignment="1"/>
    <xf numFmtId="0" fontId="4" fillId="10" borderId="15" xfId="0" applyFont="1" applyFill="1" applyBorder="1" applyAlignment="1"/>
    <xf numFmtId="0" fontId="4" fillId="10" borderId="3" xfId="0" applyFont="1" applyFill="1" applyBorder="1" applyAlignment="1"/>
    <xf numFmtId="0" fontId="19" fillId="10" borderId="16" xfId="0" applyFont="1" applyFill="1" applyBorder="1" applyAlignment="1">
      <alignment horizontal="center"/>
    </xf>
    <xf numFmtId="0" fontId="19" fillId="10" borderId="4" xfId="0" applyFont="1" applyFill="1" applyBorder="1" applyAlignment="1">
      <alignment horizontal="center"/>
    </xf>
    <xf numFmtId="0" fontId="19" fillId="10" borderId="29" xfId="0" applyFont="1" applyFill="1" applyBorder="1" applyAlignment="1">
      <alignment horizontal="center"/>
    </xf>
    <xf numFmtId="0" fontId="4" fillId="10" borderId="28" xfId="0" applyFont="1" applyFill="1" applyBorder="1" applyAlignment="1"/>
    <xf numFmtId="0" fontId="4" fillId="10" borderId="30" xfId="0" applyFont="1" applyFill="1" applyBorder="1" applyAlignment="1"/>
    <xf numFmtId="0" fontId="7" fillId="10" borderId="4" xfId="0" applyFont="1" applyFill="1" applyBorder="1" applyAlignment="1">
      <alignment horizontal="centerContinuous"/>
    </xf>
    <xf numFmtId="0" fontId="0" fillId="10" borderId="3" xfId="0" applyFill="1" applyBorder="1" applyAlignment="1"/>
    <xf numFmtId="0" fontId="7" fillId="10" borderId="4" xfId="0" applyFont="1" applyFill="1" applyBorder="1" applyAlignment="1">
      <alignment horizontal="center"/>
    </xf>
    <xf numFmtId="0" fontId="0" fillId="10" borderId="12" xfId="0" applyFill="1" applyBorder="1"/>
    <xf numFmtId="0" fontId="0" fillId="10" borderId="8" xfId="0" applyFill="1" applyBorder="1"/>
    <xf numFmtId="0" fontId="0" fillId="10" borderId="13" xfId="0" applyFill="1" applyBorder="1"/>
    <xf numFmtId="0" fontId="0" fillId="10" borderId="14" xfId="0" applyFill="1" applyBorder="1"/>
    <xf numFmtId="0" fontId="0" fillId="10" borderId="28" xfId="0" applyFill="1" applyBorder="1"/>
    <xf numFmtId="0" fontId="7" fillId="10" borderId="16" xfId="0" applyFont="1" applyFill="1" applyBorder="1" applyAlignment="1">
      <alignment horizontal="centerContinuous"/>
    </xf>
    <xf numFmtId="0" fontId="0" fillId="10" borderId="14" xfId="0" applyFill="1" applyBorder="1" applyAlignment="1"/>
    <xf numFmtId="0" fontId="0" fillId="10" borderId="15" xfId="0" applyFill="1" applyBorder="1" applyAlignment="1"/>
    <xf numFmtId="0" fontId="7" fillId="10" borderId="16" xfId="0" applyFont="1" applyFill="1" applyBorder="1" applyAlignment="1">
      <alignment horizontal="center"/>
    </xf>
    <xf numFmtId="0" fontId="7" fillId="10" borderId="29" xfId="0" applyFont="1" applyFill="1" applyBorder="1" applyAlignment="1">
      <alignment horizontal="center"/>
    </xf>
    <xf numFmtId="0" fontId="0" fillId="10" borderId="28" xfId="0" applyFill="1" applyBorder="1" applyAlignment="1"/>
    <xf numFmtId="0" fontId="0" fillId="10" borderId="30" xfId="0" applyFill="1" applyBorder="1" applyAlignment="1"/>
    <xf numFmtId="0" fontId="15" fillId="2" borderId="0" xfId="0" applyFont="1" applyFill="1" applyBorder="1" applyAlignment="1">
      <alignment horizontal="center" vertical="center" wrapText="1"/>
    </xf>
    <xf numFmtId="0" fontId="27" fillId="2" borderId="0" xfId="0" applyFont="1" applyFill="1" applyBorder="1" applyAlignment="1">
      <alignment horizontal="center" vertical="center" wrapText="1"/>
    </xf>
    <xf numFmtId="165" fontId="16" fillId="10" borderId="1" xfId="0" applyNumberFormat="1" applyFont="1" applyFill="1" applyBorder="1" applyAlignment="1">
      <alignment horizontal="center" vertical="center"/>
    </xf>
    <xf numFmtId="166" fontId="0" fillId="10" borderId="1" xfId="0" applyNumberFormat="1" applyFill="1" applyBorder="1"/>
    <xf numFmtId="0" fontId="6" fillId="7" borderId="34" xfId="0" applyFont="1" applyFill="1" applyBorder="1" applyAlignment="1">
      <alignment horizontal="center" vertical="center" wrapText="1"/>
    </xf>
    <xf numFmtId="0" fontId="5" fillId="0" borderId="1" xfId="0" applyFont="1" applyBorder="1" applyAlignment="1">
      <alignment horizontal="left" vertical="center" wrapText="1"/>
    </xf>
    <xf numFmtId="0" fontId="5" fillId="0" borderId="1" xfId="0" applyFont="1" applyBorder="1" applyAlignment="1">
      <alignment horizontal="left" vertical="center"/>
    </xf>
    <xf numFmtId="0" fontId="5" fillId="10" borderId="1" xfId="0" applyFont="1" applyFill="1" applyBorder="1" applyAlignment="1">
      <alignment horizontal="left" vertical="center" wrapText="1"/>
    </xf>
    <xf numFmtId="0" fontId="5" fillId="10" borderId="1" xfId="0" applyFont="1" applyFill="1" applyBorder="1" applyAlignment="1">
      <alignment horizontal="left" vertical="center"/>
    </xf>
    <xf numFmtId="166" fontId="5" fillId="10" borderId="1" xfId="0" applyNumberFormat="1" applyFont="1" applyFill="1" applyBorder="1" applyAlignment="1">
      <alignment horizontal="center" vertical="center"/>
    </xf>
    <xf numFmtId="164" fontId="5" fillId="11" borderId="24" xfId="0" applyNumberFormat="1" applyFont="1" applyFill="1" applyBorder="1" applyAlignment="1">
      <alignment horizontal="center" vertical="center"/>
    </xf>
    <xf numFmtId="164" fontId="5" fillId="11" borderId="1" xfId="0" applyNumberFormat="1" applyFont="1" applyFill="1" applyBorder="1" applyAlignment="1">
      <alignment horizontal="center" vertical="center"/>
    </xf>
    <xf numFmtId="2" fontId="4" fillId="0" borderId="1" xfId="0" applyNumberFormat="1" applyFont="1" applyBorder="1"/>
    <xf numFmtId="0" fontId="5" fillId="12" borderId="0" xfId="0" applyFont="1" applyFill="1"/>
    <xf numFmtId="0" fontId="28" fillId="0" borderId="0" xfId="0" applyFont="1"/>
    <xf numFmtId="0" fontId="28" fillId="10" borderId="0" xfId="0" applyFont="1" applyFill="1" applyBorder="1"/>
    <xf numFmtId="0" fontId="4" fillId="10" borderId="20" xfId="0" applyFont="1" applyFill="1" applyBorder="1"/>
    <xf numFmtId="0" fontId="4" fillId="10" borderId="35" xfId="0" applyFont="1" applyFill="1" applyBorder="1"/>
    <xf numFmtId="0" fontId="4" fillId="10" borderId="30" xfId="0" applyFont="1" applyFill="1" applyBorder="1"/>
    <xf numFmtId="0" fontId="4" fillId="10" borderId="27" xfId="0" applyFont="1" applyFill="1" applyBorder="1"/>
    <xf numFmtId="0" fontId="29" fillId="7" borderId="2" xfId="0" applyFont="1" applyFill="1" applyBorder="1"/>
    <xf numFmtId="0" fontId="29" fillId="2" borderId="0" xfId="0" applyFont="1" applyFill="1" applyAlignment="1">
      <alignment wrapText="1"/>
    </xf>
    <xf numFmtId="4" fontId="0" fillId="0" borderId="1" xfId="0" applyNumberFormat="1" applyBorder="1" applyAlignment="1">
      <alignment horizontal="center" vertical="center"/>
    </xf>
    <xf numFmtId="0" fontId="2" fillId="2" borderId="32" xfId="0" applyFont="1" applyFill="1" applyBorder="1" applyAlignment="1">
      <alignment horizontal="center" vertical="center" wrapText="1"/>
    </xf>
    <xf numFmtId="10" fontId="4" fillId="0" borderId="1" xfId="1" applyNumberFormat="1" applyFont="1" applyBorder="1"/>
    <xf numFmtId="0" fontId="26" fillId="10" borderId="0" xfId="0" applyFont="1" applyFill="1" applyBorder="1" applyAlignment="1"/>
    <xf numFmtId="165" fontId="4" fillId="0" borderId="1" xfId="0" applyNumberFormat="1" applyFont="1" applyBorder="1" applyAlignment="1">
      <alignment horizontal="center"/>
    </xf>
    <xf numFmtId="0" fontId="4" fillId="0" borderId="1" xfId="0" applyFont="1" applyBorder="1" applyAlignment="1">
      <alignment horizontal="center"/>
    </xf>
    <xf numFmtId="0" fontId="0" fillId="0" borderId="15" xfId="0" applyBorder="1"/>
    <xf numFmtId="0" fontId="0" fillId="0" borderId="3" xfId="0" applyBorder="1"/>
    <xf numFmtId="0" fontId="0" fillId="0" borderId="30" xfId="0" applyBorder="1"/>
    <xf numFmtId="0" fontId="6" fillId="7" borderId="1" xfId="0" applyFont="1" applyFill="1" applyBorder="1" applyAlignment="1">
      <alignment horizontal="center" vertical="center"/>
    </xf>
    <xf numFmtId="0" fontId="6" fillId="2" borderId="1" xfId="0" applyFont="1" applyFill="1" applyBorder="1" applyAlignment="1">
      <alignment horizontal="center" vertical="center"/>
    </xf>
    <xf numFmtId="0" fontId="6" fillId="2" borderId="1"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13" fillId="10" borderId="0" xfId="0" applyFont="1" applyFill="1" applyBorder="1" applyAlignment="1">
      <alignment horizontal="center" vertical="center" wrapText="1"/>
    </xf>
    <xf numFmtId="0" fontId="13" fillId="10" borderId="0" xfId="0" applyFont="1" applyFill="1" applyBorder="1" applyAlignment="1">
      <alignment vertical="center" wrapText="1"/>
    </xf>
    <xf numFmtId="0" fontId="13" fillId="6" borderId="26" xfId="0" applyFont="1" applyFill="1" applyBorder="1" applyAlignment="1">
      <alignment vertical="center" wrapText="1"/>
    </xf>
    <xf numFmtId="0" fontId="1" fillId="7" borderId="20" xfId="0" applyFont="1" applyFill="1" applyBorder="1" applyAlignment="1">
      <alignment horizontal="center"/>
    </xf>
    <xf numFmtId="0" fontId="1" fillId="7" borderId="33" xfId="0" applyFont="1" applyFill="1" applyBorder="1" applyAlignment="1">
      <alignment horizontal="center"/>
    </xf>
    <xf numFmtId="0" fontId="1" fillId="7" borderId="36" xfId="0" applyFont="1" applyFill="1" applyBorder="1" applyAlignment="1">
      <alignment horizontal="center"/>
    </xf>
    <xf numFmtId="0" fontId="15" fillId="3" borderId="2" xfId="0" applyFont="1" applyFill="1" applyBorder="1" applyAlignment="1">
      <alignment horizontal="center" wrapText="1"/>
    </xf>
    <xf numFmtId="0" fontId="15" fillId="3" borderId="24" xfId="0" applyFont="1" applyFill="1" applyBorder="1" applyAlignment="1">
      <alignment horizontal="center" wrapText="1"/>
    </xf>
    <xf numFmtId="0" fontId="1" fillId="2" borderId="3" xfId="0" applyFont="1" applyFill="1" applyBorder="1" applyAlignment="1">
      <alignment horizontal="center"/>
    </xf>
    <xf numFmtId="0" fontId="21" fillId="5" borderId="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16" xfId="0" applyFont="1" applyFill="1" applyBorder="1" applyAlignment="1">
      <alignment horizontal="center" vertical="center" wrapText="1"/>
    </xf>
    <xf numFmtId="0" fontId="21" fillId="5" borderId="17" xfId="0" applyFont="1" applyFill="1" applyBorder="1" applyAlignment="1">
      <alignment horizontal="center" vertical="center" wrapText="1"/>
    </xf>
    <xf numFmtId="0" fontId="21" fillId="5" borderId="19" xfId="0" applyFont="1" applyFill="1" applyBorder="1" applyAlignment="1">
      <alignment horizontal="center" vertical="center" wrapText="1"/>
    </xf>
    <xf numFmtId="0" fontId="6" fillId="2" borderId="3" xfId="0" applyFont="1" applyFill="1" applyBorder="1" applyAlignment="1">
      <alignment horizontal="center" vertical="center"/>
    </xf>
    <xf numFmtId="0" fontId="12" fillId="0" borderId="25" xfId="0" applyFont="1" applyBorder="1" applyAlignment="1">
      <alignment horizontal="center" vertical="center" wrapText="1"/>
    </xf>
    <xf numFmtId="0" fontId="12" fillId="0" borderId="26" xfId="0" applyFont="1" applyBorder="1" applyAlignment="1">
      <alignment horizontal="center" vertical="center" wrapText="1"/>
    </xf>
    <xf numFmtId="0" fontId="12" fillId="0" borderId="27" xfId="0" applyFont="1" applyBorder="1" applyAlignment="1">
      <alignment horizontal="center" vertical="center" wrapText="1"/>
    </xf>
    <xf numFmtId="0" fontId="5" fillId="0" borderId="25" xfId="0" applyFont="1" applyBorder="1" applyAlignment="1">
      <alignment horizontal="center" vertical="center"/>
    </xf>
    <xf numFmtId="0" fontId="5" fillId="0" borderId="26" xfId="0" applyFont="1" applyBorder="1" applyAlignment="1">
      <alignment horizontal="center" vertical="center"/>
    </xf>
    <xf numFmtId="0" fontId="5" fillId="0" borderId="27" xfId="0" applyFont="1" applyBorder="1" applyAlignment="1">
      <alignment horizontal="center" vertical="center"/>
    </xf>
    <xf numFmtId="0" fontId="5" fillId="0" borderId="25"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27" xfId="0" applyFont="1" applyBorder="1" applyAlignment="1">
      <alignment horizontal="center" vertical="center" wrapText="1"/>
    </xf>
    <xf numFmtId="0" fontId="6" fillId="7" borderId="20" xfId="0" applyFont="1" applyFill="1" applyBorder="1" applyAlignment="1">
      <alignment horizontal="center" vertical="center"/>
    </xf>
    <xf numFmtId="0" fontId="6" fillId="7" borderId="33" xfId="0" applyFont="1" applyFill="1" applyBorder="1" applyAlignment="1">
      <alignment horizontal="center" vertical="center"/>
    </xf>
    <xf numFmtId="0" fontId="1" fillId="4" borderId="0" xfId="0" applyFont="1" applyFill="1" applyAlignment="1">
      <alignment horizontal="center" vertical="center"/>
    </xf>
    <xf numFmtId="0" fontId="0" fillId="0" borderId="12" xfId="0" applyFill="1" applyBorder="1" applyAlignment="1">
      <alignment horizontal="left" wrapText="1"/>
    </xf>
    <xf numFmtId="0" fontId="0" fillId="0" borderId="8" xfId="0" applyFill="1" applyBorder="1" applyAlignment="1">
      <alignment horizontal="left" wrapText="1"/>
    </xf>
    <xf numFmtId="0" fontId="0" fillId="0" borderId="13" xfId="0" applyFill="1" applyBorder="1" applyAlignment="1">
      <alignment horizontal="left" wrapText="1"/>
    </xf>
    <xf numFmtId="0" fontId="0" fillId="0" borderId="14" xfId="0" applyFill="1" applyBorder="1" applyAlignment="1">
      <alignment horizontal="left" wrapText="1"/>
    </xf>
    <xf numFmtId="0" fontId="0" fillId="0" borderId="0" xfId="0" applyFill="1" applyBorder="1" applyAlignment="1">
      <alignment horizontal="left" wrapText="1"/>
    </xf>
    <xf numFmtId="0" fontId="0" fillId="0" borderId="28" xfId="0" applyFill="1" applyBorder="1" applyAlignment="1">
      <alignment horizontal="left" wrapText="1"/>
    </xf>
    <xf numFmtId="0" fontId="0" fillId="0" borderId="15" xfId="0" applyFill="1" applyBorder="1" applyAlignment="1">
      <alignment horizontal="left" wrapText="1"/>
    </xf>
    <xf numFmtId="0" fontId="0" fillId="0" borderId="3" xfId="0" applyFill="1" applyBorder="1" applyAlignment="1">
      <alignment horizontal="left" wrapText="1"/>
    </xf>
    <xf numFmtId="0" fontId="0" fillId="0" borderId="30" xfId="0" applyFill="1" applyBorder="1" applyAlignment="1">
      <alignment horizontal="left" wrapText="1"/>
    </xf>
    <xf numFmtId="0" fontId="1" fillId="3" borderId="6" xfId="0" applyFont="1" applyFill="1" applyBorder="1" applyAlignment="1">
      <alignment horizontal="center"/>
    </xf>
    <xf numFmtId="0" fontId="1" fillId="3" borderId="7" xfId="0" applyFont="1" applyFill="1" applyBorder="1" applyAlignment="1">
      <alignment horizontal="center"/>
    </xf>
    <xf numFmtId="0" fontId="1" fillId="3" borderId="11" xfId="0" applyFont="1" applyFill="1" applyBorder="1" applyAlignment="1">
      <alignment horizontal="center" vertical="center" wrapText="1"/>
    </xf>
    <xf numFmtId="0" fontId="1" fillId="3" borderId="38" xfId="0" applyFont="1" applyFill="1" applyBorder="1" applyAlignment="1">
      <alignment horizontal="center" vertical="center" wrapText="1"/>
    </xf>
    <xf numFmtId="0" fontId="1" fillId="3" borderId="37" xfId="0" applyFont="1" applyFill="1" applyBorder="1" applyAlignment="1">
      <alignment horizontal="center" vertical="center" wrapText="1"/>
    </xf>
    <xf numFmtId="0" fontId="29" fillId="4" borderId="0" xfId="0" applyFont="1" applyFill="1" applyAlignment="1">
      <alignment horizontal="center" vertical="center"/>
    </xf>
    <xf numFmtId="0" fontId="1" fillId="2" borderId="1" xfId="0" applyFont="1" applyFill="1" applyBorder="1" applyAlignment="1">
      <alignment horizontal="center" vertical="center"/>
    </xf>
  </cellXfs>
  <cellStyles count="4">
    <cellStyle name="Comma" xfId="3" builtinId="3"/>
    <cellStyle name="Normal" xfId="0" builtinId="0"/>
    <cellStyle name="Normal 2" xfId="2" xr:uid="{AAF522BC-DD7E-4A3F-8422-AEF2C9587B98}"/>
    <cellStyle name="Percent" xfId="1" builtinId="5"/>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9966"/>
      <color rgb="FFFF616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35" Type="http://schemas.openxmlformats.org/officeDocument/2006/relationships/customXml" Target="../customXml/item3.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IN"/>
              <a:t>Cleaned Data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'Equity Portfolio of the Bank'!$M$2</c:f>
              <c:strCache>
                <c:ptCount val="1"/>
                <c:pt idx="0">
                  <c:v>Portfolio Values</c:v>
                </c:pt>
              </c:strCache>
            </c:strRef>
          </c:tx>
          <c:spPr>
            <a:ln w="28575" cap="rnd">
              <a:solidFill>
                <a:schemeClr val="accent1"/>
              </a:solidFill>
              <a:round/>
            </a:ln>
            <a:effectLst/>
          </c:spPr>
          <c:marker>
            <c:symbol val="none"/>
          </c:marker>
          <c:cat>
            <c:strRef>
              <c:f>'Equity Portfolio of the Bank'!$L$3:$L$70</c:f>
              <c:strCache>
                <c:ptCount val="68"/>
                <c:pt idx="0">
                  <c:v>Q1 2005</c:v>
                </c:pt>
                <c:pt idx="1">
                  <c:v>Q2 2005</c:v>
                </c:pt>
                <c:pt idx="2">
                  <c:v>Q3 2005</c:v>
                </c:pt>
                <c:pt idx="3">
                  <c:v>Q4 2005</c:v>
                </c:pt>
                <c:pt idx="4">
                  <c:v>Q1 2006</c:v>
                </c:pt>
                <c:pt idx="5">
                  <c:v>Q2 2006</c:v>
                </c:pt>
                <c:pt idx="6">
                  <c:v>Q3 2006</c:v>
                </c:pt>
                <c:pt idx="7">
                  <c:v>Q4 2006</c:v>
                </c:pt>
                <c:pt idx="8">
                  <c:v>Q1 2007</c:v>
                </c:pt>
                <c:pt idx="9">
                  <c:v>Q2 2007</c:v>
                </c:pt>
                <c:pt idx="10">
                  <c:v>Q3 2007</c:v>
                </c:pt>
                <c:pt idx="11">
                  <c:v>Q4 2007</c:v>
                </c:pt>
                <c:pt idx="12">
                  <c:v>Q1 2008</c:v>
                </c:pt>
                <c:pt idx="13">
                  <c:v>Q2 2008</c:v>
                </c:pt>
                <c:pt idx="14">
                  <c:v>Q3 2008</c:v>
                </c:pt>
                <c:pt idx="15">
                  <c:v>Q4 2008</c:v>
                </c:pt>
                <c:pt idx="16">
                  <c:v>Q1 2009</c:v>
                </c:pt>
                <c:pt idx="17">
                  <c:v>Q2 2009</c:v>
                </c:pt>
                <c:pt idx="18">
                  <c:v>Q3 2009</c:v>
                </c:pt>
                <c:pt idx="19">
                  <c:v>Q4 2009</c:v>
                </c:pt>
                <c:pt idx="20">
                  <c:v>Q1 2010</c:v>
                </c:pt>
                <c:pt idx="21">
                  <c:v>Q2 2010</c:v>
                </c:pt>
                <c:pt idx="22">
                  <c:v>Q3 2010</c:v>
                </c:pt>
                <c:pt idx="23">
                  <c:v>Q4 2010</c:v>
                </c:pt>
                <c:pt idx="24">
                  <c:v>Q1 2011</c:v>
                </c:pt>
                <c:pt idx="25">
                  <c:v>Q2 2011</c:v>
                </c:pt>
                <c:pt idx="26">
                  <c:v>Q3 2011</c:v>
                </c:pt>
                <c:pt idx="27">
                  <c:v>Q4 2011</c:v>
                </c:pt>
                <c:pt idx="28">
                  <c:v>Q1 2012</c:v>
                </c:pt>
                <c:pt idx="29">
                  <c:v>Q2 2012</c:v>
                </c:pt>
                <c:pt idx="30">
                  <c:v>Q3 2012</c:v>
                </c:pt>
                <c:pt idx="31">
                  <c:v>Q4 2012</c:v>
                </c:pt>
                <c:pt idx="32">
                  <c:v>Q1 2013</c:v>
                </c:pt>
                <c:pt idx="33">
                  <c:v>Q2 2013</c:v>
                </c:pt>
                <c:pt idx="34">
                  <c:v>Q3 2013</c:v>
                </c:pt>
                <c:pt idx="35">
                  <c:v>Q4 2013</c:v>
                </c:pt>
                <c:pt idx="36">
                  <c:v>Q1 2014</c:v>
                </c:pt>
                <c:pt idx="37">
                  <c:v>Q2 2014</c:v>
                </c:pt>
                <c:pt idx="38">
                  <c:v>Q3 2014</c:v>
                </c:pt>
                <c:pt idx="39">
                  <c:v>Q4 2014</c:v>
                </c:pt>
                <c:pt idx="40">
                  <c:v>Q1 2015</c:v>
                </c:pt>
                <c:pt idx="41">
                  <c:v>Q2 2015</c:v>
                </c:pt>
                <c:pt idx="42">
                  <c:v>Q3 2015</c:v>
                </c:pt>
                <c:pt idx="43">
                  <c:v>Q4 2015</c:v>
                </c:pt>
                <c:pt idx="44">
                  <c:v>Q1 2016</c:v>
                </c:pt>
                <c:pt idx="45">
                  <c:v>Q2 2016</c:v>
                </c:pt>
                <c:pt idx="46">
                  <c:v>Q3 2016</c:v>
                </c:pt>
                <c:pt idx="47">
                  <c:v>Q4 2016</c:v>
                </c:pt>
                <c:pt idx="48">
                  <c:v>Q1 2017</c:v>
                </c:pt>
                <c:pt idx="49">
                  <c:v>Q2 2017</c:v>
                </c:pt>
                <c:pt idx="50">
                  <c:v>Q3 2017</c:v>
                </c:pt>
                <c:pt idx="51">
                  <c:v>Q4 2017</c:v>
                </c:pt>
                <c:pt idx="52">
                  <c:v>Q1 2018</c:v>
                </c:pt>
                <c:pt idx="53">
                  <c:v>Q2 2018</c:v>
                </c:pt>
                <c:pt idx="54">
                  <c:v>Q3 2018 </c:v>
                </c:pt>
                <c:pt idx="55">
                  <c:v>Q4 2018</c:v>
                </c:pt>
                <c:pt idx="56">
                  <c:v>Q1 2019</c:v>
                </c:pt>
                <c:pt idx="57">
                  <c:v>Q2 2019</c:v>
                </c:pt>
                <c:pt idx="58">
                  <c:v>Q3 2019</c:v>
                </c:pt>
                <c:pt idx="59">
                  <c:v>Q4 2019</c:v>
                </c:pt>
                <c:pt idx="60">
                  <c:v>Q1 2020</c:v>
                </c:pt>
                <c:pt idx="61">
                  <c:v>Q2 2020</c:v>
                </c:pt>
                <c:pt idx="62">
                  <c:v>Q3 2020</c:v>
                </c:pt>
                <c:pt idx="63">
                  <c:v>Q4 2020</c:v>
                </c:pt>
                <c:pt idx="64">
                  <c:v>Q1 2021</c:v>
                </c:pt>
                <c:pt idx="65">
                  <c:v>Q2 2021</c:v>
                </c:pt>
                <c:pt idx="66">
                  <c:v>Q3 2021</c:v>
                </c:pt>
                <c:pt idx="67">
                  <c:v>Q4 2021</c:v>
                </c:pt>
              </c:strCache>
            </c:strRef>
          </c:cat>
          <c:val>
            <c:numRef>
              <c:f>'Equity Portfolio of the Bank'!$M$3:$M$70</c:f>
              <c:numCache>
                <c:formatCode>General</c:formatCode>
                <c:ptCount val="68"/>
                <c:pt idx="0">
                  <c:v>1180.5899999999999</c:v>
                </c:pt>
                <c:pt idx="1">
                  <c:v>1191.33</c:v>
                </c:pt>
                <c:pt idx="2">
                  <c:v>1228.81</c:v>
                </c:pt>
                <c:pt idx="3">
                  <c:v>1248.29</c:v>
                </c:pt>
                <c:pt idx="4">
                  <c:v>1294.83</c:v>
                </c:pt>
                <c:pt idx="5">
                  <c:v>1270.2</c:v>
                </c:pt>
                <c:pt idx="6">
                  <c:v>1335.85</c:v>
                </c:pt>
                <c:pt idx="7">
                  <c:v>1418.3</c:v>
                </c:pt>
                <c:pt idx="8">
                  <c:v>1420.86</c:v>
                </c:pt>
                <c:pt idx="9">
                  <c:v>1503.35</c:v>
                </c:pt>
                <c:pt idx="10">
                  <c:v>1526.75</c:v>
                </c:pt>
                <c:pt idx="11">
                  <c:v>1468.36</c:v>
                </c:pt>
                <c:pt idx="12">
                  <c:v>1322.7</c:v>
                </c:pt>
                <c:pt idx="13">
                  <c:v>1280</c:v>
                </c:pt>
                <c:pt idx="14">
                  <c:v>1166.3599999999999</c:v>
                </c:pt>
                <c:pt idx="15">
                  <c:v>903.25</c:v>
                </c:pt>
                <c:pt idx="16">
                  <c:v>797.87</c:v>
                </c:pt>
                <c:pt idx="17">
                  <c:v>919.32</c:v>
                </c:pt>
                <c:pt idx="18">
                  <c:v>1057.08</c:v>
                </c:pt>
                <c:pt idx="19">
                  <c:v>1113.26</c:v>
                </c:pt>
                <c:pt idx="20">
                  <c:v>1169.43</c:v>
                </c:pt>
                <c:pt idx="21">
                  <c:v>1030.71</c:v>
                </c:pt>
                <c:pt idx="22">
                  <c:v>1141.2</c:v>
                </c:pt>
                <c:pt idx="23">
                  <c:v>1257.6400000000001</c:v>
                </c:pt>
                <c:pt idx="24">
                  <c:v>1325.83</c:v>
                </c:pt>
                <c:pt idx="25">
                  <c:v>1320.64</c:v>
                </c:pt>
                <c:pt idx="26">
                  <c:v>1131.42</c:v>
                </c:pt>
                <c:pt idx="27">
                  <c:v>1257.5999999999999</c:v>
                </c:pt>
                <c:pt idx="28">
                  <c:v>1408.47</c:v>
                </c:pt>
                <c:pt idx="29">
                  <c:v>1362.16</c:v>
                </c:pt>
                <c:pt idx="30">
                  <c:v>1440.67</c:v>
                </c:pt>
                <c:pt idx="31">
                  <c:v>1426.19</c:v>
                </c:pt>
                <c:pt idx="32">
                  <c:v>1569.19</c:v>
                </c:pt>
                <c:pt idx="33">
                  <c:v>1606.28</c:v>
                </c:pt>
                <c:pt idx="34">
                  <c:v>1681.55</c:v>
                </c:pt>
                <c:pt idx="35">
                  <c:v>1848.36</c:v>
                </c:pt>
                <c:pt idx="36">
                  <c:v>1872.34</c:v>
                </c:pt>
                <c:pt idx="37">
                  <c:v>1960.23</c:v>
                </c:pt>
                <c:pt idx="38">
                  <c:v>1972.29</c:v>
                </c:pt>
                <c:pt idx="39">
                  <c:v>2058.9</c:v>
                </c:pt>
                <c:pt idx="40">
                  <c:v>2067.89</c:v>
                </c:pt>
                <c:pt idx="41">
                  <c:v>2063.11</c:v>
                </c:pt>
                <c:pt idx="42">
                  <c:v>1920.03</c:v>
                </c:pt>
                <c:pt idx="43">
                  <c:v>2043.94</c:v>
                </c:pt>
                <c:pt idx="44">
                  <c:v>2059.7399999999998</c:v>
                </c:pt>
                <c:pt idx="45">
                  <c:v>2098.86</c:v>
                </c:pt>
                <c:pt idx="46" formatCode="0.00">
                  <c:v>2168.85</c:v>
                </c:pt>
                <c:pt idx="47" formatCode="0.00">
                  <c:v>2238.83</c:v>
                </c:pt>
                <c:pt idx="48" formatCode="0.00">
                  <c:v>2362.7199999999998</c:v>
                </c:pt>
                <c:pt idx="49" formatCode="0.00">
                  <c:v>2423.41</c:v>
                </c:pt>
                <c:pt idx="50" formatCode="0.00">
                  <c:v>2603.2773015873017</c:v>
                </c:pt>
                <c:pt idx="51" formatCode="0.00">
                  <c:v>2733.4767213114756</c:v>
                </c:pt>
                <c:pt idx="52">
                  <c:v>2669.29</c:v>
                </c:pt>
                <c:pt idx="53">
                  <c:v>2760.05</c:v>
                </c:pt>
                <c:pt idx="54">
                  <c:v>2942.92</c:v>
                </c:pt>
                <c:pt idx="55">
                  <c:v>2507.67</c:v>
                </c:pt>
                <c:pt idx="56">
                  <c:v>2845.83</c:v>
                </c:pt>
                <c:pt idx="57">
                  <c:v>2948.19</c:v>
                </c:pt>
                <c:pt idx="58">
                  <c:v>2967.49</c:v>
                </c:pt>
                <c:pt idx="59">
                  <c:v>3220.25</c:v>
                </c:pt>
                <c:pt idx="60">
                  <c:v>2533.02</c:v>
                </c:pt>
                <c:pt idx="61">
                  <c:v>3078.13</c:v>
                </c:pt>
                <c:pt idx="62">
                  <c:v>3344.15</c:v>
                </c:pt>
                <c:pt idx="63">
                  <c:v>3823.17</c:v>
                </c:pt>
                <c:pt idx="64">
                  <c:v>4055.46</c:v>
                </c:pt>
                <c:pt idx="65">
                  <c:v>4377.24</c:v>
                </c:pt>
                <c:pt idx="66">
                  <c:v>4357.9399999999996</c:v>
                </c:pt>
                <c:pt idx="67">
                  <c:v>4740.84</c:v>
                </c:pt>
              </c:numCache>
            </c:numRef>
          </c:val>
          <c:smooth val="0"/>
          <c:extLst>
            <c:ext xmlns:c16="http://schemas.microsoft.com/office/drawing/2014/chart" uri="{C3380CC4-5D6E-409C-BE32-E72D297353CC}">
              <c16:uniqueId val="{00000000-DB40-402A-B7D9-D85B91743EDE}"/>
            </c:ext>
          </c:extLst>
        </c:ser>
        <c:dLbls>
          <c:showLegendKey val="0"/>
          <c:showVal val="0"/>
          <c:showCatName val="0"/>
          <c:showSerName val="0"/>
          <c:showPercent val="0"/>
          <c:showBubbleSize val="0"/>
        </c:dLbls>
        <c:smooth val="0"/>
        <c:axId val="1329085792"/>
        <c:axId val="1649180576"/>
      </c:lineChart>
      <c:catAx>
        <c:axId val="13290857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49180576"/>
        <c:crosses val="autoZero"/>
        <c:auto val="1"/>
        <c:lblAlgn val="ctr"/>
        <c:lblOffset val="100"/>
        <c:noMultiLvlLbl val="0"/>
      </c:catAx>
      <c:valAx>
        <c:axId val="164918057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290857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'Final Calculations'!$B$2</c:f>
              <c:strCache>
                <c:ptCount val="1"/>
                <c:pt idx="0">
                  <c:v>Baseline</c:v>
                </c:pt>
              </c:strCache>
            </c:strRef>
          </c:tx>
          <c:spPr>
            <a:ln w="28575" cap="rnd">
              <a:solidFill>
                <a:schemeClr val="accent1"/>
              </a:solidFill>
              <a:round/>
            </a:ln>
            <a:effectLst/>
          </c:spPr>
          <c:marker>
            <c:symbol val="none"/>
          </c:marker>
          <c:val>
            <c:numRef>
              <c:f>'Final Calculations'!$B$3:$B$15</c:f>
              <c:numCache>
                <c:formatCode>_(* #,##0.00_);_(* \(#,##0.00\);_(* "-"??_);_(@_)</c:formatCode>
                <c:ptCount val="13"/>
                <c:pt idx="0">
                  <c:v>4279.9982155009548</c:v>
                </c:pt>
                <c:pt idx="1">
                  <c:v>4273.490437723297</c:v>
                </c:pt>
                <c:pt idx="2">
                  <c:v>4235.7781399840915</c:v>
                </c:pt>
                <c:pt idx="3">
                  <c:v>4198.3986421941308</c:v>
                </c:pt>
                <c:pt idx="4">
                  <c:v>4192.0149373396671</c:v>
                </c:pt>
                <c:pt idx="5">
                  <c:v>4100.6884999928006</c:v>
                </c:pt>
                <c:pt idx="6">
                  <c:v>4040.9122483358651</c:v>
                </c:pt>
                <c:pt idx="7">
                  <c:v>4058.3210161737543</c:v>
                </c:pt>
                <c:pt idx="8">
                  <c:v>4075.804783214548</c:v>
                </c:pt>
                <c:pt idx="9">
                  <c:v>4147.5999599760144</c:v>
                </c:pt>
                <c:pt idx="10">
                  <c:v>4141.2934949984447</c:v>
                </c:pt>
                <c:pt idx="11">
                  <c:v>4214.2422534176421</c:v>
                </c:pt>
                <c:pt idx="12">
                  <c:v>4232.3977491309133</c:v>
                </c:pt>
              </c:numCache>
            </c:numRef>
          </c:val>
          <c:smooth val="0"/>
          <c:extLst>
            <c:ext xmlns:c16="http://schemas.microsoft.com/office/drawing/2014/chart" uri="{C3380CC4-5D6E-409C-BE32-E72D297353CC}">
              <c16:uniqueId val="{00000000-CC2E-41DF-AE6E-6973E218716F}"/>
            </c:ext>
          </c:extLst>
        </c:ser>
        <c:ser>
          <c:idx val="1"/>
          <c:order val="1"/>
          <c:tx>
            <c:strRef>
              <c:f>'Final Calculations'!$C$2</c:f>
              <c:strCache>
                <c:ptCount val="1"/>
                <c:pt idx="0">
                  <c:v>Adverse</c:v>
                </c:pt>
              </c:strCache>
            </c:strRef>
          </c:tx>
          <c:spPr>
            <a:ln w="28575" cap="rnd">
              <a:solidFill>
                <a:schemeClr val="accent4"/>
              </a:solidFill>
              <a:round/>
            </a:ln>
            <a:effectLst/>
          </c:spPr>
          <c:marker>
            <c:symbol val="none"/>
          </c:marker>
          <c:val>
            <c:numRef>
              <c:f>'Final Calculations'!$C$3:$C$15</c:f>
              <c:numCache>
                <c:formatCode>_(* #,##0.00_);_(* \(#,##0.00\);_(* "-"??_);_(@_)</c:formatCode>
                <c:ptCount val="13"/>
                <c:pt idx="0">
                  <c:v>3373.3308066909199</c:v>
                </c:pt>
                <c:pt idx="1">
                  <c:v>3058.9566759272548</c:v>
                </c:pt>
                <c:pt idx="2">
                  <c:v>2827.4168797725461</c:v>
                </c:pt>
                <c:pt idx="3">
                  <c:v>2632.6616501706558</c:v>
                </c:pt>
                <c:pt idx="4">
                  <c:v>2498.2999900301884</c:v>
                </c:pt>
                <c:pt idx="5">
                  <c:v>2405.5461755963815</c:v>
                </c:pt>
                <c:pt idx="6">
                  <c:v>2360.6257913262107</c:v>
                </c:pt>
                <c:pt idx="7">
                  <c:v>2364.2206111321807</c:v>
                </c:pt>
                <c:pt idx="8">
                  <c:v>2423.5956623037064</c:v>
                </c:pt>
                <c:pt idx="9">
                  <c:v>2524.7173106802625</c:v>
                </c:pt>
                <c:pt idx="10">
                  <c:v>2595.6661865785163</c:v>
                </c:pt>
                <c:pt idx="11">
                  <c:v>2703.9672730611601</c:v>
                </c:pt>
                <c:pt idx="12">
                  <c:v>2788.0555804524056</c:v>
                </c:pt>
              </c:numCache>
            </c:numRef>
          </c:val>
          <c:smooth val="0"/>
          <c:extLst>
            <c:ext xmlns:c16="http://schemas.microsoft.com/office/drawing/2014/chart" uri="{C3380CC4-5D6E-409C-BE32-E72D297353CC}">
              <c16:uniqueId val="{00000001-CC2E-41DF-AE6E-6973E218716F}"/>
            </c:ext>
          </c:extLst>
        </c:ser>
        <c:ser>
          <c:idx val="2"/>
          <c:order val="2"/>
          <c:tx>
            <c:strRef>
              <c:f>'Final Calculations'!$D$2</c:f>
              <c:strCache>
                <c:ptCount val="1"/>
                <c:pt idx="0">
                  <c:v>Severely Adverse</c:v>
                </c:pt>
              </c:strCache>
            </c:strRef>
          </c:tx>
          <c:spPr>
            <a:ln w="28575" cap="rnd">
              <a:solidFill>
                <a:schemeClr val="accent4">
                  <a:lumMod val="50000"/>
                </a:schemeClr>
              </a:solidFill>
              <a:round/>
            </a:ln>
            <a:effectLst/>
          </c:spPr>
          <c:marker>
            <c:symbol val="none"/>
          </c:marker>
          <c:val>
            <c:numRef>
              <c:f>'Final Calculations'!$D$3:$D$15</c:f>
              <c:numCache>
                <c:formatCode>_(* #,##0.00_);_(* \(#,##0.00\);_(* "-"??_);_(@_)</c:formatCode>
                <c:ptCount val="13"/>
                <c:pt idx="0">
                  <c:v>2693.9577881378373</c:v>
                </c:pt>
                <c:pt idx="1">
                  <c:v>2218.6072358175652</c:v>
                </c:pt>
                <c:pt idx="2">
                  <c:v>1912.3307017252805</c:v>
                </c:pt>
                <c:pt idx="3">
                  <c:v>1650.8454663221551</c:v>
                </c:pt>
                <c:pt idx="4">
                  <c:v>1508.630419288113</c:v>
                </c:pt>
                <c:pt idx="5">
                  <c:v>1429.8389542070543</c:v>
                </c:pt>
                <c:pt idx="6">
                  <c:v>1379.0336894767752</c:v>
                </c:pt>
                <c:pt idx="7">
                  <c:v>1377.3033419056935</c:v>
                </c:pt>
                <c:pt idx="8">
                  <c:v>1460.2374009963535</c:v>
                </c:pt>
                <c:pt idx="9">
                  <c:v>1536.8399943000861</c:v>
                </c:pt>
                <c:pt idx="10">
                  <c:v>1626.9030341085706</c:v>
                </c:pt>
                <c:pt idx="11">
                  <c:v>1734.935624039271</c:v>
                </c:pt>
                <c:pt idx="12">
                  <c:v>1836.6076112028832</c:v>
                </c:pt>
              </c:numCache>
            </c:numRef>
          </c:val>
          <c:smooth val="0"/>
          <c:extLst>
            <c:ext xmlns:c16="http://schemas.microsoft.com/office/drawing/2014/chart" uri="{C3380CC4-5D6E-409C-BE32-E72D297353CC}">
              <c16:uniqueId val="{00000002-CC2E-41DF-AE6E-6973E218716F}"/>
            </c:ext>
          </c:extLst>
        </c:ser>
        <c:dLbls>
          <c:showLegendKey val="0"/>
          <c:showVal val="0"/>
          <c:showCatName val="0"/>
          <c:showSerName val="0"/>
          <c:showPercent val="0"/>
          <c:showBubbleSize val="0"/>
        </c:dLbls>
        <c:smooth val="0"/>
        <c:axId val="1108324032"/>
        <c:axId val="1307202608"/>
      </c:lineChart>
      <c:catAx>
        <c:axId val="1108324032"/>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07202608"/>
        <c:crosses val="autoZero"/>
        <c:auto val="1"/>
        <c:lblAlgn val="ctr"/>
        <c:lblOffset val="100"/>
        <c:noMultiLvlLbl val="0"/>
      </c:catAx>
      <c:valAx>
        <c:axId val="1307202608"/>
        <c:scaling>
          <c:orientation val="minMax"/>
        </c:scaling>
        <c:delete val="0"/>
        <c:axPos val="l"/>
        <c:majorGridlines>
          <c:spPr>
            <a:ln w="9525" cap="flat" cmpd="sng" algn="ctr">
              <a:solidFill>
                <a:schemeClr val="tx1">
                  <a:lumMod val="15000"/>
                  <a:lumOff val="85000"/>
                </a:schemeClr>
              </a:solidFill>
              <a:round/>
            </a:ln>
            <a:effectLst/>
          </c:spPr>
        </c:majorGridlines>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083240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Raw Data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'Equity Portfolio of the Bank'!$B$2</c:f>
              <c:strCache>
                <c:ptCount val="1"/>
                <c:pt idx="0">
                  <c:v>Portfolio Values</c:v>
                </c:pt>
              </c:strCache>
            </c:strRef>
          </c:tx>
          <c:spPr>
            <a:ln w="28575" cap="rnd">
              <a:solidFill>
                <a:schemeClr val="accent1"/>
              </a:solidFill>
              <a:round/>
            </a:ln>
            <a:effectLst/>
          </c:spPr>
          <c:marker>
            <c:symbol val="none"/>
          </c:marker>
          <c:cat>
            <c:strRef>
              <c:f>'Equity Portfolio of the Bank'!$A$3:$A$70</c:f>
              <c:strCache>
                <c:ptCount val="68"/>
                <c:pt idx="0">
                  <c:v>Q1 2005</c:v>
                </c:pt>
                <c:pt idx="1">
                  <c:v>Q2 2005</c:v>
                </c:pt>
                <c:pt idx="2">
                  <c:v>Q3 2005</c:v>
                </c:pt>
                <c:pt idx="3">
                  <c:v>Q4 2005</c:v>
                </c:pt>
                <c:pt idx="4">
                  <c:v>Q1 2006</c:v>
                </c:pt>
                <c:pt idx="5">
                  <c:v>Q2 2006</c:v>
                </c:pt>
                <c:pt idx="6">
                  <c:v>Q3 2006</c:v>
                </c:pt>
                <c:pt idx="7">
                  <c:v>Q4 2006</c:v>
                </c:pt>
                <c:pt idx="8">
                  <c:v>Q1 2007</c:v>
                </c:pt>
                <c:pt idx="9">
                  <c:v>Q2 2007</c:v>
                </c:pt>
                <c:pt idx="10">
                  <c:v>Q3 2007</c:v>
                </c:pt>
                <c:pt idx="11">
                  <c:v>Q4 2007</c:v>
                </c:pt>
                <c:pt idx="12">
                  <c:v>Q1 2008</c:v>
                </c:pt>
                <c:pt idx="13">
                  <c:v>Q2 2008</c:v>
                </c:pt>
                <c:pt idx="14">
                  <c:v>Q3 2008</c:v>
                </c:pt>
                <c:pt idx="15">
                  <c:v>Q4 2008</c:v>
                </c:pt>
                <c:pt idx="16">
                  <c:v>Q1 2009</c:v>
                </c:pt>
                <c:pt idx="17">
                  <c:v>Q2 2009</c:v>
                </c:pt>
                <c:pt idx="18">
                  <c:v>Q3 2009</c:v>
                </c:pt>
                <c:pt idx="19">
                  <c:v>Q4 2009</c:v>
                </c:pt>
                <c:pt idx="20">
                  <c:v>Q1 2010</c:v>
                </c:pt>
                <c:pt idx="21">
                  <c:v>Q2 2010</c:v>
                </c:pt>
                <c:pt idx="22">
                  <c:v>Q3 2010</c:v>
                </c:pt>
                <c:pt idx="23">
                  <c:v>Q4 2010</c:v>
                </c:pt>
                <c:pt idx="24">
                  <c:v>Q1 2011</c:v>
                </c:pt>
                <c:pt idx="25">
                  <c:v>Q2 2011</c:v>
                </c:pt>
                <c:pt idx="26">
                  <c:v>Q3 2011</c:v>
                </c:pt>
                <c:pt idx="27">
                  <c:v>Q4 2011</c:v>
                </c:pt>
                <c:pt idx="28">
                  <c:v>Q1 2012</c:v>
                </c:pt>
                <c:pt idx="29">
                  <c:v>Q2 2012</c:v>
                </c:pt>
                <c:pt idx="30">
                  <c:v>Q3 2012</c:v>
                </c:pt>
                <c:pt idx="31">
                  <c:v>Q4 2012</c:v>
                </c:pt>
                <c:pt idx="32">
                  <c:v>Q1 2013</c:v>
                </c:pt>
                <c:pt idx="33">
                  <c:v>Q2 2013</c:v>
                </c:pt>
                <c:pt idx="34">
                  <c:v>Q3 2013</c:v>
                </c:pt>
                <c:pt idx="35">
                  <c:v>Q4 2013</c:v>
                </c:pt>
                <c:pt idx="36">
                  <c:v>Q1 2014</c:v>
                </c:pt>
                <c:pt idx="37">
                  <c:v>Q2 2014</c:v>
                </c:pt>
                <c:pt idx="38">
                  <c:v>Q3 2014</c:v>
                </c:pt>
                <c:pt idx="39">
                  <c:v>Q4 2014</c:v>
                </c:pt>
                <c:pt idx="40">
                  <c:v>Q1 2015</c:v>
                </c:pt>
                <c:pt idx="41">
                  <c:v>Q2 2015</c:v>
                </c:pt>
                <c:pt idx="42">
                  <c:v>Q3 2015</c:v>
                </c:pt>
                <c:pt idx="43">
                  <c:v>Q4 2015</c:v>
                </c:pt>
                <c:pt idx="44">
                  <c:v>Q1 2016</c:v>
                </c:pt>
                <c:pt idx="45">
                  <c:v>Q2 2016</c:v>
                </c:pt>
                <c:pt idx="46">
                  <c:v>Q3 2016</c:v>
                </c:pt>
                <c:pt idx="47">
                  <c:v>Q4 2016</c:v>
                </c:pt>
                <c:pt idx="48">
                  <c:v>Q1 2017</c:v>
                </c:pt>
                <c:pt idx="49">
                  <c:v>Q2 2017</c:v>
                </c:pt>
                <c:pt idx="50">
                  <c:v>Q3 2017</c:v>
                </c:pt>
                <c:pt idx="51">
                  <c:v>Q4 2017</c:v>
                </c:pt>
                <c:pt idx="52">
                  <c:v>Q1 2018</c:v>
                </c:pt>
                <c:pt idx="53">
                  <c:v>Q2 2018</c:v>
                </c:pt>
                <c:pt idx="54">
                  <c:v>Q3 2018 </c:v>
                </c:pt>
                <c:pt idx="55">
                  <c:v>Q4 2018</c:v>
                </c:pt>
                <c:pt idx="56">
                  <c:v>Q1 2019</c:v>
                </c:pt>
                <c:pt idx="57">
                  <c:v>Q2 2019</c:v>
                </c:pt>
                <c:pt idx="58">
                  <c:v>Q3 2019</c:v>
                </c:pt>
                <c:pt idx="59">
                  <c:v>Q4 2019</c:v>
                </c:pt>
                <c:pt idx="60">
                  <c:v>Q1 2020</c:v>
                </c:pt>
                <c:pt idx="61">
                  <c:v>Q2 2020</c:v>
                </c:pt>
                <c:pt idx="62">
                  <c:v>Q3 2020</c:v>
                </c:pt>
                <c:pt idx="63">
                  <c:v>Q4 2020</c:v>
                </c:pt>
                <c:pt idx="64">
                  <c:v>Q1 2021</c:v>
                </c:pt>
                <c:pt idx="65">
                  <c:v>Q2 2021</c:v>
                </c:pt>
                <c:pt idx="66">
                  <c:v>Q3 2021</c:v>
                </c:pt>
                <c:pt idx="67">
                  <c:v>Q4 2021</c:v>
                </c:pt>
              </c:strCache>
            </c:strRef>
          </c:cat>
          <c:val>
            <c:numRef>
              <c:f>'Equity Portfolio of the Bank'!$B$3:$B$70</c:f>
              <c:numCache>
                <c:formatCode>_(* #,##0.00_);_(* \(#,##0.00\);_(* "-"??_);_(@_)</c:formatCode>
                <c:ptCount val="68"/>
                <c:pt idx="0">
                  <c:v>1180.5899999999999</c:v>
                </c:pt>
                <c:pt idx="1">
                  <c:v>1191.33</c:v>
                </c:pt>
                <c:pt idx="2">
                  <c:v>1228.81</c:v>
                </c:pt>
                <c:pt idx="3">
                  <c:v>1248.29</c:v>
                </c:pt>
                <c:pt idx="4">
                  <c:v>1294.83</c:v>
                </c:pt>
                <c:pt idx="5">
                  <c:v>1270.2</c:v>
                </c:pt>
                <c:pt idx="6">
                  <c:v>1335.85</c:v>
                </c:pt>
                <c:pt idx="7">
                  <c:v>1418.3</c:v>
                </c:pt>
                <c:pt idx="8">
                  <c:v>1420.86</c:v>
                </c:pt>
                <c:pt idx="9">
                  <c:v>1503.35</c:v>
                </c:pt>
                <c:pt idx="10">
                  <c:v>1526.75</c:v>
                </c:pt>
                <c:pt idx="11">
                  <c:v>1468.36</c:v>
                </c:pt>
                <c:pt idx="12">
                  <c:v>1322.7</c:v>
                </c:pt>
                <c:pt idx="13">
                  <c:v>1280</c:v>
                </c:pt>
                <c:pt idx="14">
                  <c:v>1166.3599999999999</c:v>
                </c:pt>
                <c:pt idx="15">
                  <c:v>903.25</c:v>
                </c:pt>
                <c:pt idx="16">
                  <c:v>797.87</c:v>
                </c:pt>
                <c:pt idx="17">
                  <c:v>919.32</c:v>
                </c:pt>
                <c:pt idx="18">
                  <c:v>1057.08</c:v>
                </c:pt>
                <c:pt idx="19">
                  <c:v>0</c:v>
                </c:pt>
                <c:pt idx="20">
                  <c:v>1169.43</c:v>
                </c:pt>
                <c:pt idx="21">
                  <c:v>1030.71</c:v>
                </c:pt>
                <c:pt idx="22">
                  <c:v>1141.2</c:v>
                </c:pt>
                <c:pt idx="23">
                  <c:v>1257.6400000000001</c:v>
                </c:pt>
                <c:pt idx="24">
                  <c:v>1325.83</c:v>
                </c:pt>
                <c:pt idx="25">
                  <c:v>1320.64</c:v>
                </c:pt>
                <c:pt idx="26">
                  <c:v>1131.42</c:v>
                </c:pt>
                <c:pt idx="27">
                  <c:v>1257.5999999999999</c:v>
                </c:pt>
                <c:pt idx="28">
                  <c:v>1408.47</c:v>
                </c:pt>
                <c:pt idx="29">
                  <c:v>1362.16</c:v>
                </c:pt>
                <c:pt idx="30">
                  <c:v>1440.67</c:v>
                </c:pt>
                <c:pt idx="31">
                  <c:v>1426.19</c:v>
                </c:pt>
                <c:pt idx="32">
                  <c:v>1569.19</c:v>
                </c:pt>
                <c:pt idx="33">
                  <c:v>1606.28</c:v>
                </c:pt>
                <c:pt idx="34">
                  <c:v>16815.5</c:v>
                </c:pt>
                <c:pt idx="35">
                  <c:v>18483.599999999999</c:v>
                </c:pt>
                <c:pt idx="36">
                  <c:v>1872.34</c:v>
                </c:pt>
                <c:pt idx="37">
                  <c:v>1960.23</c:v>
                </c:pt>
                <c:pt idx="38">
                  <c:v>1972.29</c:v>
                </c:pt>
                <c:pt idx="39">
                  <c:v>2058.9</c:v>
                </c:pt>
                <c:pt idx="40">
                  <c:v>2067.89</c:v>
                </c:pt>
                <c:pt idx="41">
                  <c:v>2063.11</c:v>
                </c:pt>
                <c:pt idx="42">
                  <c:v>1920.03</c:v>
                </c:pt>
                <c:pt idx="43">
                  <c:v>2043.94</c:v>
                </c:pt>
                <c:pt idx="44">
                  <c:v>2059.7399999999998</c:v>
                </c:pt>
                <c:pt idx="45">
                  <c:v>2098.86</c:v>
                </c:pt>
                <c:pt idx="46">
                  <c:v>0</c:v>
                </c:pt>
                <c:pt idx="47">
                  <c:v>2238.83</c:v>
                </c:pt>
                <c:pt idx="48">
                  <c:v>2362.7199999999998</c:v>
                </c:pt>
                <c:pt idx="49">
                  <c:v>2423.41</c:v>
                </c:pt>
                <c:pt idx="50">
                  <c:v>2603.2773015873017</c:v>
                </c:pt>
                <c:pt idx="51">
                  <c:v>2733.4767213114756</c:v>
                </c:pt>
                <c:pt idx="52" formatCode="General">
                  <c:v>2669.29</c:v>
                </c:pt>
                <c:pt idx="53" formatCode="General">
                  <c:v>2760.05</c:v>
                </c:pt>
                <c:pt idx="54" formatCode="General">
                  <c:v>2942.92</c:v>
                </c:pt>
                <c:pt idx="55" formatCode="General">
                  <c:v>2507.67</c:v>
                </c:pt>
                <c:pt idx="56" formatCode="General">
                  <c:v>2845.83</c:v>
                </c:pt>
                <c:pt idx="57" formatCode="General">
                  <c:v>2948.19</c:v>
                </c:pt>
                <c:pt idx="58" formatCode="General">
                  <c:v>2967.49</c:v>
                </c:pt>
                <c:pt idx="59" formatCode="General">
                  <c:v>3220.25</c:v>
                </c:pt>
                <c:pt idx="60" formatCode="General">
                  <c:v>2533.02</c:v>
                </c:pt>
                <c:pt idx="61" formatCode="General">
                  <c:v>3078.13</c:v>
                </c:pt>
                <c:pt idx="62" formatCode="General">
                  <c:v>3344.15</c:v>
                </c:pt>
                <c:pt idx="63" formatCode="General">
                  <c:v>3823.17</c:v>
                </c:pt>
                <c:pt idx="64" formatCode="General">
                  <c:v>4055.46</c:v>
                </c:pt>
                <c:pt idx="65" formatCode="General">
                  <c:v>4377.24</c:v>
                </c:pt>
                <c:pt idx="66" formatCode="General">
                  <c:v>4357.9399999999996</c:v>
                </c:pt>
                <c:pt idx="67" formatCode="General">
                  <c:v>4740.84</c:v>
                </c:pt>
              </c:numCache>
            </c:numRef>
          </c:val>
          <c:smooth val="0"/>
          <c:extLst>
            <c:ext xmlns:c16="http://schemas.microsoft.com/office/drawing/2014/chart" uri="{C3380CC4-5D6E-409C-BE32-E72D297353CC}">
              <c16:uniqueId val="{00000001-CE51-4AD3-A42F-6DAEA7B26B43}"/>
            </c:ext>
          </c:extLst>
        </c:ser>
        <c:dLbls>
          <c:showLegendKey val="0"/>
          <c:showVal val="0"/>
          <c:showCatName val="0"/>
          <c:showSerName val="0"/>
          <c:showPercent val="0"/>
          <c:showBubbleSize val="0"/>
        </c:dLbls>
        <c:smooth val="0"/>
        <c:axId val="761832400"/>
        <c:axId val="1648361584"/>
      </c:lineChart>
      <c:catAx>
        <c:axId val="7618324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48361584"/>
        <c:crosses val="autoZero"/>
        <c:auto val="1"/>
        <c:lblAlgn val="ctr"/>
        <c:lblOffset val="100"/>
        <c:noMultiLvlLbl val="0"/>
      </c:catAx>
      <c:valAx>
        <c:axId val="1648361584"/>
        <c:scaling>
          <c:orientation val="minMax"/>
        </c:scaling>
        <c:delete val="0"/>
        <c:axPos val="l"/>
        <c:majorGridlines>
          <c:spPr>
            <a:ln w="9525" cap="flat" cmpd="sng" algn="ctr">
              <a:solidFill>
                <a:schemeClr val="tx1">
                  <a:lumMod val="15000"/>
                  <a:lumOff val="85000"/>
                </a:schemeClr>
              </a:solidFill>
              <a:round/>
            </a:ln>
            <a:effectLst/>
          </c:spPr>
        </c:majorGridlines>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183240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cked"/>
        <c:varyColors val="0"/>
        <c:ser>
          <c:idx val="0"/>
          <c:order val="0"/>
          <c:tx>
            <c:strRef>
              <c:f>'Iteration 1'!$B$1</c:f>
              <c:strCache>
                <c:ptCount val="1"/>
                <c:pt idx="0">
                  <c:v>Portfolio Values</c:v>
                </c:pt>
              </c:strCache>
            </c:strRef>
          </c:tx>
          <c:spPr>
            <a:ln w="28575" cap="rnd">
              <a:solidFill>
                <a:schemeClr val="accent6"/>
              </a:solidFill>
              <a:round/>
            </a:ln>
            <a:effectLst/>
          </c:spPr>
          <c:marker>
            <c:symbol val="none"/>
          </c:marker>
          <c:val>
            <c:numRef>
              <c:f>'Iteration 1'!$B$2:$B$69</c:f>
              <c:numCache>
                <c:formatCode>General</c:formatCode>
                <c:ptCount val="68"/>
                <c:pt idx="0">
                  <c:v>1180.5899999999999</c:v>
                </c:pt>
                <c:pt idx="1">
                  <c:v>1191.33</c:v>
                </c:pt>
                <c:pt idx="2">
                  <c:v>1228.81</c:v>
                </c:pt>
                <c:pt idx="3">
                  <c:v>1248.29</c:v>
                </c:pt>
                <c:pt idx="4">
                  <c:v>1294.83</c:v>
                </c:pt>
                <c:pt idx="5">
                  <c:v>1270.2</c:v>
                </c:pt>
                <c:pt idx="6">
                  <c:v>1335.85</c:v>
                </c:pt>
                <c:pt idx="7">
                  <c:v>1418.3</c:v>
                </c:pt>
                <c:pt idx="8">
                  <c:v>1420.86</c:v>
                </c:pt>
                <c:pt idx="9">
                  <c:v>1503.35</c:v>
                </c:pt>
                <c:pt idx="10">
                  <c:v>1526.75</c:v>
                </c:pt>
                <c:pt idx="11">
                  <c:v>1468.36</c:v>
                </c:pt>
                <c:pt idx="12">
                  <c:v>1322.7</c:v>
                </c:pt>
                <c:pt idx="13">
                  <c:v>1280</c:v>
                </c:pt>
                <c:pt idx="14">
                  <c:v>1166.3599999999999</c:v>
                </c:pt>
                <c:pt idx="15">
                  <c:v>903.25</c:v>
                </c:pt>
                <c:pt idx="16">
                  <c:v>797.87</c:v>
                </c:pt>
                <c:pt idx="17">
                  <c:v>919.32</c:v>
                </c:pt>
                <c:pt idx="18">
                  <c:v>1057.08</c:v>
                </c:pt>
                <c:pt idx="19">
                  <c:v>1113.26</c:v>
                </c:pt>
                <c:pt idx="20">
                  <c:v>1169.43</c:v>
                </c:pt>
                <c:pt idx="21">
                  <c:v>1030.71</c:v>
                </c:pt>
                <c:pt idx="22">
                  <c:v>1141.2</c:v>
                </c:pt>
                <c:pt idx="23">
                  <c:v>1257.6400000000001</c:v>
                </c:pt>
                <c:pt idx="24">
                  <c:v>1325.83</c:v>
                </c:pt>
                <c:pt idx="25">
                  <c:v>1320.64</c:v>
                </c:pt>
                <c:pt idx="26">
                  <c:v>1131.42</c:v>
                </c:pt>
                <c:pt idx="27">
                  <c:v>1257.5999999999999</c:v>
                </c:pt>
                <c:pt idx="28">
                  <c:v>1408.47</c:v>
                </c:pt>
                <c:pt idx="29">
                  <c:v>1362.16</c:v>
                </c:pt>
                <c:pt idx="30">
                  <c:v>1440.67</c:v>
                </c:pt>
                <c:pt idx="31">
                  <c:v>1426.19</c:v>
                </c:pt>
                <c:pt idx="32">
                  <c:v>1569.19</c:v>
                </c:pt>
                <c:pt idx="33">
                  <c:v>1606.28</c:v>
                </c:pt>
                <c:pt idx="34">
                  <c:v>1681.55</c:v>
                </c:pt>
                <c:pt idx="35">
                  <c:v>1848.36</c:v>
                </c:pt>
                <c:pt idx="36">
                  <c:v>1872.34</c:v>
                </c:pt>
                <c:pt idx="37">
                  <c:v>1960.23</c:v>
                </c:pt>
                <c:pt idx="38">
                  <c:v>1972.29</c:v>
                </c:pt>
                <c:pt idx="39">
                  <c:v>2058.9</c:v>
                </c:pt>
                <c:pt idx="40">
                  <c:v>2067.89</c:v>
                </c:pt>
                <c:pt idx="41">
                  <c:v>2063.11</c:v>
                </c:pt>
                <c:pt idx="42">
                  <c:v>1920.03</c:v>
                </c:pt>
                <c:pt idx="43">
                  <c:v>2043.94</c:v>
                </c:pt>
                <c:pt idx="44">
                  <c:v>2059.7399999999998</c:v>
                </c:pt>
                <c:pt idx="45">
                  <c:v>2098.86</c:v>
                </c:pt>
                <c:pt idx="46" formatCode="0.00">
                  <c:v>2168.85</c:v>
                </c:pt>
                <c:pt idx="47" formatCode="0.00">
                  <c:v>2238.83</c:v>
                </c:pt>
                <c:pt idx="48" formatCode="0.00">
                  <c:v>2362.7199999999998</c:v>
                </c:pt>
                <c:pt idx="49" formatCode="0.00">
                  <c:v>2423.41</c:v>
                </c:pt>
                <c:pt idx="50" formatCode="0.00">
                  <c:v>2603.2773015873017</c:v>
                </c:pt>
                <c:pt idx="51" formatCode="0.00">
                  <c:v>2733.4767213114756</c:v>
                </c:pt>
                <c:pt idx="52">
                  <c:v>2669.29</c:v>
                </c:pt>
                <c:pt idx="53">
                  <c:v>2760.05</c:v>
                </c:pt>
                <c:pt idx="54">
                  <c:v>2942.92</c:v>
                </c:pt>
                <c:pt idx="55">
                  <c:v>2507.67</c:v>
                </c:pt>
                <c:pt idx="56">
                  <c:v>2845.83</c:v>
                </c:pt>
                <c:pt idx="57">
                  <c:v>2948.19</c:v>
                </c:pt>
                <c:pt idx="58">
                  <c:v>2967.49</c:v>
                </c:pt>
                <c:pt idx="59">
                  <c:v>3220.25</c:v>
                </c:pt>
                <c:pt idx="60">
                  <c:v>2533.02</c:v>
                </c:pt>
                <c:pt idx="61">
                  <c:v>3078.13</c:v>
                </c:pt>
                <c:pt idx="62">
                  <c:v>3344.15</c:v>
                </c:pt>
                <c:pt idx="63">
                  <c:v>3823.17</c:v>
                </c:pt>
                <c:pt idx="64">
                  <c:v>4055.46</c:v>
                </c:pt>
                <c:pt idx="65">
                  <c:v>4377.24</c:v>
                </c:pt>
                <c:pt idx="66">
                  <c:v>4357.9399999999996</c:v>
                </c:pt>
                <c:pt idx="67">
                  <c:v>4740.84</c:v>
                </c:pt>
              </c:numCache>
            </c:numRef>
          </c:val>
          <c:smooth val="0"/>
          <c:extLst>
            <c:ext xmlns:c16="http://schemas.microsoft.com/office/drawing/2014/chart" uri="{C3380CC4-5D6E-409C-BE32-E72D297353CC}">
              <c16:uniqueId val="{00000000-64FB-499A-BF73-4430D7CF77FA}"/>
            </c:ext>
          </c:extLst>
        </c:ser>
        <c:dLbls>
          <c:showLegendKey val="0"/>
          <c:showVal val="0"/>
          <c:showCatName val="0"/>
          <c:showSerName val="0"/>
          <c:showPercent val="0"/>
          <c:showBubbleSize val="0"/>
        </c:dLbls>
        <c:marker val="1"/>
        <c:smooth val="0"/>
        <c:axId val="682156952"/>
        <c:axId val="682158920"/>
      </c:lineChart>
      <c:lineChart>
        <c:grouping val="stacked"/>
        <c:varyColors val="0"/>
        <c:ser>
          <c:idx val="1"/>
          <c:order val="1"/>
          <c:tx>
            <c:strRef>
              <c:f>'Iteration 1'!$D$1</c:f>
              <c:strCache>
                <c:ptCount val="1"/>
                <c:pt idx="0">
                  <c:v>10-year Treasury Yield</c:v>
                </c:pt>
              </c:strCache>
            </c:strRef>
          </c:tx>
          <c:spPr>
            <a:ln w="28575" cap="rnd">
              <a:solidFill>
                <a:schemeClr val="accent5"/>
              </a:solidFill>
              <a:round/>
            </a:ln>
            <a:effectLst/>
          </c:spPr>
          <c:marker>
            <c:symbol val="none"/>
          </c:marker>
          <c:val>
            <c:numRef>
              <c:f>'Iteration 1'!$D$2:$D$69</c:f>
              <c:numCache>
                <c:formatCode>General</c:formatCode>
                <c:ptCount val="68"/>
                <c:pt idx="0">
                  <c:v>4.4000000000000004</c:v>
                </c:pt>
                <c:pt idx="1">
                  <c:v>4.2</c:v>
                </c:pt>
                <c:pt idx="2">
                  <c:v>4.3</c:v>
                </c:pt>
                <c:pt idx="3">
                  <c:v>4.5999999999999996</c:v>
                </c:pt>
                <c:pt idx="4">
                  <c:v>4.7</c:v>
                </c:pt>
                <c:pt idx="5">
                  <c:v>5.2</c:v>
                </c:pt>
                <c:pt idx="6">
                  <c:v>5</c:v>
                </c:pt>
                <c:pt idx="7">
                  <c:v>4.7</c:v>
                </c:pt>
                <c:pt idx="8">
                  <c:v>4.8</c:v>
                </c:pt>
                <c:pt idx="9">
                  <c:v>4.9000000000000004</c:v>
                </c:pt>
                <c:pt idx="10">
                  <c:v>4.8</c:v>
                </c:pt>
                <c:pt idx="11">
                  <c:v>4.4000000000000004</c:v>
                </c:pt>
                <c:pt idx="12">
                  <c:v>3.9</c:v>
                </c:pt>
                <c:pt idx="13">
                  <c:v>4.0999999999999996</c:v>
                </c:pt>
                <c:pt idx="14">
                  <c:v>4.0999999999999996</c:v>
                </c:pt>
                <c:pt idx="15">
                  <c:v>3.7</c:v>
                </c:pt>
                <c:pt idx="16">
                  <c:v>3.2</c:v>
                </c:pt>
                <c:pt idx="17">
                  <c:v>3.7</c:v>
                </c:pt>
                <c:pt idx="18">
                  <c:v>3.8</c:v>
                </c:pt>
                <c:pt idx="19">
                  <c:v>3.7</c:v>
                </c:pt>
                <c:pt idx="20">
                  <c:v>3.9</c:v>
                </c:pt>
                <c:pt idx="21">
                  <c:v>3.6</c:v>
                </c:pt>
                <c:pt idx="22">
                  <c:v>2.9</c:v>
                </c:pt>
                <c:pt idx="23">
                  <c:v>3</c:v>
                </c:pt>
                <c:pt idx="24">
                  <c:v>3.5</c:v>
                </c:pt>
                <c:pt idx="25">
                  <c:v>3.3</c:v>
                </c:pt>
                <c:pt idx="26">
                  <c:v>2.5</c:v>
                </c:pt>
                <c:pt idx="27">
                  <c:v>2.1</c:v>
                </c:pt>
                <c:pt idx="28">
                  <c:v>2.1</c:v>
                </c:pt>
                <c:pt idx="29">
                  <c:v>1.8</c:v>
                </c:pt>
                <c:pt idx="30">
                  <c:v>1.6</c:v>
                </c:pt>
                <c:pt idx="31">
                  <c:v>1.7</c:v>
                </c:pt>
                <c:pt idx="32">
                  <c:v>1.9</c:v>
                </c:pt>
                <c:pt idx="33">
                  <c:v>2</c:v>
                </c:pt>
                <c:pt idx="34">
                  <c:v>2.7</c:v>
                </c:pt>
                <c:pt idx="35">
                  <c:v>2.8</c:v>
                </c:pt>
                <c:pt idx="36">
                  <c:v>2.8</c:v>
                </c:pt>
                <c:pt idx="37">
                  <c:v>2.7</c:v>
                </c:pt>
                <c:pt idx="38">
                  <c:v>2.5</c:v>
                </c:pt>
                <c:pt idx="39">
                  <c:v>2.2999999999999998</c:v>
                </c:pt>
                <c:pt idx="40">
                  <c:v>2</c:v>
                </c:pt>
                <c:pt idx="41">
                  <c:v>2.2000000000000002</c:v>
                </c:pt>
                <c:pt idx="42">
                  <c:v>2.2999999999999998</c:v>
                </c:pt>
                <c:pt idx="43">
                  <c:v>2.2000000000000002</c:v>
                </c:pt>
                <c:pt idx="44">
                  <c:v>2</c:v>
                </c:pt>
                <c:pt idx="45">
                  <c:v>1.8</c:v>
                </c:pt>
                <c:pt idx="46">
                  <c:v>1.6</c:v>
                </c:pt>
                <c:pt idx="47">
                  <c:v>2.2000000000000002</c:v>
                </c:pt>
                <c:pt idx="48">
                  <c:v>2.5</c:v>
                </c:pt>
                <c:pt idx="49">
                  <c:v>2.2999999999999998</c:v>
                </c:pt>
                <c:pt idx="50">
                  <c:v>2.2999999999999998</c:v>
                </c:pt>
                <c:pt idx="51">
                  <c:v>2.4</c:v>
                </c:pt>
                <c:pt idx="52">
                  <c:v>2.8</c:v>
                </c:pt>
                <c:pt idx="53">
                  <c:v>2.9</c:v>
                </c:pt>
                <c:pt idx="54">
                  <c:v>2.9</c:v>
                </c:pt>
                <c:pt idx="55">
                  <c:v>3</c:v>
                </c:pt>
                <c:pt idx="56">
                  <c:v>2.7</c:v>
                </c:pt>
                <c:pt idx="57">
                  <c:v>2.4</c:v>
                </c:pt>
                <c:pt idx="58">
                  <c:v>1.8</c:v>
                </c:pt>
                <c:pt idx="59">
                  <c:v>1.8</c:v>
                </c:pt>
                <c:pt idx="60">
                  <c:v>1.4</c:v>
                </c:pt>
                <c:pt idx="61">
                  <c:v>0.7</c:v>
                </c:pt>
                <c:pt idx="62">
                  <c:v>0.6</c:v>
                </c:pt>
                <c:pt idx="63">
                  <c:v>0.9</c:v>
                </c:pt>
                <c:pt idx="64">
                  <c:v>1.4</c:v>
                </c:pt>
                <c:pt idx="65">
                  <c:v>1.6</c:v>
                </c:pt>
                <c:pt idx="66">
                  <c:v>1.4</c:v>
                </c:pt>
                <c:pt idx="67">
                  <c:v>1.6</c:v>
                </c:pt>
              </c:numCache>
            </c:numRef>
          </c:val>
          <c:smooth val="0"/>
          <c:extLst>
            <c:ext xmlns:c16="http://schemas.microsoft.com/office/drawing/2014/chart" uri="{C3380CC4-5D6E-409C-BE32-E72D297353CC}">
              <c16:uniqueId val="{00000001-64FB-499A-BF73-4430D7CF77FA}"/>
            </c:ext>
          </c:extLst>
        </c:ser>
        <c:dLbls>
          <c:showLegendKey val="0"/>
          <c:showVal val="0"/>
          <c:showCatName val="0"/>
          <c:showSerName val="0"/>
          <c:showPercent val="0"/>
          <c:showBubbleSize val="0"/>
        </c:dLbls>
        <c:marker val="1"/>
        <c:smooth val="0"/>
        <c:axId val="682140880"/>
        <c:axId val="682134648"/>
      </c:lineChart>
      <c:catAx>
        <c:axId val="682156952"/>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2158920"/>
        <c:crosses val="autoZero"/>
        <c:auto val="0"/>
        <c:lblAlgn val="ctr"/>
        <c:lblOffset val="100"/>
        <c:noMultiLvlLbl val="0"/>
      </c:catAx>
      <c:valAx>
        <c:axId val="68215892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2156952"/>
        <c:crosses val="autoZero"/>
        <c:crossBetween val="between"/>
      </c:valAx>
      <c:valAx>
        <c:axId val="682134648"/>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2140880"/>
        <c:crosses val="max"/>
        <c:crossBetween val="between"/>
      </c:valAx>
      <c:catAx>
        <c:axId val="682140880"/>
        <c:scaling>
          <c:orientation val="minMax"/>
        </c:scaling>
        <c:delete val="1"/>
        <c:axPos val="b"/>
        <c:majorTickMark val="out"/>
        <c:minorTickMark val="none"/>
        <c:tickLblPos val="nextTo"/>
        <c:crossAx val="682134648"/>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cked"/>
        <c:varyColors val="0"/>
        <c:ser>
          <c:idx val="0"/>
          <c:order val="0"/>
          <c:tx>
            <c:strRef>
              <c:f>'Iteration 1'!$B$1</c:f>
              <c:strCache>
                <c:ptCount val="1"/>
                <c:pt idx="0">
                  <c:v>Portfolio Values</c:v>
                </c:pt>
              </c:strCache>
            </c:strRef>
          </c:tx>
          <c:spPr>
            <a:ln w="28575" cap="rnd">
              <a:solidFill>
                <a:schemeClr val="accent6"/>
              </a:solidFill>
              <a:round/>
            </a:ln>
            <a:effectLst/>
          </c:spPr>
          <c:marker>
            <c:symbol val="none"/>
          </c:marker>
          <c:val>
            <c:numRef>
              <c:f>'Iteration 1'!$B$2:$B$69</c:f>
              <c:numCache>
                <c:formatCode>General</c:formatCode>
                <c:ptCount val="68"/>
                <c:pt idx="0">
                  <c:v>1180.5899999999999</c:v>
                </c:pt>
                <c:pt idx="1">
                  <c:v>1191.33</c:v>
                </c:pt>
                <c:pt idx="2">
                  <c:v>1228.81</c:v>
                </c:pt>
                <c:pt idx="3">
                  <c:v>1248.29</c:v>
                </c:pt>
                <c:pt idx="4">
                  <c:v>1294.83</c:v>
                </c:pt>
                <c:pt idx="5">
                  <c:v>1270.2</c:v>
                </c:pt>
                <c:pt idx="6">
                  <c:v>1335.85</c:v>
                </c:pt>
                <c:pt idx="7">
                  <c:v>1418.3</c:v>
                </c:pt>
                <c:pt idx="8">
                  <c:v>1420.86</c:v>
                </c:pt>
                <c:pt idx="9">
                  <c:v>1503.35</c:v>
                </c:pt>
                <c:pt idx="10">
                  <c:v>1526.75</c:v>
                </c:pt>
                <c:pt idx="11">
                  <c:v>1468.36</c:v>
                </c:pt>
                <c:pt idx="12">
                  <c:v>1322.7</c:v>
                </c:pt>
                <c:pt idx="13">
                  <c:v>1280</c:v>
                </c:pt>
                <c:pt idx="14">
                  <c:v>1166.3599999999999</c:v>
                </c:pt>
                <c:pt idx="15">
                  <c:v>903.25</c:v>
                </c:pt>
                <c:pt idx="16">
                  <c:v>797.87</c:v>
                </c:pt>
                <c:pt idx="17">
                  <c:v>919.32</c:v>
                </c:pt>
                <c:pt idx="18">
                  <c:v>1057.08</c:v>
                </c:pt>
                <c:pt idx="19">
                  <c:v>1113.26</c:v>
                </c:pt>
                <c:pt idx="20">
                  <c:v>1169.43</c:v>
                </c:pt>
                <c:pt idx="21">
                  <c:v>1030.71</c:v>
                </c:pt>
                <c:pt idx="22">
                  <c:v>1141.2</c:v>
                </c:pt>
                <c:pt idx="23">
                  <c:v>1257.6400000000001</c:v>
                </c:pt>
                <c:pt idx="24">
                  <c:v>1325.83</c:v>
                </c:pt>
                <c:pt idx="25">
                  <c:v>1320.64</c:v>
                </c:pt>
                <c:pt idx="26">
                  <c:v>1131.42</c:v>
                </c:pt>
                <c:pt idx="27">
                  <c:v>1257.5999999999999</c:v>
                </c:pt>
                <c:pt idx="28">
                  <c:v>1408.47</c:v>
                </c:pt>
                <c:pt idx="29">
                  <c:v>1362.16</c:v>
                </c:pt>
                <c:pt idx="30">
                  <c:v>1440.67</c:v>
                </c:pt>
                <c:pt idx="31">
                  <c:v>1426.19</c:v>
                </c:pt>
                <c:pt idx="32">
                  <c:v>1569.19</c:v>
                </c:pt>
                <c:pt idx="33">
                  <c:v>1606.28</c:v>
                </c:pt>
                <c:pt idx="34">
                  <c:v>1681.55</c:v>
                </c:pt>
                <c:pt idx="35">
                  <c:v>1848.36</c:v>
                </c:pt>
                <c:pt idx="36">
                  <c:v>1872.34</c:v>
                </c:pt>
                <c:pt idx="37">
                  <c:v>1960.23</c:v>
                </c:pt>
                <c:pt idx="38">
                  <c:v>1972.29</c:v>
                </c:pt>
                <c:pt idx="39">
                  <c:v>2058.9</c:v>
                </c:pt>
                <c:pt idx="40">
                  <c:v>2067.89</c:v>
                </c:pt>
                <c:pt idx="41">
                  <c:v>2063.11</c:v>
                </c:pt>
                <c:pt idx="42">
                  <c:v>1920.03</c:v>
                </c:pt>
                <c:pt idx="43">
                  <c:v>2043.94</c:v>
                </c:pt>
                <c:pt idx="44">
                  <c:v>2059.7399999999998</c:v>
                </c:pt>
                <c:pt idx="45">
                  <c:v>2098.86</c:v>
                </c:pt>
                <c:pt idx="46" formatCode="0.00">
                  <c:v>2168.85</c:v>
                </c:pt>
                <c:pt idx="47" formatCode="0.00">
                  <c:v>2238.83</c:v>
                </c:pt>
                <c:pt idx="48" formatCode="0.00">
                  <c:v>2362.7199999999998</c:v>
                </c:pt>
                <c:pt idx="49" formatCode="0.00">
                  <c:v>2423.41</c:v>
                </c:pt>
                <c:pt idx="50" formatCode="0.00">
                  <c:v>2603.2773015873017</c:v>
                </c:pt>
                <c:pt idx="51" formatCode="0.00">
                  <c:v>2733.4767213114756</c:v>
                </c:pt>
                <c:pt idx="52">
                  <c:v>2669.29</c:v>
                </c:pt>
                <c:pt idx="53">
                  <c:v>2760.05</c:v>
                </c:pt>
                <c:pt idx="54">
                  <c:v>2942.92</c:v>
                </c:pt>
                <c:pt idx="55">
                  <c:v>2507.67</c:v>
                </c:pt>
                <c:pt idx="56">
                  <c:v>2845.83</c:v>
                </c:pt>
                <c:pt idx="57">
                  <c:v>2948.19</c:v>
                </c:pt>
                <c:pt idx="58">
                  <c:v>2967.49</c:v>
                </c:pt>
                <c:pt idx="59">
                  <c:v>3220.25</c:v>
                </c:pt>
                <c:pt idx="60">
                  <c:v>2533.02</c:v>
                </c:pt>
                <c:pt idx="61">
                  <c:v>3078.13</c:v>
                </c:pt>
                <c:pt idx="62">
                  <c:v>3344.15</c:v>
                </c:pt>
                <c:pt idx="63">
                  <c:v>3823.17</c:v>
                </c:pt>
                <c:pt idx="64">
                  <c:v>4055.46</c:v>
                </c:pt>
                <c:pt idx="65">
                  <c:v>4377.24</c:v>
                </c:pt>
                <c:pt idx="66">
                  <c:v>4357.9399999999996</c:v>
                </c:pt>
                <c:pt idx="67">
                  <c:v>4740.84</c:v>
                </c:pt>
              </c:numCache>
            </c:numRef>
          </c:val>
          <c:smooth val="0"/>
          <c:extLst>
            <c:ext xmlns:c16="http://schemas.microsoft.com/office/drawing/2014/chart" uri="{C3380CC4-5D6E-409C-BE32-E72D297353CC}">
              <c16:uniqueId val="{00000000-2941-496E-ADFE-C8042DC35311}"/>
            </c:ext>
          </c:extLst>
        </c:ser>
        <c:dLbls>
          <c:showLegendKey val="0"/>
          <c:showVal val="0"/>
          <c:showCatName val="0"/>
          <c:showSerName val="0"/>
          <c:showPercent val="0"/>
          <c:showBubbleSize val="0"/>
        </c:dLbls>
        <c:marker val="1"/>
        <c:smooth val="0"/>
        <c:axId val="650119080"/>
        <c:axId val="650124984"/>
      </c:lineChart>
      <c:lineChart>
        <c:grouping val="stacked"/>
        <c:varyColors val="0"/>
        <c:ser>
          <c:idx val="1"/>
          <c:order val="1"/>
          <c:tx>
            <c:strRef>
              <c:f>'Iteration 1'!$E$1</c:f>
              <c:strCache>
                <c:ptCount val="1"/>
                <c:pt idx="0">
                  <c:v>BBB Corporate Yield</c:v>
                </c:pt>
              </c:strCache>
            </c:strRef>
          </c:tx>
          <c:spPr>
            <a:ln w="28575" cap="rnd">
              <a:solidFill>
                <a:schemeClr val="accent5"/>
              </a:solidFill>
              <a:round/>
            </a:ln>
            <a:effectLst/>
          </c:spPr>
          <c:marker>
            <c:symbol val="none"/>
          </c:marker>
          <c:val>
            <c:numRef>
              <c:f>'Iteration 1'!$E$2:$E$69</c:f>
              <c:numCache>
                <c:formatCode>General</c:formatCode>
                <c:ptCount val="68"/>
                <c:pt idx="0">
                  <c:v>5.2</c:v>
                </c:pt>
                <c:pt idx="1">
                  <c:v>5.4</c:v>
                </c:pt>
                <c:pt idx="2">
                  <c:v>5.4</c:v>
                </c:pt>
                <c:pt idx="3">
                  <c:v>5.8</c:v>
                </c:pt>
                <c:pt idx="4">
                  <c:v>5.8</c:v>
                </c:pt>
                <c:pt idx="5">
                  <c:v>6.3</c:v>
                </c:pt>
                <c:pt idx="6">
                  <c:v>6.3</c:v>
                </c:pt>
                <c:pt idx="7">
                  <c:v>6</c:v>
                </c:pt>
                <c:pt idx="8">
                  <c:v>6</c:v>
                </c:pt>
                <c:pt idx="9">
                  <c:v>6.2</c:v>
                </c:pt>
                <c:pt idx="10">
                  <c:v>6.5</c:v>
                </c:pt>
                <c:pt idx="11">
                  <c:v>6.3</c:v>
                </c:pt>
                <c:pt idx="12">
                  <c:v>6.4</c:v>
                </c:pt>
                <c:pt idx="13">
                  <c:v>6.7</c:v>
                </c:pt>
                <c:pt idx="14">
                  <c:v>7.1</c:v>
                </c:pt>
                <c:pt idx="15">
                  <c:v>9.6999999999999993</c:v>
                </c:pt>
                <c:pt idx="16">
                  <c:v>9.1</c:v>
                </c:pt>
                <c:pt idx="17">
                  <c:v>8.1</c:v>
                </c:pt>
                <c:pt idx="18">
                  <c:v>6.5</c:v>
                </c:pt>
                <c:pt idx="19">
                  <c:v>5.8</c:v>
                </c:pt>
                <c:pt idx="20">
                  <c:v>5.6</c:v>
                </c:pt>
                <c:pt idx="21">
                  <c:v>5.4</c:v>
                </c:pt>
                <c:pt idx="22">
                  <c:v>4.8</c:v>
                </c:pt>
                <c:pt idx="23">
                  <c:v>4.7</c:v>
                </c:pt>
                <c:pt idx="24">
                  <c:v>5</c:v>
                </c:pt>
                <c:pt idx="25">
                  <c:v>4.8</c:v>
                </c:pt>
                <c:pt idx="26">
                  <c:v>4.5</c:v>
                </c:pt>
                <c:pt idx="27">
                  <c:v>4.8</c:v>
                </c:pt>
                <c:pt idx="28">
                  <c:v>4.4000000000000004</c:v>
                </c:pt>
                <c:pt idx="29">
                  <c:v>4.3</c:v>
                </c:pt>
                <c:pt idx="30">
                  <c:v>3.9</c:v>
                </c:pt>
                <c:pt idx="31">
                  <c:v>3.6</c:v>
                </c:pt>
                <c:pt idx="32">
                  <c:v>3.7</c:v>
                </c:pt>
                <c:pt idx="33">
                  <c:v>3.8</c:v>
                </c:pt>
                <c:pt idx="34">
                  <c:v>4.7</c:v>
                </c:pt>
                <c:pt idx="35">
                  <c:v>4.5</c:v>
                </c:pt>
                <c:pt idx="36">
                  <c:v>4.4000000000000004</c:v>
                </c:pt>
                <c:pt idx="37">
                  <c:v>4</c:v>
                </c:pt>
                <c:pt idx="38">
                  <c:v>3.9</c:v>
                </c:pt>
                <c:pt idx="39">
                  <c:v>4</c:v>
                </c:pt>
                <c:pt idx="40">
                  <c:v>3.9</c:v>
                </c:pt>
                <c:pt idx="41">
                  <c:v>3.9</c:v>
                </c:pt>
                <c:pt idx="42">
                  <c:v>4.3</c:v>
                </c:pt>
                <c:pt idx="43">
                  <c:v>4.4000000000000004</c:v>
                </c:pt>
                <c:pt idx="44">
                  <c:v>4.5</c:v>
                </c:pt>
                <c:pt idx="45">
                  <c:v>3.9</c:v>
                </c:pt>
                <c:pt idx="46">
                  <c:v>3.5</c:v>
                </c:pt>
                <c:pt idx="47">
                  <c:v>3.9</c:v>
                </c:pt>
                <c:pt idx="48">
                  <c:v>4</c:v>
                </c:pt>
                <c:pt idx="49">
                  <c:v>3.8</c:v>
                </c:pt>
                <c:pt idx="50">
                  <c:v>3.7</c:v>
                </c:pt>
                <c:pt idx="51">
                  <c:v>3.7</c:v>
                </c:pt>
                <c:pt idx="52">
                  <c:v>4.0999999999999996</c:v>
                </c:pt>
                <c:pt idx="53">
                  <c:v>4.5</c:v>
                </c:pt>
                <c:pt idx="54">
                  <c:v>4.5</c:v>
                </c:pt>
                <c:pt idx="55">
                  <c:v>4.8</c:v>
                </c:pt>
                <c:pt idx="56">
                  <c:v>4.5</c:v>
                </c:pt>
                <c:pt idx="57">
                  <c:v>4</c:v>
                </c:pt>
                <c:pt idx="58">
                  <c:v>3.4</c:v>
                </c:pt>
                <c:pt idx="59">
                  <c:v>3.3</c:v>
                </c:pt>
                <c:pt idx="60">
                  <c:v>3.4</c:v>
                </c:pt>
                <c:pt idx="61">
                  <c:v>3.4</c:v>
                </c:pt>
                <c:pt idx="62">
                  <c:v>2.4</c:v>
                </c:pt>
                <c:pt idx="63">
                  <c:v>2.2999999999999998</c:v>
                </c:pt>
                <c:pt idx="64">
                  <c:v>2.4</c:v>
                </c:pt>
                <c:pt idx="65">
                  <c:v>2.6</c:v>
                </c:pt>
                <c:pt idx="66">
                  <c:v>2.4</c:v>
                </c:pt>
                <c:pt idx="67">
                  <c:v>2.7</c:v>
                </c:pt>
              </c:numCache>
            </c:numRef>
          </c:val>
          <c:smooth val="0"/>
          <c:extLst>
            <c:ext xmlns:c16="http://schemas.microsoft.com/office/drawing/2014/chart" uri="{C3380CC4-5D6E-409C-BE32-E72D297353CC}">
              <c16:uniqueId val="{00000001-2941-496E-ADFE-C8042DC35311}"/>
            </c:ext>
          </c:extLst>
        </c:ser>
        <c:dLbls>
          <c:showLegendKey val="0"/>
          <c:showVal val="0"/>
          <c:showCatName val="0"/>
          <c:showSerName val="0"/>
          <c:showPercent val="0"/>
          <c:showBubbleSize val="0"/>
        </c:dLbls>
        <c:marker val="1"/>
        <c:smooth val="0"/>
        <c:axId val="681052176"/>
        <c:axId val="681042664"/>
      </c:lineChart>
      <c:catAx>
        <c:axId val="650119080"/>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50124984"/>
        <c:crosses val="autoZero"/>
        <c:auto val="1"/>
        <c:lblAlgn val="ctr"/>
        <c:lblOffset val="100"/>
        <c:noMultiLvlLbl val="0"/>
      </c:catAx>
      <c:valAx>
        <c:axId val="65012498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50119080"/>
        <c:crosses val="autoZero"/>
        <c:crossBetween val="between"/>
      </c:valAx>
      <c:valAx>
        <c:axId val="681042664"/>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1052176"/>
        <c:crosses val="max"/>
        <c:crossBetween val="between"/>
      </c:valAx>
      <c:catAx>
        <c:axId val="681052176"/>
        <c:scaling>
          <c:orientation val="minMax"/>
        </c:scaling>
        <c:delete val="1"/>
        <c:axPos val="b"/>
        <c:majorTickMark val="out"/>
        <c:minorTickMark val="none"/>
        <c:tickLblPos val="nextTo"/>
        <c:crossAx val="681042664"/>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cked"/>
        <c:varyColors val="0"/>
        <c:ser>
          <c:idx val="0"/>
          <c:order val="0"/>
          <c:tx>
            <c:strRef>
              <c:f>'Iteration 1'!$B$1</c:f>
              <c:strCache>
                <c:ptCount val="1"/>
                <c:pt idx="0">
                  <c:v>Portfolio Values</c:v>
                </c:pt>
              </c:strCache>
            </c:strRef>
          </c:tx>
          <c:spPr>
            <a:ln w="28575" cap="rnd">
              <a:solidFill>
                <a:schemeClr val="accent6"/>
              </a:solidFill>
              <a:round/>
            </a:ln>
            <a:effectLst/>
          </c:spPr>
          <c:marker>
            <c:symbol val="none"/>
          </c:marker>
          <c:val>
            <c:numRef>
              <c:f>'Iteration 1'!$B$2:$B$69</c:f>
              <c:numCache>
                <c:formatCode>General</c:formatCode>
                <c:ptCount val="68"/>
                <c:pt idx="0">
                  <c:v>1180.5899999999999</c:v>
                </c:pt>
                <c:pt idx="1">
                  <c:v>1191.33</c:v>
                </c:pt>
                <c:pt idx="2">
                  <c:v>1228.81</c:v>
                </c:pt>
                <c:pt idx="3">
                  <c:v>1248.29</c:v>
                </c:pt>
                <c:pt idx="4">
                  <c:v>1294.83</c:v>
                </c:pt>
                <c:pt idx="5">
                  <c:v>1270.2</c:v>
                </c:pt>
                <c:pt idx="6">
                  <c:v>1335.85</c:v>
                </c:pt>
                <c:pt idx="7">
                  <c:v>1418.3</c:v>
                </c:pt>
                <c:pt idx="8">
                  <c:v>1420.86</c:v>
                </c:pt>
                <c:pt idx="9">
                  <c:v>1503.35</c:v>
                </c:pt>
                <c:pt idx="10">
                  <c:v>1526.75</c:v>
                </c:pt>
                <c:pt idx="11">
                  <c:v>1468.36</c:v>
                </c:pt>
                <c:pt idx="12">
                  <c:v>1322.7</c:v>
                </c:pt>
                <c:pt idx="13">
                  <c:v>1280</c:v>
                </c:pt>
                <c:pt idx="14">
                  <c:v>1166.3599999999999</c:v>
                </c:pt>
                <c:pt idx="15">
                  <c:v>903.25</c:v>
                </c:pt>
                <c:pt idx="16">
                  <c:v>797.87</c:v>
                </c:pt>
                <c:pt idx="17">
                  <c:v>919.32</c:v>
                </c:pt>
                <c:pt idx="18">
                  <c:v>1057.08</c:v>
                </c:pt>
                <c:pt idx="19">
                  <c:v>1113.26</c:v>
                </c:pt>
                <c:pt idx="20">
                  <c:v>1169.43</c:v>
                </c:pt>
                <c:pt idx="21">
                  <c:v>1030.71</c:v>
                </c:pt>
                <c:pt idx="22">
                  <c:v>1141.2</c:v>
                </c:pt>
                <c:pt idx="23">
                  <c:v>1257.6400000000001</c:v>
                </c:pt>
                <c:pt idx="24">
                  <c:v>1325.83</c:v>
                </c:pt>
                <c:pt idx="25">
                  <c:v>1320.64</c:v>
                </c:pt>
                <c:pt idx="26">
                  <c:v>1131.42</c:v>
                </c:pt>
                <c:pt idx="27">
                  <c:v>1257.5999999999999</c:v>
                </c:pt>
                <c:pt idx="28">
                  <c:v>1408.47</c:v>
                </c:pt>
                <c:pt idx="29">
                  <c:v>1362.16</c:v>
                </c:pt>
                <c:pt idx="30">
                  <c:v>1440.67</c:v>
                </c:pt>
                <c:pt idx="31">
                  <c:v>1426.19</c:v>
                </c:pt>
                <c:pt idx="32">
                  <c:v>1569.19</c:v>
                </c:pt>
                <c:pt idx="33">
                  <c:v>1606.28</c:v>
                </c:pt>
                <c:pt idx="34">
                  <c:v>1681.55</c:v>
                </c:pt>
                <c:pt idx="35">
                  <c:v>1848.36</c:v>
                </c:pt>
                <c:pt idx="36">
                  <c:v>1872.34</c:v>
                </c:pt>
                <c:pt idx="37">
                  <c:v>1960.23</c:v>
                </c:pt>
                <c:pt idx="38">
                  <c:v>1972.29</c:v>
                </c:pt>
                <c:pt idx="39">
                  <c:v>2058.9</c:v>
                </c:pt>
                <c:pt idx="40">
                  <c:v>2067.89</c:v>
                </c:pt>
                <c:pt idx="41">
                  <c:v>2063.11</c:v>
                </c:pt>
                <c:pt idx="42">
                  <c:v>1920.03</c:v>
                </c:pt>
                <c:pt idx="43">
                  <c:v>2043.94</c:v>
                </c:pt>
                <c:pt idx="44">
                  <c:v>2059.7399999999998</c:v>
                </c:pt>
                <c:pt idx="45">
                  <c:v>2098.86</c:v>
                </c:pt>
                <c:pt idx="46" formatCode="0.00">
                  <c:v>2168.85</c:v>
                </c:pt>
                <c:pt idx="47" formatCode="0.00">
                  <c:v>2238.83</c:v>
                </c:pt>
                <c:pt idx="48" formatCode="0.00">
                  <c:v>2362.7199999999998</c:v>
                </c:pt>
                <c:pt idx="49" formatCode="0.00">
                  <c:v>2423.41</c:v>
                </c:pt>
                <c:pt idx="50" formatCode="0.00">
                  <c:v>2603.2773015873017</c:v>
                </c:pt>
                <c:pt idx="51" formatCode="0.00">
                  <c:v>2733.4767213114756</c:v>
                </c:pt>
                <c:pt idx="52">
                  <c:v>2669.29</c:v>
                </c:pt>
                <c:pt idx="53">
                  <c:v>2760.05</c:v>
                </c:pt>
                <c:pt idx="54">
                  <c:v>2942.92</c:v>
                </c:pt>
                <c:pt idx="55">
                  <c:v>2507.67</c:v>
                </c:pt>
                <c:pt idx="56">
                  <c:v>2845.83</c:v>
                </c:pt>
                <c:pt idx="57">
                  <c:v>2948.19</c:v>
                </c:pt>
                <c:pt idx="58">
                  <c:v>2967.49</c:v>
                </c:pt>
                <c:pt idx="59">
                  <c:v>3220.25</c:v>
                </c:pt>
                <c:pt idx="60">
                  <c:v>2533.02</c:v>
                </c:pt>
                <c:pt idx="61">
                  <c:v>3078.13</c:v>
                </c:pt>
                <c:pt idx="62">
                  <c:v>3344.15</c:v>
                </c:pt>
                <c:pt idx="63">
                  <c:v>3823.17</c:v>
                </c:pt>
                <c:pt idx="64">
                  <c:v>4055.46</c:v>
                </c:pt>
                <c:pt idx="65">
                  <c:v>4377.24</c:v>
                </c:pt>
                <c:pt idx="66">
                  <c:v>4357.9399999999996</c:v>
                </c:pt>
                <c:pt idx="67">
                  <c:v>4740.84</c:v>
                </c:pt>
              </c:numCache>
            </c:numRef>
          </c:val>
          <c:smooth val="0"/>
          <c:extLst>
            <c:ext xmlns:c16="http://schemas.microsoft.com/office/drawing/2014/chart" uri="{C3380CC4-5D6E-409C-BE32-E72D297353CC}">
              <c16:uniqueId val="{00000000-1C3A-4880-845A-26DF2826BEF7}"/>
            </c:ext>
          </c:extLst>
        </c:ser>
        <c:dLbls>
          <c:showLegendKey val="0"/>
          <c:showVal val="0"/>
          <c:showCatName val="0"/>
          <c:showSerName val="0"/>
          <c:showPercent val="0"/>
          <c:showBubbleSize val="0"/>
        </c:dLbls>
        <c:marker val="1"/>
        <c:smooth val="0"/>
        <c:axId val="749665456"/>
        <c:axId val="749658896"/>
      </c:lineChart>
      <c:lineChart>
        <c:grouping val="stacked"/>
        <c:varyColors val="0"/>
        <c:ser>
          <c:idx val="1"/>
          <c:order val="1"/>
          <c:tx>
            <c:strRef>
              <c:f>'Iteration 1'!$F$1</c:f>
              <c:strCache>
                <c:ptCount val="1"/>
                <c:pt idx="0">
                  <c:v>Commercial Real Estate Price Index</c:v>
                </c:pt>
              </c:strCache>
            </c:strRef>
          </c:tx>
          <c:spPr>
            <a:ln w="28575" cap="rnd">
              <a:solidFill>
                <a:schemeClr val="accent5"/>
              </a:solidFill>
              <a:round/>
            </a:ln>
            <a:effectLst/>
          </c:spPr>
          <c:marker>
            <c:symbol val="none"/>
          </c:marker>
          <c:val>
            <c:numRef>
              <c:f>'Iteration 1'!$F$2:$F$69</c:f>
              <c:numCache>
                <c:formatCode>General</c:formatCode>
                <c:ptCount val="68"/>
                <c:pt idx="0">
                  <c:v>181</c:v>
                </c:pt>
                <c:pt idx="1">
                  <c:v>186</c:v>
                </c:pt>
                <c:pt idx="2">
                  <c:v>193</c:v>
                </c:pt>
                <c:pt idx="3">
                  <c:v>200</c:v>
                </c:pt>
                <c:pt idx="4">
                  <c:v>206</c:v>
                </c:pt>
                <c:pt idx="5">
                  <c:v>214</c:v>
                </c:pt>
                <c:pt idx="6">
                  <c:v>222</c:v>
                </c:pt>
                <c:pt idx="7">
                  <c:v>225</c:v>
                </c:pt>
                <c:pt idx="8">
                  <c:v>232</c:v>
                </c:pt>
                <c:pt idx="9">
                  <c:v>241</c:v>
                </c:pt>
                <c:pt idx="10">
                  <c:v>249</c:v>
                </c:pt>
                <c:pt idx="11">
                  <c:v>249</c:v>
                </c:pt>
                <c:pt idx="12">
                  <c:v>236</c:v>
                </c:pt>
                <c:pt idx="13">
                  <c:v>226</c:v>
                </c:pt>
                <c:pt idx="14">
                  <c:v>232</c:v>
                </c:pt>
                <c:pt idx="15">
                  <c:v>221</c:v>
                </c:pt>
                <c:pt idx="16">
                  <c:v>213</c:v>
                </c:pt>
                <c:pt idx="17">
                  <c:v>182</c:v>
                </c:pt>
                <c:pt idx="18">
                  <c:v>163</c:v>
                </c:pt>
                <c:pt idx="19">
                  <c:v>159</c:v>
                </c:pt>
                <c:pt idx="20">
                  <c:v>155</c:v>
                </c:pt>
                <c:pt idx="21">
                  <c:v>168</c:v>
                </c:pt>
                <c:pt idx="22">
                  <c:v>169</c:v>
                </c:pt>
                <c:pt idx="23">
                  <c:v>170</c:v>
                </c:pt>
                <c:pt idx="24">
                  <c:v>174</c:v>
                </c:pt>
                <c:pt idx="25">
                  <c:v>175</c:v>
                </c:pt>
                <c:pt idx="26">
                  <c:v>171</c:v>
                </c:pt>
                <c:pt idx="27">
                  <c:v>178</c:v>
                </c:pt>
                <c:pt idx="28">
                  <c:v>183</c:v>
                </c:pt>
                <c:pt idx="29">
                  <c:v>180</c:v>
                </c:pt>
                <c:pt idx="30">
                  <c:v>184</c:v>
                </c:pt>
                <c:pt idx="31">
                  <c:v>185</c:v>
                </c:pt>
                <c:pt idx="32">
                  <c:v>189</c:v>
                </c:pt>
                <c:pt idx="33">
                  <c:v>197</c:v>
                </c:pt>
                <c:pt idx="34">
                  <c:v>209</c:v>
                </c:pt>
                <c:pt idx="35">
                  <c:v>212</c:v>
                </c:pt>
                <c:pt idx="36">
                  <c:v>209</c:v>
                </c:pt>
                <c:pt idx="37">
                  <c:v>215</c:v>
                </c:pt>
                <c:pt idx="38">
                  <c:v>221</c:v>
                </c:pt>
                <c:pt idx="39">
                  <c:v>227</c:v>
                </c:pt>
                <c:pt idx="40">
                  <c:v>240</c:v>
                </c:pt>
                <c:pt idx="41">
                  <c:v>243</c:v>
                </c:pt>
                <c:pt idx="42">
                  <c:v>245</c:v>
                </c:pt>
                <c:pt idx="43">
                  <c:v>246</c:v>
                </c:pt>
                <c:pt idx="44">
                  <c:v>239</c:v>
                </c:pt>
                <c:pt idx="45">
                  <c:v>242</c:v>
                </c:pt>
                <c:pt idx="46">
                  <c:v>255</c:v>
                </c:pt>
                <c:pt idx="47">
                  <c:v>257</c:v>
                </c:pt>
                <c:pt idx="48">
                  <c:v>253</c:v>
                </c:pt>
                <c:pt idx="49">
                  <c:v>262</c:v>
                </c:pt>
                <c:pt idx="50">
                  <c:v>267</c:v>
                </c:pt>
                <c:pt idx="51">
                  <c:v>275</c:v>
                </c:pt>
                <c:pt idx="52">
                  <c:v>270</c:v>
                </c:pt>
                <c:pt idx="53">
                  <c:v>283</c:v>
                </c:pt>
                <c:pt idx="54">
                  <c:v>276</c:v>
                </c:pt>
                <c:pt idx="55">
                  <c:v>277</c:v>
                </c:pt>
                <c:pt idx="56">
                  <c:v>283</c:v>
                </c:pt>
                <c:pt idx="57">
                  <c:v>296</c:v>
                </c:pt>
                <c:pt idx="58">
                  <c:v>305</c:v>
                </c:pt>
                <c:pt idx="59">
                  <c:v>298</c:v>
                </c:pt>
                <c:pt idx="60">
                  <c:v>300</c:v>
                </c:pt>
                <c:pt idx="61">
                  <c:v>302</c:v>
                </c:pt>
                <c:pt idx="62">
                  <c:v>300</c:v>
                </c:pt>
                <c:pt idx="63">
                  <c:v>312</c:v>
                </c:pt>
                <c:pt idx="64">
                  <c:v>313</c:v>
                </c:pt>
                <c:pt idx="65">
                  <c:v>323</c:v>
                </c:pt>
                <c:pt idx="66">
                  <c:v>337</c:v>
                </c:pt>
                <c:pt idx="67">
                  <c:v>337</c:v>
                </c:pt>
              </c:numCache>
            </c:numRef>
          </c:val>
          <c:smooth val="0"/>
          <c:extLst>
            <c:ext xmlns:c16="http://schemas.microsoft.com/office/drawing/2014/chart" uri="{C3380CC4-5D6E-409C-BE32-E72D297353CC}">
              <c16:uniqueId val="{00000001-1C3A-4880-845A-26DF2826BEF7}"/>
            </c:ext>
          </c:extLst>
        </c:ser>
        <c:dLbls>
          <c:showLegendKey val="0"/>
          <c:showVal val="0"/>
          <c:showCatName val="0"/>
          <c:showSerName val="0"/>
          <c:showPercent val="0"/>
          <c:showBubbleSize val="0"/>
        </c:dLbls>
        <c:marker val="1"/>
        <c:smooth val="0"/>
        <c:axId val="682152360"/>
        <c:axId val="682152032"/>
      </c:lineChart>
      <c:catAx>
        <c:axId val="749665456"/>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49658896"/>
        <c:crosses val="autoZero"/>
        <c:auto val="1"/>
        <c:lblAlgn val="ctr"/>
        <c:lblOffset val="100"/>
        <c:noMultiLvlLbl val="0"/>
      </c:catAx>
      <c:valAx>
        <c:axId val="7496588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49665456"/>
        <c:crosses val="autoZero"/>
        <c:crossBetween val="between"/>
      </c:valAx>
      <c:valAx>
        <c:axId val="682152032"/>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2152360"/>
        <c:crosses val="max"/>
        <c:crossBetween val="between"/>
      </c:valAx>
      <c:catAx>
        <c:axId val="682152360"/>
        <c:scaling>
          <c:orientation val="minMax"/>
        </c:scaling>
        <c:delete val="1"/>
        <c:axPos val="b"/>
        <c:majorTickMark val="out"/>
        <c:minorTickMark val="none"/>
        <c:tickLblPos val="nextTo"/>
        <c:crossAx val="682152032"/>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cked"/>
        <c:varyColors val="0"/>
        <c:ser>
          <c:idx val="0"/>
          <c:order val="0"/>
          <c:tx>
            <c:strRef>
              <c:f>'Iteration 1'!$B$1</c:f>
              <c:strCache>
                <c:ptCount val="1"/>
                <c:pt idx="0">
                  <c:v>Portfolio Values</c:v>
                </c:pt>
              </c:strCache>
            </c:strRef>
          </c:tx>
          <c:spPr>
            <a:ln w="28575" cap="rnd">
              <a:solidFill>
                <a:schemeClr val="accent6"/>
              </a:solidFill>
              <a:round/>
            </a:ln>
            <a:effectLst/>
          </c:spPr>
          <c:marker>
            <c:symbol val="none"/>
          </c:marker>
          <c:val>
            <c:numRef>
              <c:f>'Iteration 1'!$B$2:$B$69</c:f>
              <c:numCache>
                <c:formatCode>General</c:formatCode>
                <c:ptCount val="68"/>
                <c:pt idx="0">
                  <c:v>1180.5899999999999</c:v>
                </c:pt>
                <c:pt idx="1">
                  <c:v>1191.33</c:v>
                </c:pt>
                <c:pt idx="2">
                  <c:v>1228.81</c:v>
                </c:pt>
                <c:pt idx="3">
                  <c:v>1248.29</c:v>
                </c:pt>
                <c:pt idx="4">
                  <c:v>1294.83</c:v>
                </c:pt>
                <c:pt idx="5">
                  <c:v>1270.2</c:v>
                </c:pt>
                <c:pt idx="6">
                  <c:v>1335.85</c:v>
                </c:pt>
                <c:pt idx="7">
                  <c:v>1418.3</c:v>
                </c:pt>
                <c:pt idx="8">
                  <c:v>1420.86</c:v>
                </c:pt>
                <c:pt idx="9">
                  <c:v>1503.35</c:v>
                </c:pt>
                <c:pt idx="10">
                  <c:v>1526.75</c:v>
                </c:pt>
                <c:pt idx="11">
                  <c:v>1468.36</c:v>
                </c:pt>
                <c:pt idx="12">
                  <c:v>1322.7</c:v>
                </c:pt>
                <c:pt idx="13">
                  <c:v>1280</c:v>
                </c:pt>
                <c:pt idx="14">
                  <c:v>1166.3599999999999</c:v>
                </c:pt>
                <c:pt idx="15">
                  <c:v>903.25</c:v>
                </c:pt>
                <c:pt idx="16">
                  <c:v>797.87</c:v>
                </c:pt>
                <c:pt idx="17">
                  <c:v>919.32</c:v>
                </c:pt>
                <c:pt idx="18">
                  <c:v>1057.08</c:v>
                </c:pt>
                <c:pt idx="19">
                  <c:v>1113.26</c:v>
                </c:pt>
                <c:pt idx="20">
                  <c:v>1169.43</c:v>
                </c:pt>
                <c:pt idx="21">
                  <c:v>1030.71</c:v>
                </c:pt>
                <c:pt idx="22">
                  <c:v>1141.2</c:v>
                </c:pt>
                <c:pt idx="23">
                  <c:v>1257.6400000000001</c:v>
                </c:pt>
                <c:pt idx="24">
                  <c:v>1325.83</c:v>
                </c:pt>
                <c:pt idx="25">
                  <c:v>1320.64</c:v>
                </c:pt>
                <c:pt idx="26">
                  <c:v>1131.42</c:v>
                </c:pt>
                <c:pt idx="27">
                  <c:v>1257.5999999999999</c:v>
                </c:pt>
                <c:pt idx="28">
                  <c:v>1408.47</c:v>
                </c:pt>
                <c:pt idx="29">
                  <c:v>1362.16</c:v>
                </c:pt>
                <c:pt idx="30">
                  <c:v>1440.67</c:v>
                </c:pt>
                <c:pt idx="31">
                  <c:v>1426.19</c:v>
                </c:pt>
                <c:pt idx="32">
                  <c:v>1569.19</c:v>
                </c:pt>
                <c:pt idx="33">
                  <c:v>1606.28</c:v>
                </c:pt>
                <c:pt idx="34">
                  <c:v>1681.55</c:v>
                </c:pt>
                <c:pt idx="35">
                  <c:v>1848.36</c:v>
                </c:pt>
                <c:pt idx="36">
                  <c:v>1872.34</c:v>
                </c:pt>
                <c:pt idx="37">
                  <c:v>1960.23</c:v>
                </c:pt>
                <c:pt idx="38">
                  <c:v>1972.29</c:v>
                </c:pt>
                <c:pt idx="39">
                  <c:v>2058.9</c:v>
                </c:pt>
                <c:pt idx="40">
                  <c:v>2067.89</c:v>
                </c:pt>
                <c:pt idx="41">
                  <c:v>2063.11</c:v>
                </c:pt>
                <c:pt idx="42">
                  <c:v>1920.03</c:v>
                </c:pt>
                <c:pt idx="43">
                  <c:v>2043.94</c:v>
                </c:pt>
                <c:pt idx="44">
                  <c:v>2059.7399999999998</c:v>
                </c:pt>
                <c:pt idx="45">
                  <c:v>2098.86</c:v>
                </c:pt>
                <c:pt idx="46" formatCode="0.00">
                  <c:v>2168.85</c:v>
                </c:pt>
                <c:pt idx="47" formatCode="0.00">
                  <c:v>2238.83</c:v>
                </c:pt>
                <c:pt idx="48" formatCode="0.00">
                  <c:v>2362.7199999999998</c:v>
                </c:pt>
                <c:pt idx="49" formatCode="0.00">
                  <c:v>2423.41</c:v>
                </c:pt>
                <c:pt idx="50" formatCode="0.00">
                  <c:v>2603.2773015873017</c:v>
                </c:pt>
                <c:pt idx="51" formatCode="0.00">
                  <c:v>2733.4767213114756</c:v>
                </c:pt>
                <c:pt idx="52">
                  <c:v>2669.29</c:v>
                </c:pt>
                <c:pt idx="53">
                  <c:v>2760.05</c:v>
                </c:pt>
                <c:pt idx="54">
                  <c:v>2942.92</c:v>
                </c:pt>
                <c:pt idx="55">
                  <c:v>2507.67</c:v>
                </c:pt>
                <c:pt idx="56">
                  <c:v>2845.83</c:v>
                </c:pt>
                <c:pt idx="57">
                  <c:v>2948.19</c:v>
                </c:pt>
                <c:pt idx="58">
                  <c:v>2967.49</c:v>
                </c:pt>
                <c:pt idx="59">
                  <c:v>3220.25</c:v>
                </c:pt>
                <c:pt idx="60">
                  <c:v>2533.02</c:v>
                </c:pt>
                <c:pt idx="61">
                  <c:v>3078.13</c:v>
                </c:pt>
                <c:pt idx="62">
                  <c:v>3344.15</c:v>
                </c:pt>
                <c:pt idx="63">
                  <c:v>3823.17</c:v>
                </c:pt>
                <c:pt idx="64">
                  <c:v>4055.46</c:v>
                </c:pt>
                <c:pt idx="65">
                  <c:v>4377.24</c:v>
                </c:pt>
                <c:pt idx="66">
                  <c:v>4357.9399999999996</c:v>
                </c:pt>
                <c:pt idx="67">
                  <c:v>4740.84</c:v>
                </c:pt>
              </c:numCache>
            </c:numRef>
          </c:val>
          <c:smooth val="0"/>
          <c:extLst>
            <c:ext xmlns:c16="http://schemas.microsoft.com/office/drawing/2014/chart" uri="{C3380CC4-5D6E-409C-BE32-E72D297353CC}">
              <c16:uniqueId val="{00000000-57AC-462A-B338-96C2D545A983}"/>
            </c:ext>
          </c:extLst>
        </c:ser>
        <c:dLbls>
          <c:showLegendKey val="0"/>
          <c:showVal val="0"/>
          <c:showCatName val="0"/>
          <c:showSerName val="0"/>
          <c:showPercent val="0"/>
          <c:showBubbleSize val="0"/>
        </c:dLbls>
        <c:marker val="1"/>
        <c:smooth val="0"/>
        <c:axId val="650126952"/>
        <c:axId val="650122360"/>
      </c:lineChart>
      <c:lineChart>
        <c:grouping val="stacked"/>
        <c:varyColors val="0"/>
        <c:ser>
          <c:idx val="1"/>
          <c:order val="1"/>
          <c:tx>
            <c:strRef>
              <c:f>'Iteration 1'!$G$1</c:f>
              <c:strCache>
                <c:ptCount val="1"/>
                <c:pt idx="0">
                  <c:v>(USD/euro)</c:v>
                </c:pt>
              </c:strCache>
            </c:strRef>
          </c:tx>
          <c:spPr>
            <a:ln w="28575" cap="rnd">
              <a:solidFill>
                <a:schemeClr val="accent5"/>
              </a:solidFill>
              <a:round/>
            </a:ln>
            <a:effectLst/>
          </c:spPr>
          <c:marker>
            <c:symbol val="none"/>
          </c:marker>
          <c:val>
            <c:numRef>
              <c:f>'Iteration 1'!$G$2:$G$69</c:f>
              <c:numCache>
                <c:formatCode>General</c:formatCode>
                <c:ptCount val="68"/>
                <c:pt idx="0">
                  <c:v>1.2969999999999999</c:v>
                </c:pt>
                <c:pt idx="1">
                  <c:v>1.21</c:v>
                </c:pt>
                <c:pt idx="2">
                  <c:v>1.206</c:v>
                </c:pt>
                <c:pt idx="3">
                  <c:v>1.1839999999999999</c:v>
                </c:pt>
                <c:pt idx="4">
                  <c:v>1.214</c:v>
                </c:pt>
                <c:pt idx="5">
                  <c:v>1.278</c:v>
                </c:pt>
                <c:pt idx="6">
                  <c:v>1.2689999999999999</c:v>
                </c:pt>
                <c:pt idx="7">
                  <c:v>1.32</c:v>
                </c:pt>
                <c:pt idx="8">
                  <c:v>1.337</c:v>
                </c:pt>
                <c:pt idx="9">
                  <c:v>1.3520000000000001</c:v>
                </c:pt>
                <c:pt idx="10">
                  <c:v>1.4219999999999999</c:v>
                </c:pt>
                <c:pt idx="11">
                  <c:v>1.46</c:v>
                </c:pt>
                <c:pt idx="12">
                  <c:v>1.581</c:v>
                </c:pt>
                <c:pt idx="13">
                  <c:v>1.575</c:v>
                </c:pt>
                <c:pt idx="14">
                  <c:v>1.4079999999999999</c:v>
                </c:pt>
                <c:pt idx="15">
                  <c:v>1.3919999999999999</c:v>
                </c:pt>
                <c:pt idx="16">
                  <c:v>1.3260000000000001</c:v>
                </c:pt>
                <c:pt idx="17">
                  <c:v>1.4019999999999999</c:v>
                </c:pt>
                <c:pt idx="18">
                  <c:v>1.4630000000000001</c:v>
                </c:pt>
                <c:pt idx="19">
                  <c:v>1.4330000000000001</c:v>
                </c:pt>
                <c:pt idx="20">
                  <c:v>1.353</c:v>
                </c:pt>
                <c:pt idx="21">
                  <c:v>1.2290000000000001</c:v>
                </c:pt>
                <c:pt idx="22">
                  <c:v>1.36</c:v>
                </c:pt>
                <c:pt idx="23">
                  <c:v>1.327</c:v>
                </c:pt>
                <c:pt idx="24">
                  <c:v>1.4179999999999999</c:v>
                </c:pt>
                <c:pt idx="25">
                  <c:v>1.452</c:v>
                </c:pt>
                <c:pt idx="26">
                  <c:v>1.345</c:v>
                </c:pt>
                <c:pt idx="27">
                  <c:v>1.2969999999999999</c:v>
                </c:pt>
                <c:pt idx="28">
                  <c:v>1.333</c:v>
                </c:pt>
                <c:pt idx="29">
                  <c:v>1.2669999999999999</c:v>
                </c:pt>
                <c:pt idx="30">
                  <c:v>1.286</c:v>
                </c:pt>
                <c:pt idx="31">
                  <c:v>1.319</c:v>
                </c:pt>
                <c:pt idx="32">
                  <c:v>1.282</c:v>
                </c:pt>
                <c:pt idx="33">
                  <c:v>1.3009999999999999</c:v>
                </c:pt>
                <c:pt idx="34">
                  <c:v>1.3540000000000001</c:v>
                </c:pt>
                <c:pt idx="35">
                  <c:v>1.3779999999999999</c:v>
                </c:pt>
                <c:pt idx="36">
                  <c:v>1.3779999999999999</c:v>
                </c:pt>
                <c:pt idx="37">
                  <c:v>1.369</c:v>
                </c:pt>
                <c:pt idx="38">
                  <c:v>1.2629999999999999</c:v>
                </c:pt>
                <c:pt idx="39">
                  <c:v>1.21</c:v>
                </c:pt>
                <c:pt idx="40">
                  <c:v>1.0740000000000001</c:v>
                </c:pt>
                <c:pt idx="41">
                  <c:v>1.115</c:v>
                </c:pt>
                <c:pt idx="42">
                  <c:v>1.1160000000000001</c:v>
                </c:pt>
                <c:pt idx="43">
                  <c:v>1.0860000000000001</c:v>
                </c:pt>
                <c:pt idx="44">
                  <c:v>1.139</c:v>
                </c:pt>
                <c:pt idx="45">
                  <c:v>1.103</c:v>
                </c:pt>
                <c:pt idx="46">
                  <c:v>1.1240000000000001</c:v>
                </c:pt>
                <c:pt idx="47">
                  <c:v>1.0549999999999999</c:v>
                </c:pt>
                <c:pt idx="48">
                  <c:v>1.07</c:v>
                </c:pt>
                <c:pt idx="49">
                  <c:v>1.141</c:v>
                </c:pt>
                <c:pt idx="50">
                  <c:v>1.181</c:v>
                </c:pt>
                <c:pt idx="51">
                  <c:v>1.202</c:v>
                </c:pt>
                <c:pt idx="52">
                  <c:v>1.232</c:v>
                </c:pt>
                <c:pt idx="53">
                  <c:v>1.1679999999999999</c:v>
                </c:pt>
                <c:pt idx="54">
                  <c:v>1.1619999999999999</c:v>
                </c:pt>
                <c:pt idx="55">
                  <c:v>1.1459999999999999</c:v>
                </c:pt>
                <c:pt idx="56">
                  <c:v>1.123</c:v>
                </c:pt>
                <c:pt idx="57">
                  <c:v>1.137</c:v>
                </c:pt>
                <c:pt idx="58">
                  <c:v>1.091</c:v>
                </c:pt>
                <c:pt idx="59">
                  <c:v>1.123</c:v>
                </c:pt>
                <c:pt idx="60">
                  <c:v>1.1020000000000001</c:v>
                </c:pt>
                <c:pt idx="61">
                  <c:v>1.1240000000000001</c:v>
                </c:pt>
                <c:pt idx="62">
                  <c:v>1.1719999999999999</c:v>
                </c:pt>
                <c:pt idx="63">
                  <c:v>1.2230000000000001</c:v>
                </c:pt>
                <c:pt idx="64">
                  <c:v>1.1739999999999999</c:v>
                </c:pt>
                <c:pt idx="65">
                  <c:v>1.1850000000000001</c:v>
                </c:pt>
                <c:pt idx="66">
                  <c:v>1.1579999999999999</c:v>
                </c:pt>
                <c:pt idx="67">
                  <c:v>1.1319999999999999</c:v>
                </c:pt>
              </c:numCache>
            </c:numRef>
          </c:val>
          <c:smooth val="0"/>
          <c:extLst>
            <c:ext xmlns:c16="http://schemas.microsoft.com/office/drawing/2014/chart" uri="{C3380CC4-5D6E-409C-BE32-E72D297353CC}">
              <c16:uniqueId val="{00000001-57AC-462A-B338-96C2D545A983}"/>
            </c:ext>
          </c:extLst>
        </c:ser>
        <c:dLbls>
          <c:showLegendKey val="0"/>
          <c:showVal val="0"/>
          <c:showCatName val="0"/>
          <c:showSerName val="0"/>
          <c:showPercent val="0"/>
          <c:showBubbleSize val="0"/>
        </c:dLbls>
        <c:marker val="1"/>
        <c:smooth val="0"/>
        <c:axId val="681100384"/>
        <c:axId val="681100712"/>
      </c:lineChart>
      <c:catAx>
        <c:axId val="650126952"/>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50122360"/>
        <c:crosses val="autoZero"/>
        <c:auto val="1"/>
        <c:lblAlgn val="ctr"/>
        <c:lblOffset val="100"/>
        <c:noMultiLvlLbl val="0"/>
      </c:catAx>
      <c:valAx>
        <c:axId val="65012236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50126952"/>
        <c:crosses val="autoZero"/>
        <c:crossBetween val="between"/>
      </c:valAx>
      <c:valAx>
        <c:axId val="681100712"/>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1100384"/>
        <c:crosses val="max"/>
        <c:crossBetween val="between"/>
      </c:valAx>
      <c:catAx>
        <c:axId val="681100384"/>
        <c:scaling>
          <c:orientation val="minMax"/>
        </c:scaling>
        <c:delete val="1"/>
        <c:axPos val="b"/>
        <c:majorTickMark val="out"/>
        <c:minorTickMark val="none"/>
        <c:tickLblPos val="nextTo"/>
        <c:crossAx val="681100712"/>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cked"/>
        <c:varyColors val="0"/>
        <c:ser>
          <c:idx val="0"/>
          <c:order val="0"/>
          <c:tx>
            <c:strRef>
              <c:f>'Iteration 1'!$B$1</c:f>
              <c:strCache>
                <c:ptCount val="1"/>
                <c:pt idx="0">
                  <c:v>Portfolio Values</c:v>
                </c:pt>
              </c:strCache>
            </c:strRef>
          </c:tx>
          <c:spPr>
            <a:ln w="28575" cap="rnd">
              <a:solidFill>
                <a:schemeClr val="accent6"/>
              </a:solidFill>
              <a:round/>
            </a:ln>
            <a:effectLst/>
          </c:spPr>
          <c:marker>
            <c:symbol val="none"/>
          </c:marker>
          <c:val>
            <c:numRef>
              <c:f>'Iteration 1'!$B$2:$B$69</c:f>
              <c:numCache>
                <c:formatCode>General</c:formatCode>
                <c:ptCount val="68"/>
                <c:pt idx="0">
                  <c:v>1180.5899999999999</c:v>
                </c:pt>
                <c:pt idx="1">
                  <c:v>1191.33</c:v>
                </c:pt>
                <c:pt idx="2">
                  <c:v>1228.81</c:v>
                </c:pt>
                <c:pt idx="3">
                  <c:v>1248.29</c:v>
                </c:pt>
                <c:pt idx="4">
                  <c:v>1294.83</c:v>
                </c:pt>
                <c:pt idx="5">
                  <c:v>1270.2</c:v>
                </c:pt>
                <c:pt idx="6">
                  <c:v>1335.85</c:v>
                </c:pt>
                <c:pt idx="7">
                  <c:v>1418.3</c:v>
                </c:pt>
                <c:pt idx="8">
                  <c:v>1420.86</c:v>
                </c:pt>
                <c:pt idx="9">
                  <c:v>1503.35</c:v>
                </c:pt>
                <c:pt idx="10">
                  <c:v>1526.75</c:v>
                </c:pt>
                <c:pt idx="11">
                  <c:v>1468.36</c:v>
                </c:pt>
                <c:pt idx="12">
                  <c:v>1322.7</c:v>
                </c:pt>
                <c:pt idx="13">
                  <c:v>1280</c:v>
                </c:pt>
                <c:pt idx="14">
                  <c:v>1166.3599999999999</c:v>
                </c:pt>
                <c:pt idx="15">
                  <c:v>903.25</c:v>
                </c:pt>
                <c:pt idx="16">
                  <c:v>797.87</c:v>
                </c:pt>
                <c:pt idx="17">
                  <c:v>919.32</c:v>
                </c:pt>
                <c:pt idx="18">
                  <c:v>1057.08</c:v>
                </c:pt>
                <c:pt idx="19">
                  <c:v>1113.26</c:v>
                </c:pt>
                <c:pt idx="20">
                  <c:v>1169.43</c:v>
                </c:pt>
                <c:pt idx="21">
                  <c:v>1030.71</c:v>
                </c:pt>
                <c:pt idx="22">
                  <c:v>1141.2</c:v>
                </c:pt>
                <c:pt idx="23">
                  <c:v>1257.6400000000001</c:v>
                </c:pt>
                <c:pt idx="24">
                  <c:v>1325.83</c:v>
                </c:pt>
                <c:pt idx="25">
                  <c:v>1320.64</c:v>
                </c:pt>
                <c:pt idx="26">
                  <c:v>1131.42</c:v>
                </c:pt>
                <c:pt idx="27">
                  <c:v>1257.5999999999999</c:v>
                </c:pt>
                <c:pt idx="28">
                  <c:v>1408.47</c:v>
                </c:pt>
                <c:pt idx="29">
                  <c:v>1362.16</c:v>
                </c:pt>
                <c:pt idx="30">
                  <c:v>1440.67</c:v>
                </c:pt>
                <c:pt idx="31">
                  <c:v>1426.19</c:v>
                </c:pt>
                <c:pt idx="32">
                  <c:v>1569.19</c:v>
                </c:pt>
                <c:pt idx="33">
                  <c:v>1606.28</c:v>
                </c:pt>
                <c:pt idx="34">
                  <c:v>1681.55</c:v>
                </c:pt>
                <c:pt idx="35">
                  <c:v>1848.36</c:v>
                </c:pt>
                <c:pt idx="36">
                  <c:v>1872.34</c:v>
                </c:pt>
                <c:pt idx="37">
                  <c:v>1960.23</c:v>
                </c:pt>
                <c:pt idx="38">
                  <c:v>1972.29</c:v>
                </c:pt>
                <c:pt idx="39">
                  <c:v>2058.9</c:v>
                </c:pt>
                <c:pt idx="40">
                  <c:v>2067.89</c:v>
                </c:pt>
                <c:pt idx="41">
                  <c:v>2063.11</c:v>
                </c:pt>
                <c:pt idx="42">
                  <c:v>1920.03</c:v>
                </c:pt>
                <c:pt idx="43">
                  <c:v>2043.94</c:v>
                </c:pt>
                <c:pt idx="44">
                  <c:v>2059.7399999999998</c:v>
                </c:pt>
                <c:pt idx="45">
                  <c:v>2098.86</c:v>
                </c:pt>
                <c:pt idx="46" formatCode="0.00">
                  <c:v>2168.85</c:v>
                </c:pt>
                <c:pt idx="47" formatCode="0.00">
                  <c:v>2238.83</c:v>
                </c:pt>
                <c:pt idx="48" formatCode="0.00">
                  <c:v>2362.7199999999998</c:v>
                </c:pt>
                <c:pt idx="49" formatCode="0.00">
                  <c:v>2423.41</c:v>
                </c:pt>
                <c:pt idx="50" formatCode="0.00">
                  <c:v>2603.2773015873017</c:v>
                </c:pt>
                <c:pt idx="51" formatCode="0.00">
                  <c:v>2733.4767213114756</c:v>
                </c:pt>
                <c:pt idx="52">
                  <c:v>2669.29</c:v>
                </c:pt>
                <c:pt idx="53">
                  <c:v>2760.05</c:v>
                </c:pt>
                <c:pt idx="54">
                  <c:v>2942.92</c:v>
                </c:pt>
                <c:pt idx="55">
                  <c:v>2507.67</c:v>
                </c:pt>
                <c:pt idx="56">
                  <c:v>2845.83</c:v>
                </c:pt>
                <c:pt idx="57">
                  <c:v>2948.19</c:v>
                </c:pt>
                <c:pt idx="58">
                  <c:v>2967.49</c:v>
                </c:pt>
                <c:pt idx="59">
                  <c:v>3220.25</c:v>
                </c:pt>
                <c:pt idx="60">
                  <c:v>2533.02</c:v>
                </c:pt>
                <c:pt idx="61">
                  <c:v>3078.13</c:v>
                </c:pt>
                <c:pt idx="62">
                  <c:v>3344.15</c:v>
                </c:pt>
                <c:pt idx="63">
                  <c:v>3823.17</c:v>
                </c:pt>
                <c:pt idx="64">
                  <c:v>4055.46</c:v>
                </c:pt>
                <c:pt idx="65">
                  <c:v>4377.24</c:v>
                </c:pt>
                <c:pt idx="66">
                  <c:v>4357.9399999999996</c:v>
                </c:pt>
                <c:pt idx="67">
                  <c:v>4740.84</c:v>
                </c:pt>
              </c:numCache>
            </c:numRef>
          </c:val>
          <c:smooth val="0"/>
          <c:extLst>
            <c:ext xmlns:c16="http://schemas.microsoft.com/office/drawing/2014/chart" uri="{C3380CC4-5D6E-409C-BE32-E72D297353CC}">
              <c16:uniqueId val="{00000000-3495-4064-86BF-3385FEDCF3C0}"/>
            </c:ext>
          </c:extLst>
        </c:ser>
        <c:dLbls>
          <c:showLegendKey val="0"/>
          <c:showVal val="0"/>
          <c:showCatName val="0"/>
          <c:showSerName val="0"/>
          <c:showPercent val="0"/>
          <c:showBubbleSize val="0"/>
        </c:dLbls>
        <c:marker val="1"/>
        <c:smooth val="0"/>
        <c:axId val="690756752"/>
        <c:axId val="690760032"/>
      </c:lineChart>
      <c:lineChart>
        <c:grouping val="stacked"/>
        <c:varyColors val="0"/>
        <c:ser>
          <c:idx val="1"/>
          <c:order val="1"/>
          <c:tx>
            <c:strRef>
              <c:f>'Iteration 1'!$H$1</c:f>
              <c:strCache>
                <c:ptCount val="1"/>
                <c:pt idx="0">
                  <c:v>USD/pound</c:v>
                </c:pt>
              </c:strCache>
            </c:strRef>
          </c:tx>
          <c:spPr>
            <a:ln w="28575" cap="rnd">
              <a:solidFill>
                <a:schemeClr val="accent5"/>
              </a:solidFill>
              <a:round/>
            </a:ln>
            <a:effectLst/>
          </c:spPr>
          <c:marker>
            <c:symbol val="none"/>
          </c:marker>
          <c:val>
            <c:numRef>
              <c:f>'Iteration 1'!$H$2:$H$69</c:f>
              <c:numCache>
                <c:formatCode>General</c:formatCode>
                <c:ptCount val="68"/>
                <c:pt idx="0">
                  <c:v>1.889</c:v>
                </c:pt>
                <c:pt idx="1">
                  <c:v>1.7929999999999999</c:v>
                </c:pt>
                <c:pt idx="2">
                  <c:v>1.77</c:v>
                </c:pt>
                <c:pt idx="3">
                  <c:v>1.7190000000000001</c:v>
                </c:pt>
                <c:pt idx="4">
                  <c:v>1.7390000000000001</c:v>
                </c:pt>
                <c:pt idx="5">
                  <c:v>1.849</c:v>
                </c:pt>
                <c:pt idx="6">
                  <c:v>1.8720000000000001</c:v>
                </c:pt>
                <c:pt idx="7">
                  <c:v>1.9590000000000001</c:v>
                </c:pt>
                <c:pt idx="8">
                  <c:v>1.9690000000000001</c:v>
                </c:pt>
                <c:pt idx="9">
                  <c:v>2.0059999999999998</c:v>
                </c:pt>
                <c:pt idx="10">
                  <c:v>2.0390000000000001</c:v>
                </c:pt>
                <c:pt idx="11">
                  <c:v>1.984</c:v>
                </c:pt>
                <c:pt idx="12">
                  <c:v>1.986</c:v>
                </c:pt>
                <c:pt idx="13">
                  <c:v>1.9910000000000001</c:v>
                </c:pt>
                <c:pt idx="14">
                  <c:v>1.78</c:v>
                </c:pt>
                <c:pt idx="15">
                  <c:v>1.462</c:v>
                </c:pt>
                <c:pt idx="16">
                  <c:v>1.43</c:v>
                </c:pt>
                <c:pt idx="17">
                  <c:v>1.645</c:v>
                </c:pt>
                <c:pt idx="18">
                  <c:v>1.6</c:v>
                </c:pt>
                <c:pt idx="19">
                  <c:v>1.617</c:v>
                </c:pt>
                <c:pt idx="20">
                  <c:v>1.5189999999999999</c:v>
                </c:pt>
                <c:pt idx="21">
                  <c:v>1.4950000000000001</c:v>
                </c:pt>
                <c:pt idx="22">
                  <c:v>1.573</c:v>
                </c:pt>
                <c:pt idx="23">
                  <c:v>1.5389999999999999</c:v>
                </c:pt>
                <c:pt idx="24">
                  <c:v>1.605</c:v>
                </c:pt>
                <c:pt idx="25">
                  <c:v>1.607</c:v>
                </c:pt>
                <c:pt idx="26">
                  <c:v>1.5620000000000001</c:v>
                </c:pt>
                <c:pt idx="27">
                  <c:v>1.554</c:v>
                </c:pt>
                <c:pt idx="28">
                  <c:v>1.599</c:v>
                </c:pt>
                <c:pt idx="29">
                  <c:v>1.569</c:v>
                </c:pt>
                <c:pt idx="30">
                  <c:v>1.613</c:v>
                </c:pt>
                <c:pt idx="31">
                  <c:v>1.6259999999999999</c:v>
                </c:pt>
                <c:pt idx="32">
                  <c:v>1.5189999999999999</c:v>
                </c:pt>
                <c:pt idx="33">
                  <c:v>1.5209999999999999</c:v>
                </c:pt>
                <c:pt idx="34">
                  <c:v>1.6180000000000001</c:v>
                </c:pt>
                <c:pt idx="35">
                  <c:v>1.657</c:v>
                </c:pt>
                <c:pt idx="36">
                  <c:v>1.6679999999999999</c:v>
                </c:pt>
                <c:pt idx="37">
                  <c:v>1.7110000000000001</c:v>
                </c:pt>
                <c:pt idx="38">
                  <c:v>1.6220000000000001</c:v>
                </c:pt>
                <c:pt idx="39">
                  <c:v>1.5580000000000001</c:v>
                </c:pt>
                <c:pt idx="40">
                  <c:v>1.4850000000000001</c:v>
                </c:pt>
                <c:pt idx="41">
                  <c:v>1.573</c:v>
                </c:pt>
                <c:pt idx="42">
                  <c:v>1.512</c:v>
                </c:pt>
                <c:pt idx="43">
                  <c:v>1.4750000000000001</c:v>
                </c:pt>
                <c:pt idx="44">
                  <c:v>1.4379999999999999</c:v>
                </c:pt>
                <c:pt idx="45">
                  <c:v>1.3240000000000001</c:v>
                </c:pt>
                <c:pt idx="46">
                  <c:v>1.302</c:v>
                </c:pt>
                <c:pt idx="47">
                  <c:v>1.234</c:v>
                </c:pt>
                <c:pt idx="48">
                  <c:v>1.254</c:v>
                </c:pt>
                <c:pt idx="49">
                  <c:v>1.3</c:v>
                </c:pt>
                <c:pt idx="50">
                  <c:v>1.34</c:v>
                </c:pt>
                <c:pt idx="51">
                  <c:v>1.353</c:v>
                </c:pt>
                <c:pt idx="52">
                  <c:v>1.403</c:v>
                </c:pt>
                <c:pt idx="53">
                  <c:v>1.32</c:v>
                </c:pt>
                <c:pt idx="54">
                  <c:v>1.3049999999999999</c:v>
                </c:pt>
                <c:pt idx="55">
                  <c:v>1.276</c:v>
                </c:pt>
                <c:pt idx="56">
                  <c:v>1.3029999999999999</c:v>
                </c:pt>
                <c:pt idx="57">
                  <c:v>1.27</c:v>
                </c:pt>
                <c:pt idx="58">
                  <c:v>1.2310000000000001</c:v>
                </c:pt>
                <c:pt idx="59">
                  <c:v>1.327</c:v>
                </c:pt>
                <c:pt idx="60">
                  <c:v>1.2450000000000001</c:v>
                </c:pt>
                <c:pt idx="61">
                  <c:v>1.2370000000000001</c:v>
                </c:pt>
                <c:pt idx="62">
                  <c:v>1.292</c:v>
                </c:pt>
                <c:pt idx="63">
                  <c:v>1.3660000000000001</c:v>
                </c:pt>
                <c:pt idx="64">
                  <c:v>1.38</c:v>
                </c:pt>
                <c:pt idx="65">
                  <c:v>1.381</c:v>
                </c:pt>
                <c:pt idx="66">
                  <c:v>1.347</c:v>
                </c:pt>
                <c:pt idx="67">
                  <c:v>1.35</c:v>
                </c:pt>
              </c:numCache>
            </c:numRef>
          </c:val>
          <c:smooth val="0"/>
          <c:extLst>
            <c:ext xmlns:c16="http://schemas.microsoft.com/office/drawing/2014/chart" uri="{C3380CC4-5D6E-409C-BE32-E72D297353CC}">
              <c16:uniqueId val="{00000001-3495-4064-86BF-3385FEDCF3C0}"/>
            </c:ext>
          </c:extLst>
        </c:ser>
        <c:dLbls>
          <c:showLegendKey val="0"/>
          <c:showVal val="0"/>
          <c:showCatName val="0"/>
          <c:showSerName val="0"/>
          <c:showPercent val="0"/>
          <c:showBubbleSize val="0"/>
        </c:dLbls>
        <c:marker val="1"/>
        <c:smooth val="0"/>
        <c:axId val="690733136"/>
        <c:axId val="690734448"/>
      </c:lineChart>
      <c:catAx>
        <c:axId val="690756752"/>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90760032"/>
        <c:crosses val="autoZero"/>
        <c:auto val="1"/>
        <c:lblAlgn val="ctr"/>
        <c:lblOffset val="100"/>
        <c:noMultiLvlLbl val="0"/>
      </c:catAx>
      <c:valAx>
        <c:axId val="69076003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90756752"/>
        <c:crosses val="autoZero"/>
        <c:crossBetween val="between"/>
      </c:valAx>
      <c:valAx>
        <c:axId val="690734448"/>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90733136"/>
        <c:crosses val="max"/>
        <c:crossBetween val="between"/>
      </c:valAx>
      <c:catAx>
        <c:axId val="690733136"/>
        <c:scaling>
          <c:orientation val="minMax"/>
        </c:scaling>
        <c:delete val="1"/>
        <c:axPos val="b"/>
        <c:majorTickMark val="out"/>
        <c:minorTickMark val="none"/>
        <c:tickLblPos val="nextTo"/>
        <c:crossAx val="690734448"/>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In-Sample Analysis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'In-Sample Analysis'!$B$1</c:f>
              <c:strCache>
                <c:ptCount val="1"/>
                <c:pt idx="0">
                  <c:v>Portfolio Values</c:v>
                </c:pt>
              </c:strCache>
            </c:strRef>
          </c:tx>
          <c:spPr>
            <a:ln w="38100" cap="rnd">
              <a:solidFill>
                <a:schemeClr val="dk1">
                  <a:tint val="88500"/>
                </a:schemeClr>
              </a:solidFill>
              <a:round/>
            </a:ln>
            <a:effectLst/>
          </c:spPr>
          <c:marker>
            <c:symbol val="none"/>
          </c:marker>
          <c:xVal>
            <c:strRef>
              <c:f>'In-Sample Analysis'!$A$2:$A$69</c:f>
              <c:strCache>
                <c:ptCount val="68"/>
                <c:pt idx="0">
                  <c:v>Q1 2005</c:v>
                </c:pt>
                <c:pt idx="1">
                  <c:v>Q2 2005</c:v>
                </c:pt>
                <c:pt idx="2">
                  <c:v>Q3 2005</c:v>
                </c:pt>
                <c:pt idx="3">
                  <c:v>Q4 2005</c:v>
                </c:pt>
                <c:pt idx="4">
                  <c:v>Q1 2006</c:v>
                </c:pt>
                <c:pt idx="5">
                  <c:v>Q2 2006</c:v>
                </c:pt>
                <c:pt idx="6">
                  <c:v>Q3 2006</c:v>
                </c:pt>
                <c:pt idx="7">
                  <c:v>Q4 2006</c:v>
                </c:pt>
                <c:pt idx="8">
                  <c:v>Q1 2007</c:v>
                </c:pt>
                <c:pt idx="9">
                  <c:v>Q2 2007</c:v>
                </c:pt>
                <c:pt idx="10">
                  <c:v>Q3 2007</c:v>
                </c:pt>
                <c:pt idx="11">
                  <c:v>Q4 2007</c:v>
                </c:pt>
                <c:pt idx="12">
                  <c:v>Q1 2008</c:v>
                </c:pt>
                <c:pt idx="13">
                  <c:v>Q2 2008</c:v>
                </c:pt>
                <c:pt idx="14">
                  <c:v>Q3 2008</c:v>
                </c:pt>
                <c:pt idx="15">
                  <c:v>Q4 2008</c:v>
                </c:pt>
                <c:pt idx="16">
                  <c:v>Q1 2009</c:v>
                </c:pt>
                <c:pt idx="17">
                  <c:v>Q2 2009</c:v>
                </c:pt>
                <c:pt idx="18">
                  <c:v>Q3 2009</c:v>
                </c:pt>
                <c:pt idx="19">
                  <c:v>Q4 2009</c:v>
                </c:pt>
                <c:pt idx="20">
                  <c:v>Q1 2010</c:v>
                </c:pt>
                <c:pt idx="21">
                  <c:v>Q2 2010</c:v>
                </c:pt>
                <c:pt idx="22">
                  <c:v>Q3 2010</c:v>
                </c:pt>
                <c:pt idx="23">
                  <c:v>Q4 2010</c:v>
                </c:pt>
                <c:pt idx="24">
                  <c:v>Q1 2011</c:v>
                </c:pt>
                <c:pt idx="25">
                  <c:v>Q2 2011</c:v>
                </c:pt>
                <c:pt idx="26">
                  <c:v>Q3 2011</c:v>
                </c:pt>
                <c:pt idx="27">
                  <c:v>Q4 2011</c:v>
                </c:pt>
                <c:pt idx="28">
                  <c:v>Q1 2012</c:v>
                </c:pt>
                <c:pt idx="29">
                  <c:v>Q2 2012</c:v>
                </c:pt>
                <c:pt idx="30">
                  <c:v>Q3 2012</c:v>
                </c:pt>
                <c:pt idx="31">
                  <c:v>Q4 2012</c:v>
                </c:pt>
                <c:pt idx="32">
                  <c:v>Q1 2013</c:v>
                </c:pt>
                <c:pt idx="33">
                  <c:v>Q2 2013</c:v>
                </c:pt>
                <c:pt idx="34">
                  <c:v>Q3 2013</c:v>
                </c:pt>
                <c:pt idx="35">
                  <c:v>Q4 2013</c:v>
                </c:pt>
                <c:pt idx="36">
                  <c:v>Q1 2014</c:v>
                </c:pt>
                <c:pt idx="37">
                  <c:v>Q2 2014</c:v>
                </c:pt>
                <c:pt idx="38">
                  <c:v>Q3 2014</c:v>
                </c:pt>
                <c:pt idx="39">
                  <c:v>Q4 2014</c:v>
                </c:pt>
                <c:pt idx="40">
                  <c:v>Q1 2015</c:v>
                </c:pt>
                <c:pt idx="41">
                  <c:v>Q2 2015</c:v>
                </c:pt>
                <c:pt idx="42">
                  <c:v>Q3 2015</c:v>
                </c:pt>
                <c:pt idx="43">
                  <c:v>Q4 2015</c:v>
                </c:pt>
                <c:pt idx="44">
                  <c:v>Q1 2016</c:v>
                </c:pt>
                <c:pt idx="45">
                  <c:v>Q2 2016</c:v>
                </c:pt>
                <c:pt idx="46">
                  <c:v>Q3 2016</c:v>
                </c:pt>
                <c:pt idx="47">
                  <c:v>Q4 2016</c:v>
                </c:pt>
                <c:pt idx="48">
                  <c:v>Q1 2017</c:v>
                </c:pt>
                <c:pt idx="49">
                  <c:v>Q2 2017</c:v>
                </c:pt>
                <c:pt idx="50">
                  <c:v>Q3 2017</c:v>
                </c:pt>
                <c:pt idx="51">
                  <c:v>Q4 2017</c:v>
                </c:pt>
                <c:pt idx="52">
                  <c:v>Q1 2018</c:v>
                </c:pt>
                <c:pt idx="53">
                  <c:v>Q2 2018</c:v>
                </c:pt>
                <c:pt idx="54">
                  <c:v>Q3 2018 </c:v>
                </c:pt>
                <c:pt idx="55">
                  <c:v>Q4 2018</c:v>
                </c:pt>
                <c:pt idx="56">
                  <c:v>Q1 2019</c:v>
                </c:pt>
                <c:pt idx="57">
                  <c:v>Q2 2019</c:v>
                </c:pt>
                <c:pt idx="58">
                  <c:v>Q3 2019</c:v>
                </c:pt>
                <c:pt idx="59">
                  <c:v>Q4 2019</c:v>
                </c:pt>
                <c:pt idx="60">
                  <c:v>Q1 2020</c:v>
                </c:pt>
                <c:pt idx="61">
                  <c:v>Q2 2020</c:v>
                </c:pt>
                <c:pt idx="62">
                  <c:v>Q3 2020</c:v>
                </c:pt>
                <c:pt idx="63">
                  <c:v>Q4 2020</c:v>
                </c:pt>
                <c:pt idx="64">
                  <c:v>Q1 2021</c:v>
                </c:pt>
                <c:pt idx="65">
                  <c:v>Q2 2021</c:v>
                </c:pt>
                <c:pt idx="66">
                  <c:v>Q3 2021</c:v>
                </c:pt>
                <c:pt idx="67">
                  <c:v>Q4 2021</c:v>
                </c:pt>
              </c:strCache>
            </c:strRef>
          </c:xVal>
          <c:yVal>
            <c:numRef>
              <c:f>'In-Sample Analysis'!$B$2:$B$69</c:f>
              <c:numCache>
                <c:formatCode>_(* #,##0.00_);_(* \(#,##0.00\);_(* "-"??_);_(@_)</c:formatCode>
                <c:ptCount val="68"/>
                <c:pt idx="0">
                  <c:v>1180.5899999999999</c:v>
                </c:pt>
                <c:pt idx="1">
                  <c:v>1191.33</c:v>
                </c:pt>
                <c:pt idx="2">
                  <c:v>1228.81</c:v>
                </c:pt>
                <c:pt idx="3">
                  <c:v>1248.29</c:v>
                </c:pt>
                <c:pt idx="4">
                  <c:v>1294.83</c:v>
                </c:pt>
                <c:pt idx="5">
                  <c:v>1270.2</c:v>
                </c:pt>
                <c:pt idx="6">
                  <c:v>1335.85</c:v>
                </c:pt>
                <c:pt idx="7">
                  <c:v>1418.3</c:v>
                </c:pt>
                <c:pt idx="8">
                  <c:v>1420.86</c:v>
                </c:pt>
                <c:pt idx="9">
                  <c:v>1503.35</c:v>
                </c:pt>
                <c:pt idx="10">
                  <c:v>1526.75</c:v>
                </c:pt>
                <c:pt idx="11">
                  <c:v>1468.36</c:v>
                </c:pt>
                <c:pt idx="12">
                  <c:v>1322.7</c:v>
                </c:pt>
                <c:pt idx="13">
                  <c:v>1280</c:v>
                </c:pt>
                <c:pt idx="14">
                  <c:v>1166.3599999999999</c:v>
                </c:pt>
                <c:pt idx="15">
                  <c:v>903.25</c:v>
                </c:pt>
                <c:pt idx="16">
                  <c:v>797.87</c:v>
                </c:pt>
                <c:pt idx="17">
                  <c:v>919.32</c:v>
                </c:pt>
                <c:pt idx="18">
                  <c:v>1057.08</c:v>
                </c:pt>
                <c:pt idx="19">
                  <c:v>1113.26</c:v>
                </c:pt>
                <c:pt idx="20">
                  <c:v>1169.43</c:v>
                </c:pt>
                <c:pt idx="21">
                  <c:v>1030.71</c:v>
                </c:pt>
                <c:pt idx="22">
                  <c:v>1141.2</c:v>
                </c:pt>
                <c:pt idx="23">
                  <c:v>1257.6400000000001</c:v>
                </c:pt>
                <c:pt idx="24">
                  <c:v>1325.83</c:v>
                </c:pt>
                <c:pt idx="25">
                  <c:v>1320.64</c:v>
                </c:pt>
                <c:pt idx="26">
                  <c:v>1131.42</c:v>
                </c:pt>
                <c:pt idx="27">
                  <c:v>1257.5999999999999</c:v>
                </c:pt>
                <c:pt idx="28">
                  <c:v>1408.47</c:v>
                </c:pt>
                <c:pt idx="29">
                  <c:v>1362.16</c:v>
                </c:pt>
                <c:pt idx="30">
                  <c:v>1440.67</c:v>
                </c:pt>
                <c:pt idx="31">
                  <c:v>1426.19</c:v>
                </c:pt>
                <c:pt idx="32">
                  <c:v>1569.19</c:v>
                </c:pt>
                <c:pt idx="33">
                  <c:v>1606.28</c:v>
                </c:pt>
                <c:pt idx="34">
                  <c:v>1681.55</c:v>
                </c:pt>
                <c:pt idx="35">
                  <c:v>1848.36</c:v>
                </c:pt>
                <c:pt idx="36">
                  <c:v>1872.34</c:v>
                </c:pt>
                <c:pt idx="37">
                  <c:v>1960.23</c:v>
                </c:pt>
                <c:pt idx="38">
                  <c:v>1972.29</c:v>
                </c:pt>
                <c:pt idx="39">
                  <c:v>2058.9</c:v>
                </c:pt>
                <c:pt idx="40">
                  <c:v>2067.89</c:v>
                </c:pt>
                <c:pt idx="41">
                  <c:v>2063.11</c:v>
                </c:pt>
                <c:pt idx="42">
                  <c:v>1920.03</c:v>
                </c:pt>
                <c:pt idx="43">
                  <c:v>2043.94</c:v>
                </c:pt>
                <c:pt idx="44">
                  <c:v>2059.7399999999998</c:v>
                </c:pt>
                <c:pt idx="45">
                  <c:v>2098.86</c:v>
                </c:pt>
                <c:pt idx="46">
                  <c:v>2168.85</c:v>
                </c:pt>
                <c:pt idx="47">
                  <c:v>2238.83</c:v>
                </c:pt>
                <c:pt idx="48">
                  <c:v>2362.7199999999998</c:v>
                </c:pt>
                <c:pt idx="49">
                  <c:v>2423.41</c:v>
                </c:pt>
                <c:pt idx="50">
                  <c:v>2603.2773015873017</c:v>
                </c:pt>
                <c:pt idx="51">
                  <c:v>2733.4767213114756</c:v>
                </c:pt>
                <c:pt idx="52">
                  <c:v>2669.29</c:v>
                </c:pt>
                <c:pt idx="53">
                  <c:v>2760.05</c:v>
                </c:pt>
                <c:pt idx="54">
                  <c:v>2942.92</c:v>
                </c:pt>
                <c:pt idx="55">
                  <c:v>2507.67</c:v>
                </c:pt>
                <c:pt idx="56">
                  <c:v>2845.83</c:v>
                </c:pt>
                <c:pt idx="57">
                  <c:v>2948.19</c:v>
                </c:pt>
                <c:pt idx="58">
                  <c:v>2967.49</c:v>
                </c:pt>
                <c:pt idx="59">
                  <c:v>3220.25</c:v>
                </c:pt>
                <c:pt idx="60">
                  <c:v>2533.02</c:v>
                </c:pt>
                <c:pt idx="61">
                  <c:v>3078.13</c:v>
                </c:pt>
                <c:pt idx="62">
                  <c:v>3344.15</c:v>
                </c:pt>
                <c:pt idx="63">
                  <c:v>3823.17</c:v>
                </c:pt>
                <c:pt idx="64">
                  <c:v>4055.46</c:v>
                </c:pt>
                <c:pt idx="65">
                  <c:v>4377.24</c:v>
                </c:pt>
                <c:pt idx="66">
                  <c:v>4357.9399999999996</c:v>
                </c:pt>
                <c:pt idx="67">
                  <c:v>4740.84</c:v>
                </c:pt>
              </c:numCache>
            </c:numRef>
          </c:yVal>
          <c:smooth val="0"/>
          <c:extLst>
            <c:ext xmlns:c16="http://schemas.microsoft.com/office/drawing/2014/chart" uri="{C3380CC4-5D6E-409C-BE32-E72D297353CC}">
              <c16:uniqueId val="{00000000-CA0D-4FB1-A5D2-F016032DAD0A}"/>
            </c:ext>
          </c:extLst>
        </c:ser>
        <c:ser>
          <c:idx val="1"/>
          <c:order val="1"/>
          <c:tx>
            <c:strRef>
              <c:f>'In-Sample Analysis'!$C$1</c:f>
              <c:strCache>
                <c:ptCount val="1"/>
                <c:pt idx="0">
                  <c:v>Fitted Values</c:v>
                </c:pt>
              </c:strCache>
            </c:strRef>
          </c:tx>
          <c:spPr>
            <a:ln w="38100" cap="rnd">
              <a:solidFill>
                <a:schemeClr val="accent4">
                  <a:lumMod val="60000"/>
                  <a:lumOff val="40000"/>
                </a:schemeClr>
              </a:solidFill>
              <a:round/>
            </a:ln>
            <a:effectLst/>
          </c:spPr>
          <c:marker>
            <c:symbol val="none"/>
          </c:marker>
          <c:xVal>
            <c:strRef>
              <c:f>'In-Sample Analysis'!$A$2:$A$69</c:f>
              <c:strCache>
                <c:ptCount val="68"/>
                <c:pt idx="0">
                  <c:v>Q1 2005</c:v>
                </c:pt>
                <c:pt idx="1">
                  <c:v>Q2 2005</c:v>
                </c:pt>
                <c:pt idx="2">
                  <c:v>Q3 2005</c:v>
                </c:pt>
                <c:pt idx="3">
                  <c:v>Q4 2005</c:v>
                </c:pt>
                <c:pt idx="4">
                  <c:v>Q1 2006</c:v>
                </c:pt>
                <c:pt idx="5">
                  <c:v>Q2 2006</c:v>
                </c:pt>
                <c:pt idx="6">
                  <c:v>Q3 2006</c:v>
                </c:pt>
                <c:pt idx="7">
                  <c:v>Q4 2006</c:v>
                </c:pt>
                <c:pt idx="8">
                  <c:v>Q1 2007</c:v>
                </c:pt>
                <c:pt idx="9">
                  <c:v>Q2 2007</c:v>
                </c:pt>
                <c:pt idx="10">
                  <c:v>Q3 2007</c:v>
                </c:pt>
                <c:pt idx="11">
                  <c:v>Q4 2007</c:v>
                </c:pt>
                <c:pt idx="12">
                  <c:v>Q1 2008</c:v>
                </c:pt>
                <c:pt idx="13">
                  <c:v>Q2 2008</c:v>
                </c:pt>
                <c:pt idx="14">
                  <c:v>Q3 2008</c:v>
                </c:pt>
                <c:pt idx="15">
                  <c:v>Q4 2008</c:v>
                </c:pt>
                <c:pt idx="16">
                  <c:v>Q1 2009</c:v>
                </c:pt>
                <c:pt idx="17">
                  <c:v>Q2 2009</c:v>
                </c:pt>
                <c:pt idx="18">
                  <c:v>Q3 2009</c:v>
                </c:pt>
                <c:pt idx="19">
                  <c:v>Q4 2009</c:v>
                </c:pt>
                <c:pt idx="20">
                  <c:v>Q1 2010</c:v>
                </c:pt>
                <c:pt idx="21">
                  <c:v>Q2 2010</c:v>
                </c:pt>
                <c:pt idx="22">
                  <c:v>Q3 2010</c:v>
                </c:pt>
                <c:pt idx="23">
                  <c:v>Q4 2010</c:v>
                </c:pt>
                <c:pt idx="24">
                  <c:v>Q1 2011</c:v>
                </c:pt>
                <c:pt idx="25">
                  <c:v>Q2 2011</c:v>
                </c:pt>
                <c:pt idx="26">
                  <c:v>Q3 2011</c:v>
                </c:pt>
                <c:pt idx="27">
                  <c:v>Q4 2011</c:v>
                </c:pt>
                <c:pt idx="28">
                  <c:v>Q1 2012</c:v>
                </c:pt>
                <c:pt idx="29">
                  <c:v>Q2 2012</c:v>
                </c:pt>
                <c:pt idx="30">
                  <c:v>Q3 2012</c:v>
                </c:pt>
                <c:pt idx="31">
                  <c:v>Q4 2012</c:v>
                </c:pt>
                <c:pt idx="32">
                  <c:v>Q1 2013</c:v>
                </c:pt>
                <c:pt idx="33">
                  <c:v>Q2 2013</c:v>
                </c:pt>
                <c:pt idx="34">
                  <c:v>Q3 2013</c:v>
                </c:pt>
                <c:pt idx="35">
                  <c:v>Q4 2013</c:v>
                </c:pt>
                <c:pt idx="36">
                  <c:v>Q1 2014</c:v>
                </c:pt>
                <c:pt idx="37">
                  <c:v>Q2 2014</c:v>
                </c:pt>
                <c:pt idx="38">
                  <c:v>Q3 2014</c:v>
                </c:pt>
                <c:pt idx="39">
                  <c:v>Q4 2014</c:v>
                </c:pt>
                <c:pt idx="40">
                  <c:v>Q1 2015</c:v>
                </c:pt>
                <c:pt idx="41">
                  <c:v>Q2 2015</c:v>
                </c:pt>
                <c:pt idx="42">
                  <c:v>Q3 2015</c:v>
                </c:pt>
                <c:pt idx="43">
                  <c:v>Q4 2015</c:v>
                </c:pt>
                <c:pt idx="44">
                  <c:v>Q1 2016</c:v>
                </c:pt>
                <c:pt idx="45">
                  <c:v>Q2 2016</c:v>
                </c:pt>
                <c:pt idx="46">
                  <c:v>Q3 2016</c:v>
                </c:pt>
                <c:pt idx="47">
                  <c:v>Q4 2016</c:v>
                </c:pt>
                <c:pt idx="48">
                  <c:v>Q1 2017</c:v>
                </c:pt>
                <c:pt idx="49">
                  <c:v>Q2 2017</c:v>
                </c:pt>
                <c:pt idx="50">
                  <c:v>Q3 2017</c:v>
                </c:pt>
                <c:pt idx="51">
                  <c:v>Q4 2017</c:v>
                </c:pt>
                <c:pt idx="52">
                  <c:v>Q1 2018</c:v>
                </c:pt>
                <c:pt idx="53">
                  <c:v>Q2 2018</c:v>
                </c:pt>
                <c:pt idx="54">
                  <c:v>Q3 2018 </c:v>
                </c:pt>
                <c:pt idx="55">
                  <c:v>Q4 2018</c:v>
                </c:pt>
                <c:pt idx="56">
                  <c:v>Q1 2019</c:v>
                </c:pt>
                <c:pt idx="57">
                  <c:v>Q2 2019</c:v>
                </c:pt>
                <c:pt idx="58">
                  <c:v>Q3 2019</c:v>
                </c:pt>
                <c:pt idx="59">
                  <c:v>Q4 2019</c:v>
                </c:pt>
                <c:pt idx="60">
                  <c:v>Q1 2020</c:v>
                </c:pt>
                <c:pt idx="61">
                  <c:v>Q2 2020</c:v>
                </c:pt>
                <c:pt idx="62">
                  <c:v>Q3 2020</c:v>
                </c:pt>
                <c:pt idx="63">
                  <c:v>Q4 2020</c:v>
                </c:pt>
                <c:pt idx="64">
                  <c:v>Q1 2021</c:v>
                </c:pt>
                <c:pt idx="65">
                  <c:v>Q2 2021</c:v>
                </c:pt>
                <c:pt idx="66">
                  <c:v>Q3 2021</c:v>
                </c:pt>
                <c:pt idx="67">
                  <c:v>Q4 2021</c:v>
                </c:pt>
              </c:strCache>
            </c:strRef>
          </c:xVal>
          <c:yVal>
            <c:numRef>
              <c:f>'In-Sample Analysis'!$C$2:$C$69</c:f>
              <c:numCache>
                <c:formatCode>_(* #,##0.00_);_(* \(#,##0.00\);_(* "-"??_);_(@_)</c:formatCode>
                <c:ptCount val="68"/>
                <c:pt idx="0">
                  <c:v>1253.2538939761571</c:v>
                </c:pt>
                <c:pt idx="1">
                  <c:v>1256.7392784608992</c:v>
                </c:pt>
                <c:pt idx="2">
                  <c:v>1309.0010405267685</c:v>
                </c:pt>
                <c:pt idx="3">
                  <c:v>1293.5069220604194</c:v>
                </c:pt>
                <c:pt idx="4">
                  <c:v>1339.4784504795864</c:v>
                </c:pt>
                <c:pt idx="5">
                  <c:v>1313.9408533803744</c:v>
                </c:pt>
                <c:pt idx="6">
                  <c:v>1376.5704670236155</c:v>
                </c:pt>
                <c:pt idx="7">
                  <c:v>1457.2412728528159</c:v>
                </c:pt>
                <c:pt idx="8">
                  <c:v>1517.8409517039991</c:v>
                </c:pt>
                <c:pt idx="9">
                  <c:v>1557.914818152771</c:v>
                </c:pt>
                <c:pt idx="10">
                  <c:v>1568.9778478099154</c:v>
                </c:pt>
                <c:pt idx="11">
                  <c:v>1610.8304502029587</c:v>
                </c:pt>
                <c:pt idx="12">
                  <c:v>1473.9119650201051</c:v>
                </c:pt>
                <c:pt idx="13">
                  <c:v>1336.7300966294483</c:v>
                </c:pt>
                <c:pt idx="14">
                  <c:v>1313.2416942200923</c:v>
                </c:pt>
                <c:pt idx="15">
                  <c:v>874.80105820734968</c:v>
                </c:pt>
                <c:pt idx="16">
                  <c:v>903.61976999622095</c:v>
                </c:pt>
                <c:pt idx="17">
                  <c:v>860.57379886872582</c:v>
                </c:pt>
                <c:pt idx="18">
                  <c:v>951.09416836764581</c:v>
                </c:pt>
                <c:pt idx="19">
                  <c:v>1018.8910997118443</c:v>
                </c:pt>
                <c:pt idx="20">
                  <c:v>1021.9966480516492</c:v>
                </c:pt>
                <c:pt idx="21">
                  <c:v>1131.7337490776308</c:v>
                </c:pt>
                <c:pt idx="22">
                  <c:v>1231.8877947803005</c:v>
                </c:pt>
                <c:pt idx="23">
                  <c:v>1255.4964548948351</c:v>
                </c:pt>
                <c:pt idx="24">
                  <c:v>1235.3137586871405</c:v>
                </c:pt>
                <c:pt idx="25">
                  <c:v>1275.6693654863627</c:v>
                </c:pt>
                <c:pt idx="26">
                  <c:v>1296.5113961721013</c:v>
                </c:pt>
                <c:pt idx="27">
                  <c:v>1298.1402423942718</c:v>
                </c:pt>
                <c:pt idx="28">
                  <c:v>1408.7268615028136</c:v>
                </c:pt>
                <c:pt idx="29">
                  <c:v>1402.6839194139145</c:v>
                </c:pt>
                <c:pt idx="30">
                  <c:v>1513.3423011938494</c:v>
                </c:pt>
                <c:pt idx="31">
                  <c:v>1583.4870969547696</c:v>
                </c:pt>
                <c:pt idx="32">
                  <c:v>1599.592412519122</c:v>
                </c:pt>
                <c:pt idx="33">
                  <c:v>1653.9236522922288</c:v>
                </c:pt>
                <c:pt idx="34">
                  <c:v>1575.4362035008483</c:v>
                </c:pt>
                <c:pt idx="35">
                  <c:v>1645.9526105911832</c:v>
                </c:pt>
                <c:pt idx="36">
                  <c:v>1638.892053588482</c:v>
                </c:pt>
                <c:pt idx="37">
                  <c:v>1788.8888658228052</c:v>
                </c:pt>
                <c:pt idx="38">
                  <c:v>1877.0111147832843</c:v>
                </c:pt>
                <c:pt idx="39">
                  <c:v>1918.3034544392922</c:v>
                </c:pt>
                <c:pt idx="40">
                  <c:v>2096.5035161365167</c:v>
                </c:pt>
                <c:pt idx="41">
                  <c:v>2133.4333615358701</c:v>
                </c:pt>
                <c:pt idx="42">
                  <c:v>2047.7111850251883</c:v>
                </c:pt>
                <c:pt idx="43">
                  <c:v>2032.7315228608954</c:v>
                </c:pt>
                <c:pt idx="44">
                  <c:v>1926.055111776451</c:v>
                </c:pt>
                <c:pt idx="45">
                  <c:v>2121.0516934030202</c:v>
                </c:pt>
                <c:pt idx="46">
                  <c:v>2411.4544753865307</c:v>
                </c:pt>
                <c:pt idx="47">
                  <c:v>2314.561303134949</c:v>
                </c:pt>
                <c:pt idx="48">
                  <c:v>2231.725946148299</c:v>
                </c:pt>
                <c:pt idx="49">
                  <c:v>2414.4840580988512</c:v>
                </c:pt>
                <c:pt idx="50">
                  <c:v>2518.7206141040338</c:v>
                </c:pt>
                <c:pt idx="51">
                  <c:v>2638.7766261617826</c:v>
                </c:pt>
                <c:pt idx="52">
                  <c:v>2431.629737971853</c:v>
                </c:pt>
                <c:pt idx="53">
                  <c:v>2488.2452593375265</c:v>
                </c:pt>
                <c:pt idx="54">
                  <c:v>2388.9022659563338</c:v>
                </c:pt>
                <c:pt idx="55">
                  <c:v>2309.8122655774046</c:v>
                </c:pt>
                <c:pt idx="56">
                  <c:v>2488.2452593375265</c:v>
                </c:pt>
                <c:pt idx="57">
                  <c:v>2866.4047122693223</c:v>
                </c:pt>
                <c:pt idx="58">
                  <c:v>3268.790042785166</c:v>
                </c:pt>
                <c:pt idx="59">
                  <c:v>3179.8653680523335</c:v>
                </c:pt>
                <c:pt idx="60">
                  <c:v>3175.0303526770444</c:v>
                </c:pt>
                <c:pt idx="61">
                  <c:v>3212.2071126128835</c:v>
                </c:pt>
                <c:pt idx="62">
                  <c:v>3621.7041880702718</c:v>
                </c:pt>
                <c:pt idx="63">
                  <c:v>3935.1694009132934</c:v>
                </c:pt>
                <c:pt idx="64">
                  <c:v>3906.3823783018902</c:v>
                </c:pt>
                <c:pt idx="65">
                  <c:v>4032.9238647611019</c:v>
                </c:pt>
                <c:pt idx="66">
                  <c:v>4492.029998832556</c:v>
                </c:pt>
                <c:pt idx="67">
                  <c:v>4318.1042167342521</c:v>
                </c:pt>
              </c:numCache>
            </c:numRef>
          </c:yVal>
          <c:smooth val="0"/>
          <c:extLst>
            <c:ext xmlns:c16="http://schemas.microsoft.com/office/drawing/2014/chart" uri="{C3380CC4-5D6E-409C-BE32-E72D297353CC}">
              <c16:uniqueId val="{00000001-CA0D-4FB1-A5D2-F016032DAD0A}"/>
            </c:ext>
          </c:extLst>
        </c:ser>
        <c:dLbls>
          <c:showLegendKey val="0"/>
          <c:showVal val="0"/>
          <c:showCatName val="0"/>
          <c:showSerName val="0"/>
          <c:showPercent val="0"/>
          <c:showBubbleSize val="0"/>
        </c:dLbls>
        <c:axId val="665091032"/>
        <c:axId val="665092016"/>
      </c:scatterChart>
      <c:valAx>
        <c:axId val="665091032"/>
        <c:scaling>
          <c:orientation val="minMax"/>
        </c:scaling>
        <c:delete val="0"/>
        <c:axPos val="b"/>
        <c:majorGridlines>
          <c:spPr>
            <a:ln w="9525" cap="flat" cmpd="sng" algn="ctr">
              <a:solidFill>
                <a:schemeClr val="tx1">
                  <a:lumMod val="15000"/>
                  <a:lumOff val="85000"/>
                </a:schemeClr>
              </a:solidFill>
              <a:round/>
            </a:ln>
            <a:effectLst/>
          </c:spPr>
        </c:majorGridlines>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5092016"/>
        <c:crosses val="autoZero"/>
        <c:crossBetween val="midCat"/>
      </c:valAx>
      <c:valAx>
        <c:axId val="665092016"/>
        <c:scaling>
          <c:orientation val="minMax"/>
        </c:scaling>
        <c:delete val="0"/>
        <c:axPos val="l"/>
        <c:majorGridlines>
          <c:spPr>
            <a:ln w="9525" cap="flat" cmpd="sng" algn="ctr">
              <a:solidFill>
                <a:schemeClr val="tx1">
                  <a:lumMod val="15000"/>
                  <a:lumOff val="85000"/>
                </a:schemeClr>
              </a:solidFill>
              <a:round/>
            </a:ln>
            <a:effectLst/>
          </c:spPr>
        </c:majorGridlines>
        <c:numFmt formatCode="_(* #,##0.00_);_(* \(#,##0.00\);_(* &quot;-&quot;??_);_(@_)"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5091032"/>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Out-of-Sample</a:t>
            </a:r>
            <a:r>
              <a:rPr lang="en-US" baseline="0"/>
              <a:t> Analysis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'Out-of-Sample Analysis'!$I$2</c:f>
              <c:strCache>
                <c:ptCount val="1"/>
                <c:pt idx="0">
                  <c:v>Portfolio Value</c:v>
                </c:pt>
              </c:strCache>
            </c:strRef>
          </c:tx>
          <c:spPr>
            <a:ln w="28575" cap="rnd">
              <a:solidFill>
                <a:schemeClr val="accent6"/>
              </a:solidFill>
              <a:round/>
            </a:ln>
            <a:effectLst/>
          </c:spPr>
          <c:marker>
            <c:symbol val="none"/>
          </c:marker>
          <c:cat>
            <c:strRef>
              <c:f>'Out-of-Sample Analysis'!$F$3:$F$14</c:f>
              <c:strCache>
                <c:ptCount val="12"/>
                <c:pt idx="0">
                  <c:v>Q1 2019</c:v>
                </c:pt>
                <c:pt idx="1">
                  <c:v>Q2 2019</c:v>
                </c:pt>
                <c:pt idx="2">
                  <c:v>Q3 2019</c:v>
                </c:pt>
                <c:pt idx="3">
                  <c:v>Q4 2019</c:v>
                </c:pt>
                <c:pt idx="4">
                  <c:v>Q1 2020</c:v>
                </c:pt>
                <c:pt idx="5">
                  <c:v>Q2 2020</c:v>
                </c:pt>
                <c:pt idx="6">
                  <c:v>Q3 2020</c:v>
                </c:pt>
                <c:pt idx="7">
                  <c:v>Q4 2020</c:v>
                </c:pt>
                <c:pt idx="8">
                  <c:v>Q1 2021</c:v>
                </c:pt>
                <c:pt idx="9">
                  <c:v>Q2 2021</c:v>
                </c:pt>
                <c:pt idx="10">
                  <c:v>Q3 2021</c:v>
                </c:pt>
                <c:pt idx="11">
                  <c:v>Q4 2021</c:v>
                </c:pt>
              </c:strCache>
            </c:strRef>
          </c:cat>
          <c:val>
            <c:numRef>
              <c:f>'Out-of-Sample Analysis'!$I$3:$I$14</c:f>
              <c:numCache>
                <c:formatCode>General</c:formatCode>
                <c:ptCount val="12"/>
                <c:pt idx="0">
                  <c:v>2845.83</c:v>
                </c:pt>
                <c:pt idx="1">
                  <c:v>2948.19</c:v>
                </c:pt>
                <c:pt idx="2">
                  <c:v>2967.49</c:v>
                </c:pt>
                <c:pt idx="3">
                  <c:v>3220.25</c:v>
                </c:pt>
                <c:pt idx="4">
                  <c:v>2533.02</c:v>
                </c:pt>
                <c:pt idx="5">
                  <c:v>3078.13</c:v>
                </c:pt>
                <c:pt idx="6">
                  <c:v>3344.15</c:v>
                </c:pt>
                <c:pt idx="7">
                  <c:v>3823.17</c:v>
                </c:pt>
                <c:pt idx="8">
                  <c:v>4055.46</c:v>
                </c:pt>
                <c:pt idx="9">
                  <c:v>4377.24</c:v>
                </c:pt>
                <c:pt idx="10">
                  <c:v>4357.9399999999996</c:v>
                </c:pt>
                <c:pt idx="11">
                  <c:v>4740.84</c:v>
                </c:pt>
              </c:numCache>
            </c:numRef>
          </c:val>
          <c:smooth val="0"/>
          <c:extLst>
            <c:ext xmlns:c16="http://schemas.microsoft.com/office/drawing/2014/chart" uri="{C3380CC4-5D6E-409C-BE32-E72D297353CC}">
              <c16:uniqueId val="{00000000-17C0-4CB4-ABE5-FEF0185E17B8}"/>
            </c:ext>
          </c:extLst>
        </c:ser>
        <c:ser>
          <c:idx val="1"/>
          <c:order val="1"/>
          <c:tx>
            <c:strRef>
              <c:f>'Out-of-Sample Analysis'!$J$2</c:f>
              <c:strCache>
                <c:ptCount val="1"/>
                <c:pt idx="0">
                  <c:v>Fitted (basis 14 years)</c:v>
                </c:pt>
              </c:strCache>
            </c:strRef>
          </c:tx>
          <c:spPr>
            <a:ln w="28575" cap="rnd">
              <a:solidFill>
                <a:schemeClr val="accent5"/>
              </a:solidFill>
              <a:round/>
            </a:ln>
            <a:effectLst/>
          </c:spPr>
          <c:marker>
            <c:symbol val="none"/>
          </c:marker>
          <c:cat>
            <c:strRef>
              <c:f>'Out-of-Sample Analysis'!$F$3:$F$14</c:f>
              <c:strCache>
                <c:ptCount val="12"/>
                <c:pt idx="0">
                  <c:v>Q1 2019</c:v>
                </c:pt>
                <c:pt idx="1">
                  <c:v>Q2 2019</c:v>
                </c:pt>
                <c:pt idx="2">
                  <c:v>Q3 2019</c:v>
                </c:pt>
                <c:pt idx="3">
                  <c:v>Q4 2019</c:v>
                </c:pt>
                <c:pt idx="4">
                  <c:v>Q1 2020</c:v>
                </c:pt>
                <c:pt idx="5">
                  <c:v>Q2 2020</c:v>
                </c:pt>
                <c:pt idx="6">
                  <c:v>Q3 2020</c:v>
                </c:pt>
                <c:pt idx="7">
                  <c:v>Q4 2020</c:v>
                </c:pt>
                <c:pt idx="8">
                  <c:v>Q1 2021</c:v>
                </c:pt>
                <c:pt idx="9">
                  <c:v>Q2 2021</c:v>
                </c:pt>
                <c:pt idx="10">
                  <c:v>Q3 2021</c:v>
                </c:pt>
                <c:pt idx="11">
                  <c:v>Q4 2021</c:v>
                </c:pt>
              </c:strCache>
            </c:strRef>
          </c:cat>
          <c:val>
            <c:numRef>
              <c:f>'Out-of-Sample Analysis'!$J$3:$J$14</c:f>
              <c:numCache>
                <c:formatCode>General</c:formatCode>
                <c:ptCount val="12"/>
                <c:pt idx="0">
                  <c:v>2511.9643797252597</c:v>
                </c:pt>
                <c:pt idx="1">
                  <c:v>2901.4998273683386</c:v>
                </c:pt>
                <c:pt idx="2">
                  <c:v>3317.5418082659262</c:v>
                </c:pt>
                <c:pt idx="3">
                  <c:v>3226.2835758712731</c:v>
                </c:pt>
                <c:pt idx="4">
                  <c:v>3220.9599172598109</c:v>
                </c:pt>
                <c:pt idx="5">
                  <c:v>3259.2505993165887</c:v>
                </c:pt>
                <c:pt idx="6">
                  <c:v>3685.3761991611045</c:v>
                </c:pt>
                <c:pt idx="7">
                  <c:v>4009.8310982551702</c:v>
                </c:pt>
                <c:pt idx="8">
                  <c:v>3979.6295401872094</c:v>
                </c:pt>
                <c:pt idx="9">
                  <c:v>4109.6564026498609</c:v>
                </c:pt>
                <c:pt idx="10">
                  <c:v>4585.9767697641873</c:v>
                </c:pt>
                <c:pt idx="11">
                  <c:v>4404.3609005320232</c:v>
                </c:pt>
              </c:numCache>
            </c:numRef>
          </c:val>
          <c:smooth val="0"/>
          <c:extLst>
            <c:ext xmlns:c16="http://schemas.microsoft.com/office/drawing/2014/chart" uri="{C3380CC4-5D6E-409C-BE32-E72D297353CC}">
              <c16:uniqueId val="{00000001-17C0-4CB4-ABE5-FEF0185E17B8}"/>
            </c:ext>
          </c:extLst>
        </c:ser>
        <c:dLbls>
          <c:showLegendKey val="0"/>
          <c:showVal val="0"/>
          <c:showCatName val="0"/>
          <c:showSerName val="0"/>
          <c:showPercent val="0"/>
          <c:showBubbleSize val="0"/>
        </c:dLbls>
        <c:smooth val="0"/>
        <c:axId val="651033064"/>
        <c:axId val="651031424"/>
      </c:lineChart>
      <c:catAx>
        <c:axId val="6510330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51031424"/>
        <c:crosses val="autoZero"/>
        <c:auto val="1"/>
        <c:lblAlgn val="ctr"/>
        <c:lblOffset val="100"/>
        <c:noMultiLvlLbl val="0"/>
      </c:catAx>
      <c:valAx>
        <c:axId val="6510314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5103306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9.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 Id="rId5" Type="http://schemas.openxmlformats.org/officeDocument/2006/relationships/chart" Target="../charts/chart7.xml"/><Relationship Id="rId4" Type="http://schemas.openxmlformats.org/officeDocument/2006/relationships/chart" Target="../charts/chart6.xml"/></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chart" Target="../charts/chart8.xml"/></Relationships>
</file>

<file path=xl/drawings/_rels/drawing5.xml.rels><?xml version="1.0" encoding="UTF-8" standalone="yes"?>
<Relationships xmlns="http://schemas.openxmlformats.org/package/2006/relationships"><Relationship Id="rId1" Type="http://schemas.openxmlformats.org/officeDocument/2006/relationships/chart" Target="../charts/chart9.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xdr:from>
      <xdr:col>13</xdr:col>
      <xdr:colOff>171450</xdr:colOff>
      <xdr:row>0</xdr:row>
      <xdr:rowOff>635000</xdr:rowOff>
    </xdr:from>
    <xdr:to>
      <xdr:col>20</xdr:col>
      <xdr:colOff>476250</xdr:colOff>
      <xdr:row>15</xdr:row>
      <xdr:rowOff>165100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114300</xdr:colOff>
      <xdr:row>1</xdr:row>
      <xdr:rowOff>0</xdr:rowOff>
    </xdr:from>
    <xdr:to>
      <xdr:col>10</xdr:col>
      <xdr:colOff>419100</xdr:colOff>
      <xdr:row>16</xdr:row>
      <xdr:rowOff>76200</xdr:rowOff>
    </xdr:to>
    <xdr:graphicFrame macro="">
      <xdr:nvGraphicFramePr>
        <xdr:cNvPr id="8" name="Chart 7">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328083</xdr:colOff>
      <xdr:row>24</xdr:row>
      <xdr:rowOff>84666</xdr:rowOff>
    </xdr:from>
    <xdr:to>
      <xdr:col>4</xdr:col>
      <xdr:colOff>116416</xdr:colOff>
      <xdr:row>42</xdr:row>
      <xdr:rowOff>31749</xdr:rowOff>
    </xdr:to>
    <xdr:graphicFrame macro="">
      <xdr:nvGraphicFramePr>
        <xdr:cNvPr id="4" name="Chart 3">
          <a:extLst>
            <a:ext uri="{FF2B5EF4-FFF2-40B4-BE49-F238E27FC236}">
              <a16:creationId xmlns:a16="http://schemas.microsoft.com/office/drawing/2014/main" id="{00000000-0008-0000-0B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465666</xdr:colOff>
      <xdr:row>24</xdr:row>
      <xdr:rowOff>84666</xdr:rowOff>
    </xdr:from>
    <xdr:to>
      <xdr:col>9</xdr:col>
      <xdr:colOff>285749</xdr:colOff>
      <xdr:row>41</xdr:row>
      <xdr:rowOff>137583</xdr:rowOff>
    </xdr:to>
    <xdr:graphicFrame macro="">
      <xdr:nvGraphicFramePr>
        <xdr:cNvPr id="5" name="Chart 4">
          <a:extLst>
            <a:ext uri="{FF2B5EF4-FFF2-40B4-BE49-F238E27FC236}">
              <a16:creationId xmlns:a16="http://schemas.microsoft.com/office/drawing/2014/main" id="{00000000-0008-0000-0B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391583</xdr:colOff>
      <xdr:row>46</xdr:row>
      <xdr:rowOff>116417</xdr:rowOff>
    </xdr:from>
    <xdr:to>
      <xdr:col>4</xdr:col>
      <xdr:colOff>127000</xdr:colOff>
      <xdr:row>64</xdr:row>
      <xdr:rowOff>0</xdr:rowOff>
    </xdr:to>
    <xdr:graphicFrame macro="">
      <xdr:nvGraphicFramePr>
        <xdr:cNvPr id="8" name="Chart 7">
          <a:extLst>
            <a:ext uri="{FF2B5EF4-FFF2-40B4-BE49-F238E27FC236}">
              <a16:creationId xmlns:a16="http://schemas.microsoft.com/office/drawing/2014/main" id="{00000000-0008-0000-0B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486832</xdr:colOff>
      <xdr:row>46</xdr:row>
      <xdr:rowOff>74083</xdr:rowOff>
    </xdr:from>
    <xdr:to>
      <xdr:col>9</xdr:col>
      <xdr:colOff>391584</xdr:colOff>
      <xdr:row>63</xdr:row>
      <xdr:rowOff>105832</xdr:rowOff>
    </xdr:to>
    <xdr:graphicFrame macro="">
      <xdr:nvGraphicFramePr>
        <xdr:cNvPr id="9" name="Chart 8">
          <a:extLst>
            <a:ext uri="{FF2B5EF4-FFF2-40B4-BE49-F238E27FC236}">
              <a16:creationId xmlns:a16="http://schemas.microsoft.com/office/drawing/2014/main" id="{00000000-0008-0000-0B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412749</xdr:colOff>
      <xdr:row>67</xdr:row>
      <xdr:rowOff>84666</xdr:rowOff>
    </xdr:from>
    <xdr:to>
      <xdr:col>4</xdr:col>
      <xdr:colOff>179915</xdr:colOff>
      <xdr:row>84</xdr:row>
      <xdr:rowOff>158749</xdr:rowOff>
    </xdr:to>
    <xdr:graphicFrame macro="">
      <xdr:nvGraphicFramePr>
        <xdr:cNvPr id="10" name="Chart 9">
          <a:extLst>
            <a:ext uri="{FF2B5EF4-FFF2-40B4-BE49-F238E27FC236}">
              <a16:creationId xmlns:a16="http://schemas.microsoft.com/office/drawing/2014/main" id="{00000000-0008-0000-0B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323850</xdr:colOff>
      <xdr:row>2</xdr:row>
      <xdr:rowOff>104775</xdr:rowOff>
    </xdr:from>
    <xdr:to>
      <xdr:col>4</xdr:col>
      <xdr:colOff>1199817</xdr:colOff>
      <xdr:row>16</xdr:row>
      <xdr:rowOff>28575</xdr:rowOff>
    </xdr:to>
    <xdr:pic>
      <xdr:nvPicPr>
        <xdr:cNvPr id="9" name="Picture 8">
          <a:extLst>
            <a:ext uri="{FF2B5EF4-FFF2-40B4-BE49-F238E27FC236}">
              <a16:creationId xmlns:a16="http://schemas.microsoft.com/office/drawing/2014/main" id="{00000000-0008-0000-1600-000009000000}"/>
            </a:ext>
          </a:extLst>
        </xdr:cNvPr>
        <xdr:cNvPicPr>
          <a:picLocks noChangeAspect="1"/>
        </xdr:cNvPicPr>
      </xdr:nvPicPr>
      <xdr:blipFill>
        <a:blip xmlns:r="http://schemas.openxmlformats.org/officeDocument/2006/relationships" r:embed="rId1"/>
        <a:stretch>
          <a:fillRect/>
        </a:stretch>
      </xdr:blipFill>
      <xdr:spPr>
        <a:xfrm>
          <a:off x="3800475" y="485775"/>
          <a:ext cx="2666667" cy="2466975"/>
        </a:xfrm>
        <a:prstGeom prst="rect">
          <a:avLst/>
        </a:prstGeom>
      </xdr:spPr>
    </xdr:pic>
    <xdr:clientData/>
  </xdr:twoCellAnchor>
  <xdr:twoCellAnchor editAs="oneCell">
    <xdr:from>
      <xdr:col>2</xdr:col>
      <xdr:colOff>266700</xdr:colOff>
      <xdr:row>17</xdr:row>
      <xdr:rowOff>114300</xdr:rowOff>
    </xdr:from>
    <xdr:to>
      <xdr:col>4</xdr:col>
      <xdr:colOff>1180762</xdr:colOff>
      <xdr:row>31</xdr:row>
      <xdr:rowOff>38100</xdr:rowOff>
    </xdr:to>
    <xdr:pic>
      <xdr:nvPicPr>
        <xdr:cNvPr id="10" name="Picture 9">
          <a:extLst>
            <a:ext uri="{FF2B5EF4-FFF2-40B4-BE49-F238E27FC236}">
              <a16:creationId xmlns:a16="http://schemas.microsoft.com/office/drawing/2014/main" id="{00000000-0008-0000-1600-00000A000000}"/>
            </a:ext>
          </a:extLst>
        </xdr:cNvPr>
        <xdr:cNvPicPr>
          <a:picLocks noChangeAspect="1"/>
        </xdr:cNvPicPr>
      </xdr:nvPicPr>
      <xdr:blipFill>
        <a:blip xmlns:r="http://schemas.openxmlformats.org/officeDocument/2006/relationships" r:embed="rId2"/>
        <a:stretch>
          <a:fillRect/>
        </a:stretch>
      </xdr:blipFill>
      <xdr:spPr>
        <a:xfrm>
          <a:off x="3743325" y="3238500"/>
          <a:ext cx="2704762" cy="2514600"/>
        </a:xfrm>
        <a:prstGeom prst="rect">
          <a:avLst/>
        </a:prstGeom>
      </xdr:spPr>
    </xdr:pic>
    <xdr:clientData/>
  </xdr:twoCellAnchor>
  <xdr:twoCellAnchor editAs="oneCell">
    <xdr:from>
      <xdr:col>2</xdr:col>
      <xdr:colOff>371475</xdr:colOff>
      <xdr:row>32</xdr:row>
      <xdr:rowOff>95250</xdr:rowOff>
    </xdr:from>
    <xdr:to>
      <xdr:col>4</xdr:col>
      <xdr:colOff>1285537</xdr:colOff>
      <xdr:row>37</xdr:row>
      <xdr:rowOff>323850</xdr:rowOff>
    </xdr:to>
    <xdr:pic>
      <xdr:nvPicPr>
        <xdr:cNvPr id="12" name="Picture 11">
          <a:extLst>
            <a:ext uri="{FF2B5EF4-FFF2-40B4-BE49-F238E27FC236}">
              <a16:creationId xmlns:a16="http://schemas.microsoft.com/office/drawing/2014/main" id="{00000000-0008-0000-1600-00000C000000}"/>
            </a:ext>
          </a:extLst>
        </xdr:cNvPr>
        <xdr:cNvPicPr>
          <a:picLocks noChangeAspect="1"/>
        </xdr:cNvPicPr>
      </xdr:nvPicPr>
      <xdr:blipFill>
        <a:blip xmlns:r="http://schemas.openxmlformats.org/officeDocument/2006/relationships" r:embed="rId3"/>
        <a:stretch>
          <a:fillRect/>
        </a:stretch>
      </xdr:blipFill>
      <xdr:spPr>
        <a:xfrm>
          <a:off x="3848100" y="6000750"/>
          <a:ext cx="2704762" cy="2324100"/>
        </a:xfrm>
        <a:prstGeom prst="rect">
          <a:avLst/>
        </a:prstGeom>
      </xdr:spPr>
    </xdr:pic>
    <xdr:clientData/>
  </xdr:twoCellAnchor>
  <xdr:twoCellAnchor editAs="oneCell">
    <xdr:from>
      <xdr:col>2</xdr:col>
      <xdr:colOff>352425</xdr:colOff>
      <xdr:row>38</xdr:row>
      <xdr:rowOff>200025</xdr:rowOff>
    </xdr:from>
    <xdr:to>
      <xdr:col>4</xdr:col>
      <xdr:colOff>1266487</xdr:colOff>
      <xdr:row>47</xdr:row>
      <xdr:rowOff>123825</xdr:rowOff>
    </xdr:to>
    <xdr:pic>
      <xdr:nvPicPr>
        <xdr:cNvPr id="13" name="Picture 12">
          <a:extLst>
            <a:ext uri="{FF2B5EF4-FFF2-40B4-BE49-F238E27FC236}">
              <a16:creationId xmlns:a16="http://schemas.microsoft.com/office/drawing/2014/main" id="{00000000-0008-0000-1600-00000D000000}"/>
            </a:ext>
          </a:extLst>
        </xdr:cNvPr>
        <xdr:cNvPicPr>
          <a:picLocks noChangeAspect="1"/>
        </xdr:cNvPicPr>
      </xdr:nvPicPr>
      <xdr:blipFill>
        <a:blip xmlns:r="http://schemas.openxmlformats.org/officeDocument/2006/relationships" r:embed="rId4"/>
        <a:stretch>
          <a:fillRect/>
        </a:stretch>
      </xdr:blipFill>
      <xdr:spPr>
        <a:xfrm>
          <a:off x="3829050" y="8639175"/>
          <a:ext cx="2704762" cy="2324100"/>
        </a:xfrm>
        <a:prstGeom prst="rect">
          <a:avLst/>
        </a:prstGeom>
      </xdr:spPr>
    </xdr:pic>
    <xdr:clientData/>
  </xdr:twoCellAnchor>
  <xdr:twoCellAnchor editAs="oneCell">
    <xdr:from>
      <xdr:col>2</xdr:col>
      <xdr:colOff>333374</xdr:colOff>
      <xdr:row>49</xdr:row>
      <xdr:rowOff>133349</xdr:rowOff>
    </xdr:from>
    <xdr:to>
      <xdr:col>4</xdr:col>
      <xdr:colOff>1257299</xdr:colOff>
      <xdr:row>63</xdr:row>
      <xdr:rowOff>104662</xdr:rowOff>
    </xdr:to>
    <xdr:pic>
      <xdr:nvPicPr>
        <xdr:cNvPr id="14" name="Picture 13">
          <a:extLst>
            <a:ext uri="{FF2B5EF4-FFF2-40B4-BE49-F238E27FC236}">
              <a16:creationId xmlns:a16="http://schemas.microsoft.com/office/drawing/2014/main" id="{00000000-0008-0000-1600-00000E000000}"/>
            </a:ext>
          </a:extLst>
        </xdr:cNvPr>
        <xdr:cNvPicPr>
          <a:picLocks noChangeAspect="1"/>
        </xdr:cNvPicPr>
      </xdr:nvPicPr>
      <xdr:blipFill>
        <a:blip xmlns:r="http://schemas.openxmlformats.org/officeDocument/2006/relationships" r:embed="rId5"/>
        <a:stretch>
          <a:fillRect/>
        </a:stretch>
      </xdr:blipFill>
      <xdr:spPr>
        <a:xfrm>
          <a:off x="3809999" y="11344274"/>
          <a:ext cx="2714625" cy="2504963"/>
        </a:xfrm>
        <a:prstGeom prst="rect">
          <a:avLst/>
        </a:prstGeom>
      </xdr:spPr>
    </xdr:pic>
    <xdr:clientData/>
  </xdr:twoCellAnchor>
  <xdr:twoCellAnchor editAs="oneCell">
    <xdr:from>
      <xdr:col>2</xdr:col>
      <xdr:colOff>333375</xdr:colOff>
      <xdr:row>64</xdr:row>
      <xdr:rowOff>95250</xdr:rowOff>
    </xdr:from>
    <xdr:to>
      <xdr:col>4</xdr:col>
      <xdr:colOff>1247437</xdr:colOff>
      <xdr:row>79</xdr:row>
      <xdr:rowOff>85387</xdr:rowOff>
    </xdr:to>
    <xdr:pic>
      <xdr:nvPicPr>
        <xdr:cNvPr id="15" name="Picture 14">
          <a:extLst>
            <a:ext uri="{FF2B5EF4-FFF2-40B4-BE49-F238E27FC236}">
              <a16:creationId xmlns:a16="http://schemas.microsoft.com/office/drawing/2014/main" id="{00000000-0008-0000-1600-00000F000000}"/>
            </a:ext>
          </a:extLst>
        </xdr:cNvPr>
        <xdr:cNvPicPr>
          <a:picLocks noChangeAspect="1"/>
        </xdr:cNvPicPr>
      </xdr:nvPicPr>
      <xdr:blipFill>
        <a:blip xmlns:r="http://schemas.openxmlformats.org/officeDocument/2006/relationships" r:embed="rId6"/>
        <a:stretch>
          <a:fillRect/>
        </a:stretch>
      </xdr:blipFill>
      <xdr:spPr>
        <a:xfrm>
          <a:off x="3810000" y="14030325"/>
          <a:ext cx="2704762" cy="270476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8</xdr:col>
      <xdr:colOff>306917</xdr:colOff>
      <xdr:row>5</xdr:row>
      <xdr:rowOff>4233</xdr:rowOff>
    </xdr:from>
    <xdr:to>
      <xdr:col>14</xdr:col>
      <xdr:colOff>1132417</xdr:colOff>
      <xdr:row>20</xdr:row>
      <xdr:rowOff>137582</xdr:rowOff>
    </xdr:to>
    <xdr:graphicFrame macro="">
      <xdr:nvGraphicFramePr>
        <xdr:cNvPr id="5" name="Chart 4">
          <a:extLst>
            <a:ext uri="{FF2B5EF4-FFF2-40B4-BE49-F238E27FC236}">
              <a16:creationId xmlns:a16="http://schemas.microsoft.com/office/drawing/2014/main" id="{00000000-0008-0000-18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6</xdr:col>
      <xdr:colOff>63500</xdr:colOff>
      <xdr:row>22</xdr:row>
      <xdr:rowOff>20107</xdr:rowOff>
    </xdr:from>
    <xdr:to>
      <xdr:col>11</xdr:col>
      <xdr:colOff>685800</xdr:colOff>
      <xdr:row>37</xdr:row>
      <xdr:rowOff>179916</xdr:rowOff>
    </xdr:to>
    <xdr:graphicFrame macro="">
      <xdr:nvGraphicFramePr>
        <xdr:cNvPr id="2" name="Chart 1">
          <a:extLst>
            <a:ext uri="{FF2B5EF4-FFF2-40B4-BE49-F238E27FC236}">
              <a16:creationId xmlns:a16="http://schemas.microsoft.com/office/drawing/2014/main" id="{00000000-0008-0000-1A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9</xdr:col>
      <xdr:colOff>438150</xdr:colOff>
      <xdr:row>2</xdr:row>
      <xdr:rowOff>185737</xdr:rowOff>
    </xdr:from>
    <xdr:to>
      <xdr:col>17</xdr:col>
      <xdr:colOff>133350</xdr:colOff>
      <xdr:row>16</xdr:row>
      <xdr:rowOff>119062</xdr:rowOff>
    </xdr:to>
    <xdr:graphicFrame macro="">
      <xdr:nvGraphicFramePr>
        <xdr:cNvPr id="3" name="Chart 2">
          <a:extLst>
            <a:ext uri="{FF2B5EF4-FFF2-40B4-BE49-F238E27FC236}">
              <a16:creationId xmlns:a16="http://schemas.microsoft.com/office/drawing/2014/main" id="{00000000-0008-0000-1C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heme1">
  <a:themeElements>
    <a:clrScheme name="Acies">
      <a:dk1>
        <a:sysClr val="windowText" lastClr="000000"/>
      </a:dk1>
      <a:lt1>
        <a:sysClr val="window" lastClr="FFFFFF"/>
      </a:lt1>
      <a:dk2>
        <a:srgbClr val="44546A"/>
      </a:dk2>
      <a:lt2>
        <a:srgbClr val="E7E6E6"/>
      </a:lt2>
      <a:accent1>
        <a:srgbClr val="494947"/>
      </a:accent1>
      <a:accent2>
        <a:srgbClr val="F5F5F5"/>
      </a:accent2>
      <a:accent3>
        <a:srgbClr val="F9F8E4"/>
      </a:accent3>
      <a:accent4>
        <a:srgbClr val="B58D2B"/>
      </a:accent4>
      <a:accent5>
        <a:srgbClr val="706051"/>
      </a:accent5>
      <a:accent6>
        <a:srgbClr val="000000"/>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Them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Theme1" id="{E42FE013-0100-4B75-B6B5-E675A69B4603}" vid="{C13FF64E-FD62-4EAF-9CF7-6F8070151D8B}"/>
    </a:ext>
  </a:extLst>
</a:theme>
</file>

<file path=xl/worksheets/_rels/sheet11.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4F73F8-EAFA-411B-B203-C393BE34CA9F}">
  <dimension ref="A1:B25"/>
  <sheetViews>
    <sheetView showGridLines="0" topLeftCell="A2" zoomScaleNormal="100" workbookViewId="0">
      <selection activeCell="A25" sqref="A25"/>
    </sheetView>
  </sheetViews>
  <sheetFormatPr defaultColWidth="8.58203125" defaultRowHeight="12.5" x14ac:dyDescent="0.25"/>
  <cols>
    <col min="1" max="1" width="8.58203125" style="3"/>
    <col min="2" max="2" width="139.83203125" style="3" customWidth="1"/>
    <col min="3" max="16384" width="8.58203125" style="3"/>
  </cols>
  <sheetData>
    <row r="1" spans="1:2" ht="13" x14ac:dyDescent="0.25">
      <c r="A1" s="16" t="s">
        <v>296</v>
      </c>
      <c r="B1" s="16" t="s">
        <v>231</v>
      </c>
    </row>
    <row r="2" spans="1:2" x14ac:dyDescent="0.25">
      <c r="A2" s="79">
        <v>1</v>
      </c>
      <c r="B2" s="81" t="s">
        <v>227</v>
      </c>
    </row>
    <row r="3" spans="1:2" x14ac:dyDescent="0.25">
      <c r="A3" s="79">
        <v>2</v>
      </c>
      <c r="B3" s="81" t="s">
        <v>226</v>
      </c>
    </row>
    <row r="4" spans="1:2" x14ac:dyDescent="0.25">
      <c r="A4" s="79">
        <v>3</v>
      </c>
      <c r="B4" s="81" t="s">
        <v>207</v>
      </c>
    </row>
    <row r="5" spans="1:2" x14ac:dyDescent="0.25">
      <c r="A5" s="79">
        <v>4</v>
      </c>
      <c r="B5" s="81" t="s">
        <v>208</v>
      </c>
    </row>
    <row r="6" spans="1:2" x14ac:dyDescent="0.25">
      <c r="A6" s="79">
        <v>5</v>
      </c>
      <c r="B6" s="81" t="s">
        <v>228</v>
      </c>
    </row>
    <row r="7" spans="1:2" x14ac:dyDescent="0.25">
      <c r="A7" s="79">
        <v>6</v>
      </c>
      <c r="B7" s="81" t="s">
        <v>229</v>
      </c>
    </row>
    <row r="8" spans="1:2" x14ac:dyDescent="0.25">
      <c r="A8" s="79">
        <v>7</v>
      </c>
      <c r="B8" s="81" t="s">
        <v>209</v>
      </c>
    </row>
    <row r="9" spans="1:2" x14ac:dyDescent="0.25">
      <c r="A9" s="79">
        <v>8</v>
      </c>
      <c r="B9" s="81" t="s">
        <v>210</v>
      </c>
    </row>
    <row r="10" spans="1:2" x14ac:dyDescent="0.25">
      <c r="A10" s="79">
        <v>9</v>
      </c>
      <c r="B10" s="81" t="s">
        <v>211</v>
      </c>
    </row>
    <row r="11" spans="1:2" x14ac:dyDescent="0.25">
      <c r="A11" s="79">
        <v>10</v>
      </c>
      <c r="B11" s="81" t="s">
        <v>230</v>
      </c>
    </row>
    <row r="12" spans="1:2" x14ac:dyDescent="0.25">
      <c r="A12" s="79">
        <v>11</v>
      </c>
      <c r="B12" s="81" t="s">
        <v>212</v>
      </c>
    </row>
    <row r="13" spans="1:2" x14ac:dyDescent="0.25">
      <c r="A13" s="79">
        <v>12</v>
      </c>
      <c r="B13" s="81" t="s">
        <v>224</v>
      </c>
    </row>
    <row r="14" spans="1:2" x14ac:dyDescent="0.25">
      <c r="A14" s="79">
        <v>13</v>
      </c>
      <c r="B14" s="81" t="s">
        <v>213</v>
      </c>
    </row>
    <row r="15" spans="1:2" x14ac:dyDescent="0.25">
      <c r="A15" s="79">
        <v>14</v>
      </c>
      <c r="B15" s="81" t="s">
        <v>215</v>
      </c>
    </row>
    <row r="16" spans="1:2" x14ac:dyDescent="0.25">
      <c r="A16" s="79">
        <v>15</v>
      </c>
      <c r="B16" s="81" t="s">
        <v>214</v>
      </c>
    </row>
    <row r="17" spans="1:2" x14ac:dyDescent="0.25">
      <c r="A17" s="79">
        <v>16</v>
      </c>
      <c r="B17" s="81" t="s">
        <v>216</v>
      </c>
    </row>
    <row r="18" spans="1:2" x14ac:dyDescent="0.25">
      <c r="A18" s="79">
        <v>17</v>
      </c>
      <c r="B18" s="81" t="s">
        <v>217</v>
      </c>
    </row>
    <row r="19" spans="1:2" x14ac:dyDescent="0.25">
      <c r="A19" s="79">
        <v>18</v>
      </c>
      <c r="B19" s="81" t="s">
        <v>218</v>
      </c>
    </row>
    <row r="20" spans="1:2" x14ac:dyDescent="0.25">
      <c r="A20" s="79">
        <v>19</v>
      </c>
      <c r="B20" s="81" t="s">
        <v>225</v>
      </c>
    </row>
    <row r="21" spans="1:2" x14ac:dyDescent="0.25">
      <c r="A21" s="79">
        <v>20</v>
      </c>
      <c r="B21" s="81" t="s">
        <v>219</v>
      </c>
    </row>
    <row r="22" spans="1:2" x14ac:dyDescent="0.25">
      <c r="A22" s="79">
        <v>21</v>
      </c>
      <c r="B22" s="81" t="s">
        <v>220</v>
      </c>
    </row>
    <row r="23" spans="1:2" x14ac:dyDescent="0.25">
      <c r="A23" s="79">
        <v>22</v>
      </c>
      <c r="B23" s="81" t="s">
        <v>221</v>
      </c>
    </row>
    <row r="24" spans="1:2" x14ac:dyDescent="0.25">
      <c r="A24" s="79">
        <v>23</v>
      </c>
      <c r="B24" s="81" t="s">
        <v>222</v>
      </c>
    </row>
    <row r="25" spans="1:2" x14ac:dyDescent="0.25">
      <c r="A25" s="79">
        <v>24</v>
      </c>
      <c r="B25" s="81" t="s">
        <v>223</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7E850A-BB1A-414B-A0AF-135FCD062639}">
  <dimension ref="A1:AB71"/>
  <sheetViews>
    <sheetView topLeftCell="C1" zoomScale="90" zoomScaleNormal="90" workbookViewId="0">
      <pane ySplit="1" topLeftCell="A51" activePane="bottomLeft" state="frozen"/>
      <selection pane="bottomLeft" activeCell="R71" sqref="R71"/>
    </sheetView>
  </sheetViews>
  <sheetFormatPr defaultRowHeight="14" x14ac:dyDescent="0.3"/>
  <sheetData>
    <row r="1" spans="1:28" ht="63" x14ac:dyDescent="0.3">
      <c r="A1" s="122" t="s">
        <v>159</v>
      </c>
      <c r="B1" s="122" t="s">
        <v>52</v>
      </c>
      <c r="C1" s="122" t="s">
        <v>162</v>
      </c>
      <c r="D1" s="122" t="s">
        <v>53</v>
      </c>
      <c r="E1" s="122" t="s">
        <v>163</v>
      </c>
      <c r="F1" s="122" t="s">
        <v>54</v>
      </c>
      <c r="G1" s="122" t="s">
        <v>55</v>
      </c>
      <c r="H1" s="122" t="s">
        <v>164</v>
      </c>
      <c r="I1" s="122" t="s">
        <v>56</v>
      </c>
      <c r="J1" s="122" t="s">
        <v>57</v>
      </c>
      <c r="K1" s="122" t="s">
        <v>233</v>
      </c>
      <c r="L1" s="122" t="s">
        <v>58</v>
      </c>
      <c r="M1" s="122" t="s">
        <v>165</v>
      </c>
      <c r="N1" s="122" t="s">
        <v>59</v>
      </c>
      <c r="O1" s="122" t="s">
        <v>60</v>
      </c>
      <c r="P1" s="122" t="s">
        <v>61</v>
      </c>
      <c r="Q1" s="122" t="s">
        <v>239</v>
      </c>
      <c r="R1" s="122" t="s">
        <v>240</v>
      </c>
      <c r="S1" s="122" t="s">
        <v>188</v>
      </c>
      <c r="T1" s="122" t="s">
        <v>241</v>
      </c>
      <c r="U1" s="122" t="s">
        <v>242</v>
      </c>
      <c r="V1" s="122" t="s">
        <v>243</v>
      </c>
      <c r="W1" s="122" t="s">
        <v>244</v>
      </c>
      <c r="X1" s="122" t="s">
        <v>245</v>
      </c>
      <c r="Y1" s="122" t="s">
        <v>189</v>
      </c>
      <c r="Z1" s="122" t="s">
        <v>246</v>
      </c>
      <c r="AA1" s="122" t="s">
        <v>247</v>
      </c>
      <c r="AB1" s="122" t="s">
        <v>248</v>
      </c>
    </row>
    <row r="2" spans="1:28" x14ac:dyDescent="0.3">
      <c r="A2" s="123" t="s">
        <v>38</v>
      </c>
      <c r="B2" s="123">
        <v>4.5</v>
      </c>
      <c r="C2" s="123">
        <v>7.9</v>
      </c>
      <c r="D2" s="123">
        <v>-4.8</v>
      </c>
      <c r="E2" s="123">
        <v>-2.5</v>
      </c>
      <c r="F2" s="123">
        <v>5.3</v>
      </c>
      <c r="G2" s="123">
        <v>2</v>
      </c>
      <c r="H2" s="123">
        <v>2.5</v>
      </c>
      <c r="I2" s="123">
        <v>3.9</v>
      </c>
      <c r="J2" s="123">
        <v>4.4000000000000004</v>
      </c>
      <c r="K2" s="123">
        <v>5.2</v>
      </c>
      <c r="L2" s="123">
        <v>5.8</v>
      </c>
      <c r="M2" s="123">
        <v>5.4</v>
      </c>
      <c r="N2" s="123">
        <v>172</v>
      </c>
      <c r="O2" s="123">
        <v>181</v>
      </c>
      <c r="P2" s="123">
        <v>14.7</v>
      </c>
      <c r="Q2" s="123">
        <v>1</v>
      </c>
      <c r="R2" s="123">
        <v>1.4</v>
      </c>
      <c r="S2" s="123">
        <v>1.2969999999999999</v>
      </c>
      <c r="T2" s="123">
        <v>10.6</v>
      </c>
      <c r="U2" s="123">
        <v>2.9</v>
      </c>
      <c r="V2" s="123">
        <v>98.5</v>
      </c>
      <c r="W2" s="123">
        <v>2.1</v>
      </c>
      <c r="X2" s="123">
        <v>-1.2</v>
      </c>
      <c r="Y2" s="123">
        <v>107.2</v>
      </c>
      <c r="Z2" s="123">
        <v>2.5</v>
      </c>
      <c r="AA2" s="123">
        <v>2.5</v>
      </c>
      <c r="AB2" s="123">
        <v>1.889</v>
      </c>
    </row>
    <row r="3" spans="1:28" x14ac:dyDescent="0.3">
      <c r="A3" s="123" t="s">
        <v>39</v>
      </c>
      <c r="B3" s="123">
        <v>2</v>
      </c>
      <c r="C3" s="123">
        <v>5</v>
      </c>
      <c r="D3" s="123">
        <v>3.9</v>
      </c>
      <c r="E3" s="123">
        <v>6.6</v>
      </c>
      <c r="F3" s="123">
        <v>5.0999999999999996</v>
      </c>
      <c r="G3" s="123">
        <v>2.7</v>
      </c>
      <c r="H3" s="123">
        <v>2.9</v>
      </c>
      <c r="I3" s="123">
        <v>3.9</v>
      </c>
      <c r="J3" s="123">
        <v>4.2</v>
      </c>
      <c r="K3" s="123">
        <v>5.4</v>
      </c>
      <c r="L3" s="123">
        <v>5.7</v>
      </c>
      <c r="M3" s="123">
        <v>5.9</v>
      </c>
      <c r="N3" s="123">
        <v>179</v>
      </c>
      <c r="O3" s="123">
        <v>186</v>
      </c>
      <c r="P3" s="123">
        <v>17.7</v>
      </c>
      <c r="Q3" s="123">
        <v>2.2999999999999998</v>
      </c>
      <c r="R3" s="123">
        <v>2.2000000000000002</v>
      </c>
      <c r="S3" s="123">
        <v>1.21</v>
      </c>
      <c r="T3" s="123">
        <v>8.6999999999999993</v>
      </c>
      <c r="U3" s="123">
        <v>1.5</v>
      </c>
      <c r="V3" s="123">
        <v>98.9</v>
      </c>
      <c r="W3" s="123">
        <v>3.2</v>
      </c>
      <c r="X3" s="123">
        <v>-1</v>
      </c>
      <c r="Y3" s="123">
        <v>110.9</v>
      </c>
      <c r="Z3" s="123">
        <v>3.9</v>
      </c>
      <c r="AA3" s="123">
        <v>1.9</v>
      </c>
      <c r="AB3" s="123">
        <v>1.7929999999999999</v>
      </c>
    </row>
    <row r="4" spans="1:28" x14ac:dyDescent="0.3">
      <c r="A4" s="123" t="s">
        <v>40</v>
      </c>
      <c r="B4" s="123">
        <v>3.2</v>
      </c>
      <c r="C4" s="123">
        <v>7</v>
      </c>
      <c r="D4" s="123">
        <v>1.7</v>
      </c>
      <c r="E4" s="123">
        <v>6.1</v>
      </c>
      <c r="F4" s="123">
        <v>5</v>
      </c>
      <c r="G4" s="123">
        <v>6.2</v>
      </c>
      <c r="H4" s="123">
        <v>3.4</v>
      </c>
      <c r="I4" s="123">
        <v>4</v>
      </c>
      <c r="J4" s="123">
        <v>4.3</v>
      </c>
      <c r="K4" s="123">
        <v>5.4</v>
      </c>
      <c r="L4" s="123">
        <v>5.8</v>
      </c>
      <c r="M4" s="123">
        <v>6.4</v>
      </c>
      <c r="N4" s="123">
        <v>185</v>
      </c>
      <c r="O4" s="123">
        <v>193</v>
      </c>
      <c r="P4" s="123">
        <v>14.2</v>
      </c>
      <c r="Q4" s="123">
        <v>3</v>
      </c>
      <c r="R4" s="123">
        <v>3.1</v>
      </c>
      <c r="S4" s="123">
        <v>1.206</v>
      </c>
      <c r="T4" s="123">
        <v>9.4</v>
      </c>
      <c r="U4" s="123">
        <v>2.4</v>
      </c>
      <c r="V4" s="123">
        <v>98.5</v>
      </c>
      <c r="W4" s="123">
        <v>4.0999999999999996</v>
      </c>
      <c r="X4" s="123">
        <v>-1.1000000000000001</v>
      </c>
      <c r="Y4" s="123">
        <v>113.3</v>
      </c>
      <c r="Z4" s="123">
        <v>3.6</v>
      </c>
      <c r="AA4" s="123">
        <v>2.7</v>
      </c>
      <c r="AB4" s="123">
        <v>1.77</v>
      </c>
    </row>
    <row r="5" spans="1:28" x14ac:dyDescent="0.3">
      <c r="A5" s="123" t="s">
        <v>41</v>
      </c>
      <c r="B5" s="123">
        <v>2.2999999999999998</v>
      </c>
      <c r="C5" s="123">
        <v>5.6</v>
      </c>
      <c r="D5" s="123">
        <v>3.4</v>
      </c>
      <c r="E5" s="123">
        <v>6.7</v>
      </c>
      <c r="F5" s="123">
        <v>5</v>
      </c>
      <c r="G5" s="123">
        <v>3.8</v>
      </c>
      <c r="H5" s="123">
        <v>3.8</v>
      </c>
      <c r="I5" s="123">
        <v>4.4000000000000004</v>
      </c>
      <c r="J5" s="123">
        <v>4.5999999999999996</v>
      </c>
      <c r="K5" s="123">
        <v>5.8</v>
      </c>
      <c r="L5" s="123">
        <v>6.2</v>
      </c>
      <c r="M5" s="123">
        <v>7</v>
      </c>
      <c r="N5" s="123">
        <v>190</v>
      </c>
      <c r="O5" s="123">
        <v>200</v>
      </c>
      <c r="P5" s="123">
        <v>16.5</v>
      </c>
      <c r="Q5" s="123">
        <v>2.6</v>
      </c>
      <c r="R5" s="123">
        <v>2.5</v>
      </c>
      <c r="S5" s="123">
        <v>1.1839999999999999</v>
      </c>
      <c r="T5" s="123">
        <v>11.6</v>
      </c>
      <c r="U5" s="123">
        <v>1.6</v>
      </c>
      <c r="V5" s="123">
        <v>98.1</v>
      </c>
      <c r="W5" s="123">
        <v>0.7</v>
      </c>
      <c r="X5" s="123">
        <v>0.4</v>
      </c>
      <c r="Y5" s="123">
        <v>117.9</v>
      </c>
      <c r="Z5" s="123">
        <v>4.4000000000000004</v>
      </c>
      <c r="AA5" s="123">
        <v>1.4</v>
      </c>
      <c r="AB5" s="123">
        <v>1.7190000000000001</v>
      </c>
    </row>
    <row r="6" spans="1:28" x14ac:dyDescent="0.3">
      <c r="A6" s="123" t="s">
        <v>42</v>
      </c>
      <c r="B6" s="123">
        <v>5.5</v>
      </c>
      <c r="C6" s="123">
        <v>8.5</v>
      </c>
      <c r="D6" s="123">
        <v>8.3000000000000007</v>
      </c>
      <c r="E6" s="123">
        <v>10.6</v>
      </c>
      <c r="F6" s="123">
        <v>4.7</v>
      </c>
      <c r="G6" s="123">
        <v>2.1</v>
      </c>
      <c r="H6" s="123">
        <v>4.4000000000000004</v>
      </c>
      <c r="I6" s="123">
        <v>4.5999999999999996</v>
      </c>
      <c r="J6" s="123">
        <v>4.7</v>
      </c>
      <c r="K6" s="123">
        <v>5.8</v>
      </c>
      <c r="L6" s="123">
        <v>6.2</v>
      </c>
      <c r="M6" s="123">
        <v>7.4</v>
      </c>
      <c r="N6" s="123">
        <v>193</v>
      </c>
      <c r="O6" s="123">
        <v>206</v>
      </c>
      <c r="P6" s="123">
        <v>14.6</v>
      </c>
      <c r="Q6" s="123">
        <v>3.6</v>
      </c>
      <c r="R6" s="123">
        <v>1.7</v>
      </c>
      <c r="S6" s="123">
        <v>1.214</v>
      </c>
      <c r="T6" s="123">
        <v>10.8</v>
      </c>
      <c r="U6" s="123">
        <v>2.4</v>
      </c>
      <c r="V6" s="123">
        <v>96.7</v>
      </c>
      <c r="W6" s="123">
        <v>0.6</v>
      </c>
      <c r="X6" s="123">
        <v>1.1000000000000001</v>
      </c>
      <c r="Y6" s="123">
        <v>117.5</v>
      </c>
      <c r="Z6" s="123">
        <v>2.1</v>
      </c>
      <c r="AA6" s="123">
        <v>1.9</v>
      </c>
      <c r="AB6" s="123">
        <v>1.7390000000000001</v>
      </c>
    </row>
    <row r="7" spans="1:28" x14ac:dyDescent="0.3">
      <c r="A7" s="123" t="s">
        <v>43</v>
      </c>
      <c r="B7" s="123">
        <v>1</v>
      </c>
      <c r="C7" s="123">
        <v>4.5999999999999996</v>
      </c>
      <c r="D7" s="123">
        <v>1.5</v>
      </c>
      <c r="E7" s="123">
        <v>5.0999999999999996</v>
      </c>
      <c r="F7" s="123">
        <v>4.5999999999999996</v>
      </c>
      <c r="G7" s="123">
        <v>3.7</v>
      </c>
      <c r="H7" s="123">
        <v>4.7</v>
      </c>
      <c r="I7" s="123">
        <v>5</v>
      </c>
      <c r="J7" s="123">
        <v>5.2</v>
      </c>
      <c r="K7" s="123">
        <v>6.3</v>
      </c>
      <c r="L7" s="123">
        <v>6.6</v>
      </c>
      <c r="M7" s="123">
        <v>7.9</v>
      </c>
      <c r="N7" s="123">
        <v>193</v>
      </c>
      <c r="O7" s="123">
        <v>214</v>
      </c>
      <c r="P7" s="123">
        <v>23.8</v>
      </c>
      <c r="Q7" s="123">
        <v>4.5</v>
      </c>
      <c r="R7" s="123">
        <v>2.5</v>
      </c>
      <c r="S7" s="123">
        <v>1.278</v>
      </c>
      <c r="T7" s="123">
        <v>7.2</v>
      </c>
      <c r="U7" s="123">
        <v>3.2</v>
      </c>
      <c r="V7" s="123">
        <v>96.6</v>
      </c>
      <c r="W7" s="123">
        <v>0.7</v>
      </c>
      <c r="X7" s="123">
        <v>0.4</v>
      </c>
      <c r="Y7" s="123">
        <v>114.5</v>
      </c>
      <c r="Z7" s="123">
        <v>1.4</v>
      </c>
      <c r="AA7" s="123">
        <v>3</v>
      </c>
      <c r="AB7" s="123">
        <v>1.849</v>
      </c>
    </row>
    <row r="8" spans="1:28" x14ac:dyDescent="0.3">
      <c r="A8" s="123" t="s">
        <v>44</v>
      </c>
      <c r="B8" s="123">
        <v>0.6</v>
      </c>
      <c r="C8" s="123">
        <v>3.4</v>
      </c>
      <c r="D8" s="123">
        <v>0.8</v>
      </c>
      <c r="E8" s="123">
        <v>3.7</v>
      </c>
      <c r="F8" s="123">
        <v>4.5999999999999996</v>
      </c>
      <c r="G8" s="123">
        <v>3.8</v>
      </c>
      <c r="H8" s="123">
        <v>4.9000000000000004</v>
      </c>
      <c r="I8" s="123">
        <v>4.8</v>
      </c>
      <c r="J8" s="123">
        <v>5</v>
      </c>
      <c r="K8" s="123">
        <v>6.3</v>
      </c>
      <c r="L8" s="123">
        <v>6.6</v>
      </c>
      <c r="M8" s="123">
        <v>8.3000000000000007</v>
      </c>
      <c r="N8" s="123">
        <v>191</v>
      </c>
      <c r="O8" s="123">
        <v>222</v>
      </c>
      <c r="P8" s="123">
        <v>18.600000000000001</v>
      </c>
      <c r="Q8" s="123">
        <v>2.2999999999999998</v>
      </c>
      <c r="R8" s="123">
        <v>2</v>
      </c>
      <c r="S8" s="123">
        <v>1.2689999999999999</v>
      </c>
      <c r="T8" s="123">
        <v>10.199999999999999</v>
      </c>
      <c r="U8" s="123">
        <v>2.2000000000000002</v>
      </c>
      <c r="V8" s="123">
        <v>96.3</v>
      </c>
      <c r="W8" s="123">
        <v>-0.8</v>
      </c>
      <c r="X8" s="123">
        <v>0.4</v>
      </c>
      <c r="Y8" s="123">
        <v>118</v>
      </c>
      <c r="Z8" s="123">
        <v>0.9</v>
      </c>
      <c r="AA8" s="123">
        <v>3.3</v>
      </c>
      <c r="AB8" s="123">
        <v>1.8720000000000001</v>
      </c>
    </row>
    <row r="9" spans="1:28" x14ac:dyDescent="0.3">
      <c r="A9" s="123" t="s">
        <v>45</v>
      </c>
      <c r="B9" s="123">
        <v>3.4</v>
      </c>
      <c r="C9" s="123">
        <v>5</v>
      </c>
      <c r="D9" s="123">
        <v>5.2</v>
      </c>
      <c r="E9" s="123">
        <v>4.5</v>
      </c>
      <c r="F9" s="123">
        <v>4.4000000000000004</v>
      </c>
      <c r="G9" s="123">
        <v>-1.6</v>
      </c>
      <c r="H9" s="123">
        <v>4.9000000000000004</v>
      </c>
      <c r="I9" s="123">
        <v>4.5999999999999996</v>
      </c>
      <c r="J9" s="123">
        <v>4.7</v>
      </c>
      <c r="K9" s="123">
        <v>6</v>
      </c>
      <c r="L9" s="123">
        <v>6.2</v>
      </c>
      <c r="M9" s="123">
        <v>8.3000000000000007</v>
      </c>
      <c r="N9" s="123">
        <v>191</v>
      </c>
      <c r="O9" s="123">
        <v>225</v>
      </c>
      <c r="P9" s="123">
        <v>12.7</v>
      </c>
      <c r="Q9" s="123">
        <v>4.8</v>
      </c>
      <c r="R9" s="123">
        <v>0.9</v>
      </c>
      <c r="S9" s="123">
        <v>1.32</v>
      </c>
      <c r="T9" s="123">
        <v>11.4</v>
      </c>
      <c r="U9" s="123">
        <v>3.6</v>
      </c>
      <c r="V9" s="123">
        <v>94.5</v>
      </c>
      <c r="W9" s="123">
        <v>5.5</v>
      </c>
      <c r="X9" s="123">
        <v>-0.6</v>
      </c>
      <c r="Y9" s="123">
        <v>119</v>
      </c>
      <c r="Z9" s="123">
        <v>2.6</v>
      </c>
      <c r="AA9" s="123">
        <v>2.6</v>
      </c>
      <c r="AB9" s="123">
        <v>1.9590000000000001</v>
      </c>
    </row>
    <row r="10" spans="1:28" x14ac:dyDescent="0.3">
      <c r="A10" s="123" t="s">
        <v>46</v>
      </c>
      <c r="B10" s="123">
        <v>1.2</v>
      </c>
      <c r="C10" s="123">
        <v>5.0999999999999996</v>
      </c>
      <c r="D10" s="123">
        <v>3</v>
      </c>
      <c r="E10" s="123">
        <v>6.8</v>
      </c>
      <c r="F10" s="123">
        <v>4.5</v>
      </c>
      <c r="G10" s="123">
        <v>4</v>
      </c>
      <c r="H10" s="123">
        <v>5</v>
      </c>
      <c r="I10" s="123">
        <v>4.5999999999999996</v>
      </c>
      <c r="J10" s="123">
        <v>4.8</v>
      </c>
      <c r="K10" s="123">
        <v>6</v>
      </c>
      <c r="L10" s="123">
        <v>6.2</v>
      </c>
      <c r="M10" s="123">
        <v>8.3000000000000007</v>
      </c>
      <c r="N10" s="123">
        <v>189</v>
      </c>
      <c r="O10" s="123">
        <v>232</v>
      </c>
      <c r="P10" s="123">
        <v>19.600000000000001</v>
      </c>
      <c r="Q10" s="123">
        <v>2.5</v>
      </c>
      <c r="R10" s="123">
        <v>2.2999999999999998</v>
      </c>
      <c r="S10" s="123">
        <v>1.337</v>
      </c>
      <c r="T10" s="123">
        <v>13.8</v>
      </c>
      <c r="U10" s="123">
        <v>3.6</v>
      </c>
      <c r="V10" s="123">
        <v>93.9</v>
      </c>
      <c r="W10" s="123">
        <v>2.7</v>
      </c>
      <c r="X10" s="123">
        <v>-0.7</v>
      </c>
      <c r="Y10" s="123">
        <v>117.6</v>
      </c>
      <c r="Z10" s="123">
        <v>3.2</v>
      </c>
      <c r="AA10" s="123">
        <v>2.6</v>
      </c>
      <c r="AB10" s="123">
        <v>1.9690000000000001</v>
      </c>
    </row>
    <row r="11" spans="1:28" x14ac:dyDescent="0.3">
      <c r="A11" s="123" t="s">
        <v>47</v>
      </c>
      <c r="B11" s="123">
        <v>2.6</v>
      </c>
      <c r="C11" s="123">
        <v>5.3</v>
      </c>
      <c r="D11" s="123">
        <v>1.8</v>
      </c>
      <c r="E11" s="123">
        <v>5.3</v>
      </c>
      <c r="F11" s="123">
        <v>4.5</v>
      </c>
      <c r="G11" s="123">
        <v>4.5999999999999996</v>
      </c>
      <c r="H11" s="123">
        <v>4.7</v>
      </c>
      <c r="I11" s="123">
        <v>4.7</v>
      </c>
      <c r="J11" s="123">
        <v>4.9000000000000004</v>
      </c>
      <c r="K11" s="123">
        <v>6.2</v>
      </c>
      <c r="L11" s="123">
        <v>6.4</v>
      </c>
      <c r="M11" s="123">
        <v>8.3000000000000007</v>
      </c>
      <c r="N11" s="123">
        <v>184</v>
      </c>
      <c r="O11" s="123">
        <v>241</v>
      </c>
      <c r="P11" s="123">
        <v>18.899999999999999</v>
      </c>
      <c r="Q11" s="123">
        <v>2.9</v>
      </c>
      <c r="R11" s="123">
        <v>2.2999999999999998</v>
      </c>
      <c r="S11" s="123">
        <v>1.3520000000000001</v>
      </c>
      <c r="T11" s="123">
        <v>10.5</v>
      </c>
      <c r="U11" s="123">
        <v>4.9000000000000004</v>
      </c>
      <c r="V11" s="123">
        <v>91.8</v>
      </c>
      <c r="W11" s="123">
        <v>0.2</v>
      </c>
      <c r="X11" s="123">
        <v>0.4</v>
      </c>
      <c r="Y11" s="123">
        <v>123.4</v>
      </c>
      <c r="Z11" s="123">
        <v>1.9</v>
      </c>
      <c r="AA11" s="123">
        <v>1.7</v>
      </c>
      <c r="AB11" s="123">
        <v>2.0059999999999998</v>
      </c>
    </row>
    <row r="12" spans="1:28" x14ac:dyDescent="0.3">
      <c r="A12" s="123" t="s">
        <v>48</v>
      </c>
      <c r="B12" s="123">
        <v>2.4</v>
      </c>
      <c r="C12" s="123">
        <v>4.5999999999999996</v>
      </c>
      <c r="D12" s="123">
        <v>0.7</v>
      </c>
      <c r="E12" s="123">
        <v>3</v>
      </c>
      <c r="F12" s="123">
        <v>4.7</v>
      </c>
      <c r="G12" s="123">
        <v>2.6</v>
      </c>
      <c r="H12" s="123">
        <v>4.3</v>
      </c>
      <c r="I12" s="123">
        <v>4.5</v>
      </c>
      <c r="J12" s="123">
        <v>4.8</v>
      </c>
      <c r="K12" s="123">
        <v>6.5</v>
      </c>
      <c r="L12" s="123">
        <v>6.6</v>
      </c>
      <c r="M12" s="123">
        <v>8.1999999999999993</v>
      </c>
      <c r="N12" s="123">
        <v>178</v>
      </c>
      <c r="O12" s="123">
        <v>249</v>
      </c>
      <c r="P12" s="123">
        <v>30.8</v>
      </c>
      <c r="Q12" s="123">
        <v>1.7</v>
      </c>
      <c r="R12" s="123">
        <v>2.1</v>
      </c>
      <c r="S12" s="123">
        <v>1.4219999999999999</v>
      </c>
      <c r="T12" s="123">
        <v>8.6</v>
      </c>
      <c r="U12" s="123">
        <v>7.6</v>
      </c>
      <c r="V12" s="123">
        <v>90.5</v>
      </c>
      <c r="W12" s="123">
        <v>-2.1</v>
      </c>
      <c r="X12" s="123">
        <v>0.3</v>
      </c>
      <c r="Y12" s="123">
        <v>115</v>
      </c>
      <c r="Z12" s="123">
        <v>2.8</v>
      </c>
      <c r="AA12" s="123">
        <v>0.2</v>
      </c>
      <c r="AB12" s="123">
        <v>2.0390000000000001</v>
      </c>
    </row>
    <row r="13" spans="1:28" x14ac:dyDescent="0.3">
      <c r="A13" s="123" t="s">
        <v>49</v>
      </c>
      <c r="B13" s="123">
        <v>2.5</v>
      </c>
      <c r="C13" s="123">
        <v>4.2</v>
      </c>
      <c r="D13" s="123">
        <v>0.6</v>
      </c>
      <c r="E13" s="123">
        <v>4.8</v>
      </c>
      <c r="F13" s="123">
        <v>4.8</v>
      </c>
      <c r="G13" s="123">
        <v>5</v>
      </c>
      <c r="H13" s="123">
        <v>3.4</v>
      </c>
      <c r="I13" s="123">
        <v>3.8</v>
      </c>
      <c r="J13" s="123">
        <v>4.4000000000000004</v>
      </c>
      <c r="K13" s="123">
        <v>6.3</v>
      </c>
      <c r="L13" s="123">
        <v>6.2</v>
      </c>
      <c r="M13" s="123">
        <v>7.5</v>
      </c>
      <c r="N13" s="123">
        <v>172</v>
      </c>
      <c r="O13" s="123">
        <v>249</v>
      </c>
      <c r="P13" s="123">
        <v>31.1</v>
      </c>
      <c r="Q13" s="123">
        <v>2.2000000000000002</v>
      </c>
      <c r="R13" s="123">
        <v>4.9000000000000004</v>
      </c>
      <c r="S13" s="123">
        <v>1.46</v>
      </c>
      <c r="T13" s="123">
        <v>13.1</v>
      </c>
      <c r="U13" s="123">
        <v>5.9</v>
      </c>
      <c r="V13" s="123">
        <v>89.4</v>
      </c>
      <c r="W13" s="123">
        <v>1.7</v>
      </c>
      <c r="X13" s="123">
        <v>2</v>
      </c>
      <c r="Y13" s="123">
        <v>111.7</v>
      </c>
      <c r="Z13" s="123">
        <v>1.5</v>
      </c>
      <c r="AA13" s="123">
        <v>4</v>
      </c>
      <c r="AB13" s="123">
        <v>1.984</v>
      </c>
    </row>
    <row r="14" spans="1:28" x14ac:dyDescent="0.3">
      <c r="A14" s="123" t="s">
        <v>50</v>
      </c>
      <c r="B14" s="123">
        <v>-1.6</v>
      </c>
      <c r="C14" s="123">
        <v>-0.2</v>
      </c>
      <c r="D14" s="123">
        <v>0.7</v>
      </c>
      <c r="E14" s="123">
        <v>4</v>
      </c>
      <c r="F14" s="123">
        <v>5</v>
      </c>
      <c r="G14" s="123">
        <v>4.4000000000000004</v>
      </c>
      <c r="H14" s="123">
        <v>2.1</v>
      </c>
      <c r="I14" s="123">
        <v>2.8</v>
      </c>
      <c r="J14" s="123">
        <v>3.9</v>
      </c>
      <c r="K14" s="123">
        <v>6.4</v>
      </c>
      <c r="L14" s="123">
        <v>5.9</v>
      </c>
      <c r="M14" s="123">
        <v>6.2</v>
      </c>
      <c r="N14" s="123">
        <v>165</v>
      </c>
      <c r="O14" s="123">
        <v>236</v>
      </c>
      <c r="P14" s="123">
        <v>32.200000000000003</v>
      </c>
      <c r="Q14" s="123">
        <v>1.9</v>
      </c>
      <c r="R14" s="123">
        <v>4.2</v>
      </c>
      <c r="S14" s="123">
        <v>1.581</v>
      </c>
      <c r="T14" s="123">
        <v>7</v>
      </c>
      <c r="U14" s="123">
        <v>8.1</v>
      </c>
      <c r="V14" s="123">
        <v>88</v>
      </c>
      <c r="W14" s="123">
        <v>1.4</v>
      </c>
      <c r="X14" s="123">
        <v>1.4</v>
      </c>
      <c r="Y14" s="123">
        <v>99.9</v>
      </c>
      <c r="Z14" s="123">
        <v>2.4</v>
      </c>
      <c r="AA14" s="123">
        <v>3.7</v>
      </c>
      <c r="AB14" s="123">
        <v>1.986</v>
      </c>
    </row>
    <row r="15" spans="1:28" x14ac:dyDescent="0.3">
      <c r="A15" s="123" t="s">
        <v>51</v>
      </c>
      <c r="B15" s="123">
        <v>2.2999999999999998</v>
      </c>
      <c r="C15" s="123">
        <v>4.4000000000000004</v>
      </c>
      <c r="D15" s="123">
        <v>8</v>
      </c>
      <c r="E15" s="123">
        <v>12.3</v>
      </c>
      <c r="F15" s="123">
        <v>5.3</v>
      </c>
      <c r="G15" s="123">
        <v>5.3</v>
      </c>
      <c r="H15" s="123">
        <v>1.6</v>
      </c>
      <c r="I15" s="123">
        <v>3.2</v>
      </c>
      <c r="J15" s="123">
        <v>4.0999999999999996</v>
      </c>
      <c r="K15" s="123">
        <v>6.7</v>
      </c>
      <c r="L15" s="123">
        <v>6.1</v>
      </c>
      <c r="M15" s="123">
        <v>5.0999999999999996</v>
      </c>
      <c r="N15" s="123">
        <v>158</v>
      </c>
      <c r="O15" s="123">
        <v>226</v>
      </c>
      <c r="P15" s="123">
        <v>24.1</v>
      </c>
      <c r="Q15" s="123">
        <v>-1.3</v>
      </c>
      <c r="R15" s="123">
        <v>3.2</v>
      </c>
      <c r="S15" s="123">
        <v>1.575</v>
      </c>
      <c r="T15" s="123">
        <v>6</v>
      </c>
      <c r="U15" s="123">
        <v>6.3</v>
      </c>
      <c r="V15" s="123">
        <v>88.7</v>
      </c>
      <c r="W15" s="123">
        <v>-2.2999999999999998</v>
      </c>
      <c r="X15" s="123">
        <v>1.7</v>
      </c>
      <c r="Y15" s="123">
        <v>106.2</v>
      </c>
      <c r="Z15" s="123">
        <v>-1.8</v>
      </c>
      <c r="AA15" s="123">
        <v>5.7</v>
      </c>
      <c r="AB15" s="123">
        <v>1.9910000000000001</v>
      </c>
    </row>
    <row r="16" spans="1:28" x14ac:dyDescent="0.3">
      <c r="A16" s="123" t="s">
        <v>0</v>
      </c>
      <c r="B16" s="123">
        <v>-2.1</v>
      </c>
      <c r="C16" s="123">
        <v>0.9</v>
      </c>
      <c r="D16" s="123">
        <v>-7.8</v>
      </c>
      <c r="E16" s="123">
        <v>-3.8</v>
      </c>
      <c r="F16" s="123">
        <v>6</v>
      </c>
      <c r="G16" s="123">
        <v>6.3</v>
      </c>
      <c r="H16" s="123">
        <v>1.5</v>
      </c>
      <c r="I16" s="123">
        <v>3.1</v>
      </c>
      <c r="J16" s="123">
        <v>4.0999999999999996</v>
      </c>
      <c r="K16" s="123">
        <v>7.1</v>
      </c>
      <c r="L16" s="123">
        <v>6.3</v>
      </c>
      <c r="M16" s="123">
        <v>5</v>
      </c>
      <c r="N16" s="123">
        <v>151</v>
      </c>
      <c r="O16" s="123">
        <v>232</v>
      </c>
      <c r="P16" s="123">
        <v>46.7</v>
      </c>
      <c r="Q16" s="123">
        <v>-2.1</v>
      </c>
      <c r="R16" s="123">
        <v>3.2</v>
      </c>
      <c r="S16" s="123">
        <v>1.4079999999999999</v>
      </c>
      <c r="T16" s="123">
        <v>2.9</v>
      </c>
      <c r="U16" s="123">
        <v>3</v>
      </c>
      <c r="V16" s="123">
        <v>91.6</v>
      </c>
      <c r="W16" s="123">
        <v>-4.9000000000000004</v>
      </c>
      <c r="X16" s="123">
        <v>3.8</v>
      </c>
      <c r="Y16" s="123">
        <v>105.9</v>
      </c>
      <c r="Z16" s="123">
        <v>-5.8</v>
      </c>
      <c r="AA16" s="123">
        <v>5.8</v>
      </c>
      <c r="AB16" s="123">
        <v>1.78</v>
      </c>
    </row>
    <row r="17" spans="1:28" x14ac:dyDescent="0.3">
      <c r="A17" s="123" t="s">
        <v>1</v>
      </c>
      <c r="B17" s="123">
        <v>-8.5</v>
      </c>
      <c r="C17" s="123">
        <v>-7.6</v>
      </c>
      <c r="D17" s="123">
        <v>4.4000000000000004</v>
      </c>
      <c r="E17" s="123">
        <v>-2.1</v>
      </c>
      <c r="F17" s="123">
        <v>6.9</v>
      </c>
      <c r="G17" s="123">
        <v>-8.9</v>
      </c>
      <c r="H17" s="123">
        <v>0.3</v>
      </c>
      <c r="I17" s="123">
        <v>2.2000000000000002</v>
      </c>
      <c r="J17" s="123">
        <v>3.7</v>
      </c>
      <c r="K17" s="123">
        <v>9.6999999999999993</v>
      </c>
      <c r="L17" s="123">
        <v>5.8</v>
      </c>
      <c r="M17" s="123">
        <v>4.0999999999999996</v>
      </c>
      <c r="N17" s="123">
        <v>143</v>
      </c>
      <c r="O17" s="123">
        <v>221</v>
      </c>
      <c r="P17" s="123">
        <v>80.900000000000006</v>
      </c>
      <c r="Q17" s="123">
        <v>-6.9</v>
      </c>
      <c r="R17" s="123">
        <v>-1.4</v>
      </c>
      <c r="S17" s="123">
        <v>1.3919999999999999</v>
      </c>
      <c r="T17" s="123">
        <v>0.6</v>
      </c>
      <c r="U17" s="123">
        <v>-1.1000000000000001</v>
      </c>
      <c r="V17" s="123">
        <v>92.3</v>
      </c>
      <c r="W17" s="123">
        <v>-9.5</v>
      </c>
      <c r="X17" s="123">
        <v>-2.4</v>
      </c>
      <c r="Y17" s="123">
        <v>90.8</v>
      </c>
      <c r="Z17" s="123">
        <v>-7.8</v>
      </c>
      <c r="AA17" s="123">
        <v>0.5</v>
      </c>
      <c r="AB17" s="123">
        <v>1.462</v>
      </c>
    </row>
    <row r="18" spans="1:28" x14ac:dyDescent="0.3">
      <c r="A18" s="123" t="s">
        <v>2</v>
      </c>
      <c r="B18" s="123">
        <v>-4.5999999999999996</v>
      </c>
      <c r="C18" s="123">
        <v>-4.8</v>
      </c>
      <c r="D18" s="123">
        <v>-0.9</v>
      </c>
      <c r="E18" s="123">
        <v>-3.5</v>
      </c>
      <c r="F18" s="123">
        <v>8.3000000000000007</v>
      </c>
      <c r="G18" s="123">
        <v>-2.7</v>
      </c>
      <c r="H18" s="123">
        <v>0.2</v>
      </c>
      <c r="I18" s="123">
        <v>1.9</v>
      </c>
      <c r="J18" s="123">
        <v>3.2</v>
      </c>
      <c r="K18" s="123">
        <v>9.1</v>
      </c>
      <c r="L18" s="123">
        <v>5.0999999999999996</v>
      </c>
      <c r="M18" s="123">
        <v>3.3</v>
      </c>
      <c r="N18" s="123">
        <v>139</v>
      </c>
      <c r="O18" s="123">
        <v>213</v>
      </c>
      <c r="P18" s="123">
        <v>56.7</v>
      </c>
      <c r="Q18" s="123">
        <v>-11.9</v>
      </c>
      <c r="R18" s="123">
        <v>-1</v>
      </c>
      <c r="S18" s="123">
        <v>1.3260000000000001</v>
      </c>
      <c r="T18" s="123">
        <v>4.2</v>
      </c>
      <c r="U18" s="123">
        <v>-1.4</v>
      </c>
      <c r="V18" s="123">
        <v>94.3</v>
      </c>
      <c r="W18" s="123">
        <v>-17.899999999999999</v>
      </c>
      <c r="X18" s="123">
        <v>-3.5</v>
      </c>
      <c r="Y18" s="123">
        <v>99.2</v>
      </c>
      <c r="Z18" s="123">
        <v>-7</v>
      </c>
      <c r="AA18" s="123">
        <v>-0.1</v>
      </c>
      <c r="AB18" s="123">
        <v>1.43</v>
      </c>
    </row>
    <row r="19" spans="1:28" x14ac:dyDescent="0.3">
      <c r="A19" s="123" t="s">
        <v>3</v>
      </c>
      <c r="B19" s="123">
        <v>-0.7</v>
      </c>
      <c r="C19" s="123">
        <v>-1.4</v>
      </c>
      <c r="D19" s="123">
        <v>2.2000000000000002</v>
      </c>
      <c r="E19" s="123">
        <v>3.8</v>
      </c>
      <c r="F19" s="123">
        <v>9.3000000000000007</v>
      </c>
      <c r="G19" s="123">
        <v>2.1</v>
      </c>
      <c r="H19" s="123">
        <v>0.2</v>
      </c>
      <c r="I19" s="123">
        <v>2.2999999999999998</v>
      </c>
      <c r="J19" s="123">
        <v>3.7</v>
      </c>
      <c r="K19" s="123">
        <v>8.1</v>
      </c>
      <c r="L19" s="123">
        <v>5</v>
      </c>
      <c r="M19" s="123">
        <v>3.3</v>
      </c>
      <c r="N19" s="123">
        <v>139</v>
      </c>
      <c r="O19" s="123">
        <v>182</v>
      </c>
      <c r="P19" s="123">
        <v>42.3</v>
      </c>
      <c r="Q19" s="123">
        <v>-0.1</v>
      </c>
      <c r="R19" s="123">
        <v>0</v>
      </c>
      <c r="S19" s="123">
        <v>1.4019999999999999</v>
      </c>
      <c r="T19" s="123">
        <v>15</v>
      </c>
      <c r="U19" s="123">
        <v>2.2999999999999998</v>
      </c>
      <c r="V19" s="123">
        <v>92.3</v>
      </c>
      <c r="W19" s="123">
        <v>8.1</v>
      </c>
      <c r="X19" s="123">
        <v>-1.5</v>
      </c>
      <c r="Y19" s="123">
        <v>96.4</v>
      </c>
      <c r="Z19" s="123">
        <v>-1.2</v>
      </c>
      <c r="AA19" s="123">
        <v>2.2000000000000002</v>
      </c>
      <c r="AB19" s="123">
        <v>1.645</v>
      </c>
    </row>
    <row r="20" spans="1:28" x14ac:dyDescent="0.3">
      <c r="A20" s="123" t="s">
        <v>4</v>
      </c>
      <c r="B20" s="123">
        <v>1.5</v>
      </c>
      <c r="C20" s="123">
        <v>1.9</v>
      </c>
      <c r="D20" s="123">
        <v>-4.8</v>
      </c>
      <c r="E20" s="123">
        <v>-2.1</v>
      </c>
      <c r="F20" s="123">
        <v>9.6</v>
      </c>
      <c r="G20" s="123">
        <v>3.5</v>
      </c>
      <c r="H20" s="123">
        <v>0.2</v>
      </c>
      <c r="I20" s="123">
        <v>2.5</v>
      </c>
      <c r="J20" s="123">
        <v>3.8</v>
      </c>
      <c r="K20" s="123">
        <v>6.5</v>
      </c>
      <c r="L20" s="123">
        <v>5.2</v>
      </c>
      <c r="M20" s="123">
        <v>3.3</v>
      </c>
      <c r="N20" s="123">
        <v>140</v>
      </c>
      <c r="O20" s="123">
        <v>163</v>
      </c>
      <c r="P20" s="123">
        <v>31.3</v>
      </c>
      <c r="Q20" s="123">
        <v>1.6</v>
      </c>
      <c r="R20" s="123">
        <v>1.1000000000000001</v>
      </c>
      <c r="S20" s="123">
        <v>1.4630000000000001</v>
      </c>
      <c r="T20" s="123">
        <v>12.6</v>
      </c>
      <c r="U20" s="123">
        <v>4.0999999999999996</v>
      </c>
      <c r="V20" s="123">
        <v>91.3</v>
      </c>
      <c r="W20" s="123">
        <v>-0.2</v>
      </c>
      <c r="X20" s="123">
        <v>-1.5</v>
      </c>
      <c r="Y20" s="123">
        <v>89.5</v>
      </c>
      <c r="Z20" s="123">
        <v>0.3</v>
      </c>
      <c r="AA20" s="123">
        <v>3.5</v>
      </c>
      <c r="AB20" s="123">
        <v>1.6</v>
      </c>
    </row>
    <row r="21" spans="1:28" x14ac:dyDescent="0.3">
      <c r="A21" s="123" t="s">
        <v>5</v>
      </c>
      <c r="B21" s="123">
        <v>4.3</v>
      </c>
      <c r="C21" s="123">
        <v>5.7</v>
      </c>
      <c r="D21" s="123">
        <v>0.8</v>
      </c>
      <c r="E21" s="123">
        <v>3.9</v>
      </c>
      <c r="F21" s="123">
        <v>9.9</v>
      </c>
      <c r="G21" s="123">
        <v>3.2</v>
      </c>
      <c r="H21" s="123">
        <v>0.1</v>
      </c>
      <c r="I21" s="123">
        <v>2.2999999999999998</v>
      </c>
      <c r="J21" s="123">
        <v>3.7</v>
      </c>
      <c r="K21" s="123">
        <v>5.8</v>
      </c>
      <c r="L21" s="123">
        <v>4.9000000000000004</v>
      </c>
      <c r="M21" s="123">
        <v>3.3</v>
      </c>
      <c r="N21" s="123">
        <v>140</v>
      </c>
      <c r="O21" s="123">
        <v>159</v>
      </c>
      <c r="P21" s="123">
        <v>30.7</v>
      </c>
      <c r="Q21" s="123">
        <v>1.8</v>
      </c>
      <c r="R21" s="123">
        <v>1.6</v>
      </c>
      <c r="S21" s="123">
        <v>1.4330000000000001</v>
      </c>
      <c r="T21" s="123">
        <v>9.6999999999999993</v>
      </c>
      <c r="U21" s="123">
        <v>5</v>
      </c>
      <c r="V21" s="123">
        <v>90.7</v>
      </c>
      <c r="W21" s="123">
        <v>5</v>
      </c>
      <c r="X21" s="123">
        <v>-1.4</v>
      </c>
      <c r="Y21" s="123">
        <v>93.1</v>
      </c>
      <c r="Z21" s="123">
        <v>1.2</v>
      </c>
      <c r="AA21" s="123">
        <v>3</v>
      </c>
      <c r="AB21" s="123">
        <v>1.617</v>
      </c>
    </row>
    <row r="22" spans="1:28" x14ac:dyDescent="0.3">
      <c r="A22" s="123" t="s">
        <v>6</v>
      </c>
      <c r="B22" s="123">
        <v>2</v>
      </c>
      <c r="C22" s="123">
        <v>3.1</v>
      </c>
      <c r="D22" s="123">
        <v>3.1</v>
      </c>
      <c r="E22" s="123">
        <v>4.7</v>
      </c>
      <c r="F22" s="123">
        <v>9.8000000000000007</v>
      </c>
      <c r="G22" s="123">
        <v>0.6</v>
      </c>
      <c r="H22" s="123">
        <v>0.1</v>
      </c>
      <c r="I22" s="123">
        <v>2.4</v>
      </c>
      <c r="J22" s="123">
        <v>3.9</v>
      </c>
      <c r="K22" s="123">
        <v>5.6</v>
      </c>
      <c r="L22" s="123">
        <v>5</v>
      </c>
      <c r="M22" s="123">
        <v>3.3</v>
      </c>
      <c r="N22" s="123">
        <v>140</v>
      </c>
      <c r="O22" s="123">
        <v>155</v>
      </c>
      <c r="P22" s="123">
        <v>27.3</v>
      </c>
      <c r="Q22" s="123">
        <v>1.6</v>
      </c>
      <c r="R22" s="123">
        <v>1.8</v>
      </c>
      <c r="S22" s="123">
        <v>1.353</v>
      </c>
      <c r="T22" s="123">
        <v>9.6</v>
      </c>
      <c r="U22" s="123">
        <v>4.4000000000000004</v>
      </c>
      <c r="V22" s="123">
        <v>89.8</v>
      </c>
      <c r="W22" s="123">
        <v>4.3</v>
      </c>
      <c r="X22" s="123">
        <v>1</v>
      </c>
      <c r="Y22" s="123">
        <v>93.4</v>
      </c>
      <c r="Z22" s="123">
        <v>2.8</v>
      </c>
      <c r="AA22" s="123">
        <v>4</v>
      </c>
      <c r="AB22" s="123">
        <v>1.5189999999999999</v>
      </c>
    </row>
    <row r="23" spans="1:28" x14ac:dyDescent="0.3">
      <c r="A23" s="123" t="s">
        <v>7</v>
      </c>
      <c r="B23" s="123">
        <v>3.9</v>
      </c>
      <c r="C23" s="123">
        <v>6</v>
      </c>
      <c r="D23" s="123">
        <v>6.8</v>
      </c>
      <c r="E23" s="123">
        <v>7.5</v>
      </c>
      <c r="F23" s="123">
        <v>9.6</v>
      </c>
      <c r="G23" s="123">
        <v>-0.1</v>
      </c>
      <c r="H23" s="123">
        <v>0.1</v>
      </c>
      <c r="I23" s="123">
        <v>2.2999999999999998</v>
      </c>
      <c r="J23" s="123">
        <v>3.6</v>
      </c>
      <c r="K23" s="123">
        <v>5.4</v>
      </c>
      <c r="L23" s="123">
        <v>4.9000000000000004</v>
      </c>
      <c r="M23" s="123">
        <v>3.3</v>
      </c>
      <c r="N23" s="123">
        <v>139</v>
      </c>
      <c r="O23" s="123">
        <v>168</v>
      </c>
      <c r="P23" s="123">
        <v>45.8</v>
      </c>
      <c r="Q23" s="123">
        <v>3.9</v>
      </c>
      <c r="R23" s="123">
        <v>1.9</v>
      </c>
      <c r="S23" s="123">
        <v>1.2290000000000001</v>
      </c>
      <c r="T23" s="123">
        <v>9.5</v>
      </c>
      <c r="U23" s="123">
        <v>3.4</v>
      </c>
      <c r="V23" s="123">
        <v>91.1</v>
      </c>
      <c r="W23" s="123">
        <v>4.9000000000000004</v>
      </c>
      <c r="X23" s="123">
        <v>-1.4</v>
      </c>
      <c r="Y23" s="123">
        <v>88.5</v>
      </c>
      <c r="Z23" s="123">
        <v>4.5999999999999996</v>
      </c>
      <c r="AA23" s="123">
        <v>3.2</v>
      </c>
      <c r="AB23" s="123">
        <v>1.4950000000000001</v>
      </c>
    </row>
    <row r="24" spans="1:28" x14ac:dyDescent="0.3">
      <c r="A24" s="123" t="s">
        <v>8</v>
      </c>
      <c r="B24" s="123">
        <v>3.1</v>
      </c>
      <c r="C24" s="123">
        <v>4.4000000000000004</v>
      </c>
      <c r="D24" s="123">
        <v>2.6</v>
      </c>
      <c r="E24" s="123">
        <v>3.4</v>
      </c>
      <c r="F24" s="123">
        <v>9.5</v>
      </c>
      <c r="G24" s="123">
        <v>1.2</v>
      </c>
      <c r="H24" s="123">
        <v>0.2</v>
      </c>
      <c r="I24" s="123">
        <v>1.6</v>
      </c>
      <c r="J24" s="123">
        <v>2.9</v>
      </c>
      <c r="K24" s="123">
        <v>4.8</v>
      </c>
      <c r="L24" s="123">
        <v>4.4000000000000004</v>
      </c>
      <c r="M24" s="123">
        <v>3.3</v>
      </c>
      <c r="N24" s="123">
        <v>136</v>
      </c>
      <c r="O24" s="123">
        <v>169</v>
      </c>
      <c r="P24" s="123">
        <v>32.9</v>
      </c>
      <c r="Q24" s="123">
        <v>1.8</v>
      </c>
      <c r="R24" s="123">
        <v>1.6</v>
      </c>
      <c r="S24" s="123">
        <v>1.36</v>
      </c>
      <c r="T24" s="123">
        <v>8.8000000000000007</v>
      </c>
      <c r="U24" s="123">
        <v>4.2</v>
      </c>
      <c r="V24" s="123">
        <v>88.4</v>
      </c>
      <c r="W24" s="123">
        <v>7.5</v>
      </c>
      <c r="X24" s="123">
        <v>-2</v>
      </c>
      <c r="Y24" s="123">
        <v>83.5</v>
      </c>
      <c r="Z24" s="123">
        <v>2.8</v>
      </c>
      <c r="AA24" s="123">
        <v>2.2999999999999998</v>
      </c>
      <c r="AB24" s="123">
        <v>1.573</v>
      </c>
    </row>
    <row r="25" spans="1:28" x14ac:dyDescent="0.3">
      <c r="A25" s="123" t="s">
        <v>9</v>
      </c>
      <c r="B25" s="123">
        <v>2.1</v>
      </c>
      <c r="C25" s="123">
        <v>4.5</v>
      </c>
      <c r="D25" s="123">
        <v>1.5</v>
      </c>
      <c r="E25" s="123">
        <v>4.0999999999999996</v>
      </c>
      <c r="F25" s="123">
        <v>9.5</v>
      </c>
      <c r="G25" s="123">
        <v>3.3</v>
      </c>
      <c r="H25" s="123">
        <v>0.1</v>
      </c>
      <c r="I25" s="123">
        <v>1.5</v>
      </c>
      <c r="J25" s="123">
        <v>3</v>
      </c>
      <c r="K25" s="123">
        <v>4.7</v>
      </c>
      <c r="L25" s="123">
        <v>4.4000000000000004</v>
      </c>
      <c r="M25" s="123">
        <v>3.3</v>
      </c>
      <c r="N25" s="123">
        <v>135</v>
      </c>
      <c r="O25" s="123">
        <v>170</v>
      </c>
      <c r="P25" s="123">
        <v>23.5</v>
      </c>
      <c r="Q25" s="123">
        <v>2.5</v>
      </c>
      <c r="R25" s="123">
        <v>2.6</v>
      </c>
      <c r="S25" s="123">
        <v>1.327</v>
      </c>
      <c r="T25" s="123">
        <v>9.6</v>
      </c>
      <c r="U25" s="123">
        <v>7.5</v>
      </c>
      <c r="V25" s="123">
        <v>87.4</v>
      </c>
      <c r="W25" s="123">
        <v>-3.2</v>
      </c>
      <c r="X25" s="123">
        <v>1.4</v>
      </c>
      <c r="Y25" s="123">
        <v>81.7</v>
      </c>
      <c r="Z25" s="123">
        <v>0.5</v>
      </c>
      <c r="AA25" s="123">
        <v>4</v>
      </c>
      <c r="AB25" s="123">
        <v>1.5389999999999999</v>
      </c>
    </row>
    <row r="26" spans="1:28" x14ac:dyDescent="0.3">
      <c r="A26" s="123" t="s">
        <v>10</v>
      </c>
      <c r="B26" s="123">
        <v>-1</v>
      </c>
      <c r="C26" s="123">
        <v>1.1000000000000001</v>
      </c>
      <c r="D26" s="123">
        <v>3.9</v>
      </c>
      <c r="E26" s="123">
        <v>7.4</v>
      </c>
      <c r="F26" s="123">
        <v>9</v>
      </c>
      <c r="G26" s="123">
        <v>4.3</v>
      </c>
      <c r="H26" s="123">
        <v>0.1</v>
      </c>
      <c r="I26" s="123">
        <v>2.1</v>
      </c>
      <c r="J26" s="123">
        <v>3.5</v>
      </c>
      <c r="K26" s="123">
        <v>5</v>
      </c>
      <c r="L26" s="123">
        <v>4.8</v>
      </c>
      <c r="M26" s="123">
        <v>3.3</v>
      </c>
      <c r="N26" s="123">
        <v>134</v>
      </c>
      <c r="O26" s="123">
        <v>174</v>
      </c>
      <c r="P26" s="123">
        <v>29.4</v>
      </c>
      <c r="Q26" s="123">
        <v>3.4</v>
      </c>
      <c r="R26" s="123">
        <v>3.7</v>
      </c>
      <c r="S26" s="123">
        <v>1.4179999999999999</v>
      </c>
      <c r="T26" s="123">
        <v>9.6</v>
      </c>
      <c r="U26" s="123">
        <v>6.2</v>
      </c>
      <c r="V26" s="123">
        <v>86.5</v>
      </c>
      <c r="W26" s="123">
        <v>-4.2</v>
      </c>
      <c r="X26" s="123">
        <v>-0.4</v>
      </c>
      <c r="Y26" s="123">
        <v>82.8</v>
      </c>
      <c r="Z26" s="123">
        <v>1.9</v>
      </c>
      <c r="AA26" s="123">
        <v>6.7</v>
      </c>
      <c r="AB26" s="123">
        <v>1.605</v>
      </c>
    </row>
    <row r="27" spans="1:28" x14ac:dyDescent="0.3">
      <c r="A27" s="123" t="s">
        <v>11</v>
      </c>
      <c r="B27" s="123">
        <v>2.7</v>
      </c>
      <c r="C27" s="123">
        <v>5.5</v>
      </c>
      <c r="D27" s="123">
        <v>-1</v>
      </c>
      <c r="E27" s="123">
        <v>2.9</v>
      </c>
      <c r="F27" s="123">
        <v>9.1</v>
      </c>
      <c r="G27" s="123">
        <v>4.5999999999999996</v>
      </c>
      <c r="H27" s="123">
        <v>0</v>
      </c>
      <c r="I27" s="123">
        <v>1.8</v>
      </c>
      <c r="J27" s="123">
        <v>3.3</v>
      </c>
      <c r="K27" s="123">
        <v>4.8</v>
      </c>
      <c r="L27" s="123">
        <v>4.7</v>
      </c>
      <c r="M27" s="123">
        <v>3.3</v>
      </c>
      <c r="N27" s="123">
        <v>133</v>
      </c>
      <c r="O27" s="123">
        <v>175</v>
      </c>
      <c r="P27" s="123">
        <v>22.7</v>
      </c>
      <c r="Q27" s="123">
        <v>0</v>
      </c>
      <c r="R27" s="123">
        <v>3.1</v>
      </c>
      <c r="S27" s="123">
        <v>1.452</v>
      </c>
      <c r="T27" s="123">
        <v>6.8</v>
      </c>
      <c r="U27" s="123">
        <v>5.4</v>
      </c>
      <c r="V27" s="123">
        <v>85.3</v>
      </c>
      <c r="W27" s="123">
        <v>-3.4</v>
      </c>
      <c r="X27" s="123">
        <v>-0.7</v>
      </c>
      <c r="Y27" s="123">
        <v>80.599999999999994</v>
      </c>
      <c r="Z27" s="123">
        <v>0.4</v>
      </c>
      <c r="AA27" s="123">
        <v>4.7</v>
      </c>
      <c r="AB27" s="123">
        <v>1.607</v>
      </c>
    </row>
    <row r="28" spans="1:28" x14ac:dyDescent="0.3">
      <c r="A28" s="123" t="s">
        <v>12</v>
      </c>
      <c r="B28" s="123">
        <v>-0.2</v>
      </c>
      <c r="C28" s="123">
        <v>2.2999999999999998</v>
      </c>
      <c r="D28" s="123">
        <v>1.8</v>
      </c>
      <c r="E28" s="123">
        <v>3.7</v>
      </c>
      <c r="F28" s="123">
        <v>9</v>
      </c>
      <c r="G28" s="123">
        <v>2.6</v>
      </c>
      <c r="H28" s="123">
        <v>0</v>
      </c>
      <c r="I28" s="123">
        <v>1.1000000000000001</v>
      </c>
      <c r="J28" s="123">
        <v>2.5</v>
      </c>
      <c r="K28" s="123">
        <v>4.5</v>
      </c>
      <c r="L28" s="123">
        <v>4.3</v>
      </c>
      <c r="M28" s="123">
        <v>3.3</v>
      </c>
      <c r="N28" s="123">
        <v>134</v>
      </c>
      <c r="O28" s="123">
        <v>171</v>
      </c>
      <c r="P28" s="123">
        <v>48</v>
      </c>
      <c r="Q28" s="123">
        <v>0.5</v>
      </c>
      <c r="R28" s="123">
        <v>1.3</v>
      </c>
      <c r="S28" s="123">
        <v>1.345</v>
      </c>
      <c r="T28" s="123">
        <v>5.6</v>
      </c>
      <c r="U28" s="123">
        <v>5.3</v>
      </c>
      <c r="V28" s="123">
        <v>87.4</v>
      </c>
      <c r="W28" s="123">
        <v>10.1</v>
      </c>
      <c r="X28" s="123">
        <v>0.4</v>
      </c>
      <c r="Y28" s="123">
        <v>77</v>
      </c>
      <c r="Z28" s="123">
        <v>1.3</v>
      </c>
      <c r="AA28" s="123">
        <v>3.7</v>
      </c>
      <c r="AB28" s="123">
        <v>1.5620000000000001</v>
      </c>
    </row>
    <row r="29" spans="1:28" x14ac:dyDescent="0.3">
      <c r="A29" s="123" t="s">
        <v>13</v>
      </c>
      <c r="B29" s="123">
        <v>4.5999999999999996</v>
      </c>
      <c r="C29" s="123">
        <v>5.0999999999999996</v>
      </c>
      <c r="D29" s="123">
        <v>1.1000000000000001</v>
      </c>
      <c r="E29" s="123">
        <v>2.5</v>
      </c>
      <c r="F29" s="123">
        <v>8.6</v>
      </c>
      <c r="G29" s="123">
        <v>1.8</v>
      </c>
      <c r="H29" s="123">
        <v>0</v>
      </c>
      <c r="I29" s="123">
        <v>1</v>
      </c>
      <c r="J29" s="123">
        <v>2.1</v>
      </c>
      <c r="K29" s="123">
        <v>4.8</v>
      </c>
      <c r="L29" s="123">
        <v>4</v>
      </c>
      <c r="M29" s="123">
        <v>3.3</v>
      </c>
      <c r="N29" s="123">
        <v>134</v>
      </c>
      <c r="O29" s="123">
        <v>178</v>
      </c>
      <c r="P29" s="123">
        <v>45.5</v>
      </c>
      <c r="Q29" s="123">
        <v>-1.6</v>
      </c>
      <c r="R29" s="123">
        <v>3.5</v>
      </c>
      <c r="S29" s="123">
        <v>1.2969999999999999</v>
      </c>
      <c r="T29" s="123">
        <v>6.5</v>
      </c>
      <c r="U29" s="123">
        <v>3</v>
      </c>
      <c r="V29" s="123">
        <v>87.3</v>
      </c>
      <c r="W29" s="123">
        <v>-0.6</v>
      </c>
      <c r="X29" s="123">
        <v>-0.6</v>
      </c>
      <c r="Y29" s="123">
        <v>77</v>
      </c>
      <c r="Z29" s="123">
        <v>0.5</v>
      </c>
      <c r="AA29" s="123">
        <v>3.4</v>
      </c>
      <c r="AB29" s="123">
        <v>1.554</v>
      </c>
    </row>
    <row r="30" spans="1:28" x14ac:dyDescent="0.3">
      <c r="A30" s="123" t="s">
        <v>14</v>
      </c>
      <c r="B30" s="123">
        <v>3.3</v>
      </c>
      <c r="C30" s="123">
        <v>5.8</v>
      </c>
      <c r="D30" s="123">
        <v>7.6</v>
      </c>
      <c r="E30" s="123">
        <v>10.4</v>
      </c>
      <c r="F30" s="123">
        <v>8.3000000000000007</v>
      </c>
      <c r="G30" s="123">
        <v>2.2999999999999998</v>
      </c>
      <c r="H30" s="123">
        <v>0.1</v>
      </c>
      <c r="I30" s="123">
        <v>0.9</v>
      </c>
      <c r="J30" s="123">
        <v>2.1</v>
      </c>
      <c r="K30" s="123">
        <v>4.4000000000000004</v>
      </c>
      <c r="L30" s="123">
        <v>3.9</v>
      </c>
      <c r="M30" s="123">
        <v>3.3</v>
      </c>
      <c r="N30" s="123">
        <v>136</v>
      </c>
      <c r="O30" s="123">
        <v>183</v>
      </c>
      <c r="P30" s="123">
        <v>23</v>
      </c>
      <c r="Q30" s="123">
        <v>-0.8</v>
      </c>
      <c r="R30" s="123">
        <v>2.9</v>
      </c>
      <c r="S30" s="123">
        <v>1.333</v>
      </c>
      <c r="T30" s="123">
        <v>7.6</v>
      </c>
      <c r="U30" s="123">
        <v>3.2</v>
      </c>
      <c r="V30" s="123">
        <v>86.3</v>
      </c>
      <c r="W30" s="123">
        <v>5.6</v>
      </c>
      <c r="X30" s="123">
        <v>2.2999999999999998</v>
      </c>
      <c r="Y30" s="123">
        <v>82.4</v>
      </c>
      <c r="Z30" s="123">
        <v>2.7</v>
      </c>
      <c r="AA30" s="123">
        <v>2.1</v>
      </c>
      <c r="AB30" s="123">
        <v>1.599</v>
      </c>
    </row>
    <row r="31" spans="1:28" x14ac:dyDescent="0.3">
      <c r="A31" s="123" t="s">
        <v>15</v>
      </c>
      <c r="B31" s="123">
        <v>1.8</v>
      </c>
      <c r="C31" s="123">
        <v>3.5</v>
      </c>
      <c r="D31" s="123">
        <v>3.6</v>
      </c>
      <c r="E31" s="123">
        <v>4.5999999999999996</v>
      </c>
      <c r="F31" s="123">
        <v>8.1999999999999993</v>
      </c>
      <c r="G31" s="123">
        <v>0.8</v>
      </c>
      <c r="H31" s="123">
        <v>0.1</v>
      </c>
      <c r="I31" s="123">
        <v>0.8</v>
      </c>
      <c r="J31" s="123">
        <v>1.8</v>
      </c>
      <c r="K31" s="123">
        <v>4.3</v>
      </c>
      <c r="L31" s="123">
        <v>3.8</v>
      </c>
      <c r="M31" s="123">
        <v>3.3</v>
      </c>
      <c r="N31" s="123">
        <v>139</v>
      </c>
      <c r="O31" s="123">
        <v>180</v>
      </c>
      <c r="P31" s="123">
        <v>26.7</v>
      </c>
      <c r="Q31" s="123">
        <v>-1.1000000000000001</v>
      </c>
      <c r="R31" s="123">
        <v>2.2000000000000002</v>
      </c>
      <c r="S31" s="123">
        <v>1.2669999999999999</v>
      </c>
      <c r="T31" s="123">
        <v>5.8</v>
      </c>
      <c r="U31" s="123">
        <v>3.9</v>
      </c>
      <c r="V31" s="123">
        <v>88.1</v>
      </c>
      <c r="W31" s="123">
        <v>-3.5</v>
      </c>
      <c r="X31" s="123">
        <v>-1.4</v>
      </c>
      <c r="Y31" s="123">
        <v>79.8</v>
      </c>
      <c r="Z31" s="123">
        <v>-0.2</v>
      </c>
      <c r="AA31" s="123">
        <v>2</v>
      </c>
      <c r="AB31" s="123">
        <v>1.569</v>
      </c>
    </row>
    <row r="32" spans="1:28" x14ac:dyDescent="0.3">
      <c r="A32" s="123" t="s">
        <v>16</v>
      </c>
      <c r="B32" s="123">
        <v>0.7</v>
      </c>
      <c r="C32" s="123">
        <v>2.8</v>
      </c>
      <c r="D32" s="123">
        <v>-2.6</v>
      </c>
      <c r="E32" s="123">
        <v>-1.5</v>
      </c>
      <c r="F32" s="123">
        <v>8</v>
      </c>
      <c r="G32" s="123">
        <v>1.8</v>
      </c>
      <c r="H32" s="123">
        <v>0.1</v>
      </c>
      <c r="I32" s="123">
        <v>0.7</v>
      </c>
      <c r="J32" s="123">
        <v>1.6</v>
      </c>
      <c r="K32" s="123">
        <v>3.9</v>
      </c>
      <c r="L32" s="123">
        <v>3.6</v>
      </c>
      <c r="M32" s="123">
        <v>3.3</v>
      </c>
      <c r="N32" s="123">
        <v>142</v>
      </c>
      <c r="O32" s="123">
        <v>184</v>
      </c>
      <c r="P32" s="123">
        <v>20.5</v>
      </c>
      <c r="Q32" s="123">
        <v>-0.5</v>
      </c>
      <c r="R32" s="123">
        <v>1.5</v>
      </c>
      <c r="S32" s="123">
        <v>1.286</v>
      </c>
      <c r="T32" s="123">
        <v>6.6</v>
      </c>
      <c r="U32" s="123">
        <v>2.2000000000000002</v>
      </c>
      <c r="V32" s="123">
        <v>86.3</v>
      </c>
      <c r="W32" s="123">
        <v>-1.5</v>
      </c>
      <c r="X32" s="123">
        <v>-2</v>
      </c>
      <c r="Y32" s="123">
        <v>77.900000000000006</v>
      </c>
      <c r="Z32" s="123">
        <v>5</v>
      </c>
      <c r="AA32" s="123">
        <v>2.2000000000000002</v>
      </c>
      <c r="AB32" s="123">
        <v>1.613</v>
      </c>
    </row>
    <row r="33" spans="1:28" x14ac:dyDescent="0.3">
      <c r="A33" s="123" t="s">
        <v>17</v>
      </c>
      <c r="B33" s="123">
        <v>0.4</v>
      </c>
      <c r="C33" s="123">
        <v>2.5</v>
      </c>
      <c r="D33" s="123">
        <v>11.6</v>
      </c>
      <c r="E33" s="123">
        <v>14.2</v>
      </c>
      <c r="F33" s="123">
        <v>7.8</v>
      </c>
      <c r="G33" s="123">
        <v>2.7</v>
      </c>
      <c r="H33" s="123">
        <v>0.1</v>
      </c>
      <c r="I33" s="123">
        <v>0.7</v>
      </c>
      <c r="J33" s="123">
        <v>1.7</v>
      </c>
      <c r="K33" s="123">
        <v>3.6</v>
      </c>
      <c r="L33" s="123">
        <v>3.4</v>
      </c>
      <c r="M33" s="123">
        <v>3.3</v>
      </c>
      <c r="N33" s="123">
        <v>145</v>
      </c>
      <c r="O33" s="123">
        <v>185</v>
      </c>
      <c r="P33" s="123">
        <v>22.7</v>
      </c>
      <c r="Q33" s="123">
        <v>-1.7</v>
      </c>
      <c r="R33" s="123">
        <v>2.5</v>
      </c>
      <c r="S33" s="123">
        <v>1.319</v>
      </c>
      <c r="T33" s="123">
        <v>7.2</v>
      </c>
      <c r="U33" s="123">
        <v>3.5</v>
      </c>
      <c r="V33" s="123">
        <v>86</v>
      </c>
      <c r="W33" s="123">
        <v>-0.3</v>
      </c>
      <c r="X33" s="123">
        <v>0.1</v>
      </c>
      <c r="Y33" s="123">
        <v>86.6</v>
      </c>
      <c r="Z33" s="123">
        <v>-1</v>
      </c>
      <c r="AA33" s="123">
        <v>4</v>
      </c>
      <c r="AB33" s="123">
        <v>1.6259999999999999</v>
      </c>
    </row>
    <row r="34" spans="1:28" x14ac:dyDescent="0.3">
      <c r="A34" s="123" t="s">
        <v>18</v>
      </c>
      <c r="B34" s="123">
        <v>3.5</v>
      </c>
      <c r="C34" s="123">
        <v>5.2</v>
      </c>
      <c r="D34" s="123">
        <v>-14.9</v>
      </c>
      <c r="E34" s="123">
        <v>-13.6</v>
      </c>
      <c r="F34" s="123">
        <v>7.7</v>
      </c>
      <c r="G34" s="123">
        <v>1.6</v>
      </c>
      <c r="H34" s="123">
        <v>0.1</v>
      </c>
      <c r="I34" s="123">
        <v>0.8</v>
      </c>
      <c r="J34" s="123">
        <v>1.9</v>
      </c>
      <c r="K34" s="123">
        <v>3.7</v>
      </c>
      <c r="L34" s="123">
        <v>3.5</v>
      </c>
      <c r="M34" s="123">
        <v>3.3</v>
      </c>
      <c r="N34" s="123">
        <v>148</v>
      </c>
      <c r="O34" s="123">
        <v>189</v>
      </c>
      <c r="P34" s="123">
        <v>19</v>
      </c>
      <c r="Q34" s="123">
        <v>-1.5</v>
      </c>
      <c r="R34" s="123">
        <v>1.3</v>
      </c>
      <c r="S34" s="123">
        <v>1.282</v>
      </c>
      <c r="T34" s="123">
        <v>6.7</v>
      </c>
      <c r="U34" s="123">
        <v>4.5999999999999996</v>
      </c>
      <c r="V34" s="123">
        <v>86.3</v>
      </c>
      <c r="W34" s="123">
        <v>5.6</v>
      </c>
      <c r="X34" s="123">
        <v>0.6</v>
      </c>
      <c r="Y34" s="123">
        <v>94.2</v>
      </c>
      <c r="Z34" s="123">
        <v>1.8</v>
      </c>
      <c r="AA34" s="123">
        <v>2.9</v>
      </c>
      <c r="AB34" s="123">
        <v>1.5189999999999999</v>
      </c>
    </row>
    <row r="35" spans="1:28" x14ac:dyDescent="0.3">
      <c r="A35" s="123" t="s">
        <v>19</v>
      </c>
      <c r="B35" s="123">
        <v>0.6</v>
      </c>
      <c r="C35" s="123">
        <v>1.7</v>
      </c>
      <c r="D35" s="123">
        <v>3</v>
      </c>
      <c r="E35" s="123">
        <v>3.3</v>
      </c>
      <c r="F35" s="123">
        <v>7.5</v>
      </c>
      <c r="G35" s="123">
        <v>-0.4</v>
      </c>
      <c r="H35" s="123">
        <v>0.1</v>
      </c>
      <c r="I35" s="123">
        <v>0.9</v>
      </c>
      <c r="J35" s="123">
        <v>2</v>
      </c>
      <c r="K35" s="123">
        <v>3.8</v>
      </c>
      <c r="L35" s="123">
        <v>3.7</v>
      </c>
      <c r="M35" s="123">
        <v>3.3</v>
      </c>
      <c r="N35" s="123">
        <v>152</v>
      </c>
      <c r="O35" s="123">
        <v>197</v>
      </c>
      <c r="P35" s="123">
        <v>20.5</v>
      </c>
      <c r="Q35" s="123">
        <v>2.2000000000000002</v>
      </c>
      <c r="R35" s="123">
        <v>0.2</v>
      </c>
      <c r="S35" s="123">
        <v>1.3009999999999999</v>
      </c>
      <c r="T35" s="123">
        <v>6.2</v>
      </c>
      <c r="U35" s="123">
        <v>2.8</v>
      </c>
      <c r="V35" s="123">
        <v>87.2</v>
      </c>
      <c r="W35" s="123">
        <v>3.7</v>
      </c>
      <c r="X35" s="123">
        <v>0</v>
      </c>
      <c r="Y35" s="123">
        <v>99.2</v>
      </c>
      <c r="Z35" s="123">
        <v>2.7</v>
      </c>
      <c r="AA35" s="123">
        <v>1.7</v>
      </c>
      <c r="AB35" s="123">
        <v>1.5209999999999999</v>
      </c>
    </row>
    <row r="36" spans="1:28" x14ac:dyDescent="0.3">
      <c r="A36" s="123" t="s">
        <v>20</v>
      </c>
      <c r="B36" s="123">
        <v>3.2</v>
      </c>
      <c r="C36" s="123">
        <v>5.2</v>
      </c>
      <c r="D36" s="123">
        <v>1.5</v>
      </c>
      <c r="E36" s="123">
        <v>3.2</v>
      </c>
      <c r="F36" s="123">
        <v>7.2</v>
      </c>
      <c r="G36" s="123">
        <v>2.2000000000000002</v>
      </c>
      <c r="H36" s="123">
        <v>0</v>
      </c>
      <c r="I36" s="123">
        <v>1.5</v>
      </c>
      <c r="J36" s="123">
        <v>2.7</v>
      </c>
      <c r="K36" s="123">
        <v>4.7</v>
      </c>
      <c r="L36" s="123">
        <v>4.4000000000000004</v>
      </c>
      <c r="M36" s="123">
        <v>3.3</v>
      </c>
      <c r="N36" s="123">
        <v>156</v>
      </c>
      <c r="O36" s="123">
        <v>209</v>
      </c>
      <c r="P36" s="123">
        <v>17</v>
      </c>
      <c r="Q36" s="123">
        <v>1.3</v>
      </c>
      <c r="R36" s="123">
        <v>1.1000000000000001</v>
      </c>
      <c r="S36" s="123">
        <v>1.3540000000000001</v>
      </c>
      <c r="T36" s="123">
        <v>7.8</v>
      </c>
      <c r="U36" s="123">
        <v>3.6</v>
      </c>
      <c r="V36" s="123">
        <v>86.6</v>
      </c>
      <c r="W36" s="123">
        <v>3.9</v>
      </c>
      <c r="X36" s="123">
        <v>2.7</v>
      </c>
      <c r="Y36" s="123">
        <v>98.3</v>
      </c>
      <c r="Z36" s="123">
        <v>3.1</v>
      </c>
      <c r="AA36" s="123">
        <v>2</v>
      </c>
      <c r="AB36" s="123">
        <v>1.6180000000000001</v>
      </c>
    </row>
    <row r="37" spans="1:28" x14ac:dyDescent="0.3">
      <c r="A37" s="123" t="s">
        <v>21</v>
      </c>
      <c r="B37" s="123">
        <v>2.9</v>
      </c>
      <c r="C37" s="123">
        <v>5.4</v>
      </c>
      <c r="D37" s="123">
        <v>1.2</v>
      </c>
      <c r="E37" s="123">
        <v>2.9</v>
      </c>
      <c r="F37" s="123">
        <v>6.9</v>
      </c>
      <c r="G37" s="123">
        <v>1.5</v>
      </c>
      <c r="H37" s="123">
        <v>0.1</v>
      </c>
      <c r="I37" s="123">
        <v>1.4</v>
      </c>
      <c r="J37" s="123">
        <v>2.8</v>
      </c>
      <c r="K37" s="123">
        <v>4.5</v>
      </c>
      <c r="L37" s="123">
        <v>4.3</v>
      </c>
      <c r="M37" s="123">
        <v>3.3</v>
      </c>
      <c r="N37" s="123">
        <v>159</v>
      </c>
      <c r="O37" s="123">
        <v>212</v>
      </c>
      <c r="P37" s="123">
        <v>20.3</v>
      </c>
      <c r="Q37" s="123">
        <v>1.1000000000000001</v>
      </c>
      <c r="R37" s="123">
        <v>0.5</v>
      </c>
      <c r="S37" s="123">
        <v>1.3779999999999999</v>
      </c>
      <c r="T37" s="123">
        <v>6.8</v>
      </c>
      <c r="U37" s="123">
        <v>3.8</v>
      </c>
      <c r="V37" s="123">
        <v>85.8</v>
      </c>
      <c r="W37" s="123">
        <v>-0.5</v>
      </c>
      <c r="X37" s="123">
        <v>2.4</v>
      </c>
      <c r="Y37" s="123">
        <v>105.3</v>
      </c>
      <c r="Z37" s="123">
        <v>2.1</v>
      </c>
      <c r="AA37" s="123">
        <v>1.6</v>
      </c>
      <c r="AB37" s="123">
        <v>1.657</v>
      </c>
    </row>
    <row r="38" spans="1:28" x14ac:dyDescent="0.3">
      <c r="A38" s="123" t="s">
        <v>22</v>
      </c>
      <c r="B38" s="123">
        <v>-1.4</v>
      </c>
      <c r="C38" s="123">
        <v>0.3</v>
      </c>
      <c r="D38" s="123">
        <v>5.0999999999999996</v>
      </c>
      <c r="E38" s="123">
        <v>7.1</v>
      </c>
      <c r="F38" s="123">
        <v>6.7</v>
      </c>
      <c r="G38" s="123">
        <v>2.5</v>
      </c>
      <c r="H38" s="123">
        <v>0</v>
      </c>
      <c r="I38" s="123">
        <v>1.6</v>
      </c>
      <c r="J38" s="123">
        <v>2.8</v>
      </c>
      <c r="K38" s="123">
        <v>4.4000000000000004</v>
      </c>
      <c r="L38" s="123">
        <v>4.4000000000000004</v>
      </c>
      <c r="M38" s="123">
        <v>3.3</v>
      </c>
      <c r="N38" s="123">
        <v>161</v>
      </c>
      <c r="O38" s="123">
        <v>209</v>
      </c>
      <c r="P38" s="123">
        <v>21.4</v>
      </c>
      <c r="Q38" s="123">
        <v>1.6</v>
      </c>
      <c r="R38" s="123">
        <v>0.9</v>
      </c>
      <c r="S38" s="123">
        <v>1.3779999999999999</v>
      </c>
      <c r="T38" s="123">
        <v>6.2</v>
      </c>
      <c r="U38" s="123">
        <v>1.4</v>
      </c>
      <c r="V38" s="123">
        <v>86.9</v>
      </c>
      <c r="W38" s="123">
        <v>3.3</v>
      </c>
      <c r="X38" s="123">
        <v>1</v>
      </c>
      <c r="Y38" s="123">
        <v>103</v>
      </c>
      <c r="Z38" s="123">
        <v>3.8</v>
      </c>
      <c r="AA38" s="123">
        <v>1.9</v>
      </c>
      <c r="AB38" s="123">
        <v>1.6679999999999999</v>
      </c>
    </row>
    <row r="39" spans="1:28" x14ac:dyDescent="0.3">
      <c r="A39" s="123" t="s">
        <v>23</v>
      </c>
      <c r="B39" s="123">
        <v>5.2</v>
      </c>
      <c r="C39" s="123">
        <v>7.6</v>
      </c>
      <c r="D39" s="123">
        <v>5.4</v>
      </c>
      <c r="E39" s="123">
        <v>7.5</v>
      </c>
      <c r="F39" s="123">
        <v>6.2</v>
      </c>
      <c r="G39" s="123">
        <v>2.1</v>
      </c>
      <c r="H39" s="123">
        <v>0</v>
      </c>
      <c r="I39" s="123">
        <v>1.7</v>
      </c>
      <c r="J39" s="123">
        <v>2.7</v>
      </c>
      <c r="K39" s="123">
        <v>4</v>
      </c>
      <c r="L39" s="123">
        <v>4.2</v>
      </c>
      <c r="M39" s="123">
        <v>3.3</v>
      </c>
      <c r="N39" s="123">
        <v>162</v>
      </c>
      <c r="O39" s="123">
        <v>215</v>
      </c>
      <c r="P39" s="123">
        <v>17</v>
      </c>
      <c r="Q39" s="123">
        <v>0.9</v>
      </c>
      <c r="R39" s="123">
        <v>-0.3</v>
      </c>
      <c r="S39" s="123">
        <v>1.369</v>
      </c>
      <c r="T39" s="123">
        <v>7.4</v>
      </c>
      <c r="U39" s="123">
        <v>2.6</v>
      </c>
      <c r="V39" s="123">
        <v>86.7</v>
      </c>
      <c r="W39" s="123">
        <v>-7.1</v>
      </c>
      <c r="X39" s="123">
        <v>8.3000000000000007</v>
      </c>
      <c r="Y39" s="123">
        <v>101.3</v>
      </c>
      <c r="Z39" s="123">
        <v>3.3</v>
      </c>
      <c r="AA39" s="123">
        <v>1.4</v>
      </c>
      <c r="AB39" s="123">
        <v>1.7110000000000001</v>
      </c>
    </row>
    <row r="40" spans="1:28" x14ac:dyDescent="0.3">
      <c r="A40" s="123" t="s">
        <v>24</v>
      </c>
      <c r="B40" s="123">
        <v>4.7</v>
      </c>
      <c r="C40" s="123">
        <v>6.6</v>
      </c>
      <c r="D40" s="123">
        <v>4.5999999999999996</v>
      </c>
      <c r="E40" s="123">
        <v>5.8</v>
      </c>
      <c r="F40" s="123">
        <v>6.1</v>
      </c>
      <c r="G40" s="123">
        <v>1</v>
      </c>
      <c r="H40" s="123">
        <v>0</v>
      </c>
      <c r="I40" s="123">
        <v>1.7</v>
      </c>
      <c r="J40" s="123">
        <v>2.5</v>
      </c>
      <c r="K40" s="123">
        <v>3.9</v>
      </c>
      <c r="L40" s="123">
        <v>4.0999999999999996</v>
      </c>
      <c r="M40" s="123">
        <v>3.3</v>
      </c>
      <c r="N40" s="123">
        <v>164</v>
      </c>
      <c r="O40" s="123">
        <v>221</v>
      </c>
      <c r="P40" s="123">
        <v>17</v>
      </c>
      <c r="Q40" s="123">
        <v>1.8</v>
      </c>
      <c r="R40" s="123">
        <v>0.1</v>
      </c>
      <c r="S40" s="123">
        <v>1.2629999999999999</v>
      </c>
      <c r="T40" s="123">
        <v>6.6</v>
      </c>
      <c r="U40" s="123">
        <v>2.5</v>
      </c>
      <c r="V40" s="123">
        <v>87</v>
      </c>
      <c r="W40" s="123">
        <v>0.4</v>
      </c>
      <c r="X40" s="123">
        <v>1.9</v>
      </c>
      <c r="Y40" s="123">
        <v>109.7</v>
      </c>
      <c r="Z40" s="123">
        <v>2.7</v>
      </c>
      <c r="AA40" s="123">
        <v>0.7</v>
      </c>
      <c r="AB40" s="123">
        <v>1.6220000000000001</v>
      </c>
    </row>
    <row r="41" spans="1:28" x14ac:dyDescent="0.3">
      <c r="A41" s="123" t="s">
        <v>25</v>
      </c>
      <c r="B41" s="123">
        <v>1.8</v>
      </c>
      <c r="C41" s="123">
        <v>2.5</v>
      </c>
      <c r="D41" s="123">
        <v>5.7</v>
      </c>
      <c r="E41" s="123">
        <v>5.2</v>
      </c>
      <c r="F41" s="123">
        <v>5.7</v>
      </c>
      <c r="G41" s="123">
        <v>-1</v>
      </c>
      <c r="H41" s="123">
        <v>0</v>
      </c>
      <c r="I41" s="123">
        <v>1.6</v>
      </c>
      <c r="J41" s="123">
        <v>2.2999999999999998</v>
      </c>
      <c r="K41" s="123">
        <v>4</v>
      </c>
      <c r="L41" s="123">
        <v>4</v>
      </c>
      <c r="M41" s="123">
        <v>3.3</v>
      </c>
      <c r="N41" s="123">
        <v>167</v>
      </c>
      <c r="O41" s="123">
        <v>227</v>
      </c>
      <c r="P41" s="123">
        <v>26.3</v>
      </c>
      <c r="Q41" s="123">
        <v>1.7</v>
      </c>
      <c r="R41" s="123">
        <v>-0.1</v>
      </c>
      <c r="S41" s="123">
        <v>1.21</v>
      </c>
      <c r="T41" s="123">
        <v>5.8</v>
      </c>
      <c r="U41" s="123">
        <v>0.9</v>
      </c>
      <c r="V41" s="123">
        <v>88.1</v>
      </c>
      <c r="W41" s="123">
        <v>1.9</v>
      </c>
      <c r="X41" s="123">
        <v>-0.8</v>
      </c>
      <c r="Y41" s="123">
        <v>119.9</v>
      </c>
      <c r="Z41" s="123">
        <v>2.2999999999999998</v>
      </c>
      <c r="AA41" s="123">
        <v>-0.4</v>
      </c>
      <c r="AB41" s="123">
        <v>1.5580000000000001</v>
      </c>
    </row>
    <row r="42" spans="1:28" x14ac:dyDescent="0.3">
      <c r="A42" s="123" t="s">
        <v>26</v>
      </c>
      <c r="B42" s="123">
        <v>3.3</v>
      </c>
      <c r="C42" s="123">
        <v>3.1</v>
      </c>
      <c r="D42" s="123">
        <v>5.4</v>
      </c>
      <c r="E42" s="123">
        <v>3.7</v>
      </c>
      <c r="F42" s="123">
        <v>5.5</v>
      </c>
      <c r="G42" s="123">
        <v>-2.6</v>
      </c>
      <c r="H42" s="123">
        <v>0</v>
      </c>
      <c r="I42" s="123">
        <v>1.5</v>
      </c>
      <c r="J42" s="123">
        <v>2</v>
      </c>
      <c r="K42" s="123">
        <v>3.9</v>
      </c>
      <c r="L42" s="123">
        <v>3.7</v>
      </c>
      <c r="M42" s="123">
        <v>3.3</v>
      </c>
      <c r="N42" s="123">
        <v>169</v>
      </c>
      <c r="O42" s="123">
        <v>240</v>
      </c>
      <c r="P42" s="123">
        <v>22.4</v>
      </c>
      <c r="Q42" s="123">
        <v>2.6</v>
      </c>
      <c r="R42" s="123">
        <v>-0.8</v>
      </c>
      <c r="S42" s="123">
        <v>1.0740000000000001</v>
      </c>
      <c r="T42" s="123">
        <v>6.3</v>
      </c>
      <c r="U42" s="123">
        <v>0.9</v>
      </c>
      <c r="V42" s="123">
        <v>88.1</v>
      </c>
      <c r="W42" s="123">
        <v>6.3</v>
      </c>
      <c r="X42" s="123">
        <v>0.1</v>
      </c>
      <c r="Y42" s="123">
        <v>120</v>
      </c>
      <c r="Z42" s="123">
        <v>2.6</v>
      </c>
      <c r="AA42" s="123">
        <v>-1.1000000000000001</v>
      </c>
      <c r="AB42" s="123">
        <v>1.4850000000000001</v>
      </c>
    </row>
    <row r="43" spans="1:28" x14ac:dyDescent="0.3">
      <c r="A43" s="123" t="s">
        <v>27</v>
      </c>
      <c r="B43" s="123">
        <v>2.2999999999999998</v>
      </c>
      <c r="C43" s="123">
        <v>4.5999999999999996</v>
      </c>
      <c r="D43" s="123">
        <v>1.1000000000000001</v>
      </c>
      <c r="E43" s="123">
        <v>3.1</v>
      </c>
      <c r="F43" s="123">
        <v>5.4</v>
      </c>
      <c r="G43" s="123">
        <v>2.8</v>
      </c>
      <c r="H43" s="123">
        <v>0</v>
      </c>
      <c r="I43" s="123">
        <v>1.5</v>
      </c>
      <c r="J43" s="123">
        <v>2.2000000000000002</v>
      </c>
      <c r="K43" s="123">
        <v>3.9</v>
      </c>
      <c r="L43" s="123">
        <v>3.8</v>
      </c>
      <c r="M43" s="123">
        <v>3.3</v>
      </c>
      <c r="N43" s="123">
        <v>171</v>
      </c>
      <c r="O43" s="123">
        <v>243</v>
      </c>
      <c r="P43" s="123">
        <v>18.899999999999999</v>
      </c>
      <c r="Q43" s="123">
        <v>1.8</v>
      </c>
      <c r="R43" s="123">
        <v>2.5</v>
      </c>
      <c r="S43" s="123">
        <v>1.115</v>
      </c>
      <c r="T43" s="123">
        <v>6.9</v>
      </c>
      <c r="U43" s="123">
        <v>2.8</v>
      </c>
      <c r="V43" s="123">
        <v>88.5</v>
      </c>
      <c r="W43" s="123">
        <v>0.6</v>
      </c>
      <c r="X43" s="123">
        <v>1.1000000000000001</v>
      </c>
      <c r="Y43" s="123">
        <v>122.1</v>
      </c>
      <c r="Z43" s="123">
        <v>3</v>
      </c>
      <c r="AA43" s="123">
        <v>0.7</v>
      </c>
      <c r="AB43" s="123">
        <v>1.573</v>
      </c>
    </row>
    <row r="44" spans="1:28" x14ac:dyDescent="0.3">
      <c r="A44" s="123" t="s">
        <v>28</v>
      </c>
      <c r="B44" s="123">
        <v>1.3</v>
      </c>
      <c r="C44" s="123">
        <v>2.5</v>
      </c>
      <c r="D44" s="123">
        <v>2.2999999999999998</v>
      </c>
      <c r="E44" s="123">
        <v>3.3</v>
      </c>
      <c r="F44" s="123">
        <v>5.0999999999999996</v>
      </c>
      <c r="G44" s="123">
        <v>1.5</v>
      </c>
      <c r="H44" s="123">
        <v>0</v>
      </c>
      <c r="I44" s="123">
        <v>1.6</v>
      </c>
      <c r="J44" s="123">
        <v>2.2999999999999998</v>
      </c>
      <c r="K44" s="123">
        <v>4.3</v>
      </c>
      <c r="L44" s="123">
        <v>4</v>
      </c>
      <c r="M44" s="123">
        <v>3.3</v>
      </c>
      <c r="N44" s="123">
        <v>173</v>
      </c>
      <c r="O44" s="123">
        <v>245</v>
      </c>
      <c r="P44" s="123">
        <v>40.700000000000003</v>
      </c>
      <c r="Q44" s="123">
        <v>1.8</v>
      </c>
      <c r="R44" s="123">
        <v>-0.2</v>
      </c>
      <c r="S44" s="123">
        <v>1.1160000000000001</v>
      </c>
      <c r="T44" s="123">
        <v>6.5</v>
      </c>
      <c r="U44" s="123">
        <v>2.7</v>
      </c>
      <c r="V44" s="123">
        <v>91.1</v>
      </c>
      <c r="W44" s="123">
        <v>0.3</v>
      </c>
      <c r="X44" s="123">
        <v>0.3</v>
      </c>
      <c r="Y44" s="123">
        <v>119.8</v>
      </c>
      <c r="Z44" s="123">
        <v>2.2000000000000002</v>
      </c>
      <c r="AA44" s="123">
        <v>0.6</v>
      </c>
      <c r="AB44" s="123">
        <v>1.512</v>
      </c>
    </row>
    <row r="45" spans="1:28" x14ac:dyDescent="0.3">
      <c r="A45" s="123" t="s">
        <v>29</v>
      </c>
      <c r="B45" s="123">
        <v>0.6</v>
      </c>
      <c r="C45" s="123">
        <v>0.5</v>
      </c>
      <c r="D45" s="123">
        <v>2.5</v>
      </c>
      <c r="E45" s="123">
        <v>2.1</v>
      </c>
      <c r="F45" s="123">
        <v>5</v>
      </c>
      <c r="G45" s="123">
        <v>0</v>
      </c>
      <c r="H45" s="123">
        <v>0.1</v>
      </c>
      <c r="I45" s="123">
        <v>1.6</v>
      </c>
      <c r="J45" s="123">
        <v>2.2000000000000002</v>
      </c>
      <c r="K45" s="123">
        <v>4.4000000000000004</v>
      </c>
      <c r="L45" s="123">
        <v>3.9</v>
      </c>
      <c r="M45" s="123">
        <v>3.3</v>
      </c>
      <c r="N45" s="123">
        <v>176</v>
      </c>
      <c r="O45" s="123">
        <v>246</v>
      </c>
      <c r="P45" s="123">
        <v>24.4</v>
      </c>
      <c r="Q45" s="123">
        <v>1.9</v>
      </c>
      <c r="R45" s="123">
        <v>-0.4</v>
      </c>
      <c r="S45" s="123">
        <v>1.0860000000000001</v>
      </c>
      <c r="T45" s="123">
        <v>5.7</v>
      </c>
      <c r="U45" s="123">
        <v>1.1000000000000001</v>
      </c>
      <c r="V45" s="123">
        <v>92.3</v>
      </c>
      <c r="W45" s="123">
        <v>-0.5</v>
      </c>
      <c r="X45" s="123">
        <v>-0.8</v>
      </c>
      <c r="Y45" s="123">
        <v>120.3</v>
      </c>
      <c r="Z45" s="123">
        <v>2.7</v>
      </c>
      <c r="AA45" s="123">
        <v>0.1</v>
      </c>
      <c r="AB45" s="123">
        <v>1.4750000000000001</v>
      </c>
    </row>
    <row r="46" spans="1:28" x14ac:dyDescent="0.3">
      <c r="A46" s="123" t="s">
        <v>30</v>
      </c>
      <c r="B46" s="123">
        <v>2.4</v>
      </c>
      <c r="C46" s="123">
        <v>2</v>
      </c>
      <c r="D46" s="123">
        <v>3.1</v>
      </c>
      <c r="E46" s="123">
        <v>3.3</v>
      </c>
      <c r="F46" s="123">
        <v>4.9000000000000004</v>
      </c>
      <c r="G46" s="123">
        <v>-0.2</v>
      </c>
      <c r="H46" s="123">
        <v>0.3</v>
      </c>
      <c r="I46" s="123">
        <v>1.4</v>
      </c>
      <c r="J46" s="123">
        <v>2</v>
      </c>
      <c r="K46" s="123">
        <v>4.5</v>
      </c>
      <c r="L46" s="123">
        <v>3.7</v>
      </c>
      <c r="M46" s="123">
        <v>3.5</v>
      </c>
      <c r="N46" s="123">
        <v>178</v>
      </c>
      <c r="O46" s="123">
        <v>239</v>
      </c>
      <c r="P46" s="123">
        <v>28.1</v>
      </c>
      <c r="Q46" s="123">
        <v>2.2000000000000002</v>
      </c>
      <c r="R46" s="123">
        <v>-1.4</v>
      </c>
      <c r="S46" s="123">
        <v>1.139</v>
      </c>
      <c r="T46" s="123">
        <v>7</v>
      </c>
      <c r="U46" s="123">
        <v>3</v>
      </c>
      <c r="V46" s="123">
        <v>91.8</v>
      </c>
      <c r="W46" s="123">
        <v>3</v>
      </c>
      <c r="X46" s="123">
        <v>-0.5</v>
      </c>
      <c r="Y46" s="123">
        <v>112.4</v>
      </c>
      <c r="Z46" s="123">
        <v>1.8</v>
      </c>
      <c r="AA46" s="123">
        <v>0.1</v>
      </c>
      <c r="AB46" s="123">
        <v>1.4379999999999999</v>
      </c>
    </row>
    <row r="47" spans="1:28" x14ac:dyDescent="0.3">
      <c r="A47" s="123" t="s">
        <v>31</v>
      </c>
      <c r="B47" s="123">
        <v>1.2</v>
      </c>
      <c r="C47" s="123">
        <v>4.0999999999999996</v>
      </c>
      <c r="D47" s="123">
        <v>-0.7</v>
      </c>
      <c r="E47" s="123">
        <v>1.9</v>
      </c>
      <c r="F47" s="123">
        <v>4.9000000000000004</v>
      </c>
      <c r="G47" s="123">
        <v>3.2</v>
      </c>
      <c r="H47" s="123">
        <v>0.3</v>
      </c>
      <c r="I47" s="123">
        <v>1.3</v>
      </c>
      <c r="J47" s="123">
        <v>1.8</v>
      </c>
      <c r="K47" s="123">
        <v>3.9</v>
      </c>
      <c r="L47" s="123">
        <v>3.6</v>
      </c>
      <c r="M47" s="123">
        <v>3.5</v>
      </c>
      <c r="N47" s="123">
        <v>180</v>
      </c>
      <c r="O47" s="123">
        <v>242</v>
      </c>
      <c r="P47" s="123">
        <v>25.8</v>
      </c>
      <c r="Q47" s="123">
        <v>1</v>
      </c>
      <c r="R47" s="123">
        <v>1.5</v>
      </c>
      <c r="S47" s="123">
        <v>1.103</v>
      </c>
      <c r="T47" s="123">
        <v>6.9</v>
      </c>
      <c r="U47" s="123">
        <v>3</v>
      </c>
      <c r="V47" s="123">
        <v>94.2</v>
      </c>
      <c r="W47" s="123">
        <v>-0.6</v>
      </c>
      <c r="X47" s="123">
        <v>0</v>
      </c>
      <c r="Y47" s="123">
        <v>102.8</v>
      </c>
      <c r="Z47" s="123">
        <v>2.2999999999999998</v>
      </c>
      <c r="AA47" s="123">
        <v>0.7</v>
      </c>
      <c r="AB47" s="123">
        <v>1.3240000000000001</v>
      </c>
    </row>
    <row r="48" spans="1:28" x14ac:dyDescent="0.3">
      <c r="A48" s="123" t="s">
        <v>32</v>
      </c>
      <c r="B48" s="123">
        <v>2.4</v>
      </c>
      <c r="C48" s="123">
        <v>3.6</v>
      </c>
      <c r="D48" s="123">
        <v>1.9</v>
      </c>
      <c r="E48" s="123">
        <v>3.5</v>
      </c>
      <c r="F48" s="123">
        <v>4.9000000000000004</v>
      </c>
      <c r="G48" s="123">
        <v>1.7</v>
      </c>
      <c r="H48" s="123">
        <v>0.3</v>
      </c>
      <c r="I48" s="123">
        <v>1.2</v>
      </c>
      <c r="J48" s="123">
        <v>1.6</v>
      </c>
      <c r="K48" s="123">
        <v>3.5</v>
      </c>
      <c r="L48" s="123">
        <v>3.4</v>
      </c>
      <c r="M48" s="123">
        <v>3.5</v>
      </c>
      <c r="N48" s="123">
        <v>182</v>
      </c>
      <c r="O48" s="123">
        <v>255</v>
      </c>
      <c r="P48" s="123">
        <v>18.100000000000001</v>
      </c>
      <c r="Q48" s="123">
        <v>1.8</v>
      </c>
      <c r="R48" s="123">
        <v>1.2</v>
      </c>
      <c r="S48" s="123">
        <v>1.1240000000000001</v>
      </c>
      <c r="T48" s="123">
        <v>6.6</v>
      </c>
      <c r="U48" s="123">
        <v>1.2</v>
      </c>
      <c r="V48" s="123">
        <v>93.7</v>
      </c>
      <c r="W48" s="123">
        <v>0.6</v>
      </c>
      <c r="X48" s="123">
        <v>-0.4</v>
      </c>
      <c r="Y48" s="123">
        <v>101.2</v>
      </c>
      <c r="Z48" s="123">
        <v>1.8</v>
      </c>
      <c r="AA48" s="123">
        <v>2</v>
      </c>
      <c r="AB48" s="123">
        <v>1.302</v>
      </c>
    </row>
    <row r="49" spans="1:28" x14ac:dyDescent="0.3">
      <c r="A49" s="123" t="s">
        <v>33</v>
      </c>
      <c r="B49" s="123">
        <v>2</v>
      </c>
      <c r="C49" s="123">
        <v>4.2</v>
      </c>
      <c r="D49" s="123">
        <v>2.1</v>
      </c>
      <c r="E49" s="123">
        <v>4.0999999999999996</v>
      </c>
      <c r="F49" s="123">
        <v>4.8</v>
      </c>
      <c r="G49" s="123">
        <v>2.6</v>
      </c>
      <c r="H49" s="123">
        <v>0.4</v>
      </c>
      <c r="I49" s="123">
        <v>1.7</v>
      </c>
      <c r="J49" s="123">
        <v>2.2000000000000002</v>
      </c>
      <c r="K49" s="123">
        <v>3.9</v>
      </c>
      <c r="L49" s="123">
        <v>3.8</v>
      </c>
      <c r="M49" s="123">
        <v>3.5</v>
      </c>
      <c r="N49" s="123">
        <v>185</v>
      </c>
      <c r="O49" s="123">
        <v>257</v>
      </c>
      <c r="P49" s="123">
        <v>22.5</v>
      </c>
      <c r="Q49" s="123">
        <v>3</v>
      </c>
      <c r="R49" s="123">
        <v>1.7</v>
      </c>
      <c r="S49" s="123">
        <v>1.0549999999999999</v>
      </c>
      <c r="T49" s="123">
        <v>5.8</v>
      </c>
      <c r="U49" s="123">
        <v>1.6</v>
      </c>
      <c r="V49" s="123">
        <v>97.6</v>
      </c>
      <c r="W49" s="123">
        <v>0.8</v>
      </c>
      <c r="X49" s="123">
        <v>2.1</v>
      </c>
      <c r="Y49" s="123">
        <v>116.8</v>
      </c>
      <c r="Z49" s="123">
        <v>3</v>
      </c>
      <c r="AA49" s="123">
        <v>2.1</v>
      </c>
      <c r="AB49" s="123">
        <v>1.234</v>
      </c>
    </row>
    <row r="50" spans="1:28" x14ac:dyDescent="0.3">
      <c r="A50" s="123" t="s">
        <v>34</v>
      </c>
      <c r="B50" s="123">
        <v>1.9</v>
      </c>
      <c r="C50" s="123">
        <v>4</v>
      </c>
      <c r="D50" s="123">
        <v>4.0999999999999996</v>
      </c>
      <c r="E50" s="123">
        <v>6.4</v>
      </c>
      <c r="F50" s="123">
        <v>4.5999999999999996</v>
      </c>
      <c r="G50" s="123">
        <v>2.7</v>
      </c>
      <c r="H50" s="123">
        <v>0.6</v>
      </c>
      <c r="I50" s="123">
        <v>2</v>
      </c>
      <c r="J50" s="123">
        <v>2.5</v>
      </c>
      <c r="K50" s="123">
        <v>4</v>
      </c>
      <c r="L50" s="123">
        <v>4.2</v>
      </c>
      <c r="M50" s="123">
        <v>3.8</v>
      </c>
      <c r="N50" s="123">
        <v>188</v>
      </c>
      <c r="O50" s="123">
        <v>253</v>
      </c>
      <c r="P50" s="123">
        <v>13.1</v>
      </c>
      <c r="Q50" s="123">
        <v>2.9</v>
      </c>
      <c r="R50" s="123">
        <v>2.6</v>
      </c>
      <c r="S50" s="123">
        <v>1.07</v>
      </c>
      <c r="T50" s="123">
        <v>6.2</v>
      </c>
      <c r="U50" s="123">
        <v>1.2</v>
      </c>
      <c r="V50" s="123">
        <v>95.2</v>
      </c>
      <c r="W50" s="123">
        <v>3.3</v>
      </c>
      <c r="X50" s="123">
        <v>-0.5</v>
      </c>
      <c r="Y50" s="123">
        <v>111.4</v>
      </c>
      <c r="Z50" s="123">
        <v>2.6</v>
      </c>
      <c r="AA50" s="123">
        <v>3.8</v>
      </c>
      <c r="AB50" s="123">
        <v>1.254</v>
      </c>
    </row>
    <row r="51" spans="1:28" x14ac:dyDescent="0.3">
      <c r="A51" s="123" t="s">
        <v>35</v>
      </c>
      <c r="B51" s="123">
        <v>2.2999999999999998</v>
      </c>
      <c r="C51" s="123">
        <v>3.6</v>
      </c>
      <c r="D51" s="123">
        <v>4</v>
      </c>
      <c r="E51" s="123">
        <v>5.2</v>
      </c>
      <c r="F51" s="123">
        <v>4.4000000000000004</v>
      </c>
      <c r="G51" s="123">
        <v>0.7</v>
      </c>
      <c r="H51" s="123">
        <v>0.9</v>
      </c>
      <c r="I51" s="123">
        <v>1.8</v>
      </c>
      <c r="J51" s="123">
        <v>2.2999999999999998</v>
      </c>
      <c r="K51" s="123">
        <v>3.8</v>
      </c>
      <c r="L51" s="123">
        <v>4</v>
      </c>
      <c r="M51" s="123">
        <v>4</v>
      </c>
      <c r="N51" s="123">
        <v>190</v>
      </c>
      <c r="O51" s="123">
        <v>262</v>
      </c>
      <c r="P51" s="123">
        <v>16</v>
      </c>
      <c r="Q51" s="123">
        <v>3.3</v>
      </c>
      <c r="R51" s="123">
        <v>0.5</v>
      </c>
      <c r="S51" s="123">
        <v>1.141</v>
      </c>
      <c r="T51" s="123">
        <v>6.6</v>
      </c>
      <c r="U51" s="123">
        <v>2.2999999999999998</v>
      </c>
      <c r="V51" s="123">
        <v>94.8</v>
      </c>
      <c r="W51" s="123">
        <v>1.6</v>
      </c>
      <c r="X51" s="123">
        <v>0.7</v>
      </c>
      <c r="Y51" s="123">
        <v>112.4</v>
      </c>
      <c r="Z51" s="123">
        <v>1.2</v>
      </c>
      <c r="AA51" s="123">
        <v>3.1</v>
      </c>
      <c r="AB51" s="123">
        <v>1.3</v>
      </c>
    </row>
    <row r="52" spans="1:28" x14ac:dyDescent="0.3">
      <c r="A52" s="123" t="s">
        <v>36</v>
      </c>
      <c r="B52" s="123">
        <v>2.9</v>
      </c>
      <c r="C52" s="123">
        <v>5</v>
      </c>
      <c r="D52" s="123">
        <v>2.4</v>
      </c>
      <c r="E52" s="123">
        <v>4</v>
      </c>
      <c r="F52" s="123">
        <v>4.3</v>
      </c>
      <c r="G52" s="123">
        <v>1.9</v>
      </c>
      <c r="H52" s="123">
        <v>1</v>
      </c>
      <c r="I52" s="123">
        <v>1.8</v>
      </c>
      <c r="J52" s="123">
        <v>2.2999999999999998</v>
      </c>
      <c r="K52" s="123">
        <v>3.7</v>
      </c>
      <c r="L52" s="123">
        <v>3.9</v>
      </c>
      <c r="M52" s="123">
        <v>4.3</v>
      </c>
      <c r="N52" s="123">
        <v>193</v>
      </c>
      <c r="O52" s="123">
        <v>267</v>
      </c>
      <c r="P52" s="123">
        <v>16</v>
      </c>
      <c r="Q52" s="123">
        <v>2.8</v>
      </c>
      <c r="R52" s="123">
        <v>1</v>
      </c>
      <c r="S52" s="123">
        <v>1.181</v>
      </c>
      <c r="T52" s="123">
        <v>5.7</v>
      </c>
      <c r="U52" s="123">
        <v>2.2999999999999998</v>
      </c>
      <c r="V52" s="123">
        <v>93.7</v>
      </c>
      <c r="W52" s="123">
        <v>3</v>
      </c>
      <c r="X52" s="123">
        <v>0.4</v>
      </c>
      <c r="Y52" s="123">
        <v>112.6</v>
      </c>
      <c r="Z52" s="123">
        <v>1.7</v>
      </c>
      <c r="AA52" s="123">
        <v>2.2000000000000002</v>
      </c>
      <c r="AB52" s="123">
        <v>1.34</v>
      </c>
    </row>
    <row r="53" spans="1:28" x14ac:dyDescent="0.3">
      <c r="A53" s="123" t="s">
        <v>37</v>
      </c>
      <c r="B53" s="123">
        <v>3.8</v>
      </c>
      <c r="C53" s="123">
        <v>6.8</v>
      </c>
      <c r="D53" s="123">
        <v>2</v>
      </c>
      <c r="E53" s="123">
        <v>4.7</v>
      </c>
      <c r="F53" s="123">
        <v>4.2</v>
      </c>
      <c r="G53" s="123">
        <v>3.2</v>
      </c>
      <c r="H53" s="123">
        <v>1.2</v>
      </c>
      <c r="I53" s="123">
        <v>2.1</v>
      </c>
      <c r="J53" s="123">
        <v>2.4</v>
      </c>
      <c r="K53" s="123">
        <v>3.7</v>
      </c>
      <c r="L53" s="123">
        <v>3.9</v>
      </c>
      <c r="M53" s="123">
        <v>4.3</v>
      </c>
      <c r="N53" s="123">
        <v>196</v>
      </c>
      <c r="O53" s="123">
        <v>275</v>
      </c>
      <c r="P53" s="123">
        <v>13.1</v>
      </c>
      <c r="Q53" s="123">
        <v>3.5</v>
      </c>
      <c r="R53" s="123">
        <v>1.6</v>
      </c>
      <c r="S53" s="123">
        <v>1.202</v>
      </c>
      <c r="T53" s="123">
        <v>6.2</v>
      </c>
      <c r="U53" s="123">
        <v>2.4</v>
      </c>
      <c r="V53" s="123">
        <v>91.1</v>
      </c>
      <c r="W53" s="123">
        <v>0.7</v>
      </c>
      <c r="X53" s="123">
        <v>1.8</v>
      </c>
      <c r="Y53" s="123">
        <v>112.7</v>
      </c>
      <c r="Z53" s="123">
        <v>1.6</v>
      </c>
      <c r="AA53" s="123">
        <v>3.1</v>
      </c>
      <c r="AB53" s="123">
        <v>1.353</v>
      </c>
    </row>
    <row r="54" spans="1:28" x14ac:dyDescent="0.3">
      <c r="A54" s="123" t="s">
        <v>62</v>
      </c>
      <c r="B54" s="123">
        <v>3.1</v>
      </c>
      <c r="C54" s="123">
        <v>5.3</v>
      </c>
      <c r="D54" s="123">
        <v>4.9000000000000004</v>
      </c>
      <c r="E54" s="123">
        <v>7.7</v>
      </c>
      <c r="F54" s="123">
        <v>4</v>
      </c>
      <c r="G54" s="123">
        <v>3.1</v>
      </c>
      <c r="H54" s="123">
        <v>1.6</v>
      </c>
      <c r="I54" s="123">
        <v>2.5</v>
      </c>
      <c r="J54" s="123">
        <v>2.8</v>
      </c>
      <c r="K54" s="123">
        <v>4.0999999999999996</v>
      </c>
      <c r="L54" s="123">
        <v>4.3</v>
      </c>
      <c r="M54" s="123">
        <v>4.5</v>
      </c>
      <c r="N54" s="123">
        <v>199</v>
      </c>
      <c r="O54" s="123">
        <v>270</v>
      </c>
      <c r="P54" s="123">
        <v>37.299999999999997</v>
      </c>
      <c r="Q54" s="123">
        <v>0.3</v>
      </c>
      <c r="R54" s="123">
        <v>1.9</v>
      </c>
      <c r="S54" s="123">
        <v>1.232</v>
      </c>
      <c r="T54" s="123">
        <v>8.6999999999999993</v>
      </c>
      <c r="U54" s="123">
        <v>2.5</v>
      </c>
      <c r="V54" s="123">
        <v>89.1</v>
      </c>
      <c r="W54" s="123">
        <v>0.5</v>
      </c>
      <c r="X54" s="123">
        <v>2</v>
      </c>
      <c r="Y54" s="123">
        <v>106.2</v>
      </c>
      <c r="Z54" s="123">
        <v>1</v>
      </c>
      <c r="AA54" s="123">
        <v>2.5</v>
      </c>
      <c r="AB54" s="123">
        <v>1.403</v>
      </c>
    </row>
    <row r="55" spans="1:28" x14ac:dyDescent="0.3">
      <c r="A55" s="123" t="s">
        <v>63</v>
      </c>
      <c r="B55" s="123">
        <v>3.4</v>
      </c>
      <c r="C55" s="123">
        <v>7.1</v>
      </c>
      <c r="D55" s="123">
        <v>3.4</v>
      </c>
      <c r="E55" s="123">
        <v>5.8</v>
      </c>
      <c r="F55" s="123">
        <v>3.9</v>
      </c>
      <c r="G55" s="123">
        <v>2.5</v>
      </c>
      <c r="H55" s="123">
        <v>1.8</v>
      </c>
      <c r="I55" s="123">
        <v>2.8</v>
      </c>
      <c r="J55" s="123">
        <v>2.9</v>
      </c>
      <c r="K55" s="123">
        <v>4.5</v>
      </c>
      <c r="L55" s="123">
        <v>4.5</v>
      </c>
      <c r="M55" s="123">
        <v>4.8</v>
      </c>
      <c r="N55" s="123">
        <v>202</v>
      </c>
      <c r="O55" s="123">
        <v>283</v>
      </c>
      <c r="P55" s="123">
        <v>23.6</v>
      </c>
      <c r="Q55" s="123">
        <v>2</v>
      </c>
      <c r="R55" s="123">
        <v>2.2999999999999998</v>
      </c>
      <c r="S55" s="123">
        <v>1.1679999999999999</v>
      </c>
      <c r="T55" s="123">
        <v>6.1</v>
      </c>
      <c r="U55" s="123">
        <v>2</v>
      </c>
      <c r="V55" s="123">
        <v>93.5</v>
      </c>
      <c r="W55" s="123">
        <v>1.3</v>
      </c>
      <c r="X55" s="123">
        <v>-1.1000000000000001</v>
      </c>
      <c r="Y55" s="123">
        <v>110.7</v>
      </c>
      <c r="Z55" s="123">
        <v>2.2000000000000002</v>
      </c>
      <c r="AA55" s="123">
        <v>2</v>
      </c>
      <c r="AB55" s="123">
        <v>1.32</v>
      </c>
    </row>
    <row r="56" spans="1:28" x14ac:dyDescent="0.3">
      <c r="A56" s="123" t="s">
        <v>64</v>
      </c>
      <c r="B56" s="123">
        <v>1.9</v>
      </c>
      <c r="C56" s="123">
        <v>3.3</v>
      </c>
      <c r="D56" s="123">
        <v>3.4</v>
      </c>
      <c r="E56" s="123">
        <v>4.7</v>
      </c>
      <c r="F56" s="123">
        <v>3.8</v>
      </c>
      <c r="G56" s="123">
        <v>1.6</v>
      </c>
      <c r="H56" s="123">
        <v>2</v>
      </c>
      <c r="I56" s="123">
        <v>2.8</v>
      </c>
      <c r="J56" s="123">
        <v>2.9</v>
      </c>
      <c r="K56" s="123">
        <v>4.5</v>
      </c>
      <c r="L56" s="123">
        <v>4.5999999999999996</v>
      </c>
      <c r="M56" s="123">
        <v>5</v>
      </c>
      <c r="N56" s="123">
        <v>204</v>
      </c>
      <c r="O56" s="123">
        <v>276</v>
      </c>
      <c r="P56" s="123">
        <v>16.100000000000001</v>
      </c>
      <c r="Q56" s="123">
        <v>0.2</v>
      </c>
      <c r="R56" s="123">
        <v>2.7</v>
      </c>
      <c r="S56" s="123">
        <v>1.1619999999999999</v>
      </c>
      <c r="T56" s="123">
        <v>2.8</v>
      </c>
      <c r="U56" s="123">
        <v>3</v>
      </c>
      <c r="V56" s="123">
        <v>97.2</v>
      </c>
      <c r="W56" s="123">
        <v>-3.1</v>
      </c>
      <c r="X56" s="123">
        <v>1.8</v>
      </c>
      <c r="Y56" s="123">
        <v>113.5</v>
      </c>
      <c r="Z56" s="123">
        <v>2.6</v>
      </c>
      <c r="AA56" s="123">
        <v>2.4</v>
      </c>
      <c r="AB56" s="123">
        <v>1.3049999999999999</v>
      </c>
    </row>
    <row r="57" spans="1:28" x14ac:dyDescent="0.3">
      <c r="A57" s="123" t="s">
        <v>65</v>
      </c>
      <c r="B57" s="123">
        <v>0.9</v>
      </c>
      <c r="C57" s="123">
        <v>3</v>
      </c>
      <c r="D57" s="123">
        <v>3</v>
      </c>
      <c r="E57" s="123">
        <v>4.7</v>
      </c>
      <c r="F57" s="123">
        <v>3.8</v>
      </c>
      <c r="G57" s="123">
        <v>1.6</v>
      </c>
      <c r="H57" s="123">
        <v>2.2999999999999998</v>
      </c>
      <c r="I57" s="123">
        <v>2.9</v>
      </c>
      <c r="J57" s="123">
        <v>3</v>
      </c>
      <c r="K57" s="123">
        <v>4.8</v>
      </c>
      <c r="L57" s="123">
        <v>4.8</v>
      </c>
      <c r="M57" s="123">
        <v>5.3</v>
      </c>
      <c r="N57" s="123">
        <v>205</v>
      </c>
      <c r="O57" s="123">
        <v>277</v>
      </c>
      <c r="P57" s="123">
        <v>36.1</v>
      </c>
      <c r="Q57" s="123">
        <v>2.2999999999999998</v>
      </c>
      <c r="R57" s="123">
        <v>0.9</v>
      </c>
      <c r="S57" s="123">
        <v>1.1459999999999999</v>
      </c>
      <c r="T57" s="123">
        <v>5.7</v>
      </c>
      <c r="U57" s="123">
        <v>1</v>
      </c>
      <c r="V57" s="123">
        <v>96.3</v>
      </c>
      <c r="W57" s="123">
        <v>0.1</v>
      </c>
      <c r="X57" s="123">
        <v>0.7</v>
      </c>
      <c r="Y57" s="123">
        <v>109.7</v>
      </c>
      <c r="Z57" s="123">
        <v>1.3</v>
      </c>
      <c r="AA57" s="123">
        <v>2.2000000000000002</v>
      </c>
      <c r="AB57" s="123">
        <v>1.276</v>
      </c>
    </row>
    <row r="58" spans="1:28" x14ac:dyDescent="0.3">
      <c r="A58" s="123" t="s">
        <v>66</v>
      </c>
      <c r="B58" s="123">
        <v>2.4</v>
      </c>
      <c r="C58" s="123">
        <v>3.7</v>
      </c>
      <c r="D58" s="123">
        <v>3.6</v>
      </c>
      <c r="E58" s="123">
        <v>4.0999999999999996</v>
      </c>
      <c r="F58" s="123">
        <v>3.9</v>
      </c>
      <c r="G58" s="123">
        <v>0.7</v>
      </c>
      <c r="H58" s="123">
        <v>2.4</v>
      </c>
      <c r="I58" s="123">
        <v>2.5</v>
      </c>
      <c r="J58" s="123">
        <v>2.7</v>
      </c>
      <c r="K58" s="123">
        <v>4.5</v>
      </c>
      <c r="L58" s="123">
        <v>4.4000000000000004</v>
      </c>
      <c r="M58" s="123">
        <v>5.5</v>
      </c>
      <c r="N58" s="123">
        <v>207</v>
      </c>
      <c r="O58" s="123">
        <v>283</v>
      </c>
      <c r="P58" s="123">
        <v>25.5</v>
      </c>
      <c r="Q58" s="123">
        <v>2.9</v>
      </c>
      <c r="R58" s="123">
        <v>-0.2</v>
      </c>
      <c r="S58" s="123">
        <v>1.123</v>
      </c>
      <c r="T58" s="123">
        <v>9</v>
      </c>
      <c r="U58" s="123">
        <v>1</v>
      </c>
      <c r="V58" s="123">
        <v>94.6</v>
      </c>
      <c r="W58" s="123">
        <v>1.6</v>
      </c>
      <c r="X58" s="123">
        <v>-0.5</v>
      </c>
      <c r="Y58" s="123">
        <v>110.7</v>
      </c>
      <c r="Z58" s="123">
        <v>2.6</v>
      </c>
      <c r="AA58" s="123">
        <v>1</v>
      </c>
      <c r="AB58" s="123">
        <v>1.3029999999999999</v>
      </c>
    </row>
    <row r="59" spans="1:28" x14ac:dyDescent="0.3">
      <c r="A59" s="123" t="s">
        <v>67</v>
      </c>
      <c r="B59" s="123">
        <v>3.2</v>
      </c>
      <c r="C59" s="123">
        <v>5.6</v>
      </c>
      <c r="D59" s="123">
        <v>-1.4</v>
      </c>
      <c r="E59" s="123">
        <v>1.3</v>
      </c>
      <c r="F59" s="123">
        <v>3.6</v>
      </c>
      <c r="G59" s="123">
        <v>3.5</v>
      </c>
      <c r="H59" s="123">
        <v>2.2999999999999998</v>
      </c>
      <c r="I59" s="123">
        <v>2.1</v>
      </c>
      <c r="J59" s="123">
        <v>2.4</v>
      </c>
      <c r="K59" s="123">
        <v>4</v>
      </c>
      <c r="L59" s="123">
        <v>4</v>
      </c>
      <c r="M59" s="123">
        <v>5.5</v>
      </c>
      <c r="N59" s="123">
        <v>209</v>
      </c>
      <c r="O59" s="123">
        <v>296</v>
      </c>
      <c r="P59" s="123">
        <v>20.6</v>
      </c>
      <c r="Q59" s="123">
        <v>0.7</v>
      </c>
      <c r="R59" s="123">
        <v>2.2999999999999998</v>
      </c>
      <c r="S59" s="123">
        <v>1.137</v>
      </c>
      <c r="T59" s="123">
        <v>5.3</v>
      </c>
      <c r="U59" s="123">
        <v>5.2</v>
      </c>
      <c r="V59" s="123">
        <v>96.5</v>
      </c>
      <c r="W59" s="123">
        <v>1.7</v>
      </c>
      <c r="X59" s="123">
        <v>1.2</v>
      </c>
      <c r="Y59" s="123">
        <v>107.8</v>
      </c>
      <c r="Z59" s="123">
        <v>0.5</v>
      </c>
      <c r="AA59" s="123">
        <v>2.7</v>
      </c>
      <c r="AB59" s="123">
        <v>1.27</v>
      </c>
    </row>
    <row r="60" spans="1:28" x14ac:dyDescent="0.3">
      <c r="A60" s="123" t="s">
        <v>68</v>
      </c>
      <c r="B60" s="123">
        <v>2.8</v>
      </c>
      <c r="C60" s="123">
        <v>4.0999999999999996</v>
      </c>
      <c r="D60" s="123">
        <v>2.2999999999999998</v>
      </c>
      <c r="E60" s="123">
        <v>3.4</v>
      </c>
      <c r="F60" s="123">
        <v>3.6</v>
      </c>
      <c r="G60" s="123">
        <v>1.3</v>
      </c>
      <c r="H60" s="123">
        <v>2</v>
      </c>
      <c r="I60" s="123">
        <v>1.7</v>
      </c>
      <c r="J60" s="123">
        <v>1.8</v>
      </c>
      <c r="K60" s="123">
        <v>3.4</v>
      </c>
      <c r="L60" s="123">
        <v>3.7</v>
      </c>
      <c r="M60" s="123">
        <v>5.3</v>
      </c>
      <c r="N60" s="123">
        <v>211</v>
      </c>
      <c r="O60" s="123">
        <v>305</v>
      </c>
      <c r="P60" s="123">
        <v>24.6</v>
      </c>
      <c r="Q60" s="123">
        <v>1</v>
      </c>
      <c r="R60" s="123">
        <v>0.9</v>
      </c>
      <c r="S60" s="123">
        <v>1.091</v>
      </c>
      <c r="T60" s="123">
        <v>0.2</v>
      </c>
      <c r="U60" s="123">
        <v>3.6</v>
      </c>
      <c r="V60" s="123">
        <v>99.9</v>
      </c>
      <c r="W60" s="123">
        <v>-0.5</v>
      </c>
      <c r="X60" s="123">
        <v>0</v>
      </c>
      <c r="Y60" s="123">
        <v>108.1</v>
      </c>
      <c r="Z60" s="123">
        <v>1.8</v>
      </c>
      <c r="AA60" s="123">
        <v>1.5</v>
      </c>
      <c r="AB60" s="123">
        <v>1.2310000000000001</v>
      </c>
    </row>
    <row r="61" spans="1:28" x14ac:dyDescent="0.3">
      <c r="A61" s="123" t="s">
        <v>69</v>
      </c>
      <c r="B61" s="123">
        <v>1.9</v>
      </c>
      <c r="C61" s="123">
        <v>3.6</v>
      </c>
      <c r="D61" s="123">
        <v>2.4</v>
      </c>
      <c r="E61" s="123">
        <v>4.0999999999999996</v>
      </c>
      <c r="F61" s="123">
        <v>3.6</v>
      </c>
      <c r="G61" s="123">
        <v>2.6</v>
      </c>
      <c r="H61" s="123">
        <v>1.6</v>
      </c>
      <c r="I61" s="123">
        <v>1.6</v>
      </c>
      <c r="J61" s="123">
        <v>1.8</v>
      </c>
      <c r="K61" s="123">
        <v>3.3</v>
      </c>
      <c r="L61" s="123">
        <v>3.7</v>
      </c>
      <c r="M61" s="123">
        <v>4.8</v>
      </c>
      <c r="N61" s="123">
        <v>214</v>
      </c>
      <c r="O61" s="123">
        <v>298</v>
      </c>
      <c r="P61" s="123">
        <v>20.6</v>
      </c>
      <c r="Q61" s="123">
        <v>0</v>
      </c>
      <c r="R61" s="123">
        <v>1.1000000000000001</v>
      </c>
      <c r="S61" s="123">
        <v>1.123</v>
      </c>
      <c r="T61" s="123">
        <v>4.8</v>
      </c>
      <c r="U61" s="123">
        <v>6.3</v>
      </c>
      <c r="V61" s="123">
        <v>98.1</v>
      </c>
      <c r="W61" s="123">
        <v>-9.1999999999999993</v>
      </c>
      <c r="X61" s="123">
        <v>1.3</v>
      </c>
      <c r="Y61" s="123">
        <v>108.7</v>
      </c>
      <c r="Z61" s="123">
        <v>-0.2</v>
      </c>
      <c r="AA61" s="123">
        <v>0.5</v>
      </c>
      <c r="AB61" s="123">
        <v>1.327</v>
      </c>
    </row>
    <row r="62" spans="1:28" x14ac:dyDescent="0.3">
      <c r="A62" s="123" t="s">
        <v>70</v>
      </c>
      <c r="B62" s="123">
        <v>-5.0999999999999996</v>
      </c>
      <c r="C62" s="123">
        <v>-3.9</v>
      </c>
      <c r="D62" s="123">
        <v>3</v>
      </c>
      <c r="E62" s="123">
        <v>4.3</v>
      </c>
      <c r="F62" s="123">
        <v>3.8</v>
      </c>
      <c r="G62" s="123">
        <v>1</v>
      </c>
      <c r="H62" s="123">
        <v>1.1000000000000001</v>
      </c>
      <c r="I62" s="123">
        <v>1.2</v>
      </c>
      <c r="J62" s="123">
        <v>1.4</v>
      </c>
      <c r="K62" s="123">
        <v>3.4</v>
      </c>
      <c r="L62" s="123">
        <v>3.5</v>
      </c>
      <c r="M62" s="123">
        <v>4.4000000000000004</v>
      </c>
      <c r="N62" s="123">
        <v>217</v>
      </c>
      <c r="O62" s="123">
        <v>300</v>
      </c>
      <c r="P62" s="123">
        <v>82.7</v>
      </c>
      <c r="Q62" s="123">
        <v>-13.2</v>
      </c>
      <c r="R62" s="123">
        <v>0.1</v>
      </c>
      <c r="S62" s="123">
        <v>1.1020000000000001</v>
      </c>
      <c r="T62" s="123">
        <v>-21.8</v>
      </c>
      <c r="U62" s="123">
        <v>3.6</v>
      </c>
      <c r="V62" s="123">
        <v>101.9</v>
      </c>
      <c r="W62" s="123">
        <v>1.2</v>
      </c>
      <c r="X62" s="123">
        <v>0.1</v>
      </c>
      <c r="Y62" s="123">
        <v>107.5</v>
      </c>
      <c r="Z62" s="123">
        <v>-10.1</v>
      </c>
      <c r="AA62" s="123">
        <v>1.9</v>
      </c>
      <c r="AB62" s="123">
        <v>1.2450000000000001</v>
      </c>
    </row>
    <row r="63" spans="1:28" x14ac:dyDescent="0.3">
      <c r="A63" s="123" t="s">
        <v>71</v>
      </c>
      <c r="B63" s="123">
        <v>-31.2</v>
      </c>
      <c r="C63" s="123">
        <v>-32.4</v>
      </c>
      <c r="D63" s="123">
        <v>48.5</v>
      </c>
      <c r="E63" s="123">
        <v>46.1</v>
      </c>
      <c r="F63" s="123">
        <v>13</v>
      </c>
      <c r="G63" s="123">
        <v>-3.1</v>
      </c>
      <c r="H63" s="123">
        <v>0.1</v>
      </c>
      <c r="I63" s="123">
        <v>0.4</v>
      </c>
      <c r="J63" s="123">
        <v>0.7</v>
      </c>
      <c r="K63" s="123">
        <v>3.4</v>
      </c>
      <c r="L63" s="123">
        <v>3.2</v>
      </c>
      <c r="M63" s="123">
        <v>3.3</v>
      </c>
      <c r="N63" s="123">
        <v>220</v>
      </c>
      <c r="O63" s="123">
        <v>302</v>
      </c>
      <c r="P63" s="123">
        <v>57.1</v>
      </c>
      <c r="Q63" s="123">
        <v>-39.200000000000003</v>
      </c>
      <c r="R63" s="123">
        <v>-1.2</v>
      </c>
      <c r="S63" s="123">
        <v>1.1240000000000001</v>
      </c>
      <c r="T63" s="123">
        <v>32</v>
      </c>
      <c r="U63" s="123">
        <v>-1.5</v>
      </c>
      <c r="V63" s="123">
        <v>97.5</v>
      </c>
      <c r="W63" s="123">
        <v>-28.5</v>
      </c>
      <c r="X63" s="123">
        <v>-0.8</v>
      </c>
      <c r="Y63" s="123">
        <v>107.8</v>
      </c>
      <c r="Z63" s="123">
        <v>-57.9</v>
      </c>
      <c r="AA63" s="123">
        <v>-1.4</v>
      </c>
      <c r="AB63" s="123">
        <v>1.2370000000000001</v>
      </c>
    </row>
    <row r="64" spans="1:28" x14ac:dyDescent="0.3">
      <c r="A64" s="123" t="s">
        <v>72</v>
      </c>
      <c r="B64" s="123">
        <v>33.799999999999997</v>
      </c>
      <c r="C64" s="123">
        <v>38.700000000000003</v>
      </c>
      <c r="D64" s="123">
        <v>-16.600000000000001</v>
      </c>
      <c r="E64" s="123">
        <v>-13.6</v>
      </c>
      <c r="F64" s="123">
        <v>8.8000000000000007</v>
      </c>
      <c r="G64" s="123">
        <v>4.7</v>
      </c>
      <c r="H64" s="123">
        <v>0.1</v>
      </c>
      <c r="I64" s="123">
        <v>0.3</v>
      </c>
      <c r="J64" s="123">
        <v>0.6</v>
      </c>
      <c r="K64" s="123">
        <v>2.4</v>
      </c>
      <c r="L64" s="123">
        <v>3</v>
      </c>
      <c r="M64" s="123">
        <v>3.3</v>
      </c>
      <c r="N64" s="123">
        <v>225</v>
      </c>
      <c r="O64" s="123">
        <v>300</v>
      </c>
      <c r="P64" s="123">
        <v>33.6</v>
      </c>
      <c r="Q64" s="123">
        <v>60.5</v>
      </c>
      <c r="R64" s="123">
        <v>-0.1</v>
      </c>
      <c r="S64" s="123">
        <v>1.1719999999999999</v>
      </c>
      <c r="T64" s="123">
        <v>20.100000000000001</v>
      </c>
      <c r="U64" s="123">
        <v>2.1</v>
      </c>
      <c r="V64" s="123">
        <v>95.6</v>
      </c>
      <c r="W64" s="123">
        <v>22.1</v>
      </c>
      <c r="X64" s="123">
        <v>-0.7</v>
      </c>
      <c r="Y64" s="123">
        <v>105.6</v>
      </c>
      <c r="Z64" s="123">
        <v>91.1</v>
      </c>
      <c r="AA64" s="123">
        <v>1.3</v>
      </c>
      <c r="AB64" s="123">
        <v>1.292</v>
      </c>
    </row>
    <row r="65" spans="1:28" x14ac:dyDescent="0.3">
      <c r="A65" s="123" t="s">
        <v>73</v>
      </c>
      <c r="B65" s="123">
        <v>4.5</v>
      </c>
      <c r="C65" s="123">
        <v>6.6</v>
      </c>
      <c r="D65" s="123">
        <v>-8.3000000000000007</v>
      </c>
      <c r="E65" s="123">
        <v>-6.9</v>
      </c>
      <c r="F65" s="123">
        <v>6.8</v>
      </c>
      <c r="G65" s="123">
        <v>2.4</v>
      </c>
      <c r="H65" s="123">
        <v>0.1</v>
      </c>
      <c r="I65" s="123">
        <v>0.4</v>
      </c>
      <c r="J65" s="123">
        <v>0.9</v>
      </c>
      <c r="K65" s="123">
        <v>2.2999999999999998</v>
      </c>
      <c r="L65" s="123">
        <v>2.8</v>
      </c>
      <c r="M65" s="123">
        <v>3.3</v>
      </c>
      <c r="N65" s="123">
        <v>233</v>
      </c>
      <c r="O65" s="123">
        <v>312</v>
      </c>
      <c r="P65" s="123">
        <v>40.299999999999997</v>
      </c>
      <c r="Q65" s="123">
        <v>-1.4</v>
      </c>
      <c r="R65" s="123">
        <v>0.2</v>
      </c>
      <c r="S65" s="123">
        <v>1.2230000000000001</v>
      </c>
      <c r="T65" s="123">
        <v>14.6</v>
      </c>
      <c r="U65" s="123">
        <v>-0.6</v>
      </c>
      <c r="V65" s="123">
        <v>92.9</v>
      </c>
      <c r="W65" s="123">
        <v>9.6</v>
      </c>
      <c r="X65" s="123">
        <v>-2.2000000000000002</v>
      </c>
      <c r="Y65" s="123">
        <v>103.2</v>
      </c>
      <c r="Z65" s="123">
        <v>6.1</v>
      </c>
      <c r="AA65" s="123">
        <v>0.3</v>
      </c>
      <c r="AB65" s="123">
        <v>1.3660000000000001</v>
      </c>
    </row>
    <row r="66" spans="1:28" x14ac:dyDescent="0.3">
      <c r="A66" s="123" t="s">
        <v>74</v>
      </c>
      <c r="B66" s="123">
        <v>6.3</v>
      </c>
      <c r="C66" s="123">
        <v>10.9</v>
      </c>
      <c r="D66" s="123">
        <v>54.7</v>
      </c>
      <c r="E66" s="123">
        <v>60.6</v>
      </c>
      <c r="F66" s="123">
        <v>6.2</v>
      </c>
      <c r="G66" s="123">
        <v>3.7</v>
      </c>
      <c r="H66" s="123">
        <v>0.1</v>
      </c>
      <c r="I66" s="123">
        <v>0.6</v>
      </c>
      <c r="J66" s="123">
        <v>1.4</v>
      </c>
      <c r="K66" s="123">
        <v>2.4</v>
      </c>
      <c r="L66" s="123">
        <v>2.9</v>
      </c>
      <c r="M66" s="123">
        <v>3.3</v>
      </c>
      <c r="N66" s="123">
        <v>242</v>
      </c>
      <c r="O66" s="123">
        <v>313</v>
      </c>
      <c r="P66" s="123">
        <v>37.200000000000003</v>
      </c>
      <c r="Q66" s="123">
        <v>-0.8</v>
      </c>
      <c r="R66" s="123">
        <v>5.5</v>
      </c>
      <c r="S66" s="123">
        <v>1.1739999999999999</v>
      </c>
      <c r="T66" s="123">
        <v>7.5</v>
      </c>
      <c r="U66" s="123">
        <v>2.9</v>
      </c>
      <c r="V66" s="123">
        <v>93.6</v>
      </c>
      <c r="W66" s="123">
        <v>-2.9</v>
      </c>
      <c r="X66" s="123">
        <v>1.6</v>
      </c>
      <c r="Y66" s="123">
        <v>110.6</v>
      </c>
      <c r="Z66" s="123">
        <v>-5</v>
      </c>
      <c r="AA66" s="123">
        <v>2.2999999999999998</v>
      </c>
      <c r="AB66" s="123">
        <v>1.38</v>
      </c>
    </row>
    <row r="67" spans="1:28" x14ac:dyDescent="0.3">
      <c r="A67" s="123" t="s">
        <v>236</v>
      </c>
      <c r="B67" s="123">
        <v>6.7</v>
      </c>
      <c r="C67" s="123">
        <v>13.4</v>
      </c>
      <c r="D67" s="123">
        <v>-29</v>
      </c>
      <c r="E67" s="123">
        <v>-24.5</v>
      </c>
      <c r="F67" s="123">
        <v>5.9</v>
      </c>
      <c r="G67" s="123">
        <v>8.4</v>
      </c>
      <c r="H67" s="123">
        <v>0</v>
      </c>
      <c r="I67" s="123">
        <v>0.8</v>
      </c>
      <c r="J67" s="123">
        <v>1.6</v>
      </c>
      <c r="K67" s="123">
        <v>2.6</v>
      </c>
      <c r="L67" s="123">
        <v>3</v>
      </c>
      <c r="M67" s="123">
        <v>3.3</v>
      </c>
      <c r="N67" s="123">
        <v>255</v>
      </c>
      <c r="O67" s="123">
        <v>323</v>
      </c>
      <c r="P67" s="123">
        <v>27.6</v>
      </c>
      <c r="Q67" s="123">
        <v>9.1</v>
      </c>
      <c r="R67" s="123">
        <v>1.9</v>
      </c>
      <c r="S67" s="123">
        <v>1.1850000000000001</v>
      </c>
      <c r="T67" s="123">
        <v>0.1</v>
      </c>
      <c r="U67" s="123">
        <v>3</v>
      </c>
      <c r="V67" s="123">
        <v>91.6</v>
      </c>
      <c r="W67" s="123">
        <v>2</v>
      </c>
      <c r="X67" s="123">
        <v>-1.5</v>
      </c>
      <c r="Y67" s="123">
        <v>111.1</v>
      </c>
      <c r="Z67" s="123">
        <v>23.6</v>
      </c>
      <c r="AA67" s="123">
        <v>4.4000000000000004</v>
      </c>
      <c r="AB67" s="123">
        <v>1.381</v>
      </c>
    </row>
    <row r="68" spans="1:28" x14ac:dyDescent="0.3">
      <c r="A68" s="123" t="s">
        <v>237</v>
      </c>
      <c r="B68" s="123">
        <v>2.2999999999999998</v>
      </c>
      <c r="C68" s="123">
        <v>8.4</v>
      </c>
      <c r="D68" s="123">
        <v>-4.3</v>
      </c>
      <c r="E68" s="123">
        <v>0.8</v>
      </c>
      <c r="F68" s="123">
        <v>5.0999999999999996</v>
      </c>
      <c r="G68" s="123">
        <v>6.6</v>
      </c>
      <c r="H68" s="123">
        <v>0</v>
      </c>
      <c r="I68" s="123">
        <v>0.8</v>
      </c>
      <c r="J68" s="123">
        <v>1.4</v>
      </c>
      <c r="K68" s="123">
        <v>2.4</v>
      </c>
      <c r="L68" s="123">
        <v>2.9</v>
      </c>
      <c r="M68" s="123">
        <v>3.3</v>
      </c>
      <c r="N68" s="123">
        <v>266</v>
      </c>
      <c r="O68" s="123">
        <v>337</v>
      </c>
      <c r="P68" s="123">
        <v>25.7</v>
      </c>
      <c r="Q68" s="123">
        <v>9.1</v>
      </c>
      <c r="R68" s="123">
        <v>3.9</v>
      </c>
      <c r="S68" s="123">
        <v>1.1579999999999999</v>
      </c>
      <c r="T68" s="123">
        <v>1.1000000000000001</v>
      </c>
      <c r="U68" s="123">
        <v>1.1000000000000001</v>
      </c>
      <c r="V68" s="123">
        <v>92.6</v>
      </c>
      <c r="W68" s="123">
        <v>-3.6</v>
      </c>
      <c r="X68" s="123">
        <v>1.3</v>
      </c>
      <c r="Y68" s="123">
        <v>111.5</v>
      </c>
      <c r="Z68" s="123">
        <v>4.3</v>
      </c>
      <c r="AA68" s="123">
        <v>4.2</v>
      </c>
      <c r="AB68" s="123">
        <v>1.347</v>
      </c>
    </row>
    <row r="69" spans="1:28" x14ac:dyDescent="0.3">
      <c r="A69" s="123" t="s">
        <v>238</v>
      </c>
      <c r="B69" s="123">
        <v>5.9</v>
      </c>
      <c r="C69" s="123">
        <v>11.5</v>
      </c>
      <c r="D69" s="123">
        <v>-4.9000000000000004</v>
      </c>
      <c r="E69" s="123">
        <v>3.9</v>
      </c>
      <c r="F69" s="123">
        <v>4.2</v>
      </c>
      <c r="G69" s="123">
        <v>8.1999999999999993</v>
      </c>
      <c r="H69" s="123">
        <v>0.1</v>
      </c>
      <c r="I69" s="123">
        <v>1.2</v>
      </c>
      <c r="J69" s="123">
        <v>1.6</v>
      </c>
      <c r="K69" s="123">
        <v>2.7</v>
      </c>
      <c r="L69" s="123">
        <v>3.1</v>
      </c>
      <c r="M69" s="123">
        <v>3.3</v>
      </c>
      <c r="N69" s="123">
        <v>268</v>
      </c>
      <c r="O69" s="123">
        <v>337</v>
      </c>
      <c r="P69" s="123">
        <v>31.1</v>
      </c>
      <c r="Q69" s="123">
        <v>4.4000000000000004</v>
      </c>
      <c r="R69" s="123">
        <v>7.4</v>
      </c>
      <c r="S69" s="123">
        <v>1.1319999999999999</v>
      </c>
      <c r="T69" s="123">
        <v>4.0999999999999996</v>
      </c>
      <c r="U69" s="123">
        <v>2.6</v>
      </c>
      <c r="V69" s="123">
        <v>92</v>
      </c>
      <c r="W69" s="123">
        <v>3.8</v>
      </c>
      <c r="X69" s="123">
        <v>0.7</v>
      </c>
      <c r="Y69" s="123">
        <v>115.2</v>
      </c>
      <c r="Z69" s="123">
        <v>4</v>
      </c>
      <c r="AA69" s="123">
        <v>4.3</v>
      </c>
      <c r="AB69" s="123">
        <v>1.35</v>
      </c>
    </row>
    <row r="71" spans="1:28" x14ac:dyDescent="0.3">
      <c r="A71" s="161" t="s">
        <v>262</v>
      </c>
      <c r="B71" s="121">
        <f>CORREL('Equity Portfolio of the Bank'!$M$3:$M$70,'Modified macro variables'!B2:B69)</f>
        <v>0.17183228057388469</v>
      </c>
      <c r="C71" s="121">
        <f>CORREL('Equity Portfolio of the Bank'!$M$3:$M$70,'Modified macro variables'!C2:C69)</f>
        <v>0.23990833899004838</v>
      </c>
      <c r="D71" s="121">
        <f>CORREL('Equity Portfolio of the Bank'!$M$3:$M$70,'Modified macro variables'!D2:D69)</f>
        <v>3.3321957126547092E-2</v>
      </c>
      <c r="E71" s="121">
        <f>CORREL('Equity Portfolio of the Bank'!$M$3:$M$70,'Modified macro variables'!E2:E69)</f>
        <v>9.149014370467215E-2</v>
      </c>
      <c r="F71" s="121">
        <f>CORREL('Equity Portfolio of the Bank'!$M$3:$M$70,'Modified macro variables'!F2:F69)</f>
        <v>-0.35283156679582278</v>
      </c>
      <c r="G71" s="121">
        <f>CORREL('Equity Portfolio of the Bank'!$M$3:$M$70,'Modified macro variables'!G2:G69)</f>
        <v>0.27668908100996381</v>
      </c>
      <c r="H71" s="121">
        <f>CORREL('Equity Portfolio of the Bank'!$M$3:$M$70,'Modified macro variables'!H2:H69)</f>
        <v>-0.18878925762672716</v>
      </c>
      <c r="I71" s="121">
        <f>CORREL('Equity Portfolio of the Bank'!$M$3:$M$70,'Modified macro variables'!I2:I69)</f>
        <v>-0.42745703903971233</v>
      </c>
      <c r="J71" s="121">
        <f>CORREL('Equity Portfolio of the Bank'!$M$3:$M$70,'Modified macro variables'!J2:J69)</f>
        <v>-0.64552254705597278</v>
      </c>
      <c r="K71" s="121">
        <f>CORREL('Equity Portfolio of the Bank'!$M$3:$M$70,'Modified macro variables'!K2:K69)</f>
        <v>-0.74271695432120088</v>
      </c>
      <c r="L71" s="121">
        <f>CORREL('Equity Portfolio of the Bank'!$M$3:$M$70,'Modified macro variables'!L2:L69)</f>
        <v>-0.65871047783926684</v>
      </c>
      <c r="M71" s="121">
        <f>CORREL('Equity Portfolio of the Bank'!$M$3:$M$70,'Modified macro variables'!M2:M69)</f>
        <v>-0.20521250592899382</v>
      </c>
      <c r="N71" s="121">
        <f>CORREL('Equity Portfolio of the Bank'!$M$3:$M$70,'Modified macro variables'!N2:N69)</f>
        <v>0.8792072446951682</v>
      </c>
      <c r="O71" s="121">
        <f>CORREL('Equity Portfolio of the Bank'!$M$3:$M$70,'Modified macro variables'!O2:O69)</f>
        <v>0.89895446845367855</v>
      </c>
      <c r="P71" s="121">
        <f>CORREL('Equity Portfolio of the Bank'!$M$3:$M$70,'Modified macro variables'!P2:P69)</f>
        <v>-3.0149573233121438E-2</v>
      </c>
      <c r="Q71" s="121">
        <f>CORREL('Equity Portfolio of the Bank'!$M$3:$M$70,'Modified macro variables'!Q2:Q69)</f>
        <v>0.1565380059929172</v>
      </c>
      <c r="R71" s="121">
        <f>CORREL('Equity Portfolio of the Bank'!$M$3:$M$70,'Modified macro variables'!R2:R69)</f>
        <v>0.13578969725189421</v>
      </c>
      <c r="S71" s="121">
        <f>CORREL('Equity Portfolio of the Bank'!$M$3:$M$70,'Modified macro variables'!S2:S69)</f>
        <v>-0.60272462372152136</v>
      </c>
      <c r="T71" s="121">
        <f>CORREL('Equity Portfolio of the Bank'!$M$3:$M$70,'Modified macro variables'!T2:T69)</f>
        <v>-0.12637660938974035</v>
      </c>
      <c r="U71" s="121">
        <f>CORREL('Equity Portfolio of the Bank'!$M$3:$M$70,'Modified macro variables'!U2:U69)</f>
        <v>-0.25454097847859763</v>
      </c>
      <c r="V71" s="121">
        <f>CORREL('Equity Portfolio of the Bank'!$M$3:$M$70,'Modified macro variables'!V2:V69)</f>
        <v>0.27690897813537024</v>
      </c>
      <c r="W71" s="121">
        <f>CORREL('Equity Portfolio of the Bank'!$M$3:$M$70,'Modified macro variables'!W2:W69)</f>
        <v>8.7069648005764326E-3</v>
      </c>
      <c r="X71" s="121">
        <f>CORREL('Equity Portfolio of the Bank'!$M$3:$M$70,'Modified macro variables'!X2:X69)</f>
        <v>0.12433413977269381</v>
      </c>
      <c r="Y71" s="121">
        <f>CORREL('Equity Portfolio of the Bank'!$M$3:$M$70,'Modified macro variables'!Y2:Y69)</f>
        <v>0.3874170271699644</v>
      </c>
      <c r="Z71" s="121">
        <f>CORREL('Equity Portfolio of the Bank'!$M$3:$M$70,'Modified macro variables'!Z2:Z69)</f>
        <v>0.15614795130048917</v>
      </c>
      <c r="AA71" s="121">
        <f>CORREL('Equity Portfolio of the Bank'!$M$3:$M$70,'Modified macro variables'!AA2:AA69)</f>
        <v>-0.11647075757640066</v>
      </c>
      <c r="AB71" s="121">
        <f>CORREL('Equity Portfolio of the Bank'!$M$3:$M$70,'Modified macro variables'!AB2:AB69)</f>
        <v>-0.62868292556755034</v>
      </c>
    </row>
  </sheetData>
  <conditionalFormatting sqref="B71:AB71">
    <cfRule type="cellIs" dxfId="1" priority="1" operator="lessThan">
      <formula>-0.6</formula>
    </cfRule>
    <cfRule type="cellIs" dxfId="0" priority="2" operator="greaterThan">
      <formula>0.6</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D9DBA2-022B-4D5B-9238-1CAE22CD49AA}">
  <dimension ref="A1:K23"/>
  <sheetViews>
    <sheetView showGridLines="0" zoomScale="90" zoomScaleNormal="90" workbookViewId="0">
      <selection activeCell="C5" sqref="C5"/>
    </sheetView>
  </sheetViews>
  <sheetFormatPr defaultColWidth="8.58203125" defaultRowHeight="12.5" x14ac:dyDescent="0.25"/>
  <cols>
    <col min="1" max="1" width="31.08203125" style="3" customWidth="1"/>
    <col min="2" max="2" width="10.25" style="3" customWidth="1"/>
    <col min="3" max="3" width="15.33203125" style="3" customWidth="1"/>
    <col min="4" max="4" width="10.5" style="3" customWidth="1"/>
    <col min="5" max="5" width="14.33203125" style="3" customWidth="1"/>
    <col min="6" max="6" width="11.08203125" style="3" customWidth="1"/>
    <col min="7" max="7" width="10.83203125" style="3" customWidth="1"/>
    <col min="8" max="8" width="28.25" style="78" customWidth="1"/>
    <col min="9" max="9" width="20.25" style="3" customWidth="1"/>
    <col min="10" max="10" width="8.58203125" style="3"/>
    <col min="11" max="11" width="19.25" style="75" customWidth="1"/>
    <col min="12" max="16384" width="8.58203125" style="3"/>
  </cols>
  <sheetData>
    <row r="1" spans="1:11" ht="13" x14ac:dyDescent="0.25">
      <c r="A1" s="19"/>
      <c r="B1" s="19"/>
      <c r="C1" s="227" t="s">
        <v>81</v>
      </c>
      <c r="D1" s="227"/>
      <c r="E1" s="227"/>
      <c r="F1" s="227"/>
      <c r="G1" s="19"/>
      <c r="H1" s="228" t="s">
        <v>83</v>
      </c>
      <c r="I1" s="228"/>
      <c r="J1" s="19"/>
      <c r="K1" s="71" t="s">
        <v>84</v>
      </c>
    </row>
    <row r="2" spans="1:11" s="75" customFormat="1" ht="26" x14ac:dyDescent="0.25">
      <c r="A2" s="9" t="s">
        <v>85</v>
      </c>
      <c r="B2" s="19"/>
      <c r="C2" s="9" t="s">
        <v>76</v>
      </c>
      <c r="D2" s="10" t="s">
        <v>75</v>
      </c>
      <c r="E2" s="9" t="s">
        <v>117</v>
      </c>
      <c r="F2" s="9" t="s">
        <v>118</v>
      </c>
      <c r="G2" s="48"/>
      <c r="H2" s="49" t="s">
        <v>80</v>
      </c>
      <c r="I2" s="10" t="s">
        <v>82</v>
      </c>
      <c r="J2" s="48"/>
      <c r="K2" s="9" t="s">
        <v>82</v>
      </c>
    </row>
    <row r="3" spans="1:11" ht="13" x14ac:dyDescent="0.25">
      <c r="A3" s="16" t="s">
        <v>57</v>
      </c>
      <c r="B3" s="19"/>
      <c r="C3" s="11" t="s">
        <v>78</v>
      </c>
      <c r="D3" s="18">
        <f>'Modified macro variables'!J71</f>
        <v>-0.64552254705597278</v>
      </c>
      <c r="E3" s="11" t="s">
        <v>79</v>
      </c>
      <c r="F3" s="11" t="str">
        <f>IF(ABS(D3)&gt;0.6, "YES", "")</f>
        <v>YES</v>
      </c>
      <c r="G3" s="19"/>
      <c r="H3" s="127">
        <v>2.795951E-9</v>
      </c>
      <c r="I3" s="11" t="str">
        <f>IF(H3&lt;0.05, "YES", "")</f>
        <v>YES</v>
      </c>
      <c r="J3" s="19"/>
      <c r="K3" s="11" t="str">
        <f>IF( F3="YES", IF(I3="YES", "Incorporate", ""),"")</f>
        <v>Incorporate</v>
      </c>
    </row>
    <row r="4" spans="1:11" ht="13" x14ac:dyDescent="0.25">
      <c r="A4" s="16" t="s">
        <v>233</v>
      </c>
      <c r="B4" s="19"/>
      <c r="C4" s="11" t="s">
        <v>78</v>
      </c>
      <c r="D4" s="18">
        <f>'Modified macro variables'!K71</f>
        <v>-0.74271695432120088</v>
      </c>
      <c r="E4" s="11" t="s">
        <v>79</v>
      </c>
      <c r="F4" s="11" t="str">
        <f t="shared" ref="F4:F7" si="0">IF(ABS(D4)&gt;0.6, "YES", "")</f>
        <v>YES</v>
      </c>
      <c r="G4" s="19"/>
      <c r="H4" s="127">
        <v>4.1562809999999998E-13</v>
      </c>
      <c r="I4" s="11" t="str">
        <f t="shared" ref="I4:I9" si="1">IF(H4&lt;0.05, "YES", "")</f>
        <v>YES</v>
      </c>
      <c r="J4" s="19"/>
      <c r="K4" s="11" t="str">
        <f t="shared" ref="K4:K9" si="2">IF( F4="YES", IF(I4="YES", "Incorporate", ""),"")</f>
        <v>Incorporate</v>
      </c>
    </row>
    <row r="5" spans="1:11" ht="13" x14ac:dyDescent="0.25">
      <c r="A5" s="16" t="s">
        <v>58</v>
      </c>
      <c r="B5" s="19"/>
      <c r="C5" s="11" t="s">
        <v>78</v>
      </c>
      <c r="D5" s="18">
        <f>'Modified macro variables'!L71</f>
        <v>-0.65871047783926684</v>
      </c>
      <c r="E5" s="11" t="s">
        <v>79</v>
      </c>
      <c r="F5" s="11" t="str">
        <f t="shared" si="0"/>
        <v>YES</v>
      </c>
      <c r="G5" s="19"/>
      <c r="H5" s="127">
        <v>1.021734E-9</v>
      </c>
      <c r="I5" s="11" t="str">
        <f t="shared" si="1"/>
        <v>YES</v>
      </c>
      <c r="J5" s="19"/>
      <c r="K5" s="11" t="str">
        <f t="shared" si="2"/>
        <v>Incorporate</v>
      </c>
    </row>
    <row r="6" spans="1:11" ht="13" x14ac:dyDescent="0.25">
      <c r="A6" s="16" t="s">
        <v>59</v>
      </c>
      <c r="B6" s="19"/>
      <c r="C6" s="11" t="s">
        <v>77</v>
      </c>
      <c r="D6" s="126">
        <f>'Modified macro variables'!N71</f>
        <v>0.8792072446951682</v>
      </c>
      <c r="E6" s="11" t="s">
        <v>79</v>
      </c>
      <c r="F6" s="11" t="str">
        <f>IF(ABS(D6)&gt;0.6, "YES", "")</f>
        <v>YES</v>
      </c>
      <c r="G6" s="19"/>
      <c r="H6" s="127">
        <v>6.2099900000000004E-23</v>
      </c>
      <c r="I6" s="11" t="str">
        <f t="shared" si="1"/>
        <v>YES</v>
      </c>
      <c r="J6" s="19"/>
      <c r="K6" s="11" t="str">
        <f t="shared" si="2"/>
        <v>Incorporate</v>
      </c>
    </row>
    <row r="7" spans="1:11" ht="13" x14ac:dyDescent="0.25">
      <c r="A7" s="16" t="s">
        <v>263</v>
      </c>
      <c r="B7" s="19"/>
      <c r="C7" s="11" t="s">
        <v>77</v>
      </c>
      <c r="D7" s="18">
        <f>'Modified macro variables'!O71</f>
        <v>0.89895446845367855</v>
      </c>
      <c r="E7" s="11" t="s">
        <v>79</v>
      </c>
      <c r="F7" s="11" t="str">
        <f t="shared" si="0"/>
        <v>YES</v>
      </c>
      <c r="G7" s="19"/>
      <c r="H7" s="127">
        <v>2.3731489999999998E-25</v>
      </c>
      <c r="I7" s="11" t="str">
        <f t="shared" si="1"/>
        <v>YES</v>
      </c>
      <c r="J7" s="19"/>
      <c r="K7" s="11" t="str">
        <f t="shared" si="2"/>
        <v>Incorporate</v>
      </c>
    </row>
    <row r="8" spans="1:11" s="20" customFormat="1" ht="13" x14ac:dyDescent="0.25">
      <c r="A8" s="50" t="s">
        <v>264</v>
      </c>
      <c r="B8" s="39"/>
      <c r="C8" s="47" t="s">
        <v>78</v>
      </c>
      <c r="D8" s="18">
        <f>'Modified macro variables'!S71</f>
        <v>-0.60272462372152136</v>
      </c>
      <c r="E8" s="47" t="s">
        <v>79</v>
      </c>
      <c r="F8" s="11" t="str">
        <f>IF(ABS(D8)&gt;0.6, "YES", "")</f>
        <v>YES</v>
      </c>
      <c r="G8" s="39"/>
      <c r="H8" s="128">
        <v>5.3728339999999999E-8</v>
      </c>
      <c r="I8" s="11" t="str">
        <f t="shared" si="1"/>
        <v>YES</v>
      </c>
      <c r="J8" s="39"/>
      <c r="K8" s="11" t="str">
        <f t="shared" si="2"/>
        <v>Incorporate</v>
      </c>
    </row>
    <row r="9" spans="1:11" s="20" customFormat="1" ht="13" x14ac:dyDescent="0.25">
      <c r="A9" s="50" t="s">
        <v>248</v>
      </c>
      <c r="B9" s="39"/>
      <c r="C9" s="47" t="s">
        <v>78</v>
      </c>
      <c r="D9" s="18">
        <f>'Modified macro variables'!AB71</f>
        <v>-0.62868292556755034</v>
      </c>
      <c r="E9" s="47" t="s">
        <v>79</v>
      </c>
      <c r="F9" s="11" t="str">
        <f>IF(ABS(D9)&gt;0.6, "YES", "")</f>
        <v>YES</v>
      </c>
      <c r="G9" s="39"/>
      <c r="H9" s="128">
        <v>9.4403630000000004E-9</v>
      </c>
      <c r="I9" s="11" t="str">
        <f t="shared" si="1"/>
        <v>YES</v>
      </c>
      <c r="J9" s="39"/>
      <c r="K9" s="11" t="str">
        <f t="shared" si="2"/>
        <v>Incorporate</v>
      </c>
    </row>
    <row r="10" spans="1:11" ht="13" x14ac:dyDescent="0.25">
      <c r="A10" s="21"/>
      <c r="B10" s="76"/>
      <c r="C10" s="76"/>
      <c r="D10" s="45"/>
      <c r="E10" s="76"/>
      <c r="F10" s="46"/>
      <c r="G10" s="76"/>
      <c r="H10" s="77"/>
      <c r="I10" s="76"/>
      <c r="J10" s="76"/>
      <c r="K10" s="77"/>
    </row>
    <row r="11" spans="1:11" ht="15" customHeight="1" thickBot="1" x14ac:dyDescent="0.3">
      <c r="A11" s="229" t="s">
        <v>198</v>
      </c>
      <c r="B11" s="229"/>
      <c r="C11" s="229"/>
      <c r="D11" s="229"/>
      <c r="E11" s="229"/>
      <c r="F11" s="229"/>
      <c r="G11" s="229"/>
      <c r="H11" s="229"/>
      <c r="I11" s="76"/>
      <c r="J11" s="76"/>
      <c r="K11" s="77"/>
    </row>
    <row r="12" spans="1:11" ht="39" x14ac:dyDescent="0.3">
      <c r="A12" s="158"/>
      <c r="B12" s="115" t="str">
        <f t="array" ref="B12:H12">TRANSPOSE(A13:A19)</f>
        <v>10-year Treasury Yield</v>
      </c>
      <c r="C12" s="115" t="str">
        <v>BBB Corporate Yield</v>
      </c>
      <c r="D12" s="115" t="str">
        <v>Mortgage Rate</v>
      </c>
      <c r="E12" s="115" t="str">
        <v>House Price Index</v>
      </c>
      <c r="F12" s="115" t="str">
        <v>Commerical Real Estate Price Index</v>
      </c>
      <c r="G12" s="115" t="str">
        <v>USD/euro</v>
      </c>
      <c r="H12" s="115" t="str">
        <v>USD/pound</v>
      </c>
      <c r="I12" s="76"/>
      <c r="J12" s="76"/>
      <c r="K12" s="77"/>
    </row>
    <row r="13" spans="1:11" ht="13" x14ac:dyDescent="0.3">
      <c r="A13" s="159" t="s">
        <v>57</v>
      </c>
      <c r="B13" s="157">
        <v>1</v>
      </c>
      <c r="C13" s="18">
        <v>0.78308647890387095</v>
      </c>
      <c r="D13" s="206">
        <v>0.97510033086750103</v>
      </c>
      <c r="E13" s="18">
        <v>-0.31024896059708701</v>
      </c>
      <c r="F13" s="18">
        <v>-0.46583570206298602</v>
      </c>
      <c r="G13" s="18">
        <v>0.53581930795874899</v>
      </c>
      <c r="H13" s="18">
        <v>0.77566621314249495</v>
      </c>
      <c r="I13" s="76"/>
      <c r="J13" s="76"/>
      <c r="K13" s="77"/>
    </row>
    <row r="14" spans="1:11" ht="13" x14ac:dyDescent="0.3">
      <c r="A14" s="159" t="s">
        <v>233</v>
      </c>
      <c r="B14" s="157">
        <v>0.78308647890387095</v>
      </c>
      <c r="C14" s="18">
        <v>1</v>
      </c>
      <c r="D14" s="18">
        <v>0.82377856592288301</v>
      </c>
      <c r="E14" s="18">
        <v>-0.52152389126036602</v>
      </c>
      <c r="F14" s="18">
        <v>-0.50120119285901499</v>
      </c>
      <c r="G14" s="18">
        <v>0.59972266842253896</v>
      </c>
      <c r="H14" s="18">
        <v>0.57184993352118396</v>
      </c>
      <c r="I14" s="76"/>
      <c r="J14" s="76"/>
      <c r="K14" s="77"/>
    </row>
    <row r="15" spans="1:11" ht="13" x14ac:dyDescent="0.3">
      <c r="A15" s="159" t="s">
        <v>58</v>
      </c>
      <c r="B15" s="205">
        <v>0.97510033086750103</v>
      </c>
      <c r="C15" s="18">
        <v>0.82377856592288301</v>
      </c>
      <c r="D15" s="18">
        <v>1</v>
      </c>
      <c r="E15" s="18">
        <v>-0.30465229456196502</v>
      </c>
      <c r="F15" s="18">
        <v>-0.41775573440985497</v>
      </c>
      <c r="G15" s="18">
        <v>0.54509936901851697</v>
      </c>
      <c r="H15" s="18">
        <v>0.78389801760272004</v>
      </c>
      <c r="I15" s="76"/>
      <c r="J15" s="76"/>
      <c r="K15" s="77"/>
    </row>
    <row r="16" spans="1:11" ht="13" x14ac:dyDescent="0.3">
      <c r="A16" s="159" t="s">
        <v>59</v>
      </c>
      <c r="B16" s="157">
        <v>-0.31024896059708701</v>
      </c>
      <c r="C16" s="18">
        <v>-0.52152389126036602</v>
      </c>
      <c r="D16" s="18">
        <v>-0.30465229456196502</v>
      </c>
      <c r="E16" s="18">
        <v>1</v>
      </c>
      <c r="F16" s="206">
        <v>0.90699715429629701</v>
      </c>
      <c r="G16" s="18">
        <v>-0.59770172824565104</v>
      </c>
      <c r="H16" s="18">
        <v>-0.385007839921441</v>
      </c>
      <c r="I16" s="76"/>
      <c r="J16" s="76"/>
      <c r="K16" s="77"/>
    </row>
    <row r="17" spans="1:11" ht="13" x14ac:dyDescent="0.3">
      <c r="A17" s="159" t="s">
        <v>263</v>
      </c>
      <c r="B17" s="157">
        <v>-0.46583570206298602</v>
      </c>
      <c r="C17" s="18">
        <v>-0.50120119285901499</v>
      </c>
      <c r="D17" s="18">
        <v>-0.41775573440985497</v>
      </c>
      <c r="E17" s="206">
        <v>0.90699715429629701</v>
      </c>
      <c r="F17" s="18">
        <v>1</v>
      </c>
      <c r="G17" s="18">
        <v>-0.57960381951947904</v>
      </c>
      <c r="H17" s="18">
        <v>-0.51080992661035896</v>
      </c>
      <c r="I17" s="76"/>
      <c r="J17" s="76"/>
      <c r="K17" s="77"/>
    </row>
    <row r="18" spans="1:11" ht="13" x14ac:dyDescent="0.3">
      <c r="A18" s="159" t="s">
        <v>264</v>
      </c>
      <c r="B18" s="157">
        <v>0.53581930795874899</v>
      </c>
      <c r="C18" s="18">
        <v>0.59972266842253896</v>
      </c>
      <c r="D18" s="18">
        <v>0.54509936901851697</v>
      </c>
      <c r="E18" s="18">
        <v>-0.59770172824565104</v>
      </c>
      <c r="F18" s="18">
        <v>-0.57960381951947904</v>
      </c>
      <c r="G18" s="18">
        <v>1</v>
      </c>
      <c r="H18" s="18">
        <v>0.71468147223274003</v>
      </c>
      <c r="I18" s="76"/>
      <c r="J18" s="76"/>
      <c r="K18" s="77"/>
    </row>
    <row r="19" spans="1:11" ht="13" x14ac:dyDescent="0.3">
      <c r="A19" s="159" t="s">
        <v>248</v>
      </c>
      <c r="B19" s="157">
        <v>0.77566621314249495</v>
      </c>
      <c r="C19" s="18">
        <v>0.57184993352118396</v>
      </c>
      <c r="D19" s="18">
        <v>0.78389801760272004</v>
      </c>
      <c r="E19" s="18">
        <v>-0.385007839921441</v>
      </c>
      <c r="F19" s="18">
        <v>-0.51080992661035896</v>
      </c>
      <c r="G19" s="18">
        <v>0.71468147223274003</v>
      </c>
      <c r="H19" s="18">
        <v>1</v>
      </c>
      <c r="I19" s="76"/>
      <c r="J19" s="76"/>
      <c r="K19" s="77"/>
    </row>
    <row r="23" spans="1:11" x14ac:dyDescent="0.25">
      <c r="A23" s="208" t="s">
        <v>267</v>
      </c>
      <c r="B23" s="208"/>
      <c r="C23" s="208"/>
      <c r="D23" s="208"/>
      <c r="E23" s="208"/>
      <c r="F23" s="208"/>
    </row>
  </sheetData>
  <mergeCells count="3">
    <mergeCell ref="C1:F1"/>
    <mergeCell ref="H1:I1"/>
    <mergeCell ref="A11:H11"/>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C7E9D-CB99-4164-9E1F-43FBBC7E741D}">
  <dimension ref="A1:R69"/>
  <sheetViews>
    <sheetView showGridLines="0" zoomScale="90" zoomScaleNormal="90" workbookViewId="0"/>
  </sheetViews>
  <sheetFormatPr defaultColWidth="8.58203125" defaultRowHeight="12.5" x14ac:dyDescent="0.25"/>
  <cols>
    <col min="1" max="2" width="9.08203125" style="87" customWidth="1"/>
    <col min="3" max="5" width="8.58203125" style="87"/>
    <col min="6" max="6" width="11.83203125" style="87" customWidth="1"/>
    <col min="7" max="8" width="9.83203125" style="87" customWidth="1"/>
    <col min="9" max="9" width="8.58203125" style="87"/>
    <col min="10" max="10" width="30.25" style="87" customWidth="1"/>
    <col min="11" max="11" width="12.33203125" style="87" customWidth="1"/>
    <col min="12" max="12" width="13.5" style="87" customWidth="1"/>
    <col min="13" max="13" width="12.33203125" style="87" customWidth="1"/>
    <col min="14" max="14" width="11.75" style="87" customWidth="1"/>
    <col min="15" max="15" width="12.33203125" style="87" customWidth="1"/>
    <col min="16" max="16384" width="8.58203125" style="87"/>
  </cols>
  <sheetData>
    <row r="1" spans="1:18" ht="38" x14ac:dyDescent="0.3">
      <c r="A1" s="16" t="s">
        <v>123</v>
      </c>
      <c r="B1" s="16" t="s">
        <v>109</v>
      </c>
      <c r="D1" s="122" t="s">
        <v>57</v>
      </c>
      <c r="E1" s="122" t="s">
        <v>233</v>
      </c>
      <c r="F1" s="122" t="s">
        <v>60</v>
      </c>
      <c r="G1" s="122" t="s">
        <v>188</v>
      </c>
      <c r="H1" s="139" t="s">
        <v>248</v>
      </c>
      <c r="I1" s="138"/>
      <c r="J1" s="54" t="s">
        <v>87</v>
      </c>
      <c r="K1" s="55"/>
      <c r="L1" s="55"/>
      <c r="M1" s="55"/>
      <c r="N1" s="55"/>
      <c r="O1" s="55"/>
      <c r="P1" s="55"/>
      <c r="Q1" s="55"/>
      <c r="R1" s="56"/>
    </row>
    <row r="2" spans="1:18" ht="14.5" thickBot="1" x14ac:dyDescent="0.35">
      <c r="A2" s="141" t="s">
        <v>38</v>
      </c>
      <c r="B2" s="129">
        <v>1180.5899999999999</v>
      </c>
      <c r="D2" s="131">
        <v>4.4000000000000004</v>
      </c>
      <c r="E2" s="131">
        <v>5.2</v>
      </c>
      <c r="F2" s="131">
        <v>181</v>
      </c>
      <c r="G2" s="137">
        <v>1.2969999999999999</v>
      </c>
      <c r="H2" s="131">
        <v>1.889</v>
      </c>
      <c r="I2" s="136"/>
      <c r="J2" s="57"/>
      <c r="K2" s="4"/>
      <c r="L2" s="4"/>
      <c r="M2" s="4"/>
      <c r="N2" s="4"/>
      <c r="O2" s="4"/>
      <c r="P2" s="4"/>
      <c r="Q2" s="4"/>
      <c r="R2" s="58"/>
    </row>
    <row r="3" spans="1:18" ht="14.5" x14ac:dyDescent="0.35">
      <c r="A3" s="141" t="s">
        <v>39</v>
      </c>
      <c r="B3" s="129">
        <v>1191.33</v>
      </c>
      <c r="D3" s="131">
        <v>4.2</v>
      </c>
      <c r="E3" s="131">
        <v>5.4</v>
      </c>
      <c r="F3" s="131">
        <v>186</v>
      </c>
      <c r="G3" s="137">
        <v>1.21</v>
      </c>
      <c r="H3" s="131">
        <v>1.7929999999999999</v>
      </c>
      <c r="I3" s="136"/>
      <c r="J3" s="59" t="s">
        <v>88</v>
      </c>
      <c r="K3" s="7"/>
      <c r="L3" s="4"/>
      <c r="M3" s="4"/>
      <c r="N3" s="4"/>
      <c r="O3" s="4"/>
      <c r="P3" s="4"/>
      <c r="Q3" s="4"/>
      <c r="R3" s="58"/>
    </row>
    <row r="4" spans="1:18" ht="14" x14ac:dyDescent="0.3">
      <c r="A4" s="141" t="s">
        <v>40</v>
      </c>
      <c r="B4" s="129">
        <v>1228.81</v>
      </c>
      <c r="D4" s="131">
        <v>4.3</v>
      </c>
      <c r="E4" s="131">
        <v>5.4</v>
      </c>
      <c r="F4" s="131">
        <v>193</v>
      </c>
      <c r="G4" s="137">
        <v>1.206</v>
      </c>
      <c r="H4" s="131">
        <v>1.77</v>
      </c>
      <c r="I4" s="136"/>
      <c r="J4" s="60" t="s">
        <v>89</v>
      </c>
      <c r="K4" s="2">
        <v>0.96889130148672664</v>
      </c>
      <c r="L4" s="4"/>
      <c r="M4" s="4"/>
      <c r="N4" s="4"/>
      <c r="O4" s="4"/>
      <c r="P4" s="4"/>
      <c r="Q4" s="4"/>
      <c r="R4" s="58"/>
    </row>
    <row r="5" spans="1:18" ht="14" x14ac:dyDescent="0.3">
      <c r="A5" s="141" t="s">
        <v>41</v>
      </c>
      <c r="B5" s="129">
        <v>1248.29</v>
      </c>
      <c r="D5" s="131">
        <v>4.5999999999999996</v>
      </c>
      <c r="E5" s="131">
        <v>5.8</v>
      </c>
      <c r="F5" s="131">
        <v>200</v>
      </c>
      <c r="G5" s="137">
        <v>1.1839999999999999</v>
      </c>
      <c r="H5" s="131">
        <v>1.7190000000000001</v>
      </c>
      <c r="I5" s="136"/>
      <c r="J5" s="60" t="s">
        <v>90</v>
      </c>
      <c r="K5" s="2">
        <v>0.93875035409664309</v>
      </c>
      <c r="L5" s="4"/>
      <c r="M5" s="4"/>
      <c r="N5" s="4"/>
      <c r="O5" s="4"/>
      <c r="P5" s="4"/>
      <c r="Q5" s="4"/>
      <c r="R5" s="58"/>
    </row>
    <row r="6" spans="1:18" ht="14" x14ac:dyDescent="0.3">
      <c r="A6" s="141" t="s">
        <v>42</v>
      </c>
      <c r="B6" s="129">
        <v>1294.83</v>
      </c>
      <c r="D6" s="131">
        <v>4.7</v>
      </c>
      <c r="E6" s="131">
        <v>5.8</v>
      </c>
      <c r="F6" s="131">
        <v>206</v>
      </c>
      <c r="G6" s="137">
        <v>1.214</v>
      </c>
      <c r="H6" s="131">
        <v>1.7390000000000001</v>
      </c>
      <c r="I6" s="136"/>
      <c r="J6" s="60" t="s">
        <v>91</v>
      </c>
      <c r="K6" s="2">
        <v>0.93381086652379175</v>
      </c>
      <c r="L6" s="4"/>
      <c r="M6" s="4"/>
      <c r="N6" s="4"/>
      <c r="O6" s="4"/>
      <c r="P6" s="4"/>
      <c r="Q6" s="4"/>
      <c r="R6" s="58"/>
    </row>
    <row r="7" spans="1:18" ht="14" x14ac:dyDescent="0.3">
      <c r="A7" s="141" t="s">
        <v>43</v>
      </c>
      <c r="B7" s="129">
        <v>1270.2</v>
      </c>
      <c r="D7" s="131">
        <v>5.2</v>
      </c>
      <c r="E7" s="131">
        <v>6.3</v>
      </c>
      <c r="F7" s="131">
        <v>214</v>
      </c>
      <c r="G7" s="137">
        <v>1.278</v>
      </c>
      <c r="H7" s="131">
        <v>1.849</v>
      </c>
      <c r="I7" s="136"/>
      <c r="J7" s="60" t="s">
        <v>92</v>
      </c>
      <c r="K7" s="2">
        <v>236.46889947410853</v>
      </c>
      <c r="L7" s="4"/>
      <c r="M7" s="4"/>
      <c r="N7" s="4"/>
      <c r="O7" s="4"/>
      <c r="P7" s="4"/>
      <c r="Q7" s="4"/>
      <c r="R7" s="58"/>
    </row>
    <row r="8" spans="1:18" ht="14.5" thickBot="1" x14ac:dyDescent="0.35">
      <c r="A8" s="141" t="s">
        <v>44</v>
      </c>
      <c r="B8" s="129">
        <v>1335.85</v>
      </c>
      <c r="D8" s="131">
        <v>5</v>
      </c>
      <c r="E8" s="131">
        <v>6.3</v>
      </c>
      <c r="F8" s="131">
        <v>222</v>
      </c>
      <c r="G8" s="137">
        <v>1.2689999999999999</v>
      </c>
      <c r="H8" s="131">
        <v>1.8720000000000001</v>
      </c>
      <c r="I8" s="136"/>
      <c r="J8" s="61" t="s">
        <v>93</v>
      </c>
      <c r="K8" s="5">
        <v>68</v>
      </c>
      <c r="L8" s="4"/>
      <c r="M8" s="4"/>
      <c r="N8" s="4"/>
      <c r="O8" s="4"/>
      <c r="P8" s="4"/>
      <c r="Q8" s="4"/>
      <c r="R8" s="58"/>
    </row>
    <row r="9" spans="1:18" ht="14" x14ac:dyDescent="0.3">
      <c r="A9" s="141" t="s">
        <v>45</v>
      </c>
      <c r="B9" s="129">
        <v>1418.3</v>
      </c>
      <c r="D9" s="131">
        <v>4.7</v>
      </c>
      <c r="E9" s="131">
        <v>6</v>
      </c>
      <c r="F9" s="131">
        <v>225</v>
      </c>
      <c r="G9" s="137">
        <v>1.32</v>
      </c>
      <c r="H9" s="131">
        <v>1.9590000000000001</v>
      </c>
      <c r="I9" s="136"/>
      <c r="J9" s="57"/>
      <c r="K9" s="4"/>
      <c r="L9" s="4"/>
      <c r="M9" s="4"/>
      <c r="N9" s="4"/>
      <c r="O9" s="4"/>
      <c r="P9" s="4"/>
      <c r="Q9" s="4"/>
      <c r="R9" s="58"/>
    </row>
    <row r="10" spans="1:18" ht="14.5" thickBot="1" x14ac:dyDescent="0.35">
      <c r="A10" s="141" t="s">
        <v>46</v>
      </c>
      <c r="B10" s="129">
        <v>1420.86</v>
      </c>
      <c r="D10" s="131">
        <v>4.8</v>
      </c>
      <c r="E10" s="131">
        <v>6</v>
      </c>
      <c r="F10" s="131">
        <v>232</v>
      </c>
      <c r="G10" s="137">
        <v>1.337</v>
      </c>
      <c r="H10" s="131">
        <v>1.9690000000000001</v>
      </c>
      <c r="I10" s="136"/>
      <c r="J10" s="57" t="s">
        <v>94</v>
      </c>
      <c r="K10" s="4"/>
      <c r="L10" s="4"/>
      <c r="M10" s="4"/>
      <c r="N10" s="4"/>
      <c r="O10" s="4"/>
      <c r="P10" s="4"/>
      <c r="Q10" s="4"/>
      <c r="R10" s="58"/>
    </row>
    <row r="11" spans="1:18" ht="14.5" x14ac:dyDescent="0.35">
      <c r="A11" s="141" t="s">
        <v>47</v>
      </c>
      <c r="B11" s="129">
        <v>1503.35</v>
      </c>
      <c r="D11" s="131">
        <v>4.9000000000000004</v>
      </c>
      <c r="E11" s="131">
        <v>6.2</v>
      </c>
      <c r="F11" s="131">
        <v>241</v>
      </c>
      <c r="G11" s="137">
        <v>1.3520000000000001</v>
      </c>
      <c r="H11" s="131">
        <v>2.0059999999999998</v>
      </c>
      <c r="I11" s="136"/>
      <c r="J11" s="62"/>
      <c r="K11" s="6" t="s">
        <v>98</v>
      </c>
      <c r="L11" s="6" t="s">
        <v>99</v>
      </c>
      <c r="M11" s="6" t="s">
        <v>100</v>
      </c>
      <c r="N11" s="6" t="s">
        <v>101</v>
      </c>
      <c r="O11" s="63" t="s">
        <v>102</v>
      </c>
      <c r="P11" s="4"/>
      <c r="Q11" s="4"/>
      <c r="R11" s="58"/>
    </row>
    <row r="12" spans="1:18" ht="14" x14ac:dyDescent="0.3">
      <c r="A12" s="141" t="s">
        <v>48</v>
      </c>
      <c r="B12" s="129">
        <v>1526.75</v>
      </c>
      <c r="D12" s="131">
        <v>4.8</v>
      </c>
      <c r="E12" s="131">
        <v>6.5</v>
      </c>
      <c r="F12" s="131">
        <v>249</v>
      </c>
      <c r="G12" s="137">
        <v>1.4219999999999999</v>
      </c>
      <c r="H12" s="131">
        <v>2.0390000000000001</v>
      </c>
      <c r="I12" s="136"/>
      <c r="J12" s="60" t="s">
        <v>95</v>
      </c>
      <c r="K12" s="2">
        <v>5</v>
      </c>
      <c r="L12" s="2">
        <v>53135684.718176804</v>
      </c>
      <c r="M12" s="2">
        <v>10627136.943635361</v>
      </c>
      <c r="N12" s="2">
        <v>190.05014999050613</v>
      </c>
      <c r="O12" s="64">
        <v>3.1585627338072702E-36</v>
      </c>
      <c r="P12" s="4"/>
      <c r="Q12" s="4"/>
      <c r="R12" s="58"/>
    </row>
    <row r="13" spans="1:18" ht="14" x14ac:dyDescent="0.3">
      <c r="A13" s="141" t="s">
        <v>49</v>
      </c>
      <c r="B13" s="129">
        <v>1468.36</v>
      </c>
      <c r="D13" s="131">
        <v>4.4000000000000004</v>
      </c>
      <c r="E13" s="131">
        <v>6.3</v>
      </c>
      <c r="F13" s="131">
        <v>249</v>
      </c>
      <c r="G13" s="137">
        <v>1.46</v>
      </c>
      <c r="H13" s="131">
        <v>1.984</v>
      </c>
      <c r="I13" s="136"/>
      <c r="J13" s="60" t="s">
        <v>96</v>
      </c>
      <c r="K13" s="2">
        <v>62</v>
      </c>
      <c r="L13" s="2">
        <v>3466887.5059467545</v>
      </c>
      <c r="M13" s="2">
        <v>55917.540418496043</v>
      </c>
      <c r="N13" s="2"/>
      <c r="O13" s="64"/>
      <c r="P13" s="4"/>
      <c r="Q13" s="4"/>
      <c r="R13" s="58"/>
    </row>
    <row r="14" spans="1:18" ht="14.5" thickBot="1" x14ac:dyDescent="0.35">
      <c r="A14" s="141" t="s">
        <v>50</v>
      </c>
      <c r="B14" s="129">
        <v>1322.7</v>
      </c>
      <c r="D14" s="131">
        <v>3.9</v>
      </c>
      <c r="E14" s="131">
        <v>6.4</v>
      </c>
      <c r="F14" s="131">
        <v>236</v>
      </c>
      <c r="G14" s="137">
        <v>1.581</v>
      </c>
      <c r="H14" s="131">
        <v>1.986</v>
      </c>
      <c r="I14" s="136"/>
      <c r="J14" s="61" t="s">
        <v>97</v>
      </c>
      <c r="K14" s="5">
        <v>67</v>
      </c>
      <c r="L14" s="5">
        <v>56602572.22412356</v>
      </c>
      <c r="M14" s="5"/>
      <c r="N14" s="5"/>
      <c r="O14" s="65"/>
      <c r="P14" s="4"/>
      <c r="Q14" s="4"/>
      <c r="R14" s="58"/>
    </row>
    <row r="15" spans="1:18" ht="14.5" thickBot="1" x14ac:dyDescent="0.35">
      <c r="A15" s="141" t="s">
        <v>51</v>
      </c>
      <c r="B15" s="129">
        <v>1280</v>
      </c>
      <c r="D15" s="131">
        <v>4.0999999999999996</v>
      </c>
      <c r="E15" s="131">
        <v>6.7</v>
      </c>
      <c r="F15" s="131">
        <v>226</v>
      </c>
      <c r="G15" s="137">
        <v>1.575</v>
      </c>
      <c r="H15" s="131">
        <v>1.9910000000000001</v>
      </c>
      <c r="I15" s="136"/>
      <c r="J15" s="57"/>
      <c r="K15" s="4"/>
      <c r="L15" s="4"/>
      <c r="M15" s="4"/>
      <c r="N15" s="4"/>
      <c r="O15" s="4"/>
      <c r="P15" s="4"/>
      <c r="Q15" s="4"/>
      <c r="R15" s="58"/>
    </row>
    <row r="16" spans="1:18" ht="14.5" x14ac:dyDescent="0.35">
      <c r="A16" s="141" t="s">
        <v>0</v>
      </c>
      <c r="B16" s="129">
        <v>1166.3599999999999</v>
      </c>
      <c r="D16" s="131">
        <v>4.0999999999999996</v>
      </c>
      <c r="E16" s="131">
        <v>7.1</v>
      </c>
      <c r="F16" s="131">
        <v>232</v>
      </c>
      <c r="G16" s="137">
        <v>1.4079999999999999</v>
      </c>
      <c r="H16" s="131">
        <v>1.78</v>
      </c>
      <c r="I16" s="136"/>
      <c r="J16" s="62"/>
      <c r="K16" s="6" t="s">
        <v>103</v>
      </c>
      <c r="L16" s="6" t="s">
        <v>92</v>
      </c>
      <c r="M16" s="6" t="s">
        <v>104</v>
      </c>
      <c r="N16" s="6" t="s">
        <v>105</v>
      </c>
      <c r="O16" s="6" t="s">
        <v>124</v>
      </c>
      <c r="P16" s="6" t="s">
        <v>125</v>
      </c>
      <c r="Q16" s="6" t="s">
        <v>126</v>
      </c>
      <c r="R16" s="63" t="s">
        <v>127</v>
      </c>
    </row>
    <row r="17" spans="1:18" ht="14" x14ac:dyDescent="0.3">
      <c r="A17" s="141" t="s">
        <v>1</v>
      </c>
      <c r="B17" s="129">
        <v>903.25</v>
      </c>
      <c r="D17" s="131">
        <v>3.7</v>
      </c>
      <c r="E17" s="131">
        <v>9.6999999999999993</v>
      </c>
      <c r="F17" s="131">
        <v>221</v>
      </c>
      <c r="G17" s="137">
        <v>1.3919999999999999</v>
      </c>
      <c r="H17" s="131">
        <v>1.462</v>
      </c>
      <c r="I17" s="136"/>
      <c r="J17" s="60" t="s">
        <v>86</v>
      </c>
      <c r="K17" s="2">
        <v>-377.908371042505</v>
      </c>
      <c r="L17" s="2">
        <v>482.90505031780549</v>
      </c>
      <c r="M17" s="2">
        <v>-0.78257282833095043</v>
      </c>
      <c r="N17" s="2">
        <v>0.43685683784328433</v>
      </c>
      <c r="O17" s="2">
        <v>-1343.2218120593689</v>
      </c>
      <c r="P17" s="2">
        <v>587.40506997435898</v>
      </c>
      <c r="Q17" s="2">
        <v>-1343.2218120593689</v>
      </c>
      <c r="R17" s="64">
        <v>587.40506997435898</v>
      </c>
    </row>
    <row r="18" spans="1:18" ht="14" x14ac:dyDescent="0.3">
      <c r="A18" s="141" t="s">
        <v>2</v>
      </c>
      <c r="B18" s="129">
        <v>797.87</v>
      </c>
      <c r="D18" s="131">
        <v>3.2</v>
      </c>
      <c r="E18" s="131">
        <v>9.1</v>
      </c>
      <c r="F18" s="131">
        <v>213</v>
      </c>
      <c r="G18" s="137">
        <v>1.3260000000000001</v>
      </c>
      <c r="H18" s="131">
        <v>1.43</v>
      </c>
      <c r="I18" s="136"/>
      <c r="J18" s="60" t="s">
        <v>57</v>
      </c>
      <c r="K18" s="2">
        <v>110.41166752757441</v>
      </c>
      <c r="L18" s="2">
        <v>56.317889989096969</v>
      </c>
      <c r="M18" s="2">
        <v>1.9605078874394954</v>
      </c>
      <c r="N18" s="140">
        <v>5.4433429974487128E-2</v>
      </c>
      <c r="O18" s="2">
        <v>-2.1661904600497195</v>
      </c>
      <c r="P18" s="2">
        <v>222.98952551519852</v>
      </c>
      <c r="Q18" s="2">
        <v>-2.1661904600497195</v>
      </c>
      <c r="R18" s="64">
        <v>222.98952551519852</v>
      </c>
    </row>
    <row r="19" spans="1:18" ht="14" x14ac:dyDescent="0.3">
      <c r="A19" s="141" t="s">
        <v>3</v>
      </c>
      <c r="B19" s="129">
        <v>919.32</v>
      </c>
      <c r="D19" s="131">
        <v>3.7</v>
      </c>
      <c r="E19" s="131">
        <v>8.1</v>
      </c>
      <c r="F19" s="131">
        <v>182</v>
      </c>
      <c r="G19" s="137">
        <v>1.4019999999999999</v>
      </c>
      <c r="H19" s="131">
        <v>1.645</v>
      </c>
      <c r="I19" s="136"/>
      <c r="J19" s="60" t="s">
        <v>233</v>
      </c>
      <c r="K19" s="2">
        <v>-293.140138906007</v>
      </c>
      <c r="L19" s="2">
        <v>36.30399442418841</v>
      </c>
      <c r="M19" s="2">
        <v>-8.074597397764455</v>
      </c>
      <c r="N19" s="2">
        <v>2.9377351951345924E-11</v>
      </c>
      <c r="O19" s="2">
        <v>-365.71078971449822</v>
      </c>
      <c r="P19" s="2">
        <v>-220.56948809751574</v>
      </c>
      <c r="Q19" s="2">
        <v>-365.71078971449822</v>
      </c>
      <c r="R19" s="64">
        <v>-220.56948809751574</v>
      </c>
    </row>
    <row r="20" spans="1:18" ht="14" x14ac:dyDescent="0.3">
      <c r="A20" s="141" t="s">
        <v>4</v>
      </c>
      <c r="B20" s="129">
        <v>1057.08</v>
      </c>
      <c r="D20" s="131">
        <v>3.8</v>
      </c>
      <c r="E20" s="131">
        <v>6.5</v>
      </c>
      <c r="F20" s="131">
        <v>163</v>
      </c>
      <c r="G20" s="137">
        <v>1.4630000000000001</v>
      </c>
      <c r="H20" s="131">
        <v>1.6</v>
      </c>
      <c r="I20" s="136"/>
      <c r="J20" s="60" t="s">
        <v>60</v>
      </c>
      <c r="K20" s="2">
        <v>13.658594523384791</v>
      </c>
      <c r="L20" s="2">
        <v>0.76142922697743964</v>
      </c>
      <c r="M20" s="2">
        <v>17.93810119110319</v>
      </c>
      <c r="N20" s="2">
        <v>3.1528676240535928E-26</v>
      </c>
      <c r="O20" s="2">
        <v>12.136519186420145</v>
      </c>
      <c r="P20" s="2">
        <v>15.180669860349436</v>
      </c>
      <c r="Q20" s="2">
        <v>12.136519186420145</v>
      </c>
      <c r="R20" s="64">
        <v>15.180669860349436</v>
      </c>
    </row>
    <row r="21" spans="1:18" ht="14" x14ac:dyDescent="0.3">
      <c r="A21" s="141" t="s">
        <v>5</v>
      </c>
      <c r="B21" s="129">
        <f>ROUND(AVERAGE(B20,B22),2)</f>
        <v>1113.26</v>
      </c>
      <c r="D21" s="131">
        <v>3.7</v>
      </c>
      <c r="E21" s="131">
        <v>5.8</v>
      </c>
      <c r="F21" s="131">
        <v>159</v>
      </c>
      <c r="G21" s="137">
        <v>1.4330000000000001</v>
      </c>
      <c r="H21" s="131">
        <v>1.617</v>
      </c>
      <c r="I21" s="136"/>
      <c r="J21" s="60" t="s">
        <v>188</v>
      </c>
      <c r="K21" s="2">
        <v>1383.6398242267735</v>
      </c>
      <c r="L21" s="2">
        <v>387.9687804315883</v>
      </c>
      <c r="M21" s="2">
        <v>3.5663689812555806</v>
      </c>
      <c r="N21" s="2">
        <v>7.0435462100948496E-4</v>
      </c>
      <c r="O21" s="2">
        <v>608.10128264585137</v>
      </c>
      <c r="P21" s="2">
        <v>2159.1783658076956</v>
      </c>
      <c r="Q21" s="2">
        <v>608.10128264585137</v>
      </c>
      <c r="R21" s="64">
        <v>2159.1783658076956</v>
      </c>
    </row>
    <row r="22" spans="1:18" ht="14.5" thickBot="1" x14ac:dyDescent="0.35">
      <c r="A22" s="141" t="s">
        <v>6</v>
      </c>
      <c r="B22" s="129">
        <v>1169.43</v>
      </c>
      <c r="D22" s="131">
        <v>3.9</v>
      </c>
      <c r="E22" s="131">
        <v>5.6</v>
      </c>
      <c r="F22" s="131">
        <v>155</v>
      </c>
      <c r="G22" s="137">
        <v>1.353</v>
      </c>
      <c r="H22" s="131">
        <v>1.5189999999999999</v>
      </c>
      <c r="I22" s="136"/>
      <c r="J22" s="61" t="s">
        <v>248</v>
      </c>
      <c r="K22" s="5">
        <v>-963.26713697720788</v>
      </c>
      <c r="L22" s="5">
        <v>263.52249217673545</v>
      </c>
      <c r="M22" s="5">
        <v>-3.6553507407298569</v>
      </c>
      <c r="N22" s="5">
        <v>5.3071464142873559E-4</v>
      </c>
      <c r="O22" s="5">
        <v>-1490.0410929361537</v>
      </c>
      <c r="P22" s="5">
        <v>-436.49318101826213</v>
      </c>
      <c r="Q22" s="5">
        <v>-1490.0410929361537</v>
      </c>
      <c r="R22" s="65">
        <v>-436.49318101826213</v>
      </c>
    </row>
    <row r="23" spans="1:18" ht="14" x14ac:dyDescent="0.3">
      <c r="A23" s="141" t="s">
        <v>7</v>
      </c>
      <c r="B23" s="129">
        <v>1030.71</v>
      </c>
      <c r="D23" s="131">
        <v>3.6</v>
      </c>
      <c r="E23" s="131">
        <v>5.4</v>
      </c>
      <c r="F23" s="131">
        <v>168</v>
      </c>
      <c r="G23" s="137">
        <v>1.2290000000000001</v>
      </c>
      <c r="H23" s="131">
        <v>1.4950000000000001</v>
      </c>
      <c r="I23" s="136"/>
      <c r="J23"/>
      <c r="K23"/>
      <c r="L23"/>
      <c r="M23"/>
      <c r="N23"/>
      <c r="O23"/>
      <c r="P23"/>
      <c r="Q23"/>
      <c r="R23"/>
    </row>
    <row r="24" spans="1:18" ht="14" x14ac:dyDescent="0.3">
      <c r="A24" s="141" t="s">
        <v>8</v>
      </c>
      <c r="B24" s="129">
        <v>1141.2</v>
      </c>
      <c r="D24" s="131">
        <v>2.9</v>
      </c>
      <c r="E24" s="131">
        <v>4.8</v>
      </c>
      <c r="F24" s="131">
        <v>169</v>
      </c>
      <c r="G24" s="137">
        <v>1.36</v>
      </c>
      <c r="H24" s="131">
        <v>1.573</v>
      </c>
      <c r="I24" s="136"/>
      <c r="J24"/>
      <c r="K24"/>
      <c r="L24"/>
      <c r="M24"/>
      <c r="N24"/>
      <c r="O24"/>
      <c r="P24"/>
      <c r="Q24"/>
      <c r="R24"/>
    </row>
    <row r="25" spans="1:18" ht="14" x14ac:dyDescent="0.3">
      <c r="A25" s="141" t="s">
        <v>9</v>
      </c>
      <c r="B25" s="129">
        <v>1257.6400000000001</v>
      </c>
      <c r="D25" s="131">
        <v>3</v>
      </c>
      <c r="E25" s="131">
        <v>4.7</v>
      </c>
      <c r="F25" s="131">
        <v>170</v>
      </c>
      <c r="G25" s="137">
        <v>1.327</v>
      </c>
      <c r="H25" s="131">
        <v>1.5389999999999999</v>
      </c>
      <c r="I25" s="136"/>
      <c r="J25"/>
      <c r="K25"/>
      <c r="L25"/>
      <c r="M25"/>
      <c r="N25"/>
      <c r="O25"/>
      <c r="P25"/>
      <c r="Q25"/>
      <c r="R25"/>
    </row>
    <row r="26" spans="1:18" ht="13" x14ac:dyDescent="0.3">
      <c r="A26" s="141" t="s">
        <v>10</v>
      </c>
      <c r="B26" s="129">
        <v>1325.83</v>
      </c>
      <c r="D26" s="131">
        <v>3.5</v>
      </c>
      <c r="E26" s="131">
        <v>5</v>
      </c>
      <c r="F26" s="131">
        <v>174</v>
      </c>
      <c r="G26" s="137">
        <v>1.4179999999999999</v>
      </c>
      <c r="H26" s="131">
        <v>1.605</v>
      </c>
      <c r="I26" s="136"/>
      <c r="J26" s="88"/>
      <c r="K26" s="88"/>
      <c r="L26" s="90"/>
      <c r="M26" s="88"/>
    </row>
    <row r="27" spans="1:18" ht="13" x14ac:dyDescent="0.25">
      <c r="A27" s="141" t="s">
        <v>11</v>
      </c>
      <c r="B27" s="129">
        <v>1320.64</v>
      </c>
      <c r="D27" s="131">
        <v>3.3</v>
      </c>
      <c r="E27" s="131">
        <v>4.8</v>
      </c>
      <c r="F27" s="131">
        <v>175</v>
      </c>
      <c r="G27" s="131">
        <v>1.452</v>
      </c>
      <c r="H27" s="131">
        <v>1.607</v>
      </c>
      <c r="I27" s="136"/>
      <c r="J27" s="89"/>
      <c r="K27" s="89"/>
      <c r="L27" s="91"/>
      <c r="M27" s="89"/>
    </row>
    <row r="28" spans="1:18" ht="13" x14ac:dyDescent="0.25">
      <c r="A28" s="141" t="s">
        <v>12</v>
      </c>
      <c r="B28" s="129">
        <v>1131.42</v>
      </c>
      <c r="D28" s="131">
        <v>2.5</v>
      </c>
      <c r="E28" s="131">
        <v>4.5</v>
      </c>
      <c r="F28" s="131">
        <v>171</v>
      </c>
      <c r="G28" s="131">
        <v>1.345</v>
      </c>
      <c r="H28" s="131">
        <v>1.5620000000000001</v>
      </c>
      <c r="I28" s="136"/>
      <c r="J28" s="89"/>
      <c r="K28" s="89"/>
      <c r="L28" s="91"/>
      <c r="M28" s="89"/>
    </row>
    <row r="29" spans="1:18" ht="13" x14ac:dyDescent="0.25">
      <c r="A29" s="141" t="s">
        <v>13</v>
      </c>
      <c r="B29" s="129">
        <v>1257.5999999999999</v>
      </c>
      <c r="D29" s="131">
        <v>2.1</v>
      </c>
      <c r="E29" s="131">
        <v>4.8</v>
      </c>
      <c r="F29" s="131">
        <v>178</v>
      </c>
      <c r="G29" s="131">
        <v>1.2969999999999999</v>
      </c>
      <c r="H29" s="131">
        <v>1.554</v>
      </c>
      <c r="I29" s="136"/>
      <c r="J29" s="89"/>
      <c r="K29" s="89"/>
      <c r="L29" s="91"/>
      <c r="M29" s="89"/>
    </row>
    <row r="30" spans="1:18" ht="13" x14ac:dyDescent="0.25">
      <c r="A30" s="141" t="s">
        <v>14</v>
      </c>
      <c r="B30" s="129">
        <v>1408.47</v>
      </c>
      <c r="D30" s="131">
        <v>2.1</v>
      </c>
      <c r="E30" s="131">
        <v>4.4000000000000004</v>
      </c>
      <c r="F30" s="131">
        <v>183</v>
      </c>
      <c r="G30" s="131">
        <v>1.333</v>
      </c>
      <c r="H30" s="131">
        <v>1.599</v>
      </c>
      <c r="I30" s="136"/>
      <c r="J30" s="89"/>
      <c r="K30" s="89"/>
      <c r="L30" s="91"/>
      <c r="M30" s="89"/>
    </row>
    <row r="31" spans="1:18" ht="13" x14ac:dyDescent="0.25">
      <c r="A31" s="141" t="s">
        <v>15</v>
      </c>
      <c r="B31" s="129">
        <v>1362.16</v>
      </c>
      <c r="D31" s="131">
        <v>1.8</v>
      </c>
      <c r="E31" s="131">
        <v>4.3</v>
      </c>
      <c r="F31" s="131">
        <v>180</v>
      </c>
      <c r="G31" s="131">
        <v>1.2669999999999999</v>
      </c>
      <c r="H31" s="131">
        <v>1.569</v>
      </c>
      <c r="I31" s="136"/>
      <c r="J31" s="89"/>
      <c r="K31" s="89"/>
      <c r="L31" s="91"/>
      <c r="M31" s="89"/>
    </row>
    <row r="32" spans="1:18" ht="13" x14ac:dyDescent="0.25">
      <c r="A32" s="141" t="s">
        <v>16</v>
      </c>
      <c r="B32" s="129">
        <v>1440.67</v>
      </c>
      <c r="D32" s="131">
        <v>1.6</v>
      </c>
      <c r="E32" s="131">
        <v>3.9</v>
      </c>
      <c r="F32" s="131">
        <v>184</v>
      </c>
      <c r="G32" s="131">
        <v>1.286</v>
      </c>
      <c r="H32" s="131">
        <v>1.613</v>
      </c>
      <c r="I32" s="136"/>
      <c r="J32" s="89"/>
      <c r="K32" s="89"/>
      <c r="L32" s="91"/>
      <c r="M32" s="89"/>
    </row>
    <row r="33" spans="1:13" ht="13" x14ac:dyDescent="0.25">
      <c r="A33" s="141" t="s">
        <v>17</v>
      </c>
      <c r="B33" s="129">
        <v>1426.19</v>
      </c>
      <c r="D33" s="131">
        <v>1.7</v>
      </c>
      <c r="E33" s="131">
        <v>3.6</v>
      </c>
      <c r="F33" s="131">
        <v>185</v>
      </c>
      <c r="G33" s="131">
        <v>1.319</v>
      </c>
      <c r="H33" s="131">
        <v>1.6259999999999999</v>
      </c>
      <c r="I33" s="136"/>
      <c r="J33" s="89"/>
      <c r="K33" s="89"/>
      <c r="L33" s="91"/>
      <c r="M33" s="89"/>
    </row>
    <row r="34" spans="1:13" ht="13" x14ac:dyDescent="0.25">
      <c r="A34" s="141" t="s">
        <v>18</v>
      </c>
      <c r="B34" s="129">
        <v>1569.19</v>
      </c>
      <c r="D34" s="131">
        <v>1.9</v>
      </c>
      <c r="E34" s="131">
        <v>3.7</v>
      </c>
      <c r="F34" s="131">
        <v>189</v>
      </c>
      <c r="G34" s="131">
        <v>1.282</v>
      </c>
      <c r="H34" s="131">
        <v>1.5189999999999999</v>
      </c>
      <c r="I34" s="136"/>
      <c r="J34" s="89"/>
      <c r="K34" s="89"/>
      <c r="L34" s="91"/>
      <c r="M34" s="89"/>
    </row>
    <row r="35" spans="1:13" ht="13" x14ac:dyDescent="0.25">
      <c r="A35" s="141" t="s">
        <v>19</v>
      </c>
      <c r="B35" s="129">
        <v>1606.28</v>
      </c>
      <c r="D35" s="131">
        <v>2</v>
      </c>
      <c r="E35" s="131">
        <v>3.8</v>
      </c>
      <c r="F35" s="131">
        <v>197</v>
      </c>
      <c r="G35" s="131">
        <v>1.3009999999999999</v>
      </c>
      <c r="H35" s="131">
        <v>1.5209999999999999</v>
      </c>
      <c r="I35" s="136"/>
      <c r="J35" s="89"/>
      <c r="K35" s="89"/>
      <c r="L35" s="91"/>
      <c r="M35" s="89"/>
    </row>
    <row r="36" spans="1:13" ht="13" x14ac:dyDescent="0.25">
      <c r="A36" s="141" t="s">
        <v>20</v>
      </c>
      <c r="B36" s="129">
        <v>1681.55</v>
      </c>
      <c r="D36" s="131">
        <v>2.7</v>
      </c>
      <c r="E36" s="131">
        <v>4.7</v>
      </c>
      <c r="F36" s="131">
        <v>209</v>
      </c>
      <c r="G36" s="131">
        <v>1.3540000000000001</v>
      </c>
      <c r="H36" s="131">
        <v>1.6180000000000001</v>
      </c>
      <c r="I36" s="136"/>
      <c r="J36" s="89"/>
      <c r="K36" s="89"/>
      <c r="L36" s="91"/>
      <c r="M36" s="89"/>
    </row>
    <row r="37" spans="1:13" ht="13" x14ac:dyDescent="0.25">
      <c r="A37" s="141" t="s">
        <v>21</v>
      </c>
      <c r="B37" s="129">
        <v>1848.36</v>
      </c>
      <c r="D37" s="131">
        <v>2.8</v>
      </c>
      <c r="E37" s="131">
        <v>4.5</v>
      </c>
      <c r="F37" s="131">
        <v>212</v>
      </c>
      <c r="G37" s="131">
        <v>1.3779999999999999</v>
      </c>
      <c r="H37" s="131">
        <v>1.657</v>
      </c>
      <c r="I37" s="136"/>
      <c r="J37" s="89"/>
      <c r="K37" s="89"/>
      <c r="L37" s="91"/>
      <c r="M37" s="89"/>
    </row>
    <row r="38" spans="1:13" ht="13" x14ac:dyDescent="0.25">
      <c r="A38" s="141" t="s">
        <v>22</v>
      </c>
      <c r="B38" s="129">
        <v>1872.34</v>
      </c>
      <c r="D38" s="131">
        <v>2.8</v>
      </c>
      <c r="E38" s="131">
        <v>4.4000000000000004</v>
      </c>
      <c r="F38" s="131">
        <v>209</v>
      </c>
      <c r="G38" s="131">
        <v>1.3779999999999999</v>
      </c>
      <c r="H38" s="131">
        <v>1.6679999999999999</v>
      </c>
      <c r="I38" s="136"/>
      <c r="J38" s="89"/>
      <c r="K38" s="89"/>
      <c r="L38" s="91"/>
      <c r="M38" s="89"/>
    </row>
    <row r="39" spans="1:13" ht="13" x14ac:dyDescent="0.25">
      <c r="A39" s="141" t="s">
        <v>23</v>
      </c>
      <c r="B39" s="129">
        <v>1960.23</v>
      </c>
      <c r="D39" s="131">
        <v>2.7</v>
      </c>
      <c r="E39" s="131">
        <v>4</v>
      </c>
      <c r="F39" s="131">
        <v>215</v>
      </c>
      <c r="G39" s="131">
        <v>1.369</v>
      </c>
      <c r="H39" s="131">
        <v>1.7110000000000001</v>
      </c>
      <c r="I39" s="136"/>
      <c r="J39" s="89"/>
      <c r="K39" s="89"/>
      <c r="L39" s="91"/>
      <c r="M39" s="89"/>
    </row>
    <row r="40" spans="1:13" ht="13" x14ac:dyDescent="0.25">
      <c r="A40" s="141" t="s">
        <v>24</v>
      </c>
      <c r="B40" s="129">
        <v>1972.29</v>
      </c>
      <c r="D40" s="131">
        <v>2.5</v>
      </c>
      <c r="E40" s="131">
        <v>3.9</v>
      </c>
      <c r="F40" s="131">
        <v>221</v>
      </c>
      <c r="G40" s="131">
        <v>1.2629999999999999</v>
      </c>
      <c r="H40" s="131">
        <v>1.6220000000000001</v>
      </c>
      <c r="I40" s="136"/>
      <c r="J40" s="89"/>
      <c r="K40" s="89"/>
      <c r="L40" s="91"/>
      <c r="M40" s="89"/>
    </row>
    <row r="41" spans="1:13" ht="13" x14ac:dyDescent="0.25">
      <c r="A41" s="141" t="s">
        <v>25</v>
      </c>
      <c r="B41" s="129">
        <v>2058.9</v>
      </c>
      <c r="D41" s="131">
        <v>2.2999999999999998</v>
      </c>
      <c r="E41" s="131">
        <v>4</v>
      </c>
      <c r="F41" s="131">
        <v>227</v>
      </c>
      <c r="G41" s="131">
        <v>1.21</v>
      </c>
      <c r="H41" s="131">
        <v>1.5580000000000001</v>
      </c>
      <c r="I41" s="136"/>
      <c r="J41" s="89"/>
      <c r="K41" s="89"/>
      <c r="L41" s="91"/>
      <c r="M41" s="89"/>
    </row>
    <row r="42" spans="1:13" ht="13" x14ac:dyDescent="0.25">
      <c r="A42" s="141" t="s">
        <v>26</v>
      </c>
      <c r="B42" s="129">
        <v>2067.89</v>
      </c>
      <c r="D42" s="131">
        <v>2</v>
      </c>
      <c r="E42" s="131">
        <v>3.9</v>
      </c>
      <c r="F42" s="131">
        <v>240</v>
      </c>
      <c r="G42" s="131">
        <v>1.0740000000000001</v>
      </c>
      <c r="H42" s="131">
        <v>1.4850000000000001</v>
      </c>
      <c r="I42" s="136"/>
      <c r="J42" s="89"/>
      <c r="K42" s="89"/>
      <c r="L42" s="91"/>
      <c r="M42" s="89"/>
    </row>
    <row r="43" spans="1:13" ht="13" x14ac:dyDescent="0.25">
      <c r="A43" s="141" t="s">
        <v>27</v>
      </c>
      <c r="B43" s="129">
        <v>2063.11</v>
      </c>
      <c r="D43" s="131">
        <v>2.2000000000000002</v>
      </c>
      <c r="E43" s="131">
        <v>3.9</v>
      </c>
      <c r="F43" s="131">
        <v>243</v>
      </c>
      <c r="G43" s="131">
        <v>1.115</v>
      </c>
      <c r="H43" s="131">
        <v>1.573</v>
      </c>
      <c r="I43" s="136"/>
      <c r="J43" s="89"/>
      <c r="K43" s="89"/>
      <c r="L43" s="91"/>
      <c r="M43" s="89"/>
    </row>
    <row r="44" spans="1:13" ht="13" x14ac:dyDescent="0.25">
      <c r="A44" s="141" t="s">
        <v>28</v>
      </c>
      <c r="B44" s="129">
        <v>1920.03</v>
      </c>
      <c r="D44" s="131">
        <v>2.2999999999999998</v>
      </c>
      <c r="E44" s="131">
        <v>4.3</v>
      </c>
      <c r="F44" s="131">
        <v>245</v>
      </c>
      <c r="G44" s="131">
        <v>1.1160000000000001</v>
      </c>
      <c r="H44" s="131">
        <v>1.512</v>
      </c>
      <c r="I44" s="136"/>
      <c r="J44" s="89"/>
      <c r="K44" s="89"/>
      <c r="L44" s="91"/>
      <c r="M44" s="89"/>
    </row>
    <row r="45" spans="1:13" ht="13" x14ac:dyDescent="0.25">
      <c r="A45" s="141" t="s">
        <v>29</v>
      </c>
      <c r="B45" s="129">
        <v>2043.94</v>
      </c>
      <c r="D45" s="131">
        <v>2.2000000000000002</v>
      </c>
      <c r="E45" s="131">
        <v>4.4000000000000004</v>
      </c>
      <c r="F45" s="131">
        <v>246</v>
      </c>
      <c r="G45" s="131">
        <v>1.0860000000000001</v>
      </c>
      <c r="H45" s="131">
        <v>1.4750000000000001</v>
      </c>
      <c r="I45" s="136"/>
      <c r="J45" s="89"/>
      <c r="K45" s="89"/>
      <c r="L45" s="91"/>
      <c r="M45" s="89"/>
    </row>
    <row r="46" spans="1:13" ht="13" x14ac:dyDescent="0.25">
      <c r="A46" s="141" t="s">
        <v>30</v>
      </c>
      <c r="B46" s="129">
        <v>2059.7399999999998</v>
      </c>
      <c r="D46" s="131">
        <v>2</v>
      </c>
      <c r="E46" s="131">
        <v>4.5</v>
      </c>
      <c r="F46" s="131">
        <v>239</v>
      </c>
      <c r="G46" s="131">
        <v>1.139</v>
      </c>
      <c r="H46" s="131">
        <v>1.4379999999999999</v>
      </c>
      <c r="I46" s="136"/>
      <c r="J46" s="89"/>
      <c r="K46" s="89"/>
      <c r="L46" s="91"/>
      <c r="M46" s="89"/>
    </row>
    <row r="47" spans="1:13" ht="13" x14ac:dyDescent="0.25">
      <c r="A47" s="141" t="s">
        <v>31</v>
      </c>
      <c r="B47" s="129">
        <v>2098.86</v>
      </c>
      <c r="D47" s="131">
        <v>1.8</v>
      </c>
      <c r="E47" s="131">
        <v>3.9</v>
      </c>
      <c r="F47" s="131">
        <v>242</v>
      </c>
      <c r="G47" s="131">
        <v>1.103</v>
      </c>
      <c r="H47" s="131">
        <v>1.3240000000000001</v>
      </c>
      <c r="I47" s="136"/>
      <c r="J47" s="89"/>
      <c r="K47" s="89"/>
      <c r="L47" s="91"/>
      <c r="M47" s="89"/>
    </row>
    <row r="48" spans="1:13" ht="13" x14ac:dyDescent="0.25">
      <c r="A48" s="141" t="s">
        <v>32</v>
      </c>
      <c r="B48" s="132">
        <f>ROUND(AVERAGE(B47,B49),2)</f>
        <v>2168.85</v>
      </c>
      <c r="D48" s="131">
        <v>1.6</v>
      </c>
      <c r="E48" s="131">
        <v>3.5</v>
      </c>
      <c r="F48" s="131">
        <v>255</v>
      </c>
      <c r="G48" s="131">
        <v>1.1240000000000001</v>
      </c>
      <c r="H48" s="131">
        <v>1.302</v>
      </c>
      <c r="I48" s="136"/>
      <c r="J48" s="89"/>
      <c r="K48" s="89"/>
      <c r="L48" s="91"/>
      <c r="M48" s="89"/>
    </row>
    <row r="49" spans="1:13" ht="13" x14ac:dyDescent="0.25">
      <c r="A49" s="141" t="s">
        <v>33</v>
      </c>
      <c r="B49" s="132">
        <v>2238.83</v>
      </c>
      <c r="D49" s="131">
        <v>2.2000000000000002</v>
      </c>
      <c r="E49" s="131">
        <v>3.9</v>
      </c>
      <c r="F49" s="131">
        <v>257</v>
      </c>
      <c r="G49" s="131">
        <v>1.0549999999999999</v>
      </c>
      <c r="H49" s="131">
        <v>1.234</v>
      </c>
      <c r="I49" s="136"/>
      <c r="J49" s="89"/>
      <c r="K49" s="89"/>
      <c r="L49" s="91"/>
      <c r="M49" s="89"/>
    </row>
    <row r="50" spans="1:13" ht="13" x14ac:dyDescent="0.25">
      <c r="A50" s="141" t="s">
        <v>34</v>
      </c>
      <c r="B50" s="132">
        <v>2362.7199999999998</v>
      </c>
      <c r="D50" s="131">
        <v>2.5</v>
      </c>
      <c r="E50" s="131">
        <v>4</v>
      </c>
      <c r="F50" s="131">
        <v>253</v>
      </c>
      <c r="G50" s="131">
        <v>1.07</v>
      </c>
      <c r="H50" s="131">
        <v>1.254</v>
      </c>
      <c r="I50" s="136"/>
      <c r="J50" s="89"/>
      <c r="K50" s="89"/>
      <c r="L50" s="91"/>
      <c r="M50" s="89"/>
    </row>
    <row r="51" spans="1:13" ht="13" x14ac:dyDescent="0.25">
      <c r="A51" s="141" t="s">
        <v>35</v>
      </c>
      <c r="B51" s="132">
        <v>2423.41</v>
      </c>
      <c r="D51" s="131">
        <v>2.2999999999999998</v>
      </c>
      <c r="E51" s="131">
        <v>3.8</v>
      </c>
      <c r="F51" s="131">
        <v>262</v>
      </c>
      <c r="G51" s="131">
        <v>1.141</v>
      </c>
      <c r="H51" s="131">
        <v>1.3</v>
      </c>
      <c r="I51" s="136"/>
      <c r="J51" s="89"/>
      <c r="K51" s="89"/>
      <c r="L51" s="91"/>
      <c r="M51" s="89"/>
    </row>
    <row r="52" spans="1:13" ht="13" x14ac:dyDescent="0.25">
      <c r="A52" s="141" t="s">
        <v>36</v>
      </c>
      <c r="B52" s="132">
        <v>2603.2773015873017</v>
      </c>
      <c r="D52" s="131">
        <v>2.2999999999999998</v>
      </c>
      <c r="E52" s="131">
        <v>3.7</v>
      </c>
      <c r="F52" s="131">
        <v>267</v>
      </c>
      <c r="G52" s="131">
        <v>1.181</v>
      </c>
      <c r="H52" s="131">
        <v>1.34</v>
      </c>
      <c r="I52" s="136"/>
      <c r="J52" s="89"/>
      <c r="K52" s="89"/>
      <c r="L52" s="91"/>
      <c r="M52" s="89"/>
    </row>
    <row r="53" spans="1:13" ht="13" x14ac:dyDescent="0.25">
      <c r="A53" s="141" t="s">
        <v>37</v>
      </c>
      <c r="B53" s="132">
        <v>2733.4767213114756</v>
      </c>
      <c r="D53" s="131">
        <v>2.4</v>
      </c>
      <c r="E53" s="131">
        <v>3.7</v>
      </c>
      <c r="F53" s="131">
        <v>275</v>
      </c>
      <c r="G53" s="131">
        <v>1.202</v>
      </c>
      <c r="H53" s="131">
        <v>1.353</v>
      </c>
      <c r="I53" s="136"/>
      <c r="J53" s="89"/>
      <c r="K53" s="89"/>
      <c r="L53" s="91"/>
      <c r="M53" s="89"/>
    </row>
    <row r="54" spans="1:13" ht="14" x14ac:dyDescent="0.3">
      <c r="A54" s="142" t="s">
        <v>62</v>
      </c>
      <c r="B54" s="134">
        <v>2669.29</v>
      </c>
      <c r="D54" s="131">
        <v>2.8</v>
      </c>
      <c r="E54" s="131">
        <v>4.0999999999999996</v>
      </c>
      <c r="F54" s="131">
        <v>270</v>
      </c>
      <c r="G54" s="131">
        <v>1.232</v>
      </c>
      <c r="H54" s="131">
        <v>1.403</v>
      </c>
      <c r="I54" s="136"/>
    </row>
    <row r="55" spans="1:13" ht="14" x14ac:dyDescent="0.3">
      <c r="A55" s="142" t="s">
        <v>63</v>
      </c>
      <c r="B55" s="134">
        <v>2760.05</v>
      </c>
      <c r="D55" s="131">
        <v>2.9</v>
      </c>
      <c r="E55" s="131">
        <v>4.5</v>
      </c>
      <c r="F55" s="131">
        <v>283</v>
      </c>
      <c r="G55" s="131">
        <v>1.1679999999999999</v>
      </c>
      <c r="H55" s="131">
        <v>1.32</v>
      </c>
      <c r="I55" s="136"/>
    </row>
    <row r="56" spans="1:13" ht="14" x14ac:dyDescent="0.3">
      <c r="A56" s="142" t="s">
        <v>235</v>
      </c>
      <c r="B56" s="134">
        <v>2942.92</v>
      </c>
      <c r="D56" s="131">
        <v>2.9</v>
      </c>
      <c r="E56" s="131">
        <v>4.5</v>
      </c>
      <c r="F56" s="131">
        <v>276</v>
      </c>
      <c r="G56" s="131">
        <v>1.1619999999999999</v>
      </c>
      <c r="H56" s="131">
        <v>1.3049999999999999</v>
      </c>
      <c r="I56" s="136"/>
    </row>
    <row r="57" spans="1:13" ht="14" x14ac:dyDescent="0.3">
      <c r="A57" s="142" t="s">
        <v>65</v>
      </c>
      <c r="B57" s="134">
        <v>2507.67</v>
      </c>
      <c r="D57" s="131">
        <v>3</v>
      </c>
      <c r="E57" s="131">
        <v>4.8</v>
      </c>
      <c r="F57" s="131">
        <v>277</v>
      </c>
      <c r="G57" s="131">
        <v>1.1459999999999999</v>
      </c>
      <c r="H57" s="131">
        <v>1.276</v>
      </c>
      <c r="I57" s="136"/>
    </row>
    <row r="58" spans="1:13" ht="14" x14ac:dyDescent="0.3">
      <c r="A58" s="142" t="s">
        <v>66</v>
      </c>
      <c r="B58" s="134">
        <v>2845.83</v>
      </c>
      <c r="D58" s="131">
        <v>2.7</v>
      </c>
      <c r="E58" s="131">
        <v>4.5</v>
      </c>
      <c r="F58" s="131">
        <v>283</v>
      </c>
      <c r="G58" s="131">
        <v>1.123</v>
      </c>
      <c r="H58" s="131">
        <v>1.3029999999999999</v>
      </c>
      <c r="I58" s="136"/>
    </row>
    <row r="59" spans="1:13" ht="14" x14ac:dyDescent="0.3">
      <c r="A59" s="142" t="s">
        <v>67</v>
      </c>
      <c r="B59" s="134">
        <v>2948.19</v>
      </c>
      <c r="D59" s="131">
        <v>2.4</v>
      </c>
      <c r="E59" s="131">
        <v>4</v>
      </c>
      <c r="F59" s="131">
        <v>296</v>
      </c>
      <c r="G59" s="131">
        <v>1.137</v>
      </c>
      <c r="H59" s="131">
        <v>1.27</v>
      </c>
      <c r="I59" s="136"/>
    </row>
    <row r="60" spans="1:13" ht="14" x14ac:dyDescent="0.3">
      <c r="A60" s="142" t="s">
        <v>68</v>
      </c>
      <c r="B60" s="134">
        <v>2967.49</v>
      </c>
      <c r="D60" s="131">
        <v>1.8</v>
      </c>
      <c r="E60" s="131">
        <v>3.4</v>
      </c>
      <c r="F60" s="131">
        <v>305</v>
      </c>
      <c r="G60" s="131">
        <v>1.091</v>
      </c>
      <c r="H60" s="131">
        <v>1.2310000000000001</v>
      </c>
      <c r="I60" s="136"/>
    </row>
    <row r="61" spans="1:13" ht="14" x14ac:dyDescent="0.3">
      <c r="A61" s="142" t="s">
        <v>69</v>
      </c>
      <c r="B61" s="134">
        <v>3220.25</v>
      </c>
      <c r="D61" s="131">
        <v>1.8</v>
      </c>
      <c r="E61" s="131">
        <v>3.3</v>
      </c>
      <c r="F61" s="131">
        <v>298</v>
      </c>
      <c r="G61" s="131">
        <v>1.123</v>
      </c>
      <c r="H61" s="131">
        <v>1.327</v>
      </c>
      <c r="I61" s="136"/>
    </row>
    <row r="62" spans="1:13" ht="14" x14ac:dyDescent="0.3">
      <c r="A62" s="142" t="s">
        <v>70</v>
      </c>
      <c r="B62" s="134">
        <v>2533.02</v>
      </c>
      <c r="D62" s="131">
        <v>1.4</v>
      </c>
      <c r="E62" s="131">
        <v>3.4</v>
      </c>
      <c r="F62" s="131">
        <v>300</v>
      </c>
      <c r="G62" s="131">
        <v>1.1020000000000001</v>
      </c>
      <c r="H62" s="131">
        <v>1.2450000000000001</v>
      </c>
      <c r="I62" s="136"/>
    </row>
    <row r="63" spans="1:13" ht="14" x14ac:dyDescent="0.3">
      <c r="A63" s="142" t="s">
        <v>71</v>
      </c>
      <c r="B63" s="134">
        <v>3078.13</v>
      </c>
      <c r="D63" s="131">
        <v>0.7</v>
      </c>
      <c r="E63" s="131">
        <v>3.4</v>
      </c>
      <c r="F63" s="131">
        <v>302</v>
      </c>
      <c r="G63" s="131">
        <v>1.1240000000000001</v>
      </c>
      <c r="H63" s="131">
        <v>1.2370000000000001</v>
      </c>
      <c r="I63" s="136"/>
    </row>
    <row r="64" spans="1:13" ht="14" x14ac:dyDescent="0.3">
      <c r="A64" s="142" t="s">
        <v>72</v>
      </c>
      <c r="B64" s="134">
        <v>3344.15</v>
      </c>
      <c r="D64" s="131">
        <v>0.6</v>
      </c>
      <c r="E64" s="131">
        <v>2.4</v>
      </c>
      <c r="F64" s="131">
        <v>300</v>
      </c>
      <c r="G64" s="131">
        <v>1.1719999999999999</v>
      </c>
      <c r="H64" s="131">
        <v>1.292</v>
      </c>
      <c r="I64" s="136"/>
    </row>
    <row r="65" spans="1:9" ht="14" x14ac:dyDescent="0.3">
      <c r="A65" s="142" t="s">
        <v>73</v>
      </c>
      <c r="B65" s="134">
        <v>3823.17</v>
      </c>
      <c r="D65" s="131">
        <v>0.9</v>
      </c>
      <c r="E65" s="131">
        <v>2.2999999999999998</v>
      </c>
      <c r="F65" s="131">
        <v>312</v>
      </c>
      <c r="G65" s="131">
        <v>1.2230000000000001</v>
      </c>
      <c r="H65" s="131">
        <v>1.3660000000000001</v>
      </c>
      <c r="I65" s="136"/>
    </row>
    <row r="66" spans="1:9" ht="14" x14ac:dyDescent="0.3">
      <c r="A66" s="142" t="s">
        <v>74</v>
      </c>
      <c r="B66" s="134">
        <v>4055.46</v>
      </c>
      <c r="D66" s="131">
        <v>1.4</v>
      </c>
      <c r="E66" s="131">
        <v>2.4</v>
      </c>
      <c r="F66" s="131">
        <v>313</v>
      </c>
      <c r="G66" s="131">
        <v>1.1739999999999999</v>
      </c>
      <c r="H66" s="131">
        <v>1.38</v>
      </c>
      <c r="I66" s="136"/>
    </row>
    <row r="67" spans="1:9" ht="14" x14ac:dyDescent="0.3">
      <c r="A67" s="142" t="s">
        <v>236</v>
      </c>
      <c r="B67" s="134">
        <v>4377.24</v>
      </c>
      <c r="D67" s="131">
        <v>1.6</v>
      </c>
      <c r="E67" s="131">
        <v>2.6</v>
      </c>
      <c r="F67" s="131">
        <v>323</v>
      </c>
      <c r="G67" s="131">
        <v>1.1850000000000001</v>
      </c>
      <c r="H67" s="131">
        <v>1.381</v>
      </c>
      <c r="I67" s="136"/>
    </row>
    <row r="68" spans="1:9" ht="14" x14ac:dyDescent="0.3">
      <c r="A68" s="142" t="s">
        <v>237</v>
      </c>
      <c r="B68" s="134">
        <v>4357.9399999999996</v>
      </c>
      <c r="D68" s="131">
        <v>1.4</v>
      </c>
      <c r="E68" s="131">
        <v>2.4</v>
      </c>
      <c r="F68" s="131">
        <v>337</v>
      </c>
      <c r="G68" s="131">
        <v>1.1579999999999999</v>
      </c>
      <c r="H68" s="131">
        <v>1.347</v>
      </c>
      <c r="I68" s="136"/>
    </row>
    <row r="69" spans="1:9" ht="14" x14ac:dyDescent="0.3">
      <c r="A69" s="142" t="s">
        <v>238</v>
      </c>
      <c r="B69" s="134">
        <v>4740.84</v>
      </c>
      <c r="D69" s="131">
        <v>1.6</v>
      </c>
      <c r="E69" s="131">
        <v>2.7</v>
      </c>
      <c r="F69" s="131">
        <v>337</v>
      </c>
      <c r="G69" s="131">
        <v>1.1319999999999999</v>
      </c>
      <c r="H69" s="131">
        <v>1.35</v>
      </c>
      <c r="I69" s="136"/>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34A9C5-C5B4-46C6-9ECA-06E434BBE66E}">
  <dimension ref="A1:S69"/>
  <sheetViews>
    <sheetView showGridLines="0" zoomScale="90" zoomScaleNormal="90" workbookViewId="0">
      <selection activeCell="K23" sqref="K23"/>
    </sheetView>
  </sheetViews>
  <sheetFormatPr defaultColWidth="8.58203125" defaultRowHeight="12.5" x14ac:dyDescent="0.25"/>
  <cols>
    <col min="1" max="4" width="9.08203125" style="1" customWidth="1"/>
    <col min="5" max="5" width="12" style="1" customWidth="1"/>
    <col min="6" max="6" width="10.75" style="1" customWidth="1"/>
    <col min="7" max="7" width="9.83203125" style="1" customWidth="1"/>
    <col min="8" max="8" width="8.58203125" style="1"/>
    <col min="9" max="9" width="30.25" style="1" customWidth="1"/>
    <col min="10" max="10" width="11.75" style="1" customWidth="1"/>
    <col min="11" max="11" width="13.5" style="1" customWidth="1"/>
    <col min="12" max="12" width="12.33203125" style="1" customWidth="1"/>
    <col min="13" max="13" width="11.75" style="1" customWidth="1"/>
    <col min="14" max="17" width="12.33203125" style="1" customWidth="1"/>
    <col min="18" max="18" width="8.58203125" style="1"/>
    <col min="19" max="19" width="51.08203125" style="1" customWidth="1"/>
    <col min="20" max="16384" width="8.58203125" style="1"/>
  </cols>
  <sheetData>
    <row r="1" spans="1:19" ht="38" x14ac:dyDescent="0.3">
      <c r="A1" s="16" t="s">
        <v>123</v>
      </c>
      <c r="B1" s="16" t="s">
        <v>109</v>
      </c>
      <c r="C1" s="21"/>
      <c r="D1" s="122" t="s">
        <v>233</v>
      </c>
      <c r="E1" s="122" t="s">
        <v>60</v>
      </c>
      <c r="F1" s="122" t="s">
        <v>188</v>
      </c>
      <c r="G1" s="139" t="s">
        <v>248</v>
      </c>
      <c r="I1" s="54" t="s">
        <v>87</v>
      </c>
      <c r="J1" s="55"/>
      <c r="K1" s="55"/>
      <c r="L1" s="55"/>
      <c r="M1" s="55"/>
      <c r="N1" s="55"/>
      <c r="O1" s="55"/>
      <c r="P1" s="55"/>
      <c r="Q1" s="56"/>
      <c r="S1" s="146"/>
    </row>
    <row r="2" spans="1:19" ht="14.5" thickBot="1" x14ac:dyDescent="0.35">
      <c r="A2" s="141" t="s">
        <v>38</v>
      </c>
      <c r="B2" s="129">
        <v>1180.5899999999999</v>
      </c>
      <c r="C2" s="143"/>
      <c r="D2" s="131">
        <v>5.2</v>
      </c>
      <c r="E2" s="131">
        <v>181</v>
      </c>
      <c r="F2" s="137">
        <v>1.2969999999999999</v>
      </c>
      <c r="G2" s="131">
        <v>1.889</v>
      </c>
      <c r="I2" s="57"/>
      <c r="J2" s="4"/>
      <c r="K2" s="4"/>
      <c r="L2" s="4"/>
      <c r="M2" s="4"/>
      <c r="N2" s="4"/>
      <c r="O2" s="4"/>
      <c r="P2" s="4"/>
      <c r="Q2" s="58"/>
      <c r="S2" s="147"/>
    </row>
    <row r="3" spans="1:19" ht="14.5" x14ac:dyDescent="0.35">
      <c r="A3" s="141" t="s">
        <v>39</v>
      </c>
      <c r="B3" s="129">
        <v>1191.33</v>
      </c>
      <c r="C3" s="143"/>
      <c r="D3" s="131">
        <v>5.4</v>
      </c>
      <c r="E3" s="131">
        <v>186</v>
      </c>
      <c r="F3" s="137">
        <v>1.21</v>
      </c>
      <c r="G3" s="131">
        <v>1.7929999999999999</v>
      </c>
      <c r="I3" s="59" t="s">
        <v>88</v>
      </c>
      <c r="J3" s="7"/>
      <c r="K3" s="4"/>
      <c r="L3" s="4"/>
      <c r="M3" s="4"/>
      <c r="N3" s="4"/>
      <c r="O3" s="4"/>
      <c r="P3" s="4"/>
      <c r="Q3" s="58"/>
      <c r="S3" s="148"/>
    </row>
    <row r="4" spans="1:19" ht="14" x14ac:dyDescent="0.3">
      <c r="A4" s="141" t="s">
        <v>40</v>
      </c>
      <c r="B4" s="129">
        <v>1228.81</v>
      </c>
      <c r="C4" s="143"/>
      <c r="D4" s="131">
        <v>5.4</v>
      </c>
      <c r="E4" s="131">
        <v>193</v>
      </c>
      <c r="F4" s="137">
        <v>1.206</v>
      </c>
      <c r="G4" s="131">
        <v>1.77</v>
      </c>
      <c r="I4" s="60" t="s">
        <v>89</v>
      </c>
      <c r="J4" s="2">
        <v>0.96692982161382557</v>
      </c>
      <c r="K4" s="4"/>
      <c r="L4" s="4"/>
      <c r="M4" s="4"/>
      <c r="N4" s="4"/>
      <c r="O4" s="4"/>
      <c r="P4" s="4"/>
      <c r="Q4" s="58"/>
      <c r="S4" s="230"/>
    </row>
    <row r="5" spans="1:19" ht="18" customHeight="1" x14ac:dyDescent="0.3">
      <c r="A5" s="141" t="s">
        <v>41</v>
      </c>
      <c r="B5" s="129">
        <v>1248.29</v>
      </c>
      <c r="C5" s="143"/>
      <c r="D5" s="131">
        <v>5.8</v>
      </c>
      <c r="E5" s="131">
        <v>200</v>
      </c>
      <c r="F5" s="137">
        <v>1.1839999999999999</v>
      </c>
      <c r="G5" s="131">
        <v>1.7190000000000001</v>
      </c>
      <c r="I5" s="60" t="s">
        <v>90</v>
      </c>
      <c r="J5" s="2">
        <v>0.93495327992614463</v>
      </c>
      <c r="K5" s="4"/>
      <c r="L5" s="4"/>
      <c r="M5" s="4"/>
      <c r="N5" s="4"/>
      <c r="O5" s="4"/>
      <c r="P5" s="4"/>
      <c r="Q5" s="58"/>
      <c r="S5" s="230"/>
    </row>
    <row r="6" spans="1:19" ht="14" x14ac:dyDescent="0.3">
      <c r="A6" s="141" t="s">
        <v>42</v>
      </c>
      <c r="B6" s="129">
        <v>1294.83</v>
      </c>
      <c r="C6" s="143"/>
      <c r="D6" s="131">
        <v>5.8</v>
      </c>
      <c r="E6" s="131">
        <v>206</v>
      </c>
      <c r="F6" s="137">
        <v>1.214</v>
      </c>
      <c r="G6" s="131">
        <v>1.7390000000000001</v>
      </c>
      <c r="I6" s="60" t="s">
        <v>91</v>
      </c>
      <c r="J6" s="2">
        <v>0.93082332944526491</v>
      </c>
      <c r="K6" s="4"/>
      <c r="L6" s="4"/>
      <c r="M6" s="4"/>
      <c r="N6" s="4"/>
      <c r="O6" s="4"/>
      <c r="P6" s="4"/>
      <c r="Q6" s="58"/>
      <c r="S6" s="147"/>
    </row>
    <row r="7" spans="1:19" ht="14" x14ac:dyDescent="0.3">
      <c r="A7" s="141" t="s">
        <v>43</v>
      </c>
      <c r="B7" s="129">
        <v>1270.2</v>
      </c>
      <c r="C7" s="143"/>
      <c r="D7" s="131">
        <v>6.3</v>
      </c>
      <c r="E7" s="131">
        <v>214</v>
      </c>
      <c r="F7" s="137">
        <v>1.278</v>
      </c>
      <c r="G7" s="131">
        <v>1.849</v>
      </c>
      <c r="I7" s="60" t="s">
        <v>92</v>
      </c>
      <c r="J7" s="2">
        <v>241.74667545596546</v>
      </c>
      <c r="K7" s="4"/>
      <c r="L7" s="4"/>
      <c r="M7" s="4"/>
      <c r="N7" s="4"/>
      <c r="O7" s="4"/>
      <c r="P7" s="4"/>
      <c r="Q7" s="58"/>
    </row>
    <row r="8" spans="1:19" ht="14.5" thickBot="1" x14ac:dyDescent="0.35">
      <c r="A8" s="141" t="s">
        <v>44</v>
      </c>
      <c r="B8" s="129">
        <v>1335.85</v>
      </c>
      <c r="C8" s="143"/>
      <c r="D8" s="131">
        <v>6.3</v>
      </c>
      <c r="E8" s="131">
        <v>222</v>
      </c>
      <c r="F8" s="137">
        <v>1.2689999999999999</v>
      </c>
      <c r="G8" s="131">
        <v>1.8720000000000001</v>
      </c>
      <c r="I8" s="61" t="s">
        <v>93</v>
      </c>
      <c r="J8" s="5">
        <v>68</v>
      </c>
      <c r="K8" s="4"/>
      <c r="L8" s="4"/>
      <c r="M8" s="4"/>
      <c r="N8" s="4"/>
      <c r="O8" s="4"/>
      <c r="P8" s="4"/>
      <c r="Q8" s="58"/>
    </row>
    <row r="9" spans="1:19" ht="14" x14ac:dyDescent="0.3">
      <c r="A9" s="141" t="s">
        <v>45</v>
      </c>
      <c r="B9" s="129">
        <v>1418.3</v>
      </c>
      <c r="C9" s="143"/>
      <c r="D9" s="131">
        <v>6</v>
      </c>
      <c r="E9" s="131">
        <v>225</v>
      </c>
      <c r="F9" s="137">
        <v>1.32</v>
      </c>
      <c r="G9" s="131">
        <v>1.9590000000000001</v>
      </c>
      <c r="I9" s="57"/>
      <c r="J9" s="4"/>
      <c r="K9" s="4"/>
      <c r="L9" s="4"/>
      <c r="M9" s="4"/>
      <c r="N9" s="4"/>
      <c r="O9" s="4"/>
      <c r="P9" s="4"/>
      <c r="Q9" s="58"/>
    </row>
    <row r="10" spans="1:19" ht="14.5" thickBot="1" x14ac:dyDescent="0.35">
      <c r="A10" s="141" t="s">
        <v>46</v>
      </c>
      <c r="B10" s="129">
        <v>1420.86</v>
      </c>
      <c r="C10" s="143"/>
      <c r="D10" s="131">
        <v>6</v>
      </c>
      <c r="E10" s="131">
        <v>232</v>
      </c>
      <c r="F10" s="137">
        <v>1.337</v>
      </c>
      <c r="G10" s="131">
        <v>1.9690000000000001</v>
      </c>
      <c r="I10" s="57" t="s">
        <v>94</v>
      </c>
      <c r="J10" s="4"/>
      <c r="K10" s="4"/>
      <c r="L10" s="4"/>
      <c r="M10" s="4"/>
      <c r="N10" s="4"/>
      <c r="O10" s="4"/>
      <c r="P10" s="4"/>
      <c r="Q10" s="58"/>
    </row>
    <row r="11" spans="1:19" ht="14.5" x14ac:dyDescent="0.35">
      <c r="A11" s="141" t="s">
        <v>47</v>
      </c>
      <c r="B11" s="129">
        <v>1503.35</v>
      </c>
      <c r="C11" s="143"/>
      <c r="D11" s="131">
        <v>6.2</v>
      </c>
      <c r="E11" s="131">
        <v>241</v>
      </c>
      <c r="F11" s="137">
        <v>1.3520000000000001</v>
      </c>
      <c r="G11" s="131">
        <v>2.0059999999999998</v>
      </c>
      <c r="I11" s="62"/>
      <c r="J11" s="6" t="s">
        <v>98</v>
      </c>
      <c r="K11" s="6" t="s">
        <v>99</v>
      </c>
      <c r="L11" s="6" t="s">
        <v>100</v>
      </c>
      <c r="M11" s="6" t="s">
        <v>101</v>
      </c>
      <c r="N11" s="6" t="s">
        <v>102</v>
      </c>
      <c r="O11" s="4"/>
      <c r="P11" s="4"/>
      <c r="Q11" s="58"/>
    </row>
    <row r="12" spans="1:19" ht="14" x14ac:dyDescent="0.3">
      <c r="A12" s="141" t="s">
        <v>48</v>
      </c>
      <c r="B12" s="129">
        <v>1526.75</v>
      </c>
      <c r="C12" s="143"/>
      <c r="D12" s="131">
        <v>6.5</v>
      </c>
      <c r="E12" s="131">
        <v>249</v>
      </c>
      <c r="F12" s="137">
        <v>1.4219999999999999</v>
      </c>
      <c r="G12" s="131">
        <v>2.0390000000000001</v>
      </c>
      <c r="I12" s="60" t="s">
        <v>95</v>
      </c>
      <c r="J12" s="2">
        <v>4</v>
      </c>
      <c r="K12" s="2">
        <v>52920760.553200811</v>
      </c>
      <c r="L12" s="2">
        <v>13230190.138300203</v>
      </c>
      <c r="M12" s="2">
        <v>226.38365381247692</v>
      </c>
      <c r="N12" s="2">
        <v>1.2595115150985536E-36</v>
      </c>
      <c r="O12" s="4"/>
      <c r="P12" s="4"/>
      <c r="Q12" s="58"/>
    </row>
    <row r="13" spans="1:19" ht="14" x14ac:dyDescent="0.3">
      <c r="A13" s="141" t="s">
        <v>49</v>
      </c>
      <c r="B13" s="129">
        <v>1468.36</v>
      </c>
      <c r="C13" s="143"/>
      <c r="D13" s="131">
        <v>6.3</v>
      </c>
      <c r="E13" s="131">
        <v>249</v>
      </c>
      <c r="F13" s="137">
        <v>1.46</v>
      </c>
      <c r="G13" s="131">
        <v>1.984</v>
      </c>
      <c r="I13" s="60" t="s">
        <v>96</v>
      </c>
      <c r="J13" s="2">
        <v>63</v>
      </c>
      <c r="K13" s="2">
        <v>3681811.6709227487</v>
      </c>
      <c r="L13" s="2">
        <v>58441.455094011886</v>
      </c>
      <c r="M13" s="2"/>
      <c r="N13" s="2"/>
      <c r="O13" s="4"/>
      <c r="P13" s="4"/>
      <c r="Q13" s="58"/>
    </row>
    <row r="14" spans="1:19" ht="14.5" thickBot="1" x14ac:dyDescent="0.35">
      <c r="A14" s="141" t="s">
        <v>50</v>
      </c>
      <c r="B14" s="129">
        <v>1322.7</v>
      </c>
      <c r="C14" s="143"/>
      <c r="D14" s="131">
        <v>6.4</v>
      </c>
      <c r="E14" s="131">
        <v>236</v>
      </c>
      <c r="F14" s="137">
        <v>1.581</v>
      </c>
      <c r="G14" s="131">
        <v>1.986</v>
      </c>
      <c r="I14" s="61" t="s">
        <v>97</v>
      </c>
      <c r="J14" s="5">
        <v>67</v>
      </c>
      <c r="K14" s="5">
        <v>56602572.22412356</v>
      </c>
      <c r="L14" s="5"/>
      <c r="M14" s="5"/>
      <c r="N14" s="5"/>
      <c r="O14" s="4"/>
      <c r="P14" s="4"/>
      <c r="Q14" s="58"/>
    </row>
    <row r="15" spans="1:19" ht="14.5" thickBot="1" x14ac:dyDescent="0.35">
      <c r="A15" s="141" t="s">
        <v>51</v>
      </c>
      <c r="B15" s="129">
        <v>1280</v>
      </c>
      <c r="C15" s="143"/>
      <c r="D15" s="131">
        <v>6.7</v>
      </c>
      <c r="E15" s="131">
        <v>226</v>
      </c>
      <c r="F15" s="137">
        <v>1.575</v>
      </c>
      <c r="G15" s="131">
        <v>1.9910000000000001</v>
      </c>
      <c r="I15" s="57"/>
      <c r="J15" s="4"/>
      <c r="K15" s="4"/>
      <c r="L15" s="4"/>
      <c r="M15" s="4"/>
      <c r="N15" s="4"/>
      <c r="O15" s="4"/>
      <c r="P15" s="4"/>
      <c r="Q15" s="58"/>
    </row>
    <row r="16" spans="1:19" ht="14.5" x14ac:dyDescent="0.35">
      <c r="A16" s="141" t="s">
        <v>0</v>
      </c>
      <c r="B16" s="129">
        <v>1166.3599999999999</v>
      </c>
      <c r="C16" s="143"/>
      <c r="D16" s="131">
        <v>7.1</v>
      </c>
      <c r="E16" s="131">
        <v>232</v>
      </c>
      <c r="F16" s="137">
        <v>1.4079999999999999</v>
      </c>
      <c r="G16" s="131">
        <v>1.78</v>
      </c>
      <c r="I16" s="62"/>
      <c r="J16" s="6" t="s">
        <v>103</v>
      </c>
      <c r="K16" s="6" t="s">
        <v>92</v>
      </c>
      <c r="L16" s="6" t="s">
        <v>104</v>
      </c>
      <c r="M16" s="6" t="s">
        <v>105</v>
      </c>
      <c r="N16" s="6" t="s">
        <v>124</v>
      </c>
      <c r="O16" s="6" t="s">
        <v>125</v>
      </c>
      <c r="P16" s="6" t="s">
        <v>126</v>
      </c>
      <c r="Q16" s="63" t="s">
        <v>127</v>
      </c>
    </row>
    <row r="17" spans="1:17" ht="14" x14ac:dyDescent="0.3">
      <c r="A17" s="141" t="s">
        <v>1</v>
      </c>
      <c r="B17" s="129">
        <v>903.25</v>
      </c>
      <c r="C17" s="143"/>
      <c r="D17" s="131">
        <v>9.6999999999999993</v>
      </c>
      <c r="E17" s="131">
        <v>221</v>
      </c>
      <c r="F17" s="137">
        <v>1.3919999999999999</v>
      </c>
      <c r="G17" s="131">
        <v>1.462</v>
      </c>
      <c r="I17" s="60" t="s">
        <v>86</v>
      </c>
      <c r="J17" s="2">
        <v>-508.67599271305721</v>
      </c>
      <c r="K17" s="2">
        <v>488.95106637897561</v>
      </c>
      <c r="L17" s="2">
        <v>-1.0403413095714433</v>
      </c>
      <c r="M17" s="2">
        <v>0.30215753747934493</v>
      </c>
      <c r="N17" s="2">
        <v>-1485.7667319669144</v>
      </c>
      <c r="O17" s="2">
        <v>468.41474654079991</v>
      </c>
      <c r="P17" s="2">
        <v>-1485.7667319669144</v>
      </c>
      <c r="Q17" s="64">
        <v>468.41474654079991</v>
      </c>
    </row>
    <row r="18" spans="1:17" ht="14" x14ac:dyDescent="0.3">
      <c r="A18" s="141" t="s">
        <v>2</v>
      </c>
      <c r="B18" s="129">
        <v>797.87</v>
      </c>
      <c r="C18" s="143"/>
      <c r="D18" s="131">
        <v>9.1</v>
      </c>
      <c r="E18" s="131">
        <v>213</v>
      </c>
      <c r="F18" s="137">
        <v>1.3260000000000001</v>
      </c>
      <c r="G18" s="131">
        <v>1.43</v>
      </c>
      <c r="I18" s="60" t="s">
        <v>233</v>
      </c>
      <c r="J18" s="2">
        <v>-243.14031265832023</v>
      </c>
      <c r="K18" s="2">
        <v>26.413670441497128</v>
      </c>
      <c r="L18" s="2">
        <v>-9.2050937485891868</v>
      </c>
      <c r="M18" s="2">
        <v>2.8644195511887717E-13</v>
      </c>
      <c r="N18" s="2">
        <v>-295.92382117834563</v>
      </c>
      <c r="O18" s="2">
        <v>-190.35680413829479</v>
      </c>
      <c r="P18" s="2">
        <v>-295.92382117834563</v>
      </c>
      <c r="Q18" s="64">
        <v>-190.35680413829479</v>
      </c>
    </row>
    <row r="19" spans="1:17" ht="14" x14ac:dyDescent="0.3">
      <c r="A19" s="141" t="s">
        <v>3</v>
      </c>
      <c r="B19" s="129">
        <v>919.32</v>
      </c>
      <c r="C19" s="143"/>
      <c r="D19" s="131">
        <v>8.1</v>
      </c>
      <c r="E19" s="131">
        <v>182</v>
      </c>
      <c r="F19" s="137">
        <v>1.4019999999999999</v>
      </c>
      <c r="G19" s="131">
        <v>1.645</v>
      </c>
      <c r="I19" s="60" t="s">
        <v>60</v>
      </c>
      <c r="J19" s="2">
        <v>13.636672978175293</v>
      </c>
      <c r="K19" s="2">
        <v>0.7783397141960765</v>
      </c>
      <c r="L19" s="2">
        <v>17.520207088829071</v>
      </c>
      <c r="M19" s="2">
        <v>6.6398905011867693E-26</v>
      </c>
      <c r="N19" s="2">
        <v>12.081285171443266</v>
      </c>
      <c r="O19" s="2">
        <v>15.192060784907319</v>
      </c>
      <c r="P19" s="2">
        <v>12.081285171443266</v>
      </c>
      <c r="Q19" s="64">
        <v>15.192060784907319</v>
      </c>
    </row>
    <row r="20" spans="1:17" ht="14" x14ac:dyDescent="0.3">
      <c r="A20" s="141" t="s">
        <v>4</v>
      </c>
      <c r="B20" s="129">
        <v>1057.08</v>
      </c>
      <c r="C20" s="143"/>
      <c r="D20" s="131">
        <v>6.5</v>
      </c>
      <c r="E20" s="131">
        <v>163</v>
      </c>
      <c r="F20" s="137">
        <v>1.4630000000000001</v>
      </c>
      <c r="G20" s="131">
        <v>1.6</v>
      </c>
      <c r="I20" s="60" t="s">
        <v>188</v>
      </c>
      <c r="J20" s="2">
        <v>1113.0767855423646</v>
      </c>
      <c r="K20" s="2">
        <v>370.68613145705837</v>
      </c>
      <c r="L20" s="2">
        <v>3.0027473139261684</v>
      </c>
      <c r="M20" s="2">
        <v>3.8335140578923481E-3</v>
      </c>
      <c r="N20" s="2">
        <v>372.31966050155177</v>
      </c>
      <c r="O20" s="2">
        <v>1853.8339105831774</v>
      </c>
      <c r="P20" s="2">
        <v>372.31966050155177</v>
      </c>
      <c r="Q20" s="64">
        <v>1853.8339105831774</v>
      </c>
    </row>
    <row r="21" spans="1:17" ht="14.5" thickBot="1" x14ac:dyDescent="0.35">
      <c r="A21" s="141" t="s">
        <v>5</v>
      </c>
      <c r="B21" s="129">
        <f>ROUND(AVERAGE(B20,B22),2)</f>
        <v>1113.26</v>
      </c>
      <c r="C21" s="143"/>
      <c r="D21" s="131">
        <v>5.8</v>
      </c>
      <c r="E21" s="131">
        <v>159</v>
      </c>
      <c r="F21" s="137">
        <v>1.4330000000000001</v>
      </c>
      <c r="G21" s="131">
        <v>1.617</v>
      </c>
      <c r="I21" s="61" t="s">
        <v>248</v>
      </c>
      <c r="J21" s="5">
        <v>-606.0558678439196</v>
      </c>
      <c r="K21" s="5">
        <v>194.63305460186629</v>
      </c>
      <c r="L21" s="5">
        <v>-3.1138383409932273</v>
      </c>
      <c r="M21" s="5">
        <v>2.7775715437148413E-3</v>
      </c>
      <c r="N21" s="5">
        <v>-994.99899176948213</v>
      </c>
      <c r="O21" s="5">
        <v>-217.11274391835707</v>
      </c>
      <c r="P21" s="5">
        <v>-994.99899176948213</v>
      </c>
      <c r="Q21" s="65">
        <v>-217.11274391835707</v>
      </c>
    </row>
    <row r="22" spans="1:17" ht="14" x14ac:dyDescent="0.3">
      <c r="A22" s="141" t="s">
        <v>6</v>
      </c>
      <c r="B22" s="129">
        <v>1169.43</v>
      </c>
      <c r="C22" s="143"/>
      <c r="D22" s="131">
        <v>5.6</v>
      </c>
      <c r="E22" s="131">
        <v>155</v>
      </c>
      <c r="F22" s="137">
        <v>1.353</v>
      </c>
      <c r="G22" s="131">
        <v>1.5189999999999999</v>
      </c>
      <c r="I22"/>
      <c r="J22"/>
      <c r="K22"/>
      <c r="L22"/>
      <c r="M22"/>
      <c r="N22"/>
      <c r="O22"/>
      <c r="P22"/>
      <c r="Q22"/>
    </row>
    <row r="23" spans="1:17" ht="14" x14ac:dyDescent="0.3">
      <c r="A23" s="141" t="s">
        <v>7</v>
      </c>
      <c r="B23" s="129">
        <v>1030.71</v>
      </c>
      <c r="C23" s="143"/>
      <c r="D23" s="131">
        <v>5.4</v>
      </c>
      <c r="E23" s="131">
        <v>168</v>
      </c>
      <c r="F23" s="137">
        <v>1.2290000000000001</v>
      </c>
      <c r="G23" s="131">
        <v>1.4950000000000001</v>
      </c>
      <c r="I23" s="209" t="s">
        <v>268</v>
      </c>
      <c r="J23" s="209"/>
      <c r="K23" s="209"/>
      <c r="L23" s="209"/>
      <c r="M23"/>
      <c r="N23"/>
      <c r="O23"/>
      <c r="P23"/>
      <c r="Q23"/>
    </row>
    <row r="24" spans="1:17" ht="14" x14ac:dyDescent="0.3">
      <c r="A24" s="141" t="s">
        <v>8</v>
      </c>
      <c r="B24" s="129">
        <v>1141.2</v>
      </c>
      <c r="C24" s="143"/>
      <c r="D24" s="131">
        <v>4.8</v>
      </c>
      <c r="E24" s="131">
        <v>169</v>
      </c>
      <c r="F24" s="137">
        <v>1.36</v>
      </c>
      <c r="G24" s="131">
        <v>1.573</v>
      </c>
      <c r="I24"/>
      <c r="J24"/>
      <c r="K24"/>
      <c r="L24"/>
      <c r="M24"/>
      <c r="N24"/>
      <c r="O24"/>
      <c r="P24"/>
      <c r="Q24"/>
    </row>
    <row r="25" spans="1:17" ht="13" x14ac:dyDescent="0.3">
      <c r="A25" s="141" t="s">
        <v>9</v>
      </c>
      <c r="B25" s="129">
        <v>1257.6400000000001</v>
      </c>
      <c r="C25" s="143"/>
      <c r="D25" s="131">
        <v>4.7</v>
      </c>
      <c r="E25" s="131">
        <v>170</v>
      </c>
      <c r="F25" s="137">
        <v>1.327</v>
      </c>
      <c r="G25" s="131">
        <v>1.5389999999999999</v>
      </c>
      <c r="I25" s="94"/>
      <c r="J25" s="94"/>
      <c r="K25" s="94"/>
    </row>
    <row r="26" spans="1:17" ht="13" x14ac:dyDescent="0.25">
      <c r="A26" s="141" t="s">
        <v>10</v>
      </c>
      <c r="B26" s="129">
        <v>1325.83</v>
      </c>
      <c r="C26" s="143"/>
      <c r="D26" s="131">
        <v>5</v>
      </c>
      <c r="E26" s="131">
        <v>174</v>
      </c>
      <c r="F26" s="137">
        <v>1.4179999999999999</v>
      </c>
      <c r="G26" s="131">
        <v>1.605</v>
      </c>
      <c r="I26" s="92"/>
      <c r="J26" s="92"/>
      <c r="K26" s="92"/>
    </row>
    <row r="27" spans="1:17" ht="13" x14ac:dyDescent="0.25">
      <c r="A27" s="141" t="s">
        <v>11</v>
      </c>
      <c r="B27" s="129">
        <v>1320.64</v>
      </c>
      <c r="C27" s="143"/>
      <c r="D27" s="131">
        <v>4.8</v>
      </c>
      <c r="E27" s="131">
        <v>175</v>
      </c>
      <c r="F27" s="131">
        <v>1.452</v>
      </c>
      <c r="G27" s="131">
        <v>1.607</v>
      </c>
      <c r="I27" s="92"/>
      <c r="J27" s="92"/>
      <c r="K27" s="92"/>
    </row>
    <row r="28" spans="1:17" ht="13" x14ac:dyDescent="0.25">
      <c r="A28" s="141" t="s">
        <v>12</v>
      </c>
      <c r="B28" s="129">
        <v>1131.42</v>
      </c>
      <c r="C28" s="143"/>
      <c r="D28" s="131">
        <v>4.5</v>
      </c>
      <c r="E28" s="131">
        <v>171</v>
      </c>
      <c r="F28" s="131">
        <v>1.345</v>
      </c>
      <c r="G28" s="131">
        <v>1.5620000000000001</v>
      </c>
      <c r="I28" s="92"/>
      <c r="J28" s="92"/>
      <c r="K28" s="92"/>
    </row>
    <row r="29" spans="1:17" ht="13" x14ac:dyDescent="0.25">
      <c r="A29" s="141" t="s">
        <v>13</v>
      </c>
      <c r="B29" s="129">
        <v>1257.5999999999999</v>
      </c>
      <c r="C29" s="143"/>
      <c r="D29" s="131">
        <v>4.8</v>
      </c>
      <c r="E29" s="131">
        <v>178</v>
      </c>
      <c r="F29" s="131">
        <v>1.2969999999999999</v>
      </c>
      <c r="G29" s="131">
        <v>1.554</v>
      </c>
      <c r="I29" s="92"/>
      <c r="J29" s="92"/>
      <c r="K29" s="92"/>
    </row>
    <row r="30" spans="1:17" ht="13" x14ac:dyDescent="0.25">
      <c r="A30" s="141" t="s">
        <v>14</v>
      </c>
      <c r="B30" s="129">
        <v>1408.47</v>
      </c>
      <c r="C30" s="143"/>
      <c r="D30" s="131">
        <v>4.4000000000000004</v>
      </c>
      <c r="E30" s="131">
        <v>183</v>
      </c>
      <c r="F30" s="131">
        <v>1.333</v>
      </c>
      <c r="G30" s="131">
        <v>1.599</v>
      </c>
      <c r="I30" s="92"/>
      <c r="J30" s="92"/>
      <c r="K30" s="92"/>
    </row>
    <row r="31" spans="1:17" ht="13" x14ac:dyDescent="0.25">
      <c r="A31" s="141" t="s">
        <v>15</v>
      </c>
      <c r="B31" s="129">
        <v>1362.16</v>
      </c>
      <c r="C31" s="143"/>
      <c r="D31" s="131">
        <v>4.3</v>
      </c>
      <c r="E31" s="131">
        <v>180</v>
      </c>
      <c r="F31" s="131">
        <v>1.2669999999999999</v>
      </c>
      <c r="G31" s="131">
        <v>1.569</v>
      </c>
      <c r="I31" s="92"/>
      <c r="J31" s="92"/>
      <c r="K31" s="92"/>
    </row>
    <row r="32" spans="1:17" ht="13" x14ac:dyDescent="0.25">
      <c r="A32" s="141" t="s">
        <v>16</v>
      </c>
      <c r="B32" s="129">
        <v>1440.67</v>
      </c>
      <c r="C32" s="143"/>
      <c r="D32" s="131">
        <v>3.9</v>
      </c>
      <c r="E32" s="131">
        <v>184</v>
      </c>
      <c r="F32" s="131">
        <v>1.286</v>
      </c>
      <c r="G32" s="131">
        <v>1.613</v>
      </c>
      <c r="I32" s="92"/>
      <c r="J32" s="92"/>
      <c r="K32" s="92"/>
    </row>
    <row r="33" spans="1:11" ht="13" x14ac:dyDescent="0.25">
      <c r="A33" s="141" t="s">
        <v>17</v>
      </c>
      <c r="B33" s="129">
        <v>1426.19</v>
      </c>
      <c r="C33" s="143"/>
      <c r="D33" s="131">
        <v>3.6</v>
      </c>
      <c r="E33" s="131">
        <v>185</v>
      </c>
      <c r="F33" s="131">
        <v>1.319</v>
      </c>
      <c r="G33" s="131">
        <v>1.6259999999999999</v>
      </c>
      <c r="I33" s="92"/>
      <c r="J33" s="92"/>
      <c r="K33" s="92"/>
    </row>
    <row r="34" spans="1:11" ht="13" x14ac:dyDescent="0.25">
      <c r="A34" s="141" t="s">
        <v>18</v>
      </c>
      <c r="B34" s="129">
        <v>1569.19</v>
      </c>
      <c r="C34" s="143"/>
      <c r="D34" s="131">
        <v>3.7</v>
      </c>
      <c r="E34" s="131">
        <v>189</v>
      </c>
      <c r="F34" s="131">
        <v>1.282</v>
      </c>
      <c r="G34" s="131">
        <v>1.5189999999999999</v>
      </c>
      <c r="I34" s="92"/>
      <c r="J34" s="92"/>
      <c r="K34" s="92"/>
    </row>
    <row r="35" spans="1:11" ht="13" x14ac:dyDescent="0.25">
      <c r="A35" s="141" t="s">
        <v>19</v>
      </c>
      <c r="B35" s="129">
        <v>1606.28</v>
      </c>
      <c r="C35" s="143"/>
      <c r="D35" s="131">
        <v>3.8</v>
      </c>
      <c r="E35" s="131">
        <v>197</v>
      </c>
      <c r="F35" s="131">
        <v>1.3009999999999999</v>
      </c>
      <c r="G35" s="131">
        <v>1.5209999999999999</v>
      </c>
      <c r="I35" s="92"/>
      <c r="J35" s="92"/>
      <c r="K35" s="92"/>
    </row>
    <row r="36" spans="1:11" ht="13" x14ac:dyDescent="0.25">
      <c r="A36" s="141" t="s">
        <v>20</v>
      </c>
      <c r="B36" s="129">
        <v>1681.55</v>
      </c>
      <c r="C36" s="143"/>
      <c r="D36" s="131">
        <v>4.7</v>
      </c>
      <c r="E36" s="131">
        <v>209</v>
      </c>
      <c r="F36" s="131">
        <v>1.3540000000000001</v>
      </c>
      <c r="G36" s="131">
        <v>1.6180000000000001</v>
      </c>
      <c r="I36" s="92"/>
      <c r="J36" s="92"/>
      <c r="K36" s="92"/>
    </row>
    <row r="37" spans="1:11" ht="13" x14ac:dyDescent="0.25">
      <c r="A37" s="141" t="s">
        <v>21</v>
      </c>
      <c r="B37" s="129">
        <v>1848.36</v>
      </c>
      <c r="C37" s="143"/>
      <c r="D37" s="131">
        <v>4.5</v>
      </c>
      <c r="E37" s="131">
        <v>212</v>
      </c>
      <c r="F37" s="131">
        <v>1.3779999999999999</v>
      </c>
      <c r="G37" s="131">
        <v>1.657</v>
      </c>
      <c r="I37" s="92"/>
      <c r="J37" s="92"/>
      <c r="K37" s="92"/>
    </row>
    <row r="38" spans="1:11" ht="13" x14ac:dyDescent="0.25">
      <c r="A38" s="141" t="s">
        <v>22</v>
      </c>
      <c r="B38" s="129">
        <v>1872.34</v>
      </c>
      <c r="C38" s="143"/>
      <c r="D38" s="131">
        <v>4.4000000000000004</v>
      </c>
      <c r="E38" s="131">
        <v>209</v>
      </c>
      <c r="F38" s="131">
        <v>1.3779999999999999</v>
      </c>
      <c r="G38" s="131">
        <v>1.6679999999999999</v>
      </c>
      <c r="I38" s="92"/>
      <c r="J38" s="92"/>
      <c r="K38" s="92"/>
    </row>
    <row r="39" spans="1:11" ht="13" x14ac:dyDescent="0.25">
      <c r="A39" s="141" t="s">
        <v>23</v>
      </c>
      <c r="B39" s="129">
        <v>1960.23</v>
      </c>
      <c r="C39" s="143"/>
      <c r="D39" s="131">
        <v>4</v>
      </c>
      <c r="E39" s="131">
        <v>215</v>
      </c>
      <c r="F39" s="131">
        <v>1.369</v>
      </c>
      <c r="G39" s="131">
        <v>1.7110000000000001</v>
      </c>
      <c r="I39" s="92"/>
      <c r="J39" s="92"/>
      <c r="K39" s="92"/>
    </row>
    <row r="40" spans="1:11" ht="13" x14ac:dyDescent="0.25">
      <c r="A40" s="141" t="s">
        <v>24</v>
      </c>
      <c r="B40" s="129">
        <v>1972.29</v>
      </c>
      <c r="C40" s="143"/>
      <c r="D40" s="131">
        <v>3.9</v>
      </c>
      <c r="E40" s="131">
        <v>221</v>
      </c>
      <c r="F40" s="131">
        <v>1.2629999999999999</v>
      </c>
      <c r="G40" s="131">
        <v>1.6220000000000001</v>
      </c>
      <c r="I40" s="92"/>
      <c r="J40" s="92"/>
      <c r="K40" s="92"/>
    </row>
    <row r="41" spans="1:11" ht="13" x14ac:dyDescent="0.25">
      <c r="A41" s="141" t="s">
        <v>25</v>
      </c>
      <c r="B41" s="129">
        <v>2058.9</v>
      </c>
      <c r="C41" s="143"/>
      <c r="D41" s="131">
        <v>4</v>
      </c>
      <c r="E41" s="131">
        <v>227</v>
      </c>
      <c r="F41" s="131">
        <v>1.21</v>
      </c>
      <c r="G41" s="131">
        <v>1.5580000000000001</v>
      </c>
      <c r="I41" s="92"/>
      <c r="J41" s="92"/>
      <c r="K41" s="92"/>
    </row>
    <row r="42" spans="1:11" ht="13" x14ac:dyDescent="0.25">
      <c r="A42" s="141" t="s">
        <v>26</v>
      </c>
      <c r="B42" s="129">
        <v>2067.89</v>
      </c>
      <c r="C42" s="143"/>
      <c r="D42" s="131">
        <v>3.9</v>
      </c>
      <c r="E42" s="131">
        <v>240</v>
      </c>
      <c r="F42" s="131">
        <v>1.0740000000000001</v>
      </c>
      <c r="G42" s="131">
        <v>1.4850000000000001</v>
      </c>
      <c r="I42" s="92"/>
      <c r="J42" s="92"/>
      <c r="K42" s="92"/>
    </row>
    <row r="43" spans="1:11" ht="13" x14ac:dyDescent="0.25">
      <c r="A43" s="141" t="s">
        <v>27</v>
      </c>
      <c r="B43" s="129">
        <v>2063.11</v>
      </c>
      <c r="C43" s="143"/>
      <c r="D43" s="131">
        <v>3.9</v>
      </c>
      <c r="E43" s="131">
        <v>243</v>
      </c>
      <c r="F43" s="131">
        <v>1.115</v>
      </c>
      <c r="G43" s="131">
        <v>1.573</v>
      </c>
      <c r="I43" s="92"/>
      <c r="J43" s="92"/>
      <c r="K43" s="92"/>
    </row>
    <row r="44" spans="1:11" ht="13" x14ac:dyDescent="0.25">
      <c r="A44" s="141" t="s">
        <v>28</v>
      </c>
      <c r="B44" s="129">
        <v>1920.03</v>
      </c>
      <c r="C44" s="143"/>
      <c r="D44" s="131">
        <v>4.3</v>
      </c>
      <c r="E44" s="131">
        <v>245</v>
      </c>
      <c r="F44" s="131">
        <v>1.1160000000000001</v>
      </c>
      <c r="G44" s="131">
        <v>1.512</v>
      </c>
      <c r="I44" s="92"/>
      <c r="J44" s="92"/>
      <c r="K44" s="92"/>
    </row>
    <row r="45" spans="1:11" ht="13" x14ac:dyDescent="0.25">
      <c r="A45" s="141" t="s">
        <v>29</v>
      </c>
      <c r="B45" s="129">
        <v>2043.94</v>
      </c>
      <c r="C45" s="143"/>
      <c r="D45" s="131">
        <v>4.4000000000000004</v>
      </c>
      <c r="E45" s="131">
        <v>246</v>
      </c>
      <c r="F45" s="131">
        <v>1.0860000000000001</v>
      </c>
      <c r="G45" s="131">
        <v>1.4750000000000001</v>
      </c>
      <c r="I45" s="92"/>
      <c r="J45" s="92"/>
      <c r="K45" s="92"/>
    </row>
    <row r="46" spans="1:11" ht="13" x14ac:dyDescent="0.25">
      <c r="A46" s="141" t="s">
        <v>30</v>
      </c>
      <c r="B46" s="129">
        <v>2059.7399999999998</v>
      </c>
      <c r="C46" s="143"/>
      <c r="D46" s="131">
        <v>4.5</v>
      </c>
      <c r="E46" s="131">
        <v>239</v>
      </c>
      <c r="F46" s="131">
        <v>1.139</v>
      </c>
      <c r="G46" s="131">
        <v>1.4379999999999999</v>
      </c>
      <c r="I46" s="92"/>
      <c r="J46" s="92"/>
      <c r="K46" s="92"/>
    </row>
    <row r="47" spans="1:11" ht="13" x14ac:dyDescent="0.25">
      <c r="A47" s="141" t="s">
        <v>31</v>
      </c>
      <c r="B47" s="129">
        <v>2098.86</v>
      </c>
      <c r="C47" s="143"/>
      <c r="D47" s="131">
        <v>3.9</v>
      </c>
      <c r="E47" s="131">
        <v>242</v>
      </c>
      <c r="F47" s="131">
        <v>1.103</v>
      </c>
      <c r="G47" s="131">
        <v>1.3240000000000001</v>
      </c>
      <c r="I47" s="92"/>
      <c r="J47" s="92"/>
      <c r="K47" s="92"/>
    </row>
    <row r="48" spans="1:11" ht="13" x14ac:dyDescent="0.25">
      <c r="A48" s="141" t="s">
        <v>32</v>
      </c>
      <c r="B48" s="132">
        <f>ROUND(AVERAGE(B47,B49),2)</f>
        <v>2168.85</v>
      </c>
      <c r="C48" s="144"/>
      <c r="D48" s="131">
        <v>3.5</v>
      </c>
      <c r="E48" s="131">
        <v>255</v>
      </c>
      <c r="F48" s="131">
        <v>1.1240000000000001</v>
      </c>
      <c r="G48" s="131">
        <v>1.302</v>
      </c>
      <c r="I48" s="92"/>
      <c r="J48" s="92"/>
      <c r="K48" s="92"/>
    </row>
    <row r="49" spans="1:11" ht="13" x14ac:dyDescent="0.25">
      <c r="A49" s="141" t="s">
        <v>33</v>
      </c>
      <c r="B49" s="132">
        <v>2238.83</v>
      </c>
      <c r="C49" s="144"/>
      <c r="D49" s="131">
        <v>3.9</v>
      </c>
      <c r="E49" s="131">
        <v>257</v>
      </c>
      <c r="F49" s="131">
        <v>1.0549999999999999</v>
      </c>
      <c r="G49" s="131">
        <v>1.234</v>
      </c>
      <c r="I49" s="92"/>
      <c r="J49" s="92"/>
      <c r="K49" s="92"/>
    </row>
    <row r="50" spans="1:11" ht="13" x14ac:dyDescent="0.25">
      <c r="A50" s="141" t="s">
        <v>34</v>
      </c>
      <c r="B50" s="132">
        <v>2362.7199999999998</v>
      </c>
      <c r="C50" s="144"/>
      <c r="D50" s="131">
        <v>4</v>
      </c>
      <c r="E50" s="131">
        <v>253</v>
      </c>
      <c r="F50" s="131">
        <v>1.07</v>
      </c>
      <c r="G50" s="131">
        <v>1.254</v>
      </c>
      <c r="I50" s="92"/>
      <c r="J50" s="92"/>
      <c r="K50" s="92"/>
    </row>
    <row r="51" spans="1:11" ht="13" x14ac:dyDescent="0.25">
      <c r="A51" s="141" t="s">
        <v>35</v>
      </c>
      <c r="B51" s="132">
        <v>2423.41</v>
      </c>
      <c r="C51" s="144"/>
      <c r="D51" s="131">
        <v>3.8</v>
      </c>
      <c r="E51" s="131">
        <v>262</v>
      </c>
      <c r="F51" s="131">
        <v>1.141</v>
      </c>
      <c r="G51" s="131">
        <v>1.3</v>
      </c>
      <c r="I51" s="92"/>
      <c r="J51" s="92"/>
      <c r="K51" s="92"/>
    </row>
    <row r="52" spans="1:11" ht="13" x14ac:dyDescent="0.25">
      <c r="A52" s="141" t="s">
        <v>36</v>
      </c>
      <c r="B52" s="132">
        <v>2603.2773015873017</v>
      </c>
      <c r="C52" s="144"/>
      <c r="D52" s="131">
        <v>3.7</v>
      </c>
      <c r="E52" s="131">
        <v>267</v>
      </c>
      <c r="F52" s="131">
        <v>1.181</v>
      </c>
      <c r="G52" s="131">
        <v>1.34</v>
      </c>
      <c r="I52" s="92"/>
      <c r="J52" s="92"/>
      <c r="K52" s="92"/>
    </row>
    <row r="53" spans="1:11" ht="13" x14ac:dyDescent="0.25">
      <c r="A53" s="141" t="s">
        <v>37</v>
      </c>
      <c r="B53" s="132">
        <v>2733.4767213114756</v>
      </c>
      <c r="C53" s="144"/>
      <c r="D53" s="131">
        <v>3.7</v>
      </c>
      <c r="E53" s="131">
        <v>275</v>
      </c>
      <c r="F53" s="131">
        <v>1.202</v>
      </c>
      <c r="G53" s="131">
        <v>1.353</v>
      </c>
      <c r="I53" s="92"/>
      <c r="J53" s="92"/>
      <c r="K53" s="92"/>
    </row>
    <row r="54" spans="1:11" ht="14" x14ac:dyDescent="0.3">
      <c r="A54" s="142" t="s">
        <v>62</v>
      </c>
      <c r="B54" s="134">
        <v>2669.29</v>
      </c>
      <c r="C54" s="145"/>
      <c r="D54" s="131">
        <v>4.0999999999999996</v>
      </c>
      <c r="E54" s="131">
        <v>270</v>
      </c>
      <c r="F54" s="131">
        <v>1.232</v>
      </c>
      <c r="G54" s="131">
        <v>1.403</v>
      </c>
    </row>
    <row r="55" spans="1:11" ht="14" x14ac:dyDescent="0.3">
      <c r="A55" s="142" t="s">
        <v>63</v>
      </c>
      <c r="B55" s="134">
        <v>2760.05</v>
      </c>
      <c r="C55" s="145"/>
      <c r="D55" s="131">
        <v>4.5</v>
      </c>
      <c r="E55" s="131">
        <v>283</v>
      </c>
      <c r="F55" s="131">
        <v>1.1679999999999999</v>
      </c>
      <c r="G55" s="131">
        <v>1.32</v>
      </c>
    </row>
    <row r="56" spans="1:11" ht="14" x14ac:dyDescent="0.3">
      <c r="A56" s="142" t="s">
        <v>235</v>
      </c>
      <c r="B56" s="134">
        <v>2942.92</v>
      </c>
      <c r="C56" s="145"/>
      <c r="D56" s="131">
        <v>4.5</v>
      </c>
      <c r="E56" s="131">
        <v>276</v>
      </c>
      <c r="F56" s="131">
        <v>1.1619999999999999</v>
      </c>
      <c r="G56" s="131">
        <v>1.3049999999999999</v>
      </c>
    </row>
    <row r="57" spans="1:11" ht="14" x14ac:dyDescent="0.3">
      <c r="A57" s="142" t="s">
        <v>65</v>
      </c>
      <c r="B57" s="134">
        <v>2507.67</v>
      </c>
      <c r="C57" s="145"/>
      <c r="D57" s="131">
        <v>4.8</v>
      </c>
      <c r="E57" s="131">
        <v>277</v>
      </c>
      <c r="F57" s="131">
        <v>1.1459999999999999</v>
      </c>
      <c r="G57" s="131">
        <v>1.276</v>
      </c>
    </row>
    <row r="58" spans="1:11" ht="14" x14ac:dyDescent="0.3">
      <c r="A58" s="142" t="s">
        <v>66</v>
      </c>
      <c r="B58" s="134">
        <v>2845.83</v>
      </c>
      <c r="C58" s="145"/>
      <c r="D58" s="131">
        <v>4.5</v>
      </c>
      <c r="E58" s="131">
        <v>283</v>
      </c>
      <c r="F58" s="131">
        <v>1.123</v>
      </c>
      <c r="G58" s="131">
        <v>1.3029999999999999</v>
      </c>
    </row>
    <row r="59" spans="1:11" ht="14" x14ac:dyDescent="0.3">
      <c r="A59" s="142" t="s">
        <v>67</v>
      </c>
      <c r="B59" s="134">
        <v>2948.19</v>
      </c>
      <c r="C59" s="145"/>
      <c r="D59" s="131">
        <v>4</v>
      </c>
      <c r="E59" s="131">
        <v>296</v>
      </c>
      <c r="F59" s="131">
        <v>1.137</v>
      </c>
      <c r="G59" s="131">
        <v>1.27</v>
      </c>
    </row>
    <row r="60" spans="1:11" ht="14" x14ac:dyDescent="0.3">
      <c r="A60" s="142" t="s">
        <v>68</v>
      </c>
      <c r="B60" s="134">
        <v>2967.49</v>
      </c>
      <c r="C60" s="145"/>
      <c r="D60" s="131">
        <v>3.4</v>
      </c>
      <c r="E60" s="131">
        <v>305</v>
      </c>
      <c r="F60" s="131">
        <v>1.091</v>
      </c>
      <c r="G60" s="131">
        <v>1.2310000000000001</v>
      </c>
    </row>
    <row r="61" spans="1:11" ht="14" x14ac:dyDescent="0.3">
      <c r="A61" s="142" t="s">
        <v>69</v>
      </c>
      <c r="B61" s="134">
        <v>3220.25</v>
      </c>
      <c r="C61" s="145"/>
      <c r="D61" s="131">
        <v>3.3</v>
      </c>
      <c r="E61" s="131">
        <v>298</v>
      </c>
      <c r="F61" s="131">
        <v>1.123</v>
      </c>
      <c r="G61" s="131">
        <v>1.327</v>
      </c>
    </row>
    <row r="62" spans="1:11" ht="14" x14ac:dyDescent="0.3">
      <c r="A62" s="142" t="s">
        <v>70</v>
      </c>
      <c r="B62" s="134">
        <v>2533.02</v>
      </c>
      <c r="C62" s="145"/>
      <c r="D62" s="131">
        <v>3.4</v>
      </c>
      <c r="E62" s="131">
        <v>300</v>
      </c>
      <c r="F62" s="131">
        <v>1.1020000000000001</v>
      </c>
      <c r="G62" s="131">
        <v>1.2450000000000001</v>
      </c>
    </row>
    <row r="63" spans="1:11" ht="14" x14ac:dyDescent="0.3">
      <c r="A63" s="142" t="s">
        <v>71</v>
      </c>
      <c r="B63" s="134">
        <v>3078.13</v>
      </c>
      <c r="C63" s="145"/>
      <c r="D63" s="131">
        <v>3.4</v>
      </c>
      <c r="E63" s="131">
        <v>302</v>
      </c>
      <c r="F63" s="131">
        <v>1.1240000000000001</v>
      </c>
      <c r="G63" s="131">
        <v>1.2370000000000001</v>
      </c>
    </row>
    <row r="64" spans="1:11" ht="14" x14ac:dyDescent="0.3">
      <c r="A64" s="142" t="s">
        <v>72</v>
      </c>
      <c r="B64" s="134">
        <v>3344.15</v>
      </c>
      <c r="C64" s="145"/>
      <c r="D64" s="131">
        <v>2.4</v>
      </c>
      <c r="E64" s="131">
        <v>300</v>
      </c>
      <c r="F64" s="131">
        <v>1.1719999999999999</v>
      </c>
      <c r="G64" s="131">
        <v>1.292</v>
      </c>
    </row>
    <row r="65" spans="1:7" ht="14" x14ac:dyDescent="0.3">
      <c r="A65" s="142" t="s">
        <v>73</v>
      </c>
      <c r="B65" s="134">
        <v>3823.17</v>
      </c>
      <c r="C65" s="145"/>
      <c r="D65" s="131">
        <v>2.2999999999999998</v>
      </c>
      <c r="E65" s="131">
        <v>312</v>
      </c>
      <c r="F65" s="131">
        <v>1.2230000000000001</v>
      </c>
      <c r="G65" s="131">
        <v>1.3660000000000001</v>
      </c>
    </row>
    <row r="66" spans="1:7" ht="14" x14ac:dyDescent="0.3">
      <c r="A66" s="142" t="s">
        <v>74</v>
      </c>
      <c r="B66" s="134">
        <v>4055.46</v>
      </c>
      <c r="C66" s="145"/>
      <c r="D66" s="131">
        <v>2.4</v>
      </c>
      <c r="E66" s="131">
        <v>313</v>
      </c>
      <c r="F66" s="131">
        <v>1.1739999999999999</v>
      </c>
      <c r="G66" s="131">
        <v>1.38</v>
      </c>
    </row>
    <row r="67" spans="1:7" ht="14" x14ac:dyDescent="0.3">
      <c r="A67" s="142" t="s">
        <v>236</v>
      </c>
      <c r="B67" s="134">
        <v>4377.24</v>
      </c>
      <c r="C67" s="145"/>
      <c r="D67" s="131">
        <v>2.6</v>
      </c>
      <c r="E67" s="131">
        <v>323</v>
      </c>
      <c r="F67" s="131">
        <v>1.1850000000000001</v>
      </c>
      <c r="G67" s="131">
        <v>1.381</v>
      </c>
    </row>
    <row r="68" spans="1:7" ht="14" x14ac:dyDescent="0.3">
      <c r="A68" s="142" t="s">
        <v>237</v>
      </c>
      <c r="B68" s="134">
        <v>4357.9399999999996</v>
      </c>
      <c r="C68" s="145"/>
      <c r="D68" s="131">
        <v>2.4</v>
      </c>
      <c r="E68" s="131">
        <v>337</v>
      </c>
      <c r="F68" s="131">
        <v>1.1579999999999999</v>
      </c>
      <c r="G68" s="131">
        <v>1.347</v>
      </c>
    </row>
    <row r="69" spans="1:7" ht="14" x14ac:dyDescent="0.3">
      <c r="A69" s="142" t="s">
        <v>238</v>
      </c>
      <c r="B69" s="134">
        <v>4740.84</v>
      </c>
      <c r="C69" s="145"/>
      <c r="D69" s="131">
        <v>2.7</v>
      </c>
      <c r="E69" s="131">
        <v>337</v>
      </c>
      <c r="F69" s="131">
        <v>1.1319999999999999</v>
      </c>
      <c r="G69" s="131">
        <v>1.35</v>
      </c>
    </row>
  </sheetData>
  <mergeCells count="1">
    <mergeCell ref="S4:S5"/>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9F4F40-E7BF-42F5-8205-8AEF5FFC1E98}">
  <dimension ref="A1:AN297"/>
  <sheetViews>
    <sheetView zoomScale="90" zoomScaleNormal="90" workbookViewId="0">
      <selection activeCell="D7" sqref="D7"/>
    </sheetView>
  </sheetViews>
  <sheetFormatPr defaultColWidth="9" defaultRowHeight="14" x14ac:dyDescent="0.3"/>
  <cols>
    <col min="1" max="3" width="9" style="152"/>
    <col min="4" max="4" width="11.75" style="152" customWidth="1"/>
    <col min="5" max="5" width="9.83203125" style="152" customWidth="1"/>
    <col min="6" max="6" width="10.75" style="152" customWidth="1"/>
    <col min="7" max="7" width="9" style="152"/>
    <col min="8" max="8" width="31" style="152" bestFit="1" customWidth="1"/>
    <col min="9" max="9" width="12.5" style="152" bestFit="1" customWidth="1"/>
    <col min="10" max="10" width="13.5" style="152" bestFit="1" customWidth="1"/>
    <col min="11" max="11" width="12.5" style="152" bestFit="1" customWidth="1"/>
    <col min="12" max="12" width="12.25" style="152" bestFit="1" customWidth="1"/>
    <col min="13" max="13" width="12.83203125" style="152" bestFit="1" customWidth="1"/>
    <col min="14" max="16" width="12.5" style="152" bestFit="1" customWidth="1"/>
    <col min="17" max="16384" width="9" style="152"/>
  </cols>
  <sheetData>
    <row r="1" spans="1:40" ht="39" x14ac:dyDescent="0.3">
      <c r="A1" s="16" t="s">
        <v>123</v>
      </c>
      <c r="B1" s="16" t="s">
        <v>109</v>
      </c>
      <c r="C1" s="146"/>
      <c r="D1" s="16" t="s">
        <v>60</v>
      </c>
      <c r="E1" s="16" t="s">
        <v>188</v>
      </c>
      <c r="F1" s="16" t="s">
        <v>248</v>
      </c>
      <c r="G1" s="138"/>
      <c r="H1" s="183" t="s">
        <v>87</v>
      </c>
      <c r="I1" s="184"/>
      <c r="J1" s="184"/>
      <c r="K1" s="184"/>
      <c r="L1" s="184"/>
      <c r="M1" s="184"/>
      <c r="N1" s="184"/>
      <c r="O1" s="184"/>
      <c r="P1" s="185"/>
      <c r="Q1" s="147"/>
      <c r="R1" s="146"/>
      <c r="S1" s="146"/>
      <c r="T1" s="146"/>
      <c r="U1" s="146"/>
      <c r="V1" s="138"/>
      <c r="W1" s="138"/>
      <c r="X1" s="147"/>
      <c r="AH1" s="147"/>
      <c r="AI1" s="146"/>
      <c r="AJ1" s="146"/>
      <c r="AK1" s="146"/>
      <c r="AL1" s="146"/>
      <c r="AM1" s="138"/>
      <c r="AN1" s="138"/>
    </row>
    <row r="2" spans="1:40" ht="14.5" thickBot="1" x14ac:dyDescent="0.35">
      <c r="A2" s="141" t="s">
        <v>38</v>
      </c>
      <c r="B2" s="129">
        <v>1180.5899999999999</v>
      </c>
      <c r="C2" s="149"/>
      <c r="D2" s="129">
        <v>181</v>
      </c>
      <c r="E2" s="129">
        <v>1.2969999999999999</v>
      </c>
      <c r="F2" s="129">
        <v>1.889</v>
      </c>
      <c r="G2" s="136"/>
      <c r="H2" s="186"/>
      <c r="P2" s="187"/>
      <c r="Q2" s="147"/>
      <c r="R2" s="153"/>
      <c r="S2" s="150"/>
      <c r="T2" s="143"/>
      <c r="U2" s="149"/>
      <c r="V2" s="136"/>
      <c r="W2" s="136"/>
      <c r="X2" s="147"/>
      <c r="AH2" s="147"/>
      <c r="AI2" s="153"/>
      <c r="AJ2" s="150"/>
      <c r="AK2" s="143"/>
      <c r="AL2" s="149"/>
      <c r="AM2" s="136"/>
      <c r="AN2" s="136"/>
    </row>
    <row r="3" spans="1:40" ht="14.5" x14ac:dyDescent="0.35">
      <c r="A3" s="141" t="s">
        <v>39</v>
      </c>
      <c r="B3" s="129">
        <v>1191.33</v>
      </c>
      <c r="C3" s="149"/>
      <c r="D3" s="129">
        <v>186</v>
      </c>
      <c r="E3" s="129">
        <v>1.21</v>
      </c>
      <c r="F3" s="129">
        <v>1.7929999999999999</v>
      </c>
      <c r="G3" s="136"/>
      <c r="H3" s="188" t="s">
        <v>88</v>
      </c>
      <c r="I3" s="180"/>
      <c r="P3" s="187"/>
      <c r="Q3" s="147"/>
      <c r="R3" s="154"/>
      <c r="S3" s="150"/>
      <c r="T3" s="143"/>
      <c r="U3" s="149"/>
      <c r="V3" s="136"/>
      <c r="W3" s="136"/>
      <c r="X3" s="147"/>
      <c r="Y3" s="155"/>
      <c r="Z3" s="155"/>
      <c r="AH3" s="147"/>
      <c r="AI3" s="154"/>
      <c r="AJ3" s="150"/>
      <c r="AK3" s="143"/>
      <c r="AL3" s="149"/>
      <c r="AM3" s="136"/>
      <c r="AN3" s="136"/>
    </row>
    <row r="4" spans="1:40" x14ac:dyDescent="0.3">
      <c r="A4" s="141" t="s">
        <v>40</v>
      </c>
      <c r="B4" s="129">
        <v>1228.81</v>
      </c>
      <c r="C4" s="149"/>
      <c r="D4" s="129">
        <v>193</v>
      </c>
      <c r="E4" s="129">
        <v>1.206</v>
      </c>
      <c r="F4" s="129">
        <v>1.77</v>
      </c>
      <c r="G4" s="136"/>
      <c r="H4" s="189" t="s">
        <v>89</v>
      </c>
      <c r="I4" s="135">
        <v>0.92057956260505791</v>
      </c>
      <c r="P4" s="187"/>
      <c r="Q4" s="147"/>
      <c r="R4" s="231"/>
      <c r="S4" s="150"/>
      <c r="T4" s="143"/>
      <c r="U4" s="149"/>
      <c r="V4" s="136"/>
      <c r="W4" s="136"/>
      <c r="X4" s="147"/>
      <c r="Y4" s="135"/>
      <c r="Z4" s="135"/>
      <c r="AH4" s="147"/>
      <c r="AI4" s="231"/>
      <c r="AJ4" s="150"/>
      <c r="AK4" s="143"/>
      <c r="AL4" s="149"/>
      <c r="AM4" s="136"/>
      <c r="AN4" s="136"/>
    </row>
    <row r="5" spans="1:40" x14ac:dyDescent="0.3">
      <c r="A5" s="141" t="s">
        <v>41</v>
      </c>
      <c r="B5" s="129">
        <v>1248.29</v>
      </c>
      <c r="C5" s="149"/>
      <c r="D5" s="129">
        <v>200</v>
      </c>
      <c r="E5" s="129">
        <v>1.1839999999999999</v>
      </c>
      <c r="F5" s="129">
        <v>1.7190000000000001</v>
      </c>
      <c r="G5" s="136"/>
      <c r="H5" s="189" t="s">
        <v>90</v>
      </c>
      <c r="I5" s="135">
        <v>0.84746673108611981</v>
      </c>
      <c r="P5" s="187"/>
      <c r="Q5" s="147"/>
      <c r="R5" s="231"/>
      <c r="S5" s="150"/>
      <c r="T5" s="143"/>
      <c r="U5" s="149"/>
      <c r="V5" s="136"/>
      <c r="W5" s="136"/>
      <c r="X5" s="147"/>
      <c r="Y5" s="135"/>
      <c r="Z5" s="135"/>
      <c r="AH5" s="147"/>
      <c r="AI5" s="231"/>
      <c r="AJ5" s="150"/>
      <c r="AK5" s="143"/>
      <c r="AL5" s="149"/>
      <c r="AM5" s="136"/>
      <c r="AN5" s="136"/>
    </row>
    <row r="6" spans="1:40" x14ac:dyDescent="0.3">
      <c r="A6" s="141" t="s">
        <v>42</v>
      </c>
      <c r="B6" s="129">
        <v>1294.83</v>
      </c>
      <c r="C6" s="149"/>
      <c r="D6" s="129">
        <v>206</v>
      </c>
      <c r="E6" s="129">
        <v>1.214</v>
      </c>
      <c r="F6" s="129">
        <v>1.7390000000000001</v>
      </c>
      <c r="G6" s="136"/>
      <c r="H6" s="189" t="s">
        <v>91</v>
      </c>
      <c r="I6" s="135">
        <v>0.84031673410578167</v>
      </c>
      <c r="P6" s="187"/>
      <c r="Q6" s="147"/>
      <c r="R6" s="147"/>
      <c r="S6" s="150"/>
      <c r="T6" s="143"/>
      <c r="U6" s="149"/>
      <c r="V6" s="136"/>
      <c r="W6" s="136"/>
      <c r="X6" s="147"/>
      <c r="Y6" s="135"/>
      <c r="Z6" s="135"/>
      <c r="AH6" s="147"/>
      <c r="AI6" s="147"/>
      <c r="AJ6" s="150"/>
      <c r="AK6" s="143"/>
      <c r="AL6" s="149"/>
      <c r="AM6" s="136"/>
      <c r="AN6" s="136"/>
    </row>
    <row r="7" spans="1:40" x14ac:dyDescent="0.3">
      <c r="A7" s="141" t="s">
        <v>43</v>
      </c>
      <c r="B7" s="129">
        <v>1270.2</v>
      </c>
      <c r="C7" s="149"/>
      <c r="D7" s="129">
        <v>214</v>
      </c>
      <c r="E7" s="129">
        <v>1.278</v>
      </c>
      <c r="F7" s="129">
        <v>1.849</v>
      </c>
      <c r="G7" s="136"/>
      <c r="H7" s="189" t="s">
        <v>92</v>
      </c>
      <c r="I7" s="135">
        <v>367.29108369332653</v>
      </c>
      <c r="P7" s="187"/>
      <c r="Q7" s="147"/>
      <c r="R7" s="147"/>
      <c r="S7" s="150"/>
      <c r="T7" s="143"/>
      <c r="U7" s="149"/>
      <c r="V7" s="136"/>
      <c r="W7" s="136"/>
      <c r="X7" s="147"/>
      <c r="Y7" s="135"/>
      <c r="Z7" s="135"/>
      <c r="AH7" s="147"/>
      <c r="AI7" s="147"/>
      <c r="AJ7" s="150"/>
      <c r="AK7" s="143"/>
      <c r="AL7" s="149"/>
      <c r="AM7" s="136"/>
      <c r="AN7" s="136"/>
    </row>
    <row r="8" spans="1:40" ht="14.5" thickBot="1" x14ac:dyDescent="0.35">
      <c r="A8" s="141" t="s">
        <v>44</v>
      </c>
      <c r="B8" s="129">
        <v>1335.85</v>
      </c>
      <c r="C8" s="149"/>
      <c r="D8" s="129">
        <v>222</v>
      </c>
      <c r="E8" s="129">
        <v>1.2689999999999999</v>
      </c>
      <c r="F8" s="129">
        <v>1.8720000000000001</v>
      </c>
      <c r="G8" s="136"/>
      <c r="H8" s="190" t="s">
        <v>93</v>
      </c>
      <c r="I8" s="181">
        <v>68</v>
      </c>
      <c r="P8" s="187"/>
      <c r="Q8" s="147"/>
      <c r="R8" s="147"/>
      <c r="S8" s="150"/>
      <c r="T8" s="143"/>
      <c r="U8" s="149"/>
      <c r="V8" s="136"/>
      <c r="W8" s="136"/>
      <c r="X8" s="147"/>
      <c r="Y8" s="135"/>
      <c r="Z8" s="135"/>
      <c r="AH8" s="147"/>
      <c r="AI8" s="147"/>
      <c r="AJ8" s="150"/>
      <c r="AK8" s="143"/>
      <c r="AL8" s="149"/>
      <c r="AM8" s="136"/>
      <c r="AN8" s="136"/>
    </row>
    <row r="9" spans="1:40" x14ac:dyDescent="0.3">
      <c r="A9" s="141" t="s">
        <v>45</v>
      </c>
      <c r="B9" s="129">
        <v>1418.3</v>
      </c>
      <c r="C9" s="149"/>
      <c r="D9" s="129">
        <v>225</v>
      </c>
      <c r="E9" s="129">
        <v>1.32</v>
      </c>
      <c r="F9" s="129">
        <v>1.9590000000000001</v>
      </c>
      <c r="G9" s="136"/>
      <c r="H9" s="186"/>
      <c r="P9" s="187"/>
      <c r="Q9" s="147"/>
      <c r="R9" s="147"/>
      <c r="S9" s="150"/>
      <c r="T9" s="143"/>
      <c r="U9" s="149"/>
      <c r="V9" s="136"/>
      <c r="W9" s="136"/>
      <c r="X9" s="147"/>
      <c r="AH9" s="147"/>
      <c r="AI9" s="147"/>
      <c r="AJ9" s="150"/>
      <c r="AK9" s="143"/>
      <c r="AL9" s="149"/>
      <c r="AM9" s="136"/>
      <c r="AN9" s="136"/>
    </row>
    <row r="10" spans="1:40" ht="14.5" thickBot="1" x14ac:dyDescent="0.35">
      <c r="A10" s="141" t="s">
        <v>46</v>
      </c>
      <c r="B10" s="129">
        <v>1420.86</v>
      </c>
      <c r="C10" s="149"/>
      <c r="D10" s="129">
        <v>232</v>
      </c>
      <c r="E10" s="129">
        <v>1.337</v>
      </c>
      <c r="F10" s="129">
        <v>1.9690000000000001</v>
      </c>
      <c r="G10" s="136"/>
      <c r="H10" s="186" t="s">
        <v>94</v>
      </c>
      <c r="P10" s="187"/>
      <c r="Q10" s="147"/>
      <c r="R10" s="147"/>
      <c r="S10" s="150"/>
      <c r="T10" s="143"/>
      <c r="U10" s="149"/>
      <c r="V10" s="136"/>
      <c r="W10" s="136"/>
      <c r="X10" s="147"/>
      <c r="AH10" s="147"/>
      <c r="AI10" s="147"/>
      <c r="AJ10" s="150"/>
      <c r="AK10" s="143"/>
      <c r="AL10" s="149"/>
      <c r="AM10" s="136"/>
      <c r="AN10" s="136"/>
    </row>
    <row r="11" spans="1:40" ht="14.5" x14ac:dyDescent="0.35">
      <c r="A11" s="141" t="s">
        <v>47</v>
      </c>
      <c r="B11" s="129">
        <v>1503.35</v>
      </c>
      <c r="C11" s="149"/>
      <c r="D11" s="129">
        <v>241</v>
      </c>
      <c r="E11" s="129">
        <v>1.3520000000000001</v>
      </c>
      <c r="F11" s="129">
        <v>2.0059999999999998</v>
      </c>
      <c r="G11" s="136"/>
      <c r="H11" s="191"/>
      <c r="I11" s="182" t="s">
        <v>98</v>
      </c>
      <c r="J11" s="182" t="s">
        <v>99</v>
      </c>
      <c r="K11" s="182" t="s">
        <v>100</v>
      </c>
      <c r="L11" s="182" t="s">
        <v>101</v>
      </c>
      <c r="M11" s="182" t="s">
        <v>102</v>
      </c>
      <c r="P11" s="187"/>
      <c r="Q11" s="147"/>
      <c r="R11" s="147"/>
      <c r="S11" s="150"/>
      <c r="T11" s="143"/>
      <c r="U11" s="149"/>
      <c r="V11" s="136"/>
      <c r="W11" s="136"/>
      <c r="X11" s="147"/>
      <c r="Y11" s="156"/>
      <c r="Z11" s="156"/>
      <c r="AA11" s="156"/>
      <c r="AB11" s="156"/>
      <c r="AC11" s="156"/>
      <c r="AD11" s="156"/>
      <c r="AH11" s="147"/>
      <c r="AI11" s="147"/>
      <c r="AJ11" s="150"/>
      <c r="AK11" s="143"/>
      <c r="AL11" s="149"/>
      <c r="AM11" s="136"/>
      <c r="AN11" s="136"/>
    </row>
    <row r="12" spans="1:40" x14ac:dyDescent="0.3">
      <c r="A12" s="141" t="s">
        <v>48</v>
      </c>
      <c r="B12" s="129">
        <v>1526.75</v>
      </c>
      <c r="C12" s="149"/>
      <c r="D12" s="129">
        <v>249</v>
      </c>
      <c r="E12" s="129">
        <v>1.4219999999999999</v>
      </c>
      <c r="F12" s="129">
        <v>2.0390000000000001</v>
      </c>
      <c r="G12" s="136"/>
      <c r="H12" s="189" t="s">
        <v>95</v>
      </c>
      <c r="I12" s="135">
        <v>3</v>
      </c>
      <c r="J12" s="135">
        <v>47968796.853843994</v>
      </c>
      <c r="K12" s="135">
        <v>15989598.951281331</v>
      </c>
      <c r="L12" s="135">
        <v>118.5268655940106</v>
      </c>
      <c r="M12" s="135">
        <v>4.3951580079735394E-26</v>
      </c>
      <c r="P12" s="187"/>
      <c r="Q12" s="147"/>
      <c r="R12" s="147"/>
      <c r="S12" s="150"/>
      <c r="T12" s="143"/>
      <c r="U12" s="149"/>
      <c r="V12" s="136"/>
      <c r="W12" s="136"/>
      <c r="X12" s="147"/>
      <c r="Y12" s="135"/>
      <c r="Z12" s="135"/>
      <c r="AA12" s="135"/>
      <c r="AB12" s="135"/>
      <c r="AC12" s="135"/>
      <c r="AD12" s="135"/>
      <c r="AH12" s="147"/>
      <c r="AI12" s="147"/>
      <c r="AJ12" s="150"/>
      <c r="AK12" s="143"/>
      <c r="AL12" s="149"/>
      <c r="AM12" s="136"/>
      <c r="AN12" s="136"/>
    </row>
    <row r="13" spans="1:40" x14ac:dyDescent="0.3">
      <c r="A13" s="141" t="s">
        <v>49</v>
      </c>
      <c r="B13" s="129">
        <v>1468.36</v>
      </c>
      <c r="C13" s="149"/>
      <c r="D13" s="129">
        <v>249</v>
      </c>
      <c r="E13" s="129">
        <v>1.46</v>
      </c>
      <c r="F13" s="129">
        <v>1.984</v>
      </c>
      <c r="G13" s="136"/>
      <c r="H13" s="189" t="s">
        <v>96</v>
      </c>
      <c r="I13" s="135">
        <v>64</v>
      </c>
      <c r="J13" s="135">
        <v>8633775.3702795655</v>
      </c>
      <c r="K13" s="135">
        <v>134902.74016061821</v>
      </c>
      <c r="L13" s="135"/>
      <c r="M13" s="135"/>
      <c r="P13" s="187"/>
      <c r="Q13" s="147"/>
      <c r="R13" s="147"/>
      <c r="S13" s="150"/>
      <c r="T13" s="143"/>
      <c r="U13" s="149"/>
      <c r="V13" s="136"/>
      <c r="W13" s="136"/>
      <c r="X13" s="147"/>
      <c r="Y13" s="135"/>
      <c r="Z13" s="135"/>
      <c r="AA13" s="135"/>
      <c r="AB13" s="135"/>
      <c r="AC13" s="135"/>
      <c r="AD13" s="135"/>
      <c r="AH13" s="147"/>
      <c r="AI13" s="147"/>
      <c r="AJ13" s="150"/>
      <c r="AK13" s="143"/>
      <c r="AL13" s="149"/>
      <c r="AM13" s="136"/>
      <c r="AN13" s="136"/>
    </row>
    <row r="14" spans="1:40" ht="14.5" thickBot="1" x14ac:dyDescent="0.35">
      <c r="A14" s="141" t="s">
        <v>50</v>
      </c>
      <c r="B14" s="129">
        <v>1322.7</v>
      </c>
      <c r="C14" s="149"/>
      <c r="D14" s="129">
        <v>236</v>
      </c>
      <c r="E14" s="129">
        <v>1.581</v>
      </c>
      <c r="F14" s="129">
        <v>1.986</v>
      </c>
      <c r="G14" s="136"/>
      <c r="H14" s="190" t="s">
        <v>97</v>
      </c>
      <c r="I14" s="181">
        <v>67</v>
      </c>
      <c r="J14" s="181">
        <v>56602572.22412356</v>
      </c>
      <c r="K14" s="181"/>
      <c r="L14" s="181"/>
      <c r="M14" s="181"/>
      <c r="P14" s="187"/>
      <c r="Q14" s="147"/>
      <c r="R14" s="147"/>
      <c r="S14" s="150"/>
      <c r="T14" s="143"/>
      <c r="U14" s="149"/>
      <c r="V14" s="136"/>
      <c r="W14" s="136"/>
      <c r="X14" s="147"/>
      <c r="Y14" s="135"/>
      <c r="Z14" s="135"/>
      <c r="AA14" s="135"/>
      <c r="AB14" s="135"/>
      <c r="AC14" s="135"/>
      <c r="AD14" s="135"/>
      <c r="AH14" s="147"/>
      <c r="AI14" s="147"/>
      <c r="AJ14" s="150"/>
      <c r="AK14" s="143"/>
      <c r="AL14" s="149"/>
      <c r="AM14" s="136"/>
      <c r="AN14" s="136"/>
    </row>
    <row r="15" spans="1:40" ht="14.5" thickBot="1" x14ac:dyDescent="0.35">
      <c r="A15" s="141" t="s">
        <v>51</v>
      </c>
      <c r="B15" s="129">
        <v>1280</v>
      </c>
      <c r="C15" s="149"/>
      <c r="D15" s="129">
        <v>226</v>
      </c>
      <c r="E15" s="129">
        <v>1.575</v>
      </c>
      <c r="F15" s="129">
        <v>1.9910000000000001</v>
      </c>
      <c r="G15" s="136"/>
      <c r="H15" s="186"/>
      <c r="P15" s="187"/>
      <c r="Q15" s="147"/>
      <c r="R15" s="147"/>
      <c r="S15" s="150"/>
      <c r="T15" s="143"/>
      <c r="U15" s="149"/>
      <c r="V15" s="136"/>
      <c r="W15" s="136"/>
      <c r="X15" s="147"/>
      <c r="AH15" s="147"/>
      <c r="AI15" s="147"/>
      <c r="AJ15" s="150"/>
      <c r="AK15" s="143"/>
      <c r="AL15" s="149"/>
      <c r="AM15" s="136"/>
      <c r="AN15" s="136"/>
    </row>
    <row r="16" spans="1:40" ht="14.5" x14ac:dyDescent="0.35">
      <c r="A16" s="141" t="s">
        <v>0</v>
      </c>
      <c r="B16" s="129">
        <v>1166.3599999999999</v>
      </c>
      <c r="C16" s="149"/>
      <c r="D16" s="129">
        <v>232</v>
      </c>
      <c r="E16" s="129">
        <v>1.4079999999999999</v>
      </c>
      <c r="F16" s="129">
        <v>1.78</v>
      </c>
      <c r="G16" s="136"/>
      <c r="H16" s="191"/>
      <c r="I16" s="182" t="s">
        <v>103</v>
      </c>
      <c r="J16" s="182" t="s">
        <v>92</v>
      </c>
      <c r="K16" s="182" t="s">
        <v>104</v>
      </c>
      <c r="L16" s="182" t="s">
        <v>105</v>
      </c>
      <c r="M16" s="182" t="s">
        <v>124</v>
      </c>
      <c r="N16" s="182" t="s">
        <v>125</v>
      </c>
      <c r="O16" s="182" t="s">
        <v>126</v>
      </c>
      <c r="P16" s="192" t="s">
        <v>127</v>
      </c>
      <c r="Q16" s="147"/>
      <c r="R16" s="147"/>
      <c r="S16" s="150"/>
      <c r="T16" s="143"/>
      <c r="U16" s="149"/>
      <c r="V16" s="136"/>
      <c r="W16" s="136"/>
      <c r="X16" s="147"/>
      <c r="Y16" s="156"/>
      <c r="Z16" s="156"/>
      <c r="AA16" s="156"/>
      <c r="AB16" s="156"/>
      <c r="AC16" s="156"/>
      <c r="AD16" s="156"/>
      <c r="AE16" s="156"/>
      <c r="AF16" s="156"/>
      <c r="AG16" s="156"/>
      <c r="AH16" s="147"/>
      <c r="AI16" s="147"/>
      <c r="AJ16" s="150"/>
      <c r="AK16" s="143"/>
      <c r="AL16" s="149"/>
      <c r="AM16" s="136"/>
      <c r="AN16" s="136"/>
    </row>
    <row r="17" spans="1:40" x14ac:dyDescent="0.3">
      <c r="A17" s="141" t="s">
        <v>1</v>
      </c>
      <c r="B17" s="129">
        <v>903.25</v>
      </c>
      <c r="C17" s="149"/>
      <c r="D17" s="129">
        <v>221</v>
      </c>
      <c r="E17" s="129">
        <v>1.3919999999999999</v>
      </c>
      <c r="F17" s="129">
        <v>1.462</v>
      </c>
      <c r="G17" s="136"/>
      <c r="H17" s="189" t="s">
        <v>86</v>
      </c>
      <c r="I17" s="135">
        <v>-276.1756772870026</v>
      </c>
      <c r="J17" s="135">
        <v>741.8823702540185</v>
      </c>
      <c r="K17" s="135">
        <v>-0.37226343199453682</v>
      </c>
      <c r="L17" s="135">
        <v>0.71092658742672921</v>
      </c>
      <c r="M17" s="135">
        <v>-1758.2560883589556</v>
      </c>
      <c r="N17" s="135">
        <v>1205.9047337849504</v>
      </c>
      <c r="O17" s="135">
        <v>-1758.2560883589556</v>
      </c>
      <c r="P17" s="193">
        <v>1205.9047337849504</v>
      </c>
      <c r="Q17" s="147"/>
      <c r="R17" s="147"/>
      <c r="S17" s="150"/>
      <c r="T17" s="143"/>
      <c r="U17" s="149"/>
      <c r="V17" s="136"/>
      <c r="W17" s="136"/>
      <c r="X17" s="147"/>
      <c r="Y17" s="135"/>
      <c r="Z17" s="135"/>
      <c r="AA17" s="135"/>
      <c r="AB17" s="135"/>
      <c r="AC17" s="135"/>
      <c r="AD17" s="135"/>
      <c r="AE17" s="135"/>
      <c r="AF17" s="135"/>
      <c r="AG17" s="135"/>
      <c r="AH17" s="147"/>
      <c r="AI17" s="147"/>
      <c r="AJ17" s="150"/>
      <c r="AK17" s="143"/>
      <c r="AL17" s="149"/>
      <c r="AM17" s="136"/>
      <c r="AN17" s="136"/>
    </row>
    <row r="18" spans="1:40" x14ac:dyDescent="0.3">
      <c r="A18" s="141" t="s">
        <v>2</v>
      </c>
      <c r="B18" s="129">
        <v>797.87</v>
      </c>
      <c r="C18" s="149"/>
      <c r="D18" s="129">
        <v>213</v>
      </c>
      <c r="E18" s="129">
        <v>1.3260000000000001</v>
      </c>
      <c r="F18" s="129">
        <v>1.43</v>
      </c>
      <c r="G18" s="136"/>
      <c r="H18" s="189" t="s">
        <v>60</v>
      </c>
      <c r="I18" s="135">
        <v>15.08196939452605</v>
      </c>
      <c r="J18" s="135">
        <v>1.1582382065676804</v>
      </c>
      <c r="K18" s="135">
        <v>13.021474606005196</v>
      </c>
      <c r="L18" s="135">
        <v>1.1839160150675735E-19</v>
      </c>
      <c r="M18" s="135">
        <v>12.76812258250205</v>
      </c>
      <c r="N18" s="135">
        <v>17.395816206550052</v>
      </c>
      <c r="O18" s="135">
        <v>12.76812258250205</v>
      </c>
      <c r="P18" s="193">
        <v>17.395816206550052</v>
      </c>
      <c r="Q18" s="147"/>
      <c r="R18" s="147"/>
      <c r="S18" s="150"/>
      <c r="T18" s="143"/>
      <c r="U18" s="149"/>
      <c r="V18" s="136"/>
      <c r="W18" s="136"/>
      <c r="X18" s="147"/>
      <c r="Y18" s="135"/>
      <c r="Z18" s="135"/>
      <c r="AA18" s="135"/>
      <c r="AB18" s="135"/>
      <c r="AC18" s="135"/>
      <c r="AD18" s="135"/>
      <c r="AE18" s="135"/>
      <c r="AF18" s="135"/>
      <c r="AG18" s="135"/>
      <c r="AH18" s="147"/>
      <c r="AI18" s="147"/>
      <c r="AJ18" s="150"/>
      <c r="AK18" s="143"/>
      <c r="AL18" s="149"/>
      <c r="AM18" s="136"/>
      <c r="AN18" s="136"/>
    </row>
    <row r="19" spans="1:40" x14ac:dyDescent="0.3">
      <c r="A19" s="141" t="s">
        <v>3</v>
      </c>
      <c r="B19" s="129">
        <v>919.32</v>
      </c>
      <c r="C19" s="149"/>
      <c r="D19" s="129">
        <v>182</v>
      </c>
      <c r="E19" s="129">
        <v>1.4019999999999999</v>
      </c>
      <c r="F19" s="129">
        <v>1.645</v>
      </c>
      <c r="G19" s="136"/>
      <c r="H19" s="189" t="s">
        <v>188</v>
      </c>
      <c r="I19" s="135">
        <v>244.34731028481039</v>
      </c>
      <c r="J19" s="135">
        <v>544.63322425825368</v>
      </c>
      <c r="K19" s="135">
        <v>0.44864561947646808</v>
      </c>
      <c r="L19" s="220">
        <v>0.65520269971467315</v>
      </c>
      <c r="M19" s="135">
        <v>-843.68263254256249</v>
      </c>
      <c r="N19" s="135">
        <v>1332.3772531121833</v>
      </c>
      <c r="O19" s="135">
        <v>-843.68263254256249</v>
      </c>
      <c r="P19" s="193">
        <v>1332.3772531121833</v>
      </c>
      <c r="Q19" s="147"/>
      <c r="R19" s="147"/>
      <c r="S19" s="150"/>
      <c r="T19" s="143"/>
      <c r="U19" s="149"/>
      <c r="V19" s="136"/>
      <c r="W19" s="136"/>
      <c r="X19" s="147"/>
      <c r="Y19" s="135"/>
      <c r="Z19" s="135"/>
      <c r="AA19" s="135"/>
      <c r="AB19" s="135"/>
      <c r="AC19" s="135"/>
      <c r="AD19" s="135"/>
      <c r="AE19" s="135"/>
      <c r="AF19" s="135"/>
      <c r="AG19" s="135"/>
      <c r="AH19" s="147"/>
      <c r="AI19" s="147"/>
      <c r="AJ19" s="150"/>
      <c r="AK19" s="143"/>
      <c r="AL19" s="149"/>
      <c r="AM19" s="136"/>
      <c r="AN19" s="136"/>
    </row>
    <row r="20" spans="1:40" ht="14.5" thickBot="1" x14ac:dyDescent="0.35">
      <c r="A20" s="141" t="s">
        <v>4</v>
      </c>
      <c r="B20" s="129">
        <v>1057.08</v>
      </c>
      <c r="C20" s="149"/>
      <c r="D20" s="129">
        <v>163</v>
      </c>
      <c r="E20" s="129">
        <v>1.4630000000000001</v>
      </c>
      <c r="F20" s="129">
        <v>1.6</v>
      </c>
      <c r="G20" s="136"/>
      <c r="H20" s="190" t="s">
        <v>248</v>
      </c>
      <c r="I20" s="181">
        <v>-1010.1047728508082</v>
      </c>
      <c r="J20" s="181">
        <v>288.09224084859869</v>
      </c>
      <c r="K20" s="181">
        <v>-3.5061852755057337</v>
      </c>
      <c r="L20" s="181">
        <v>8.3636696099840158E-4</v>
      </c>
      <c r="M20" s="181">
        <v>-1585.6351855728894</v>
      </c>
      <c r="N20" s="181">
        <v>-434.57436012872688</v>
      </c>
      <c r="O20" s="181">
        <v>-1585.6351855728894</v>
      </c>
      <c r="P20" s="194">
        <v>-434.57436012872688</v>
      </c>
      <c r="Q20" s="147"/>
      <c r="R20" s="147"/>
      <c r="S20" s="150"/>
      <c r="T20" s="143"/>
      <c r="U20" s="149"/>
      <c r="V20" s="136"/>
      <c r="W20" s="136"/>
      <c r="X20" s="147"/>
      <c r="AH20" s="147"/>
      <c r="AI20" s="147"/>
      <c r="AJ20" s="150"/>
      <c r="AK20" s="143"/>
      <c r="AL20" s="149"/>
      <c r="AM20" s="136"/>
      <c r="AN20" s="136"/>
    </row>
    <row r="21" spans="1:40" x14ac:dyDescent="0.3">
      <c r="A21" s="141" t="s">
        <v>5</v>
      </c>
      <c r="B21" s="129">
        <f>ROUND(AVERAGE(B20,B22),2)</f>
        <v>1113.26</v>
      </c>
      <c r="C21" s="149"/>
      <c r="D21" s="129">
        <v>159</v>
      </c>
      <c r="E21" s="129">
        <v>1.4330000000000001</v>
      </c>
      <c r="F21" s="129">
        <v>1.617</v>
      </c>
      <c r="G21" s="136"/>
      <c r="H21" s="210" t="s">
        <v>269</v>
      </c>
      <c r="Q21" s="147"/>
      <c r="R21" s="147"/>
      <c r="S21" s="150"/>
      <c r="T21" s="143"/>
      <c r="U21" s="149"/>
      <c r="V21" s="136"/>
      <c r="W21" s="136"/>
      <c r="X21" s="147"/>
      <c r="AH21" s="147"/>
      <c r="AI21" s="147"/>
      <c r="AJ21" s="150"/>
      <c r="AK21" s="143"/>
      <c r="AL21" s="149"/>
      <c r="AM21" s="136"/>
      <c r="AN21" s="136"/>
    </row>
    <row r="22" spans="1:40" x14ac:dyDescent="0.3">
      <c r="A22" s="141" t="s">
        <v>6</v>
      </c>
      <c r="B22" s="129">
        <v>1169.43</v>
      </c>
      <c r="C22" s="149"/>
      <c r="D22" s="129">
        <v>155</v>
      </c>
      <c r="E22" s="129">
        <v>1.353</v>
      </c>
      <c r="F22" s="129">
        <v>1.5189999999999999</v>
      </c>
      <c r="G22" s="136"/>
      <c r="Q22" s="147"/>
      <c r="R22" s="147"/>
      <c r="S22" s="150"/>
      <c r="T22" s="143"/>
      <c r="U22" s="149"/>
      <c r="V22" s="136"/>
      <c r="W22" s="136"/>
      <c r="X22" s="147"/>
      <c r="AH22" s="147"/>
      <c r="AI22" s="147"/>
      <c r="AJ22" s="150"/>
      <c r="AK22" s="143"/>
      <c r="AL22" s="149"/>
      <c r="AM22" s="136"/>
      <c r="AN22" s="136"/>
    </row>
    <row r="23" spans="1:40" x14ac:dyDescent="0.3">
      <c r="A23" s="141" t="s">
        <v>7</v>
      </c>
      <c r="B23" s="129">
        <v>1030.71</v>
      </c>
      <c r="C23" s="149"/>
      <c r="D23" s="129">
        <v>168</v>
      </c>
      <c r="E23" s="129">
        <v>1.2290000000000001</v>
      </c>
      <c r="F23" s="129">
        <v>1.4950000000000001</v>
      </c>
      <c r="G23" s="136"/>
      <c r="Q23" s="147"/>
      <c r="R23" s="147"/>
      <c r="S23" s="150"/>
      <c r="T23" s="143"/>
      <c r="U23" s="149"/>
      <c r="V23" s="136"/>
      <c r="W23" s="136"/>
      <c r="X23" s="147"/>
      <c r="Y23" s="147"/>
      <c r="Z23" s="147"/>
      <c r="AA23" s="147"/>
      <c r="AB23" s="147"/>
      <c r="AC23" s="147"/>
      <c r="AD23" s="147"/>
      <c r="AE23" s="147"/>
      <c r="AF23" s="147"/>
      <c r="AG23" s="147"/>
      <c r="AH23" s="147"/>
      <c r="AI23" s="147"/>
      <c r="AJ23" s="150"/>
      <c r="AK23" s="143"/>
      <c r="AL23" s="149"/>
      <c r="AM23" s="136"/>
      <c r="AN23" s="136"/>
    </row>
    <row r="24" spans="1:40" x14ac:dyDescent="0.3">
      <c r="A24" s="141" t="s">
        <v>8</v>
      </c>
      <c r="B24" s="129">
        <v>1141.2</v>
      </c>
      <c r="C24" s="149"/>
      <c r="D24" s="129">
        <v>169</v>
      </c>
      <c r="E24" s="129">
        <v>1.36</v>
      </c>
      <c r="F24" s="129">
        <v>1.573</v>
      </c>
      <c r="G24" s="136"/>
      <c r="H24" s="147"/>
      <c r="I24" s="147"/>
      <c r="J24" s="147"/>
      <c r="K24" s="147"/>
      <c r="L24" s="147"/>
      <c r="M24" s="147"/>
      <c r="N24" s="147"/>
      <c r="O24" s="147"/>
      <c r="P24" s="147"/>
      <c r="Q24" s="147"/>
      <c r="R24" s="147"/>
      <c r="S24" s="150"/>
      <c r="T24" s="143"/>
      <c r="U24" s="149"/>
      <c r="V24" s="136"/>
      <c r="W24" s="136"/>
      <c r="X24" s="147"/>
      <c r="Y24" s="147"/>
      <c r="Z24" s="147"/>
      <c r="AA24" s="147"/>
      <c r="AB24" s="147"/>
      <c r="AC24" s="147"/>
      <c r="AD24" s="147"/>
      <c r="AE24" s="147"/>
      <c r="AF24" s="147"/>
      <c r="AG24" s="147"/>
      <c r="AH24" s="147"/>
      <c r="AI24" s="147"/>
      <c r="AJ24" s="150"/>
      <c r="AK24" s="143"/>
      <c r="AL24" s="149"/>
      <c r="AM24" s="136"/>
      <c r="AN24" s="136"/>
    </row>
    <row r="25" spans="1:40" x14ac:dyDescent="0.3">
      <c r="A25" s="141" t="s">
        <v>9</v>
      </c>
      <c r="B25" s="129">
        <v>1257.6400000000001</v>
      </c>
      <c r="C25" s="149"/>
      <c r="D25" s="129">
        <v>170</v>
      </c>
      <c r="E25" s="129">
        <v>1.327</v>
      </c>
      <c r="F25" s="129">
        <v>1.5389999999999999</v>
      </c>
      <c r="G25" s="136"/>
      <c r="H25" s="147"/>
      <c r="I25" s="147"/>
      <c r="J25" s="147"/>
      <c r="K25" s="147"/>
      <c r="L25" s="147"/>
      <c r="M25" s="147"/>
      <c r="N25" s="147"/>
      <c r="O25" s="147"/>
      <c r="P25" s="147"/>
      <c r="Q25" s="147"/>
      <c r="R25" s="147"/>
      <c r="S25" s="150"/>
      <c r="T25" s="143"/>
      <c r="U25" s="149"/>
      <c r="V25" s="136"/>
      <c r="W25" s="136"/>
      <c r="X25" s="147"/>
      <c r="Y25" s="147"/>
      <c r="Z25" s="147"/>
      <c r="AA25" s="147"/>
      <c r="AB25" s="147"/>
      <c r="AC25" s="147"/>
      <c r="AD25" s="147"/>
      <c r="AE25" s="147"/>
      <c r="AF25" s="147"/>
      <c r="AG25" s="147"/>
      <c r="AH25" s="147"/>
      <c r="AI25" s="147"/>
      <c r="AJ25" s="150"/>
      <c r="AK25" s="143"/>
      <c r="AL25" s="149"/>
      <c r="AM25" s="136"/>
      <c r="AN25" s="136"/>
    </row>
    <row r="26" spans="1:40" x14ac:dyDescent="0.3">
      <c r="A26" s="141" t="s">
        <v>10</v>
      </c>
      <c r="B26" s="129">
        <v>1325.83</v>
      </c>
      <c r="C26" s="149"/>
      <c r="D26" s="129">
        <v>174</v>
      </c>
      <c r="E26" s="129">
        <v>1.4179999999999999</v>
      </c>
      <c r="F26" s="129">
        <v>1.605</v>
      </c>
      <c r="G26" s="136"/>
      <c r="H26" s="147"/>
      <c r="I26" s="147"/>
      <c r="J26" s="147"/>
      <c r="K26" s="147"/>
      <c r="L26" s="147"/>
      <c r="M26" s="147"/>
      <c r="N26" s="147"/>
      <c r="O26" s="147"/>
      <c r="P26" s="147"/>
      <c r="Q26" s="147"/>
      <c r="R26" s="147"/>
      <c r="S26" s="150"/>
      <c r="T26" s="143"/>
      <c r="U26" s="149"/>
      <c r="V26" s="136"/>
      <c r="W26" s="136"/>
      <c r="X26" s="147"/>
      <c r="Y26" s="147"/>
      <c r="Z26" s="147"/>
      <c r="AA26" s="147"/>
      <c r="AB26" s="147"/>
      <c r="AC26" s="147"/>
      <c r="AD26" s="147"/>
      <c r="AE26" s="147"/>
      <c r="AF26" s="147"/>
      <c r="AG26" s="147"/>
      <c r="AH26" s="147"/>
      <c r="AI26" s="147"/>
      <c r="AJ26" s="150"/>
      <c r="AK26" s="143"/>
      <c r="AL26" s="149"/>
      <c r="AM26" s="136"/>
      <c r="AN26" s="136"/>
    </row>
    <row r="27" spans="1:40" x14ac:dyDescent="0.3">
      <c r="A27" s="141" t="s">
        <v>11</v>
      </c>
      <c r="B27" s="129">
        <v>1320.64</v>
      </c>
      <c r="C27" s="149"/>
      <c r="D27" s="129">
        <v>175</v>
      </c>
      <c r="E27" s="129">
        <v>1.452</v>
      </c>
      <c r="F27" s="129">
        <v>1.607</v>
      </c>
      <c r="G27" s="136"/>
      <c r="H27" s="147"/>
      <c r="I27" s="147"/>
      <c r="J27" s="147"/>
      <c r="K27" s="147"/>
      <c r="L27" s="147"/>
      <c r="M27" s="147"/>
      <c r="N27" s="147"/>
      <c r="O27" s="147"/>
      <c r="P27" s="147"/>
      <c r="Q27" s="147"/>
      <c r="R27" s="147"/>
      <c r="S27" s="150"/>
      <c r="T27" s="143"/>
      <c r="U27" s="149"/>
      <c r="V27" s="136"/>
      <c r="W27" s="136"/>
      <c r="X27" s="147"/>
      <c r="Y27" s="147"/>
      <c r="Z27" s="147"/>
      <c r="AA27" s="147"/>
      <c r="AB27" s="147"/>
      <c r="AC27" s="147"/>
      <c r="AD27" s="147"/>
      <c r="AE27" s="147"/>
      <c r="AF27" s="147"/>
      <c r="AG27" s="147"/>
      <c r="AH27" s="147"/>
      <c r="AI27" s="147"/>
      <c r="AJ27" s="150"/>
      <c r="AK27" s="143"/>
      <c r="AL27" s="149"/>
      <c r="AM27" s="136"/>
      <c r="AN27" s="136"/>
    </row>
    <row r="28" spans="1:40" x14ac:dyDescent="0.3">
      <c r="A28" s="141" t="s">
        <v>12</v>
      </c>
      <c r="B28" s="129">
        <v>1131.42</v>
      </c>
      <c r="C28" s="149"/>
      <c r="D28" s="129">
        <v>171</v>
      </c>
      <c r="E28" s="129">
        <v>1.345</v>
      </c>
      <c r="F28" s="129">
        <v>1.5620000000000001</v>
      </c>
      <c r="G28" s="136"/>
      <c r="H28" s="147"/>
      <c r="I28" s="147"/>
      <c r="J28" s="147"/>
      <c r="K28" s="147"/>
      <c r="L28" s="147"/>
      <c r="M28" s="147"/>
      <c r="N28" s="147"/>
      <c r="O28" s="147"/>
      <c r="P28" s="147"/>
      <c r="Q28" s="147"/>
      <c r="R28" s="147"/>
      <c r="S28" s="150"/>
      <c r="T28" s="143"/>
      <c r="U28" s="149"/>
      <c r="V28" s="136"/>
      <c r="W28" s="136"/>
      <c r="X28" s="147"/>
      <c r="Y28" s="147"/>
      <c r="Z28" s="147"/>
      <c r="AA28" s="147"/>
      <c r="AB28" s="147"/>
      <c r="AC28" s="147"/>
      <c r="AD28" s="147"/>
      <c r="AE28" s="147"/>
      <c r="AF28" s="147"/>
      <c r="AG28" s="147"/>
      <c r="AH28" s="147"/>
      <c r="AI28" s="147"/>
      <c r="AJ28" s="150"/>
      <c r="AK28" s="143"/>
      <c r="AL28" s="149"/>
      <c r="AM28" s="136"/>
      <c r="AN28" s="136"/>
    </row>
    <row r="29" spans="1:40" x14ac:dyDescent="0.3">
      <c r="A29" s="141" t="s">
        <v>13</v>
      </c>
      <c r="B29" s="129">
        <v>1257.5999999999999</v>
      </c>
      <c r="C29" s="149"/>
      <c r="D29" s="129">
        <v>178</v>
      </c>
      <c r="E29" s="129">
        <v>1.2969999999999999</v>
      </c>
      <c r="F29" s="129">
        <v>1.554</v>
      </c>
      <c r="G29" s="136"/>
      <c r="H29" s="147"/>
      <c r="I29" s="147"/>
      <c r="J29" s="147"/>
      <c r="K29" s="147"/>
      <c r="L29" s="147"/>
      <c r="M29" s="147"/>
      <c r="N29" s="147"/>
      <c r="O29" s="147"/>
      <c r="P29" s="147"/>
      <c r="Q29" s="147"/>
      <c r="R29" s="147"/>
      <c r="S29" s="150"/>
      <c r="T29" s="143"/>
      <c r="U29" s="149"/>
      <c r="V29" s="136"/>
      <c r="W29" s="136"/>
      <c r="X29" s="147"/>
      <c r="Y29" s="147"/>
      <c r="Z29" s="147"/>
      <c r="AA29" s="147"/>
      <c r="AB29" s="147"/>
      <c r="AC29" s="147"/>
      <c r="AD29" s="147"/>
      <c r="AE29" s="147"/>
      <c r="AF29" s="147"/>
      <c r="AG29" s="147"/>
      <c r="AH29" s="147"/>
      <c r="AI29" s="147"/>
      <c r="AJ29" s="150"/>
      <c r="AK29" s="143"/>
      <c r="AL29" s="149"/>
      <c r="AM29" s="136"/>
      <c r="AN29" s="136"/>
    </row>
    <row r="30" spans="1:40" x14ac:dyDescent="0.3">
      <c r="A30" s="141" t="s">
        <v>14</v>
      </c>
      <c r="B30" s="129">
        <v>1408.47</v>
      </c>
      <c r="C30" s="149"/>
      <c r="D30" s="129">
        <v>183</v>
      </c>
      <c r="E30" s="129">
        <v>1.333</v>
      </c>
      <c r="F30" s="129">
        <v>1.599</v>
      </c>
      <c r="G30" s="136"/>
      <c r="H30" s="147"/>
      <c r="I30" s="147"/>
      <c r="J30" s="147"/>
      <c r="K30" s="147"/>
      <c r="L30" s="147"/>
      <c r="M30" s="147"/>
      <c r="N30" s="147"/>
      <c r="O30" s="147"/>
      <c r="P30" s="147"/>
      <c r="Q30" s="147"/>
      <c r="R30" s="147"/>
      <c r="S30" s="150"/>
      <c r="T30" s="143"/>
      <c r="U30" s="149"/>
      <c r="V30" s="136"/>
      <c r="W30" s="136"/>
      <c r="X30" s="147"/>
      <c r="Y30" s="147"/>
      <c r="Z30" s="147"/>
      <c r="AA30" s="147"/>
      <c r="AB30" s="147"/>
      <c r="AC30" s="147"/>
      <c r="AD30" s="147"/>
      <c r="AE30" s="147"/>
      <c r="AF30" s="147"/>
      <c r="AG30" s="147"/>
      <c r="AH30" s="147"/>
      <c r="AI30" s="147"/>
      <c r="AJ30" s="150"/>
      <c r="AK30" s="143"/>
      <c r="AL30" s="149"/>
      <c r="AM30" s="136"/>
      <c r="AN30" s="136"/>
    </row>
    <row r="31" spans="1:40" x14ac:dyDescent="0.3">
      <c r="A31" s="141" t="s">
        <v>15</v>
      </c>
      <c r="B31" s="129">
        <v>1362.16</v>
      </c>
      <c r="C31" s="149"/>
      <c r="D31" s="129">
        <v>180</v>
      </c>
      <c r="E31" s="129">
        <v>1.2669999999999999</v>
      </c>
      <c r="F31" s="129">
        <v>1.569</v>
      </c>
      <c r="G31" s="136"/>
      <c r="H31" s="147"/>
      <c r="I31" s="147"/>
      <c r="J31" s="147"/>
      <c r="K31" s="147"/>
      <c r="L31" s="147"/>
      <c r="M31" s="147"/>
      <c r="N31" s="147"/>
      <c r="O31" s="147"/>
      <c r="P31" s="147"/>
      <c r="Q31" s="147"/>
      <c r="R31" s="147"/>
      <c r="S31" s="150"/>
      <c r="T31" s="143"/>
      <c r="U31" s="149"/>
      <c r="V31" s="136"/>
      <c r="W31" s="136"/>
      <c r="X31" s="147"/>
      <c r="Y31" s="147"/>
      <c r="Z31" s="147"/>
      <c r="AA31" s="147"/>
      <c r="AB31" s="147"/>
      <c r="AC31" s="147"/>
      <c r="AD31" s="147"/>
      <c r="AE31" s="147"/>
      <c r="AF31" s="147"/>
      <c r="AG31" s="147"/>
      <c r="AH31" s="147"/>
      <c r="AI31" s="147"/>
      <c r="AJ31" s="150"/>
      <c r="AK31" s="143"/>
      <c r="AL31" s="149"/>
      <c r="AM31" s="136"/>
      <c r="AN31" s="136"/>
    </row>
    <row r="32" spans="1:40" x14ac:dyDescent="0.3">
      <c r="A32" s="141" t="s">
        <v>16</v>
      </c>
      <c r="B32" s="129">
        <v>1440.67</v>
      </c>
      <c r="C32" s="149"/>
      <c r="D32" s="129">
        <v>184</v>
      </c>
      <c r="E32" s="129">
        <v>1.286</v>
      </c>
      <c r="F32" s="129">
        <v>1.613</v>
      </c>
      <c r="G32" s="136"/>
      <c r="H32" s="147"/>
      <c r="I32" s="147"/>
      <c r="J32" s="147"/>
      <c r="K32" s="147"/>
      <c r="L32" s="147"/>
      <c r="M32" s="147"/>
      <c r="N32" s="147"/>
      <c r="O32" s="147"/>
      <c r="P32" s="147"/>
      <c r="Q32" s="147"/>
      <c r="R32" s="147"/>
      <c r="S32" s="150"/>
      <c r="T32" s="143"/>
      <c r="U32" s="149"/>
      <c r="V32" s="136"/>
      <c r="W32" s="136"/>
      <c r="X32" s="147"/>
      <c r="Y32" s="147"/>
      <c r="Z32" s="147"/>
      <c r="AA32" s="147"/>
      <c r="AB32" s="147"/>
      <c r="AC32" s="147"/>
      <c r="AD32" s="147"/>
      <c r="AE32" s="147"/>
      <c r="AF32" s="147"/>
      <c r="AG32" s="147"/>
      <c r="AH32" s="147"/>
      <c r="AI32" s="147"/>
      <c r="AJ32" s="150"/>
      <c r="AK32" s="143"/>
      <c r="AL32" s="149"/>
      <c r="AM32" s="136"/>
      <c r="AN32" s="136"/>
    </row>
    <row r="33" spans="1:40" x14ac:dyDescent="0.3">
      <c r="A33" s="141" t="s">
        <v>17</v>
      </c>
      <c r="B33" s="129">
        <v>1426.19</v>
      </c>
      <c r="C33" s="149"/>
      <c r="D33" s="129">
        <v>185</v>
      </c>
      <c r="E33" s="129">
        <v>1.319</v>
      </c>
      <c r="F33" s="129">
        <v>1.6259999999999999</v>
      </c>
      <c r="G33" s="136"/>
      <c r="H33" s="147"/>
      <c r="I33" s="147"/>
      <c r="J33" s="147"/>
      <c r="K33" s="147"/>
      <c r="L33" s="147"/>
      <c r="M33" s="147"/>
      <c r="N33" s="147"/>
      <c r="O33" s="147"/>
      <c r="P33" s="147"/>
      <c r="Q33" s="147"/>
      <c r="R33" s="147"/>
      <c r="S33" s="150"/>
      <c r="T33" s="143"/>
      <c r="U33" s="149"/>
      <c r="V33" s="136"/>
      <c r="W33" s="136"/>
      <c r="X33" s="147"/>
      <c r="Y33" s="147"/>
      <c r="Z33" s="147"/>
      <c r="AA33" s="147"/>
      <c r="AB33" s="147"/>
      <c r="AC33" s="147"/>
      <c r="AD33" s="147"/>
      <c r="AE33" s="147"/>
      <c r="AF33" s="147"/>
      <c r="AG33" s="147"/>
      <c r="AH33" s="147"/>
      <c r="AI33" s="147"/>
      <c r="AJ33" s="150"/>
      <c r="AK33" s="143"/>
      <c r="AL33" s="149"/>
      <c r="AM33" s="136"/>
      <c r="AN33" s="136"/>
    </row>
    <row r="34" spans="1:40" x14ac:dyDescent="0.3">
      <c r="A34" s="141" t="s">
        <v>18</v>
      </c>
      <c r="B34" s="129">
        <v>1569.19</v>
      </c>
      <c r="C34" s="149"/>
      <c r="D34" s="129">
        <v>189</v>
      </c>
      <c r="E34" s="129">
        <v>1.282</v>
      </c>
      <c r="F34" s="129">
        <v>1.5189999999999999</v>
      </c>
      <c r="G34" s="136"/>
      <c r="H34" s="147"/>
      <c r="I34" s="147"/>
      <c r="J34" s="147"/>
      <c r="K34" s="147"/>
      <c r="L34" s="147"/>
      <c r="M34" s="147"/>
      <c r="N34" s="147"/>
      <c r="O34" s="147"/>
      <c r="P34" s="147"/>
      <c r="Q34" s="147"/>
      <c r="R34" s="147"/>
      <c r="S34" s="150"/>
      <c r="T34" s="143"/>
      <c r="U34" s="149"/>
      <c r="V34" s="136"/>
      <c r="W34" s="136"/>
      <c r="X34" s="147"/>
      <c r="Y34" s="147"/>
      <c r="Z34" s="147"/>
      <c r="AA34" s="147"/>
      <c r="AB34" s="147"/>
      <c r="AC34" s="147"/>
      <c r="AD34" s="147"/>
      <c r="AE34" s="147"/>
      <c r="AF34" s="147"/>
      <c r="AG34" s="147"/>
      <c r="AH34" s="147"/>
      <c r="AI34" s="147"/>
      <c r="AJ34" s="150"/>
      <c r="AK34" s="143"/>
      <c r="AL34" s="149"/>
      <c r="AM34" s="136"/>
      <c r="AN34" s="136"/>
    </row>
    <row r="35" spans="1:40" x14ac:dyDescent="0.3">
      <c r="A35" s="141" t="s">
        <v>19</v>
      </c>
      <c r="B35" s="129">
        <v>1606.28</v>
      </c>
      <c r="C35" s="149"/>
      <c r="D35" s="129">
        <v>197</v>
      </c>
      <c r="E35" s="129">
        <v>1.3009999999999999</v>
      </c>
      <c r="F35" s="129">
        <v>1.5209999999999999</v>
      </c>
      <c r="G35" s="136"/>
      <c r="H35" s="147"/>
      <c r="I35" s="147"/>
      <c r="J35" s="147"/>
      <c r="K35" s="147"/>
      <c r="L35" s="147"/>
      <c r="M35" s="147"/>
      <c r="N35" s="147"/>
      <c r="O35" s="147"/>
      <c r="P35" s="147"/>
      <c r="Q35" s="147"/>
      <c r="R35" s="147"/>
      <c r="S35" s="150"/>
      <c r="T35" s="143"/>
      <c r="U35" s="149"/>
      <c r="V35" s="136"/>
      <c r="W35" s="136"/>
      <c r="X35" s="147"/>
      <c r="Y35" s="147"/>
      <c r="Z35" s="147"/>
      <c r="AA35" s="147"/>
      <c r="AB35" s="147"/>
      <c r="AC35" s="147"/>
      <c r="AD35" s="147"/>
      <c r="AE35" s="147"/>
      <c r="AF35" s="147"/>
      <c r="AG35" s="147"/>
      <c r="AH35" s="147"/>
      <c r="AI35" s="147"/>
      <c r="AJ35" s="150"/>
      <c r="AK35" s="143"/>
      <c r="AL35" s="149"/>
      <c r="AM35" s="136"/>
      <c r="AN35" s="136"/>
    </row>
    <row r="36" spans="1:40" x14ac:dyDescent="0.3">
      <c r="A36" s="141" t="s">
        <v>20</v>
      </c>
      <c r="B36" s="129">
        <v>1681.55</v>
      </c>
      <c r="C36" s="149"/>
      <c r="D36" s="129">
        <v>209</v>
      </c>
      <c r="E36" s="129">
        <v>1.3540000000000001</v>
      </c>
      <c r="F36" s="129">
        <v>1.6180000000000001</v>
      </c>
      <c r="G36" s="136"/>
      <c r="H36" s="147"/>
      <c r="I36" s="147"/>
      <c r="J36" s="147"/>
      <c r="K36" s="147"/>
      <c r="L36" s="147"/>
      <c r="M36" s="147"/>
      <c r="N36" s="147"/>
      <c r="O36" s="147"/>
      <c r="P36" s="147"/>
      <c r="Q36" s="147"/>
      <c r="R36" s="147"/>
      <c r="S36" s="150"/>
      <c r="T36" s="143"/>
      <c r="U36" s="149"/>
      <c r="V36" s="136"/>
      <c r="W36" s="136"/>
      <c r="X36" s="147"/>
      <c r="Y36" s="147"/>
      <c r="Z36" s="147"/>
      <c r="AA36" s="147"/>
      <c r="AB36" s="147"/>
      <c r="AC36" s="147"/>
      <c r="AD36" s="147"/>
      <c r="AE36" s="147"/>
      <c r="AF36" s="147"/>
      <c r="AG36" s="147"/>
      <c r="AH36" s="147"/>
      <c r="AI36" s="147"/>
      <c r="AJ36" s="150"/>
      <c r="AK36" s="143"/>
      <c r="AL36" s="149"/>
      <c r="AM36" s="136"/>
      <c r="AN36" s="136"/>
    </row>
    <row r="37" spans="1:40" x14ac:dyDescent="0.3">
      <c r="A37" s="141" t="s">
        <v>21</v>
      </c>
      <c r="B37" s="129">
        <v>1848.36</v>
      </c>
      <c r="C37" s="149"/>
      <c r="D37" s="129">
        <v>212</v>
      </c>
      <c r="E37" s="129">
        <v>1.3779999999999999</v>
      </c>
      <c r="F37" s="129">
        <v>1.657</v>
      </c>
      <c r="G37" s="136"/>
      <c r="H37" s="147"/>
      <c r="I37" s="147"/>
      <c r="J37" s="147"/>
      <c r="K37" s="147"/>
      <c r="L37" s="147"/>
      <c r="M37" s="147"/>
      <c r="N37" s="147"/>
      <c r="O37" s="147"/>
      <c r="P37" s="147"/>
      <c r="Q37" s="147"/>
      <c r="R37" s="147"/>
      <c r="S37" s="150"/>
      <c r="T37" s="143"/>
      <c r="U37" s="149"/>
      <c r="V37" s="136"/>
      <c r="W37" s="136"/>
      <c r="X37" s="147"/>
      <c r="Y37" s="147"/>
      <c r="Z37" s="147"/>
      <c r="AA37" s="147"/>
      <c r="AB37" s="147"/>
      <c r="AC37" s="147"/>
      <c r="AD37" s="147"/>
      <c r="AE37" s="147"/>
      <c r="AF37" s="147"/>
      <c r="AG37" s="147"/>
      <c r="AH37" s="147"/>
      <c r="AI37" s="147"/>
      <c r="AJ37" s="150"/>
      <c r="AK37" s="143"/>
      <c r="AL37" s="149"/>
      <c r="AM37" s="136"/>
      <c r="AN37" s="136"/>
    </row>
    <row r="38" spans="1:40" x14ac:dyDescent="0.3">
      <c r="A38" s="141" t="s">
        <v>22</v>
      </c>
      <c r="B38" s="129">
        <v>1872.34</v>
      </c>
      <c r="C38" s="149"/>
      <c r="D38" s="129">
        <v>209</v>
      </c>
      <c r="E38" s="129">
        <v>1.3779999999999999</v>
      </c>
      <c r="F38" s="129">
        <v>1.6679999999999999</v>
      </c>
      <c r="G38" s="136"/>
      <c r="H38" s="147"/>
      <c r="I38" s="147"/>
      <c r="J38" s="147"/>
      <c r="K38" s="147"/>
      <c r="L38" s="147"/>
      <c r="M38" s="147"/>
      <c r="N38" s="147"/>
      <c r="O38" s="147"/>
      <c r="P38" s="147"/>
      <c r="Q38" s="147"/>
      <c r="R38" s="147"/>
      <c r="S38" s="150"/>
      <c r="T38" s="143"/>
      <c r="U38" s="149"/>
      <c r="V38" s="136"/>
      <c r="W38" s="136"/>
      <c r="X38" s="147"/>
      <c r="Y38" s="147"/>
      <c r="Z38" s="147"/>
      <c r="AA38" s="147"/>
      <c r="AB38" s="147"/>
      <c r="AC38" s="147"/>
      <c r="AD38" s="147"/>
      <c r="AE38" s="147"/>
      <c r="AF38" s="147"/>
      <c r="AG38" s="147"/>
      <c r="AH38" s="147"/>
      <c r="AI38" s="147"/>
      <c r="AJ38" s="150"/>
      <c r="AK38" s="143"/>
      <c r="AL38" s="149"/>
      <c r="AM38" s="136"/>
      <c r="AN38" s="136"/>
    </row>
    <row r="39" spans="1:40" x14ac:dyDescent="0.3">
      <c r="A39" s="141" t="s">
        <v>23</v>
      </c>
      <c r="B39" s="129">
        <v>1960.23</v>
      </c>
      <c r="C39" s="149"/>
      <c r="D39" s="129">
        <v>215</v>
      </c>
      <c r="E39" s="129">
        <v>1.369</v>
      </c>
      <c r="F39" s="129">
        <v>1.7110000000000001</v>
      </c>
      <c r="G39" s="136"/>
      <c r="H39" s="147"/>
      <c r="I39" s="147"/>
      <c r="J39" s="147"/>
      <c r="K39" s="147"/>
      <c r="L39" s="147"/>
      <c r="M39" s="147"/>
      <c r="N39" s="147"/>
      <c r="O39" s="147"/>
      <c r="P39" s="147"/>
      <c r="Q39" s="147"/>
      <c r="R39" s="147"/>
      <c r="S39" s="150"/>
      <c r="T39" s="143"/>
      <c r="U39" s="149"/>
      <c r="V39" s="136"/>
      <c r="W39" s="136"/>
      <c r="X39" s="147"/>
      <c r="Y39" s="147"/>
      <c r="Z39" s="147"/>
      <c r="AA39" s="147"/>
      <c r="AB39" s="147"/>
      <c r="AC39" s="147"/>
      <c r="AD39" s="147"/>
      <c r="AE39" s="147"/>
      <c r="AF39" s="147"/>
      <c r="AG39" s="147"/>
      <c r="AH39" s="147"/>
      <c r="AI39" s="147"/>
      <c r="AJ39" s="150"/>
      <c r="AK39" s="143"/>
      <c r="AL39" s="149"/>
      <c r="AM39" s="136"/>
      <c r="AN39" s="136"/>
    </row>
    <row r="40" spans="1:40" x14ac:dyDescent="0.3">
      <c r="A40" s="141" t="s">
        <v>24</v>
      </c>
      <c r="B40" s="129">
        <v>1972.29</v>
      </c>
      <c r="C40" s="149"/>
      <c r="D40" s="129">
        <v>221</v>
      </c>
      <c r="E40" s="129">
        <v>1.2629999999999999</v>
      </c>
      <c r="F40" s="129">
        <v>1.6220000000000001</v>
      </c>
      <c r="G40" s="136"/>
      <c r="H40" s="147"/>
      <c r="I40" s="147"/>
      <c r="J40" s="147"/>
      <c r="K40" s="147"/>
      <c r="L40" s="147"/>
      <c r="M40" s="147"/>
      <c r="N40" s="147"/>
      <c r="O40" s="147"/>
      <c r="P40" s="147"/>
      <c r="Q40" s="147"/>
      <c r="R40" s="147"/>
      <c r="S40" s="150"/>
      <c r="T40" s="143"/>
      <c r="U40" s="149"/>
      <c r="V40" s="136"/>
      <c r="W40" s="136"/>
      <c r="X40" s="147"/>
      <c r="Y40" s="147"/>
      <c r="Z40" s="147"/>
      <c r="AA40" s="147"/>
      <c r="AB40" s="147"/>
      <c r="AC40" s="147"/>
      <c r="AD40" s="147"/>
      <c r="AE40" s="147"/>
      <c r="AF40" s="147"/>
      <c r="AG40" s="147"/>
      <c r="AH40" s="147"/>
      <c r="AI40" s="147"/>
      <c r="AJ40" s="150"/>
      <c r="AK40" s="143"/>
      <c r="AL40" s="149"/>
      <c r="AM40" s="136"/>
      <c r="AN40" s="136"/>
    </row>
    <row r="41" spans="1:40" x14ac:dyDescent="0.3">
      <c r="A41" s="141" t="s">
        <v>25</v>
      </c>
      <c r="B41" s="129">
        <v>2058.9</v>
      </c>
      <c r="C41" s="149"/>
      <c r="D41" s="129">
        <v>227</v>
      </c>
      <c r="E41" s="129">
        <v>1.21</v>
      </c>
      <c r="F41" s="129">
        <v>1.5580000000000001</v>
      </c>
      <c r="G41" s="136"/>
      <c r="H41" s="147"/>
      <c r="I41" s="147"/>
      <c r="J41" s="147"/>
      <c r="K41" s="147"/>
      <c r="L41" s="147"/>
      <c r="M41" s="147"/>
      <c r="N41" s="147"/>
      <c r="O41" s="147"/>
      <c r="P41" s="147"/>
      <c r="Q41" s="147"/>
      <c r="R41" s="147"/>
      <c r="S41" s="150"/>
      <c r="T41" s="143"/>
      <c r="U41" s="149"/>
      <c r="V41" s="136"/>
      <c r="W41" s="136"/>
      <c r="X41" s="147"/>
      <c r="Y41" s="147"/>
      <c r="Z41" s="147"/>
      <c r="AA41" s="147"/>
      <c r="AB41" s="147"/>
      <c r="AC41" s="147"/>
      <c r="AD41" s="147"/>
      <c r="AE41" s="147"/>
      <c r="AF41" s="147"/>
      <c r="AG41" s="147"/>
      <c r="AH41" s="147"/>
      <c r="AI41" s="147"/>
      <c r="AJ41" s="150"/>
      <c r="AK41" s="143"/>
      <c r="AL41" s="149"/>
      <c r="AM41" s="136"/>
      <c r="AN41" s="136"/>
    </row>
    <row r="42" spans="1:40" x14ac:dyDescent="0.3">
      <c r="A42" s="141" t="s">
        <v>26</v>
      </c>
      <c r="B42" s="129">
        <v>2067.89</v>
      </c>
      <c r="C42" s="149"/>
      <c r="D42" s="129">
        <v>240</v>
      </c>
      <c r="E42" s="129">
        <v>1.0740000000000001</v>
      </c>
      <c r="F42" s="129">
        <v>1.4850000000000001</v>
      </c>
      <c r="G42" s="136"/>
      <c r="H42" s="147"/>
      <c r="I42" s="147"/>
      <c r="J42" s="147"/>
      <c r="K42" s="147"/>
      <c r="L42" s="147"/>
      <c r="M42" s="147"/>
      <c r="N42" s="147"/>
      <c r="O42" s="147"/>
      <c r="P42" s="147"/>
      <c r="Q42" s="147"/>
      <c r="R42" s="147"/>
      <c r="S42" s="150"/>
      <c r="T42" s="143"/>
      <c r="U42" s="149"/>
      <c r="V42" s="136"/>
      <c r="W42" s="136"/>
      <c r="X42" s="147"/>
      <c r="Y42" s="147"/>
      <c r="Z42" s="147"/>
      <c r="AA42" s="147"/>
      <c r="AB42" s="147"/>
      <c r="AC42" s="147"/>
      <c r="AD42" s="147"/>
      <c r="AE42" s="147"/>
      <c r="AF42" s="147"/>
      <c r="AG42" s="147"/>
      <c r="AH42" s="147"/>
      <c r="AI42" s="147"/>
      <c r="AJ42" s="150"/>
      <c r="AK42" s="143"/>
      <c r="AL42" s="149"/>
      <c r="AM42" s="136"/>
      <c r="AN42" s="136"/>
    </row>
    <row r="43" spans="1:40" x14ac:dyDescent="0.3">
      <c r="A43" s="141" t="s">
        <v>27</v>
      </c>
      <c r="B43" s="129">
        <v>2063.11</v>
      </c>
      <c r="C43" s="149"/>
      <c r="D43" s="129">
        <v>243</v>
      </c>
      <c r="E43" s="129">
        <v>1.115</v>
      </c>
      <c r="F43" s="129">
        <v>1.573</v>
      </c>
      <c r="G43" s="136"/>
      <c r="H43" s="147"/>
      <c r="I43" s="147"/>
      <c r="J43" s="147"/>
      <c r="K43" s="147"/>
      <c r="L43" s="147"/>
      <c r="M43" s="147"/>
      <c r="N43" s="147"/>
      <c r="O43" s="147"/>
      <c r="P43" s="147"/>
      <c r="Q43" s="147"/>
      <c r="R43" s="147"/>
      <c r="S43" s="150"/>
      <c r="T43" s="143"/>
      <c r="U43" s="149"/>
      <c r="V43" s="136"/>
      <c r="W43" s="136"/>
      <c r="X43" s="147"/>
      <c r="Y43" s="147"/>
      <c r="Z43" s="147"/>
      <c r="AA43" s="147"/>
      <c r="AB43" s="147"/>
      <c r="AC43" s="147"/>
      <c r="AD43" s="147"/>
      <c r="AE43" s="147"/>
      <c r="AF43" s="147"/>
      <c r="AG43" s="147"/>
      <c r="AH43" s="147"/>
      <c r="AI43" s="147"/>
      <c r="AJ43" s="150"/>
      <c r="AK43" s="143"/>
      <c r="AL43" s="149"/>
      <c r="AM43" s="136"/>
      <c r="AN43" s="136"/>
    </row>
    <row r="44" spans="1:40" x14ac:dyDescent="0.3">
      <c r="A44" s="141" t="s">
        <v>28</v>
      </c>
      <c r="B44" s="129">
        <v>1920.03</v>
      </c>
      <c r="C44" s="149"/>
      <c r="D44" s="129">
        <v>245</v>
      </c>
      <c r="E44" s="129">
        <v>1.1160000000000001</v>
      </c>
      <c r="F44" s="129">
        <v>1.512</v>
      </c>
      <c r="G44" s="136"/>
      <c r="H44" s="147"/>
      <c r="I44" s="147"/>
      <c r="J44" s="147"/>
      <c r="K44" s="147"/>
      <c r="L44" s="147"/>
      <c r="M44" s="147"/>
      <c r="N44" s="147"/>
      <c r="O44" s="147"/>
      <c r="P44" s="147"/>
      <c r="Q44" s="147"/>
      <c r="R44" s="147"/>
      <c r="S44" s="150"/>
      <c r="T44" s="143"/>
      <c r="U44" s="149"/>
      <c r="V44" s="136"/>
      <c r="W44" s="136"/>
      <c r="X44" s="147"/>
      <c r="Y44" s="147"/>
      <c r="Z44" s="147"/>
      <c r="AA44" s="147"/>
      <c r="AB44" s="147"/>
      <c r="AC44" s="147"/>
      <c r="AD44" s="147"/>
      <c r="AE44" s="147"/>
      <c r="AF44" s="147"/>
      <c r="AG44" s="147"/>
      <c r="AH44" s="147"/>
      <c r="AI44" s="147"/>
      <c r="AJ44" s="150"/>
      <c r="AK44" s="143"/>
      <c r="AL44" s="149"/>
      <c r="AM44" s="136"/>
      <c r="AN44" s="136"/>
    </row>
    <row r="45" spans="1:40" x14ac:dyDescent="0.3">
      <c r="A45" s="141" t="s">
        <v>29</v>
      </c>
      <c r="B45" s="129">
        <v>2043.94</v>
      </c>
      <c r="C45" s="149"/>
      <c r="D45" s="129">
        <v>246</v>
      </c>
      <c r="E45" s="129">
        <v>1.0860000000000001</v>
      </c>
      <c r="F45" s="129">
        <v>1.4750000000000001</v>
      </c>
      <c r="G45" s="136"/>
      <c r="H45" s="147"/>
      <c r="I45" s="147"/>
      <c r="J45" s="147"/>
      <c r="K45" s="147"/>
      <c r="L45" s="147"/>
      <c r="M45" s="147"/>
      <c r="N45" s="147"/>
      <c r="O45" s="147"/>
      <c r="P45" s="147"/>
      <c r="Q45" s="147"/>
      <c r="R45" s="147"/>
      <c r="S45" s="150"/>
      <c r="T45" s="143"/>
      <c r="U45" s="149"/>
      <c r="V45" s="136"/>
      <c r="W45" s="136"/>
      <c r="X45" s="147"/>
      <c r="Y45" s="147"/>
      <c r="Z45" s="147"/>
      <c r="AA45" s="147"/>
      <c r="AB45" s="147"/>
      <c r="AC45" s="147"/>
      <c r="AD45" s="147"/>
      <c r="AE45" s="147"/>
      <c r="AF45" s="147"/>
      <c r="AG45" s="147"/>
      <c r="AH45" s="147"/>
      <c r="AI45" s="147"/>
      <c r="AJ45" s="150"/>
      <c r="AK45" s="143"/>
      <c r="AL45" s="149"/>
      <c r="AM45" s="136"/>
      <c r="AN45" s="136"/>
    </row>
    <row r="46" spans="1:40" x14ac:dyDescent="0.3">
      <c r="A46" s="141" t="s">
        <v>30</v>
      </c>
      <c r="B46" s="129">
        <v>2059.7399999999998</v>
      </c>
      <c r="C46" s="149"/>
      <c r="D46" s="129">
        <v>239</v>
      </c>
      <c r="E46" s="129">
        <v>1.139</v>
      </c>
      <c r="F46" s="129">
        <v>1.4379999999999999</v>
      </c>
      <c r="G46" s="136"/>
      <c r="H46" s="147"/>
      <c r="I46" s="147"/>
      <c r="J46" s="147"/>
      <c r="K46" s="147"/>
      <c r="L46" s="147"/>
      <c r="M46" s="147"/>
      <c r="N46" s="147"/>
      <c r="O46" s="147"/>
      <c r="P46" s="147"/>
      <c r="Q46" s="147"/>
      <c r="R46" s="147"/>
      <c r="S46" s="150"/>
      <c r="T46" s="143"/>
      <c r="U46" s="149"/>
      <c r="V46" s="136"/>
      <c r="W46" s="136"/>
      <c r="X46" s="147"/>
      <c r="Y46" s="147"/>
      <c r="Z46" s="147"/>
      <c r="AA46" s="147"/>
      <c r="AB46" s="147"/>
      <c r="AC46" s="147"/>
      <c r="AD46" s="147"/>
      <c r="AE46" s="147"/>
      <c r="AF46" s="147"/>
      <c r="AG46" s="147"/>
      <c r="AH46" s="147"/>
      <c r="AI46" s="147"/>
      <c r="AJ46" s="150"/>
      <c r="AK46" s="143"/>
      <c r="AL46" s="149"/>
      <c r="AM46" s="136"/>
      <c r="AN46" s="136"/>
    </row>
    <row r="47" spans="1:40" x14ac:dyDescent="0.3">
      <c r="A47" s="141" t="s">
        <v>31</v>
      </c>
      <c r="B47" s="129">
        <v>2098.86</v>
      </c>
      <c r="C47" s="149"/>
      <c r="D47" s="129">
        <v>242</v>
      </c>
      <c r="E47" s="129">
        <v>1.103</v>
      </c>
      <c r="F47" s="129">
        <v>1.3240000000000001</v>
      </c>
      <c r="G47" s="136"/>
      <c r="H47" s="147"/>
      <c r="I47" s="147"/>
      <c r="J47" s="147"/>
      <c r="K47" s="147"/>
      <c r="L47" s="147"/>
      <c r="M47" s="147"/>
      <c r="N47" s="147"/>
      <c r="O47" s="147"/>
      <c r="P47" s="147"/>
      <c r="Q47" s="147"/>
      <c r="R47" s="147"/>
      <c r="S47" s="150"/>
      <c r="T47" s="143"/>
      <c r="U47" s="149"/>
      <c r="V47" s="136"/>
      <c r="W47" s="136"/>
      <c r="X47" s="147"/>
      <c r="Y47" s="147"/>
      <c r="Z47" s="147"/>
      <c r="AA47" s="147"/>
      <c r="AB47" s="147"/>
      <c r="AC47" s="147"/>
      <c r="AD47" s="147"/>
      <c r="AE47" s="147"/>
      <c r="AF47" s="147"/>
      <c r="AG47" s="147"/>
      <c r="AH47" s="147"/>
      <c r="AI47" s="147"/>
      <c r="AJ47" s="150"/>
      <c r="AK47" s="143"/>
      <c r="AL47" s="149"/>
      <c r="AM47" s="136"/>
      <c r="AN47" s="136"/>
    </row>
    <row r="48" spans="1:40" x14ac:dyDescent="0.3">
      <c r="A48" s="141" t="s">
        <v>32</v>
      </c>
      <c r="B48" s="132">
        <f>ROUND(AVERAGE(B47,B49),2)</f>
        <v>2168.85</v>
      </c>
      <c r="C48" s="149"/>
      <c r="D48" s="129">
        <v>255</v>
      </c>
      <c r="E48" s="132">
        <v>1.1240000000000001</v>
      </c>
      <c r="F48" s="129">
        <v>1.302</v>
      </c>
      <c r="G48" s="136"/>
      <c r="H48" s="147"/>
      <c r="I48" s="147"/>
      <c r="J48" s="147"/>
      <c r="K48" s="147"/>
      <c r="L48" s="147"/>
      <c r="M48" s="147"/>
      <c r="N48" s="147"/>
      <c r="O48" s="147"/>
      <c r="P48" s="147"/>
      <c r="Q48" s="147"/>
      <c r="R48" s="147"/>
      <c r="S48" s="150"/>
      <c r="T48" s="144"/>
      <c r="U48" s="149"/>
      <c r="V48" s="136"/>
      <c r="W48" s="136"/>
      <c r="X48" s="147"/>
      <c r="Y48" s="147"/>
      <c r="Z48" s="147"/>
      <c r="AA48" s="147"/>
      <c r="AB48" s="147"/>
      <c r="AC48" s="147"/>
      <c r="AD48" s="147"/>
      <c r="AE48" s="147"/>
      <c r="AF48" s="147"/>
      <c r="AG48" s="147"/>
      <c r="AH48" s="147"/>
      <c r="AI48" s="147"/>
      <c r="AJ48" s="150"/>
      <c r="AK48" s="144"/>
      <c r="AL48" s="149"/>
      <c r="AM48" s="136"/>
      <c r="AN48" s="136"/>
    </row>
    <row r="49" spans="1:40" x14ac:dyDescent="0.3">
      <c r="A49" s="141" t="s">
        <v>33</v>
      </c>
      <c r="B49" s="132">
        <v>2238.83</v>
      </c>
      <c r="C49" s="149"/>
      <c r="D49" s="129">
        <v>257</v>
      </c>
      <c r="E49" s="132">
        <v>1.0549999999999999</v>
      </c>
      <c r="F49" s="129">
        <v>1.234</v>
      </c>
      <c r="G49" s="136"/>
      <c r="H49" s="147"/>
      <c r="I49" s="147"/>
      <c r="J49" s="147"/>
      <c r="K49" s="147"/>
      <c r="L49" s="147"/>
      <c r="M49" s="147"/>
      <c r="N49" s="147"/>
      <c r="O49" s="147"/>
      <c r="P49" s="147"/>
      <c r="Q49" s="147"/>
      <c r="R49" s="147"/>
      <c r="S49" s="150"/>
      <c r="T49" s="144"/>
      <c r="U49" s="149"/>
      <c r="V49" s="136"/>
      <c r="W49" s="136"/>
      <c r="X49" s="147"/>
      <c r="Y49" s="147"/>
      <c r="Z49" s="147"/>
      <c r="AA49" s="147"/>
      <c r="AB49" s="147"/>
      <c r="AC49" s="147"/>
      <c r="AD49" s="147"/>
      <c r="AE49" s="147"/>
      <c r="AF49" s="147"/>
      <c r="AG49" s="147"/>
      <c r="AH49" s="147"/>
      <c r="AI49" s="147"/>
      <c r="AJ49" s="150"/>
      <c r="AK49" s="144"/>
      <c r="AL49" s="149"/>
      <c r="AM49" s="136"/>
      <c r="AN49" s="136"/>
    </row>
    <row r="50" spans="1:40" x14ac:dyDescent="0.3">
      <c r="A50" s="141" t="s">
        <v>34</v>
      </c>
      <c r="B50" s="132">
        <v>2362.7199999999998</v>
      </c>
      <c r="C50" s="149"/>
      <c r="D50" s="129">
        <v>253</v>
      </c>
      <c r="E50" s="132">
        <v>1.07</v>
      </c>
      <c r="F50" s="129">
        <v>1.254</v>
      </c>
      <c r="G50" s="136"/>
      <c r="H50" s="147"/>
      <c r="I50" s="147"/>
      <c r="J50" s="147"/>
      <c r="K50" s="147"/>
      <c r="L50" s="147"/>
      <c r="M50" s="147"/>
      <c r="N50" s="147"/>
      <c r="O50" s="147"/>
      <c r="P50" s="147"/>
      <c r="Q50" s="147"/>
      <c r="R50" s="147"/>
      <c r="S50" s="150"/>
      <c r="T50" s="144"/>
      <c r="U50" s="149"/>
      <c r="V50" s="136"/>
      <c r="W50" s="136"/>
      <c r="X50" s="147"/>
      <c r="Y50" s="147"/>
      <c r="Z50" s="147"/>
      <c r="AA50" s="147"/>
      <c r="AB50" s="147"/>
      <c r="AC50" s="147"/>
      <c r="AD50" s="147"/>
      <c r="AE50" s="147"/>
      <c r="AF50" s="147"/>
      <c r="AG50" s="147"/>
      <c r="AH50" s="147"/>
      <c r="AI50" s="147"/>
      <c r="AJ50" s="150"/>
      <c r="AK50" s="144"/>
      <c r="AL50" s="149"/>
      <c r="AM50" s="136"/>
      <c r="AN50" s="136"/>
    </row>
    <row r="51" spans="1:40" x14ac:dyDescent="0.3">
      <c r="A51" s="141" t="s">
        <v>35</v>
      </c>
      <c r="B51" s="132">
        <v>2423.41</v>
      </c>
      <c r="C51" s="149"/>
      <c r="D51" s="129">
        <v>262</v>
      </c>
      <c r="E51" s="132">
        <v>1.141</v>
      </c>
      <c r="F51" s="129">
        <v>1.3</v>
      </c>
      <c r="G51" s="136"/>
      <c r="H51" s="147"/>
      <c r="I51" s="147"/>
      <c r="J51" s="147"/>
      <c r="K51" s="147"/>
      <c r="L51" s="147"/>
      <c r="M51" s="147"/>
      <c r="N51" s="147"/>
      <c r="O51" s="147"/>
      <c r="P51" s="147"/>
      <c r="Q51" s="147"/>
      <c r="R51" s="147"/>
      <c r="S51" s="150"/>
      <c r="T51" s="144"/>
      <c r="U51" s="149"/>
      <c r="V51" s="136"/>
      <c r="W51" s="136"/>
      <c r="X51" s="147"/>
      <c r="Y51" s="147"/>
      <c r="Z51" s="147"/>
      <c r="AA51" s="147"/>
      <c r="AB51" s="147"/>
      <c r="AC51" s="147"/>
      <c r="AD51" s="147"/>
      <c r="AE51" s="147"/>
      <c r="AF51" s="147"/>
      <c r="AG51" s="147"/>
      <c r="AH51" s="147"/>
      <c r="AI51" s="147"/>
      <c r="AJ51" s="150"/>
      <c r="AK51" s="144"/>
      <c r="AL51" s="149"/>
      <c r="AM51" s="136"/>
      <c r="AN51" s="136"/>
    </row>
    <row r="52" spans="1:40" x14ac:dyDescent="0.3">
      <c r="A52" s="141" t="s">
        <v>36</v>
      </c>
      <c r="B52" s="132">
        <v>2603.2773015873017</v>
      </c>
      <c r="C52" s="149"/>
      <c r="D52" s="129">
        <v>267</v>
      </c>
      <c r="E52" s="132">
        <v>1.181</v>
      </c>
      <c r="F52" s="129">
        <v>1.34</v>
      </c>
      <c r="G52" s="136"/>
      <c r="H52" s="147"/>
      <c r="I52" s="147"/>
      <c r="J52" s="147"/>
      <c r="K52" s="147"/>
      <c r="L52" s="147"/>
      <c r="M52" s="147"/>
      <c r="N52" s="147"/>
      <c r="O52" s="147"/>
      <c r="P52" s="147"/>
      <c r="Q52" s="147"/>
      <c r="R52" s="147"/>
      <c r="S52" s="150"/>
      <c r="T52" s="144"/>
      <c r="U52" s="149"/>
      <c r="V52" s="136"/>
      <c r="W52" s="136"/>
      <c r="X52" s="147"/>
      <c r="Y52" s="147"/>
      <c r="Z52" s="147"/>
      <c r="AA52" s="147"/>
      <c r="AB52" s="147"/>
      <c r="AC52" s="147"/>
      <c r="AD52" s="147"/>
      <c r="AE52" s="147"/>
      <c r="AF52" s="147"/>
      <c r="AG52" s="147"/>
      <c r="AH52" s="147"/>
      <c r="AI52" s="147"/>
      <c r="AJ52" s="150"/>
      <c r="AK52" s="144"/>
      <c r="AL52" s="149"/>
      <c r="AM52" s="136"/>
      <c r="AN52" s="136"/>
    </row>
    <row r="53" spans="1:40" x14ac:dyDescent="0.3">
      <c r="A53" s="141" t="s">
        <v>37</v>
      </c>
      <c r="B53" s="132">
        <v>2733.4767213114756</v>
      </c>
      <c r="C53" s="149"/>
      <c r="D53" s="129">
        <v>275</v>
      </c>
      <c r="E53" s="132">
        <v>1.202</v>
      </c>
      <c r="F53" s="129">
        <v>1.353</v>
      </c>
      <c r="G53" s="136"/>
      <c r="H53" s="147"/>
      <c r="I53" s="147"/>
      <c r="J53" s="147"/>
      <c r="K53" s="147"/>
      <c r="L53" s="147"/>
      <c r="M53" s="147"/>
      <c r="N53" s="147"/>
      <c r="O53" s="147"/>
      <c r="P53" s="147"/>
      <c r="Q53" s="147"/>
      <c r="R53" s="147"/>
      <c r="S53" s="150"/>
      <c r="T53" s="144"/>
      <c r="U53" s="149"/>
      <c r="V53" s="136"/>
      <c r="W53" s="136"/>
      <c r="X53" s="147"/>
      <c r="Y53" s="147"/>
      <c r="Z53" s="147"/>
      <c r="AA53" s="147"/>
      <c r="AB53" s="147"/>
      <c r="AC53" s="147"/>
      <c r="AD53" s="147"/>
      <c r="AE53" s="147"/>
      <c r="AF53" s="147"/>
      <c r="AG53" s="147"/>
      <c r="AH53" s="147"/>
      <c r="AI53" s="147"/>
      <c r="AJ53" s="150"/>
      <c r="AK53" s="144"/>
      <c r="AL53" s="149"/>
      <c r="AM53" s="136"/>
      <c r="AN53" s="136"/>
    </row>
    <row r="54" spans="1:40" x14ac:dyDescent="0.3">
      <c r="A54" s="142" t="s">
        <v>62</v>
      </c>
      <c r="B54" s="134">
        <v>2669.29</v>
      </c>
      <c r="C54" s="147"/>
      <c r="D54" s="133">
        <v>270</v>
      </c>
      <c r="E54" s="134">
        <v>1.232</v>
      </c>
      <c r="F54" s="133">
        <v>1.403</v>
      </c>
      <c r="G54" s="136"/>
      <c r="H54" s="147"/>
      <c r="I54" s="147"/>
      <c r="J54" s="147"/>
      <c r="K54" s="147"/>
      <c r="L54" s="147"/>
      <c r="M54" s="147"/>
      <c r="N54" s="147"/>
      <c r="O54" s="147"/>
      <c r="P54" s="147"/>
      <c r="Q54" s="147"/>
      <c r="R54" s="147"/>
      <c r="S54" s="151"/>
      <c r="T54" s="145"/>
      <c r="U54" s="147"/>
      <c r="V54" s="136"/>
      <c r="W54" s="136"/>
      <c r="X54" s="147"/>
      <c r="Y54" s="147"/>
      <c r="Z54" s="147"/>
      <c r="AA54" s="147"/>
      <c r="AB54" s="147"/>
      <c r="AC54" s="147"/>
      <c r="AD54" s="147"/>
      <c r="AE54" s="147"/>
      <c r="AF54" s="147"/>
      <c r="AG54" s="147"/>
      <c r="AH54" s="147"/>
      <c r="AI54" s="147"/>
      <c r="AJ54" s="151"/>
      <c r="AK54" s="145"/>
      <c r="AL54" s="147"/>
      <c r="AM54" s="136"/>
      <c r="AN54" s="136"/>
    </row>
    <row r="55" spans="1:40" x14ac:dyDescent="0.3">
      <c r="A55" s="142" t="s">
        <v>63</v>
      </c>
      <c r="B55" s="134">
        <v>2760.05</v>
      </c>
      <c r="C55" s="147"/>
      <c r="D55" s="133">
        <v>283</v>
      </c>
      <c r="E55" s="134">
        <v>1.1679999999999999</v>
      </c>
      <c r="F55" s="133">
        <v>1.32</v>
      </c>
      <c r="G55" s="136"/>
      <c r="H55" s="147"/>
      <c r="I55" s="147"/>
      <c r="J55" s="147"/>
      <c r="K55" s="147"/>
      <c r="L55" s="147"/>
      <c r="M55" s="147"/>
      <c r="N55" s="147"/>
      <c r="O55" s="147"/>
      <c r="P55" s="147"/>
      <c r="Q55" s="147"/>
      <c r="R55" s="147"/>
      <c r="S55" s="151"/>
      <c r="T55" s="145"/>
      <c r="U55" s="147"/>
      <c r="V55" s="136"/>
      <c r="W55" s="136"/>
      <c r="X55" s="147"/>
      <c r="Y55" s="147"/>
      <c r="Z55" s="147"/>
      <c r="AA55" s="147"/>
      <c r="AB55" s="147"/>
      <c r="AC55" s="147"/>
      <c r="AD55" s="147"/>
      <c r="AE55" s="147"/>
      <c r="AF55" s="147"/>
      <c r="AG55" s="147"/>
      <c r="AH55" s="147"/>
      <c r="AI55" s="147"/>
      <c r="AJ55" s="151"/>
      <c r="AK55" s="145"/>
      <c r="AL55" s="147"/>
      <c r="AM55" s="136"/>
      <c r="AN55" s="136"/>
    </row>
    <row r="56" spans="1:40" x14ac:dyDescent="0.3">
      <c r="A56" s="142" t="s">
        <v>235</v>
      </c>
      <c r="B56" s="134">
        <v>2942.92</v>
      </c>
      <c r="C56" s="147"/>
      <c r="D56" s="133">
        <v>276</v>
      </c>
      <c r="E56" s="134">
        <v>1.1619999999999999</v>
      </c>
      <c r="F56" s="133">
        <v>1.3049999999999999</v>
      </c>
      <c r="G56" s="136"/>
      <c r="H56" s="147"/>
      <c r="I56" s="147"/>
      <c r="J56" s="147"/>
      <c r="K56" s="147"/>
      <c r="L56" s="147"/>
      <c r="M56" s="147"/>
      <c r="N56" s="147"/>
      <c r="O56" s="147"/>
      <c r="P56" s="147"/>
      <c r="Q56" s="147"/>
      <c r="R56" s="147"/>
      <c r="S56" s="151"/>
      <c r="T56" s="145"/>
      <c r="U56" s="147"/>
      <c r="V56" s="136"/>
      <c r="W56" s="136"/>
      <c r="X56" s="147"/>
      <c r="Y56" s="147"/>
      <c r="Z56" s="147"/>
      <c r="AA56" s="147"/>
      <c r="AB56" s="147"/>
      <c r="AC56" s="147"/>
      <c r="AD56" s="147"/>
      <c r="AE56" s="147"/>
      <c r="AF56" s="147"/>
      <c r="AG56" s="147"/>
      <c r="AH56" s="147"/>
      <c r="AI56" s="147"/>
      <c r="AJ56" s="151"/>
      <c r="AK56" s="145"/>
      <c r="AL56" s="147"/>
      <c r="AM56" s="136"/>
      <c r="AN56" s="136"/>
    </row>
    <row r="57" spans="1:40" x14ac:dyDescent="0.3">
      <c r="A57" s="142" t="s">
        <v>65</v>
      </c>
      <c r="B57" s="134">
        <v>2507.67</v>
      </c>
      <c r="C57" s="147"/>
      <c r="D57" s="133">
        <v>277</v>
      </c>
      <c r="E57" s="134">
        <v>1.1459999999999999</v>
      </c>
      <c r="F57" s="133">
        <v>1.276</v>
      </c>
      <c r="G57" s="136"/>
      <c r="H57" s="147"/>
      <c r="I57" s="147"/>
      <c r="J57" s="147"/>
      <c r="K57" s="147"/>
      <c r="L57" s="147"/>
      <c r="M57" s="147"/>
      <c r="N57" s="147"/>
      <c r="O57" s="147"/>
      <c r="P57" s="147"/>
      <c r="Q57" s="147"/>
      <c r="R57" s="147"/>
      <c r="S57" s="151"/>
      <c r="T57" s="145"/>
      <c r="U57" s="147"/>
      <c r="V57" s="136"/>
      <c r="W57" s="136"/>
      <c r="X57" s="147"/>
      <c r="Y57" s="147"/>
      <c r="Z57" s="147"/>
      <c r="AA57" s="147"/>
      <c r="AB57" s="147"/>
      <c r="AC57" s="147"/>
      <c r="AD57" s="147"/>
      <c r="AE57" s="147"/>
      <c r="AF57" s="147"/>
      <c r="AG57" s="147"/>
      <c r="AH57" s="147"/>
      <c r="AI57" s="147"/>
      <c r="AJ57" s="151"/>
      <c r="AK57" s="145"/>
      <c r="AL57" s="147"/>
      <c r="AM57" s="136"/>
      <c r="AN57" s="136"/>
    </row>
    <row r="58" spans="1:40" x14ac:dyDescent="0.3">
      <c r="A58" s="142" t="s">
        <v>66</v>
      </c>
      <c r="B58" s="134">
        <v>2845.83</v>
      </c>
      <c r="C58" s="147"/>
      <c r="D58" s="133">
        <v>283</v>
      </c>
      <c r="E58" s="134">
        <v>1.123</v>
      </c>
      <c r="F58" s="133">
        <v>1.3029999999999999</v>
      </c>
      <c r="G58" s="136"/>
      <c r="H58" s="147"/>
      <c r="I58" s="147"/>
      <c r="J58" s="147"/>
      <c r="K58" s="147"/>
      <c r="L58" s="147"/>
      <c r="M58" s="147"/>
      <c r="N58" s="147"/>
      <c r="O58" s="147"/>
      <c r="P58" s="147"/>
      <c r="Q58" s="147"/>
      <c r="R58" s="147"/>
      <c r="S58" s="151"/>
      <c r="T58" s="145"/>
      <c r="U58" s="147"/>
      <c r="V58" s="136"/>
      <c r="W58" s="136"/>
      <c r="X58" s="147"/>
      <c r="Y58" s="147"/>
      <c r="Z58" s="147"/>
      <c r="AA58" s="147"/>
      <c r="AB58" s="147"/>
      <c r="AC58" s="147"/>
      <c r="AD58" s="147"/>
      <c r="AE58" s="147"/>
      <c r="AF58" s="147"/>
      <c r="AG58" s="147"/>
      <c r="AH58" s="147"/>
      <c r="AI58" s="147"/>
      <c r="AJ58" s="151"/>
      <c r="AK58" s="145"/>
      <c r="AL58" s="147"/>
      <c r="AM58" s="136"/>
      <c r="AN58" s="136"/>
    </row>
    <row r="59" spans="1:40" x14ac:dyDescent="0.3">
      <c r="A59" s="142" t="s">
        <v>67</v>
      </c>
      <c r="B59" s="134">
        <v>2948.19</v>
      </c>
      <c r="C59" s="147"/>
      <c r="D59" s="133">
        <v>296</v>
      </c>
      <c r="E59" s="134">
        <v>1.137</v>
      </c>
      <c r="F59" s="133">
        <v>1.27</v>
      </c>
      <c r="G59" s="136"/>
      <c r="H59" s="147"/>
      <c r="I59" s="147"/>
      <c r="J59" s="147"/>
      <c r="K59" s="147"/>
      <c r="L59" s="147"/>
      <c r="M59" s="147"/>
      <c r="N59" s="147"/>
      <c r="O59" s="147"/>
      <c r="P59" s="147"/>
      <c r="Q59" s="147"/>
      <c r="R59" s="147"/>
      <c r="S59" s="151"/>
      <c r="T59" s="145"/>
      <c r="U59" s="147"/>
      <c r="V59" s="136"/>
      <c r="W59" s="136"/>
      <c r="X59" s="147"/>
      <c r="Y59" s="147"/>
      <c r="Z59" s="147"/>
      <c r="AA59" s="147"/>
      <c r="AB59" s="147"/>
      <c r="AC59" s="147"/>
      <c r="AD59" s="147"/>
      <c r="AE59" s="147"/>
      <c r="AF59" s="147"/>
      <c r="AG59" s="147"/>
      <c r="AH59" s="147"/>
      <c r="AI59" s="147"/>
      <c r="AJ59" s="151"/>
      <c r="AK59" s="145"/>
      <c r="AL59" s="147"/>
      <c r="AM59" s="136"/>
      <c r="AN59" s="136"/>
    </row>
    <row r="60" spans="1:40" x14ac:dyDescent="0.3">
      <c r="A60" s="142" t="s">
        <v>68</v>
      </c>
      <c r="B60" s="134">
        <v>2967.49</v>
      </c>
      <c r="C60" s="147"/>
      <c r="D60" s="133">
        <v>305</v>
      </c>
      <c r="E60" s="134">
        <v>1.091</v>
      </c>
      <c r="F60" s="133">
        <v>1.2310000000000001</v>
      </c>
      <c r="G60" s="136"/>
      <c r="H60" s="147"/>
      <c r="I60" s="147"/>
      <c r="J60" s="147"/>
      <c r="K60" s="147"/>
      <c r="L60" s="147"/>
      <c r="M60" s="147"/>
      <c r="N60" s="147"/>
      <c r="O60" s="147"/>
      <c r="P60" s="147"/>
      <c r="Q60" s="147"/>
      <c r="R60" s="147"/>
      <c r="S60" s="151"/>
      <c r="T60" s="145"/>
      <c r="U60" s="147"/>
      <c r="V60" s="136"/>
      <c r="W60" s="136"/>
      <c r="X60" s="147"/>
      <c r="Y60" s="147"/>
      <c r="Z60" s="147"/>
      <c r="AA60" s="147"/>
      <c r="AB60" s="147"/>
      <c r="AC60" s="147"/>
      <c r="AD60" s="147"/>
      <c r="AE60" s="147"/>
      <c r="AF60" s="147"/>
      <c r="AG60" s="147"/>
      <c r="AH60" s="147"/>
      <c r="AI60" s="147"/>
      <c r="AJ60" s="151"/>
      <c r="AK60" s="145"/>
      <c r="AL60" s="147"/>
      <c r="AM60" s="136"/>
      <c r="AN60" s="136"/>
    </row>
    <row r="61" spans="1:40" x14ac:dyDescent="0.3">
      <c r="A61" s="142" t="s">
        <v>69</v>
      </c>
      <c r="B61" s="134">
        <v>3220.25</v>
      </c>
      <c r="C61" s="147"/>
      <c r="D61" s="133">
        <v>298</v>
      </c>
      <c r="E61" s="134">
        <v>1.123</v>
      </c>
      <c r="F61" s="133">
        <v>1.327</v>
      </c>
      <c r="G61" s="136"/>
      <c r="H61" s="147"/>
      <c r="I61" s="147"/>
      <c r="J61" s="147"/>
      <c r="K61" s="147"/>
      <c r="L61" s="147"/>
      <c r="M61" s="147"/>
      <c r="N61" s="147"/>
      <c r="O61" s="147"/>
      <c r="P61" s="147"/>
      <c r="Q61" s="147"/>
      <c r="R61" s="147"/>
      <c r="S61" s="151"/>
      <c r="T61" s="145"/>
      <c r="U61" s="147"/>
      <c r="V61" s="136"/>
      <c r="W61" s="136"/>
      <c r="X61" s="147"/>
      <c r="Y61" s="147"/>
      <c r="Z61" s="147"/>
      <c r="AA61" s="147"/>
      <c r="AB61" s="147"/>
      <c r="AC61" s="147"/>
      <c r="AD61" s="147"/>
      <c r="AE61" s="147"/>
      <c r="AF61" s="147"/>
      <c r="AG61" s="147"/>
      <c r="AH61" s="147"/>
      <c r="AI61" s="147"/>
      <c r="AJ61" s="151"/>
      <c r="AK61" s="145"/>
      <c r="AL61" s="147"/>
      <c r="AM61" s="136"/>
      <c r="AN61" s="136"/>
    </row>
    <row r="62" spans="1:40" x14ac:dyDescent="0.3">
      <c r="A62" s="142" t="s">
        <v>70</v>
      </c>
      <c r="B62" s="134">
        <v>2533.02</v>
      </c>
      <c r="C62" s="147"/>
      <c r="D62" s="133">
        <v>300</v>
      </c>
      <c r="E62" s="134">
        <v>1.1020000000000001</v>
      </c>
      <c r="F62" s="133">
        <v>1.2450000000000001</v>
      </c>
      <c r="G62" s="136"/>
      <c r="H62" s="147"/>
      <c r="I62" s="147"/>
      <c r="J62" s="147"/>
      <c r="K62" s="147"/>
      <c r="L62" s="147"/>
      <c r="M62" s="147"/>
      <c r="N62" s="147"/>
      <c r="O62" s="147"/>
      <c r="P62" s="147"/>
      <c r="Q62" s="147"/>
      <c r="R62" s="147"/>
      <c r="S62" s="151"/>
      <c r="T62" s="145"/>
      <c r="U62" s="147"/>
      <c r="V62" s="136"/>
      <c r="W62" s="136"/>
      <c r="X62" s="147"/>
      <c r="Y62" s="147"/>
      <c r="Z62" s="147"/>
      <c r="AA62" s="147"/>
      <c r="AB62" s="147"/>
      <c r="AC62" s="147"/>
      <c r="AD62" s="147"/>
      <c r="AE62" s="147"/>
      <c r="AF62" s="147"/>
      <c r="AG62" s="147"/>
      <c r="AH62" s="147"/>
      <c r="AI62" s="147"/>
      <c r="AJ62" s="151"/>
      <c r="AK62" s="145"/>
      <c r="AL62" s="147"/>
      <c r="AM62" s="136"/>
      <c r="AN62" s="136"/>
    </row>
    <row r="63" spans="1:40" x14ac:dyDescent="0.3">
      <c r="A63" s="142" t="s">
        <v>71</v>
      </c>
      <c r="B63" s="134">
        <v>3078.13</v>
      </c>
      <c r="C63" s="147"/>
      <c r="D63" s="133">
        <v>302</v>
      </c>
      <c r="E63" s="134">
        <v>1.1240000000000001</v>
      </c>
      <c r="F63" s="133">
        <v>1.2370000000000001</v>
      </c>
      <c r="G63" s="136"/>
      <c r="H63" s="147"/>
      <c r="I63" s="147"/>
      <c r="J63" s="147"/>
      <c r="K63" s="147"/>
      <c r="L63" s="147"/>
      <c r="M63" s="147"/>
      <c r="N63" s="147"/>
      <c r="O63" s="147"/>
      <c r="P63" s="147"/>
      <c r="Q63" s="147"/>
      <c r="R63" s="147"/>
      <c r="S63" s="151"/>
      <c r="T63" s="145"/>
      <c r="U63" s="147"/>
      <c r="V63" s="136"/>
      <c r="W63" s="136"/>
      <c r="X63" s="147"/>
      <c r="Y63" s="147"/>
      <c r="Z63" s="147"/>
      <c r="AA63" s="147"/>
      <c r="AB63" s="147"/>
      <c r="AC63" s="147"/>
      <c r="AD63" s="147"/>
      <c r="AE63" s="147"/>
      <c r="AF63" s="147"/>
      <c r="AG63" s="147"/>
      <c r="AH63" s="147"/>
      <c r="AI63" s="147"/>
      <c r="AJ63" s="151"/>
      <c r="AK63" s="145"/>
      <c r="AL63" s="147"/>
      <c r="AM63" s="136"/>
      <c r="AN63" s="136"/>
    </row>
    <row r="64" spans="1:40" x14ac:dyDescent="0.3">
      <c r="A64" s="142" t="s">
        <v>72</v>
      </c>
      <c r="B64" s="134">
        <v>3344.15</v>
      </c>
      <c r="C64" s="147"/>
      <c r="D64" s="133">
        <v>300</v>
      </c>
      <c r="E64" s="134">
        <v>1.1719999999999999</v>
      </c>
      <c r="F64" s="133">
        <v>1.292</v>
      </c>
      <c r="G64" s="136"/>
      <c r="H64" s="147"/>
      <c r="I64" s="147"/>
      <c r="J64" s="147"/>
      <c r="K64" s="147"/>
      <c r="L64" s="147"/>
      <c r="M64" s="147"/>
      <c r="N64" s="147"/>
      <c r="O64" s="147"/>
      <c r="P64" s="147"/>
      <c r="Q64" s="147"/>
      <c r="R64" s="147"/>
      <c r="S64" s="151"/>
      <c r="T64" s="145"/>
      <c r="U64" s="147"/>
      <c r="V64" s="136"/>
      <c r="W64" s="136"/>
      <c r="X64" s="147"/>
      <c r="Y64" s="147"/>
      <c r="Z64" s="147"/>
      <c r="AA64" s="147"/>
      <c r="AB64" s="147"/>
      <c r="AC64" s="147"/>
      <c r="AD64" s="147"/>
      <c r="AE64" s="147"/>
      <c r="AF64" s="147"/>
      <c r="AG64" s="147"/>
      <c r="AH64" s="147"/>
      <c r="AI64" s="147"/>
      <c r="AJ64" s="151"/>
      <c r="AK64" s="145"/>
      <c r="AL64" s="147"/>
      <c r="AM64" s="136"/>
      <c r="AN64" s="136"/>
    </row>
    <row r="65" spans="1:40" x14ac:dyDescent="0.3">
      <c r="A65" s="142" t="s">
        <v>73</v>
      </c>
      <c r="B65" s="134">
        <v>3823.17</v>
      </c>
      <c r="C65" s="147"/>
      <c r="D65" s="133">
        <v>312</v>
      </c>
      <c r="E65" s="134">
        <v>1.2230000000000001</v>
      </c>
      <c r="F65" s="133">
        <v>1.3660000000000001</v>
      </c>
      <c r="G65" s="136"/>
      <c r="H65" s="147"/>
      <c r="I65" s="147"/>
      <c r="J65" s="147"/>
      <c r="K65" s="147"/>
      <c r="L65" s="147"/>
      <c r="M65" s="147"/>
      <c r="N65" s="147"/>
      <c r="O65" s="147"/>
      <c r="P65" s="147"/>
      <c r="Q65" s="147"/>
      <c r="R65" s="147"/>
      <c r="S65" s="151"/>
      <c r="T65" s="145"/>
      <c r="U65" s="147"/>
      <c r="V65" s="136"/>
      <c r="W65" s="136"/>
      <c r="X65" s="147"/>
      <c r="Y65" s="147"/>
      <c r="Z65" s="147"/>
      <c r="AA65" s="147"/>
      <c r="AB65" s="147"/>
      <c r="AC65" s="147"/>
      <c r="AD65" s="147"/>
      <c r="AE65" s="147"/>
      <c r="AF65" s="147"/>
      <c r="AG65" s="147"/>
      <c r="AH65" s="147"/>
      <c r="AI65" s="147"/>
      <c r="AJ65" s="151"/>
      <c r="AK65" s="145"/>
      <c r="AL65" s="147"/>
      <c r="AM65" s="136"/>
      <c r="AN65" s="136"/>
    </row>
    <row r="66" spans="1:40" x14ac:dyDescent="0.3">
      <c r="A66" s="142" t="s">
        <v>74</v>
      </c>
      <c r="B66" s="134">
        <v>4055.46</v>
      </c>
      <c r="C66" s="147"/>
      <c r="D66" s="133">
        <v>313</v>
      </c>
      <c r="E66" s="134">
        <v>1.1739999999999999</v>
      </c>
      <c r="F66" s="133">
        <v>1.38</v>
      </c>
      <c r="G66" s="136"/>
      <c r="H66" s="147"/>
      <c r="I66" s="147"/>
      <c r="J66" s="147"/>
      <c r="K66" s="147"/>
      <c r="L66" s="147"/>
      <c r="M66" s="147"/>
      <c r="N66" s="147"/>
      <c r="O66" s="147"/>
      <c r="P66" s="147"/>
      <c r="Q66" s="147"/>
      <c r="R66" s="147"/>
      <c r="S66" s="151"/>
      <c r="T66" s="145"/>
      <c r="U66" s="147"/>
      <c r="V66" s="136"/>
      <c r="W66" s="136"/>
      <c r="X66" s="147"/>
      <c r="Y66" s="147"/>
      <c r="Z66" s="147"/>
      <c r="AA66" s="147"/>
      <c r="AB66" s="147"/>
      <c r="AC66" s="147"/>
      <c r="AD66" s="147"/>
      <c r="AE66" s="147"/>
      <c r="AF66" s="147"/>
      <c r="AG66" s="147"/>
      <c r="AH66" s="147"/>
      <c r="AI66" s="147"/>
      <c r="AJ66" s="151"/>
      <c r="AK66" s="145"/>
      <c r="AL66" s="147"/>
      <c r="AM66" s="136"/>
      <c r="AN66" s="136"/>
    </row>
    <row r="67" spans="1:40" x14ac:dyDescent="0.3">
      <c r="A67" s="142" t="s">
        <v>236</v>
      </c>
      <c r="B67" s="134">
        <v>4377.24</v>
      </c>
      <c r="C67" s="147"/>
      <c r="D67" s="133">
        <v>323</v>
      </c>
      <c r="E67" s="134">
        <v>1.1850000000000001</v>
      </c>
      <c r="F67" s="133">
        <v>1.381</v>
      </c>
      <c r="G67" s="136"/>
      <c r="H67" s="147"/>
      <c r="I67" s="147"/>
      <c r="J67" s="147"/>
      <c r="K67" s="147"/>
      <c r="L67" s="147"/>
      <c r="M67" s="147"/>
      <c r="N67" s="147"/>
      <c r="O67" s="147"/>
      <c r="P67" s="147"/>
      <c r="Q67" s="147"/>
      <c r="R67" s="147"/>
      <c r="S67" s="151"/>
      <c r="T67" s="145"/>
      <c r="U67" s="147"/>
      <c r="V67" s="136"/>
      <c r="W67" s="136"/>
      <c r="X67" s="147"/>
      <c r="Y67" s="147"/>
      <c r="Z67" s="147"/>
      <c r="AA67" s="147"/>
      <c r="AB67" s="147"/>
      <c r="AC67" s="147"/>
      <c r="AD67" s="147"/>
      <c r="AE67" s="147"/>
      <c r="AF67" s="147"/>
      <c r="AG67" s="147"/>
      <c r="AH67" s="147"/>
      <c r="AI67" s="147"/>
      <c r="AJ67" s="151"/>
      <c r="AK67" s="145"/>
      <c r="AL67" s="147"/>
      <c r="AM67" s="136"/>
      <c r="AN67" s="136"/>
    </row>
    <row r="68" spans="1:40" x14ac:dyDescent="0.3">
      <c r="A68" s="142" t="s">
        <v>237</v>
      </c>
      <c r="B68" s="134">
        <v>4357.9399999999996</v>
      </c>
      <c r="C68" s="147"/>
      <c r="D68" s="133">
        <v>337</v>
      </c>
      <c r="E68" s="134">
        <v>1.1579999999999999</v>
      </c>
      <c r="F68" s="133">
        <v>1.347</v>
      </c>
      <c r="G68" s="136"/>
      <c r="H68" s="147"/>
      <c r="I68" s="147"/>
      <c r="J68" s="147"/>
      <c r="K68" s="147"/>
      <c r="L68" s="147"/>
      <c r="M68" s="147"/>
      <c r="N68" s="147"/>
      <c r="O68" s="147"/>
      <c r="P68" s="147"/>
      <c r="Q68" s="147"/>
      <c r="R68" s="147"/>
      <c r="S68" s="151"/>
      <c r="T68" s="145"/>
      <c r="U68" s="147"/>
      <c r="V68" s="136"/>
      <c r="W68" s="136"/>
      <c r="X68" s="147"/>
      <c r="Y68" s="147"/>
      <c r="Z68" s="147"/>
      <c r="AA68" s="147"/>
      <c r="AB68" s="147"/>
      <c r="AC68" s="147"/>
      <c r="AD68" s="147"/>
      <c r="AE68" s="147"/>
      <c r="AF68" s="147"/>
      <c r="AG68" s="147"/>
      <c r="AH68" s="147"/>
      <c r="AI68" s="147"/>
      <c r="AJ68" s="151"/>
      <c r="AK68" s="145"/>
      <c r="AL68" s="147"/>
      <c r="AM68" s="136"/>
      <c r="AN68" s="136"/>
    </row>
    <row r="69" spans="1:40" x14ac:dyDescent="0.3">
      <c r="A69" s="142" t="s">
        <v>238</v>
      </c>
      <c r="B69" s="134">
        <v>4740.84</v>
      </c>
      <c r="C69" s="147"/>
      <c r="D69" s="133">
        <v>337</v>
      </c>
      <c r="E69" s="134">
        <v>1.1319999999999999</v>
      </c>
      <c r="F69" s="133">
        <v>1.35</v>
      </c>
      <c r="G69" s="136"/>
      <c r="H69" s="147"/>
      <c r="I69" s="147"/>
      <c r="J69" s="147"/>
      <c r="K69" s="147"/>
      <c r="L69" s="147"/>
      <c r="M69" s="147"/>
      <c r="N69" s="147"/>
      <c r="O69" s="147"/>
      <c r="P69" s="147"/>
      <c r="Q69" s="147"/>
      <c r="R69" s="147"/>
      <c r="S69" s="151"/>
      <c r="T69" s="145"/>
      <c r="U69" s="147"/>
      <c r="V69" s="136"/>
      <c r="W69" s="136"/>
      <c r="X69" s="147"/>
      <c r="Y69" s="147"/>
      <c r="Z69" s="147"/>
      <c r="AA69" s="147"/>
      <c r="AB69" s="147"/>
      <c r="AC69" s="147"/>
      <c r="AD69" s="147"/>
      <c r="AE69" s="147"/>
      <c r="AF69" s="147"/>
      <c r="AG69" s="147"/>
      <c r="AH69" s="147"/>
      <c r="AI69" s="147"/>
      <c r="AJ69" s="151"/>
      <c r="AK69" s="145"/>
      <c r="AL69" s="147"/>
      <c r="AM69" s="136"/>
      <c r="AN69" s="136"/>
    </row>
    <row r="70" spans="1:40" x14ac:dyDescent="0.3">
      <c r="A70" s="147"/>
      <c r="B70" s="147"/>
      <c r="C70" s="147"/>
      <c r="D70" s="21"/>
      <c r="E70" s="21"/>
      <c r="F70" s="21"/>
      <c r="G70" s="147"/>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row>
    <row r="71" spans="1:40" x14ac:dyDescent="0.3">
      <c r="A71" s="147"/>
      <c r="B71" s="147"/>
      <c r="C71" s="147"/>
      <c r="D71" s="147"/>
      <c r="E71" s="147"/>
      <c r="F71" s="147"/>
      <c r="G71" s="147"/>
      <c r="H71" s="147"/>
      <c r="I71" s="147"/>
      <c r="J71" s="147"/>
      <c r="K71" s="147"/>
      <c r="L71" s="147"/>
      <c r="M71" s="147"/>
      <c r="N71" s="147"/>
      <c r="O71" s="147"/>
      <c r="P71" s="147"/>
      <c r="Q71" s="147"/>
      <c r="R71" s="147"/>
      <c r="S71" s="147"/>
      <c r="T71" s="147"/>
      <c r="U71" s="147"/>
      <c r="V71" s="147"/>
      <c r="W71" s="147"/>
      <c r="X71" s="147"/>
      <c r="Y71" s="147"/>
      <c r="Z71" s="147"/>
      <c r="AA71" s="147"/>
      <c r="AB71" s="147"/>
      <c r="AC71" s="147"/>
      <c r="AD71" s="147"/>
      <c r="AE71" s="147"/>
      <c r="AF71" s="147"/>
      <c r="AG71" s="147"/>
      <c r="AH71" s="147"/>
      <c r="AI71" s="147"/>
      <c r="AJ71" s="147"/>
      <c r="AK71" s="147"/>
      <c r="AL71" s="147"/>
      <c r="AM71" s="147"/>
      <c r="AN71" s="147"/>
    </row>
    <row r="72" spans="1:40" x14ac:dyDescent="0.3">
      <c r="A72" s="147"/>
      <c r="B72" s="147"/>
      <c r="C72" s="147"/>
      <c r="D72" s="147"/>
      <c r="E72" s="147"/>
      <c r="F72" s="147"/>
      <c r="G72" s="147"/>
      <c r="H72" s="147"/>
      <c r="I72" s="147"/>
      <c r="J72" s="147"/>
      <c r="K72" s="147"/>
      <c r="L72" s="147"/>
      <c r="M72" s="147"/>
      <c r="N72" s="147"/>
      <c r="O72" s="147"/>
      <c r="P72" s="147"/>
      <c r="Q72" s="147"/>
      <c r="R72" s="147"/>
      <c r="S72" s="147"/>
      <c r="T72" s="147"/>
      <c r="U72" s="147"/>
      <c r="V72" s="147"/>
      <c r="W72" s="147"/>
      <c r="X72" s="147"/>
      <c r="Y72" s="147"/>
      <c r="Z72" s="147"/>
      <c r="AA72" s="147"/>
      <c r="AB72" s="147"/>
      <c r="AC72" s="147"/>
      <c r="AD72" s="147"/>
      <c r="AE72" s="147"/>
      <c r="AF72" s="147"/>
      <c r="AG72" s="147"/>
      <c r="AH72" s="147"/>
      <c r="AI72" s="147"/>
      <c r="AJ72" s="147"/>
      <c r="AK72" s="147"/>
      <c r="AL72" s="147"/>
      <c r="AM72" s="147"/>
      <c r="AN72" s="147"/>
    </row>
    <row r="73" spans="1:40" x14ac:dyDescent="0.3">
      <c r="A73" s="147"/>
      <c r="B73" s="147"/>
      <c r="C73" s="147"/>
      <c r="D73" s="147"/>
      <c r="E73" s="147"/>
      <c r="F73" s="147"/>
      <c r="G73" s="147"/>
      <c r="H73" s="147"/>
      <c r="I73" s="147"/>
      <c r="J73" s="147"/>
      <c r="K73" s="147"/>
      <c r="L73" s="147"/>
      <c r="M73" s="147"/>
      <c r="N73" s="147"/>
      <c r="O73" s="147"/>
      <c r="P73" s="147"/>
      <c r="Q73" s="147"/>
      <c r="R73" s="147"/>
      <c r="S73" s="147"/>
      <c r="T73" s="147"/>
      <c r="U73" s="147"/>
      <c r="V73" s="147"/>
      <c r="W73" s="147"/>
      <c r="X73" s="147"/>
      <c r="Y73" s="147"/>
      <c r="Z73" s="147"/>
      <c r="AA73" s="147"/>
      <c r="AB73" s="147"/>
      <c r="AC73" s="147"/>
      <c r="AD73" s="147"/>
      <c r="AE73" s="147"/>
      <c r="AF73" s="147"/>
      <c r="AG73" s="147"/>
      <c r="AH73" s="147"/>
      <c r="AI73" s="147"/>
      <c r="AJ73" s="147"/>
      <c r="AK73" s="147"/>
      <c r="AL73" s="147"/>
      <c r="AM73" s="147"/>
      <c r="AN73" s="147"/>
    </row>
    <row r="74" spans="1:40" x14ac:dyDescent="0.3">
      <c r="A74" s="147"/>
      <c r="B74" s="147"/>
      <c r="C74" s="147"/>
      <c r="D74" s="147"/>
      <c r="E74" s="147"/>
      <c r="F74" s="147"/>
      <c r="G74" s="147"/>
      <c r="H74" s="147"/>
      <c r="I74" s="147"/>
      <c r="J74" s="147"/>
      <c r="K74" s="147"/>
      <c r="L74" s="147"/>
      <c r="M74" s="147"/>
      <c r="N74" s="147"/>
      <c r="O74" s="147"/>
      <c r="P74" s="147"/>
      <c r="Q74" s="147"/>
      <c r="R74" s="147"/>
      <c r="S74" s="147"/>
      <c r="T74" s="147"/>
      <c r="U74" s="147"/>
      <c r="V74" s="147"/>
      <c r="W74" s="147"/>
      <c r="X74" s="147"/>
      <c r="Y74" s="147"/>
      <c r="Z74" s="147"/>
      <c r="AA74" s="147"/>
      <c r="AB74" s="147"/>
      <c r="AC74" s="147"/>
      <c r="AD74" s="147"/>
      <c r="AE74" s="147"/>
      <c r="AF74" s="147"/>
      <c r="AG74" s="147"/>
      <c r="AH74" s="147"/>
      <c r="AI74" s="147"/>
      <c r="AJ74" s="147"/>
      <c r="AK74" s="147"/>
      <c r="AL74" s="147"/>
      <c r="AM74" s="147"/>
      <c r="AN74" s="147"/>
    </row>
    <row r="75" spans="1:40" x14ac:dyDescent="0.3">
      <c r="A75" s="147"/>
      <c r="B75" s="147"/>
      <c r="C75" s="147"/>
      <c r="D75" s="147"/>
      <c r="E75" s="147"/>
      <c r="F75" s="147"/>
      <c r="G75" s="147"/>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row>
    <row r="76" spans="1:40" x14ac:dyDescent="0.3">
      <c r="A76" s="147"/>
      <c r="B76" s="147"/>
      <c r="C76" s="147"/>
      <c r="D76" s="147"/>
      <c r="E76" s="147"/>
      <c r="F76" s="147"/>
      <c r="G76" s="147"/>
      <c r="H76" s="147"/>
      <c r="I76" s="147"/>
      <c r="J76" s="147"/>
      <c r="K76" s="147"/>
      <c r="L76" s="147"/>
      <c r="M76" s="147"/>
      <c r="N76" s="147"/>
      <c r="O76" s="147"/>
      <c r="P76" s="147"/>
      <c r="Q76" s="147"/>
      <c r="R76" s="147"/>
      <c r="S76" s="147"/>
      <c r="T76" s="147"/>
      <c r="U76" s="147"/>
      <c r="V76" s="147"/>
      <c r="W76" s="147"/>
      <c r="X76" s="147"/>
      <c r="Y76" s="147"/>
      <c r="Z76" s="147"/>
      <c r="AA76" s="147"/>
      <c r="AB76" s="147"/>
      <c r="AC76" s="147"/>
      <c r="AD76" s="147"/>
      <c r="AE76" s="147"/>
      <c r="AF76" s="147"/>
      <c r="AG76" s="147"/>
      <c r="AH76" s="147"/>
      <c r="AI76" s="147"/>
      <c r="AJ76" s="147"/>
      <c r="AK76" s="147"/>
      <c r="AL76" s="147"/>
      <c r="AM76" s="147"/>
      <c r="AN76" s="147"/>
    </row>
    <row r="77" spans="1:40" x14ac:dyDescent="0.3">
      <c r="A77" s="147"/>
      <c r="B77" s="147"/>
      <c r="C77" s="147"/>
      <c r="D77" s="147"/>
      <c r="E77" s="147"/>
      <c r="F77" s="147"/>
      <c r="G77" s="147"/>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row>
    <row r="78" spans="1:40" x14ac:dyDescent="0.3">
      <c r="A78" s="147"/>
      <c r="B78" s="147"/>
      <c r="C78" s="147"/>
      <c r="D78" s="147"/>
      <c r="E78" s="147"/>
      <c r="F78" s="147"/>
      <c r="G78" s="147"/>
      <c r="H78" s="147"/>
      <c r="I78" s="147"/>
      <c r="J78" s="147"/>
      <c r="K78" s="147"/>
      <c r="L78" s="147"/>
      <c r="M78" s="147"/>
      <c r="N78" s="147"/>
      <c r="O78" s="147"/>
      <c r="P78" s="147"/>
      <c r="Q78" s="147"/>
      <c r="R78" s="147"/>
      <c r="S78" s="147"/>
      <c r="T78" s="147"/>
      <c r="U78" s="147"/>
      <c r="V78" s="147"/>
      <c r="W78" s="147"/>
      <c r="X78" s="147"/>
      <c r="Y78" s="147"/>
      <c r="Z78" s="147"/>
      <c r="AA78" s="147"/>
      <c r="AB78" s="147"/>
      <c r="AC78" s="147"/>
      <c r="AD78" s="147"/>
      <c r="AE78" s="147"/>
      <c r="AF78" s="147"/>
      <c r="AG78" s="147"/>
      <c r="AH78" s="147"/>
      <c r="AI78" s="147"/>
      <c r="AJ78" s="147"/>
      <c r="AK78" s="147"/>
      <c r="AL78" s="147"/>
      <c r="AM78" s="147"/>
      <c r="AN78" s="147"/>
    </row>
    <row r="79" spans="1:40" x14ac:dyDescent="0.3">
      <c r="A79" s="147"/>
      <c r="B79" s="147"/>
      <c r="C79" s="147"/>
      <c r="D79" s="147"/>
      <c r="E79" s="147"/>
      <c r="F79" s="147"/>
      <c r="G79" s="147"/>
      <c r="H79" s="147"/>
      <c r="I79" s="147"/>
      <c r="J79" s="147"/>
      <c r="K79" s="147"/>
      <c r="L79" s="147"/>
      <c r="M79" s="147"/>
      <c r="N79" s="147"/>
      <c r="O79" s="147"/>
      <c r="P79" s="147"/>
      <c r="Q79" s="147"/>
      <c r="R79" s="147"/>
      <c r="S79" s="147"/>
      <c r="T79" s="147"/>
      <c r="U79" s="147"/>
      <c r="V79" s="147"/>
      <c r="W79" s="147"/>
      <c r="X79" s="147"/>
      <c r="Y79" s="147"/>
      <c r="Z79" s="147"/>
      <c r="AA79" s="147"/>
      <c r="AB79" s="147"/>
      <c r="AC79" s="147"/>
      <c r="AD79" s="147"/>
      <c r="AE79" s="147"/>
      <c r="AF79" s="147"/>
      <c r="AG79" s="147"/>
      <c r="AH79" s="147"/>
      <c r="AI79" s="147"/>
      <c r="AJ79" s="147"/>
      <c r="AK79" s="147"/>
      <c r="AL79" s="147"/>
      <c r="AM79" s="147"/>
      <c r="AN79" s="147"/>
    </row>
    <row r="80" spans="1:40" x14ac:dyDescent="0.3">
      <c r="A80" s="147"/>
      <c r="B80" s="147"/>
      <c r="C80" s="147"/>
      <c r="D80" s="147"/>
      <c r="E80" s="147"/>
      <c r="F80" s="147"/>
      <c r="G80" s="147"/>
      <c r="H80" s="147"/>
      <c r="I80" s="147"/>
      <c r="J80" s="147"/>
      <c r="K80" s="147"/>
      <c r="L80" s="147"/>
      <c r="M80" s="147"/>
      <c r="N80" s="147"/>
      <c r="O80" s="147"/>
      <c r="P80" s="147"/>
      <c r="Q80" s="147"/>
      <c r="R80" s="147"/>
      <c r="S80" s="147"/>
      <c r="T80" s="147"/>
      <c r="U80" s="147"/>
      <c r="V80" s="147"/>
      <c r="W80" s="147"/>
      <c r="X80" s="147"/>
      <c r="Y80" s="147"/>
      <c r="Z80" s="147"/>
      <c r="AA80" s="147"/>
      <c r="AB80" s="147"/>
      <c r="AC80" s="147"/>
      <c r="AD80" s="147"/>
      <c r="AE80" s="147"/>
      <c r="AF80" s="147"/>
      <c r="AG80" s="147"/>
      <c r="AH80" s="147"/>
      <c r="AI80" s="147"/>
      <c r="AJ80" s="147"/>
      <c r="AK80" s="147"/>
      <c r="AL80" s="147"/>
      <c r="AM80" s="147"/>
      <c r="AN80" s="147"/>
    </row>
    <row r="81" spans="1:40" x14ac:dyDescent="0.3">
      <c r="A81" s="147"/>
      <c r="B81" s="147"/>
      <c r="C81" s="147"/>
      <c r="D81" s="147"/>
      <c r="E81" s="147"/>
      <c r="F81" s="147"/>
      <c r="G81" s="147"/>
      <c r="H81" s="147"/>
      <c r="I81" s="147"/>
      <c r="J81" s="147"/>
      <c r="K81" s="147"/>
      <c r="L81" s="147"/>
      <c r="M81" s="147"/>
      <c r="N81" s="147"/>
      <c r="O81" s="147"/>
      <c r="P81" s="147"/>
      <c r="Q81" s="147"/>
      <c r="R81" s="147"/>
      <c r="S81" s="147"/>
      <c r="T81" s="147"/>
      <c r="U81" s="147"/>
      <c r="V81" s="147"/>
      <c r="W81" s="147"/>
      <c r="X81" s="147"/>
      <c r="Y81" s="147"/>
      <c r="Z81" s="147"/>
      <c r="AA81" s="147"/>
      <c r="AB81" s="147"/>
      <c r="AC81" s="147"/>
      <c r="AD81" s="147"/>
      <c r="AE81" s="147"/>
      <c r="AF81" s="147"/>
      <c r="AG81" s="147"/>
      <c r="AH81" s="147"/>
      <c r="AI81" s="147"/>
      <c r="AJ81" s="147"/>
      <c r="AK81" s="147"/>
      <c r="AL81" s="147"/>
      <c r="AM81" s="147"/>
      <c r="AN81" s="147"/>
    </row>
    <row r="82" spans="1:40" x14ac:dyDescent="0.3">
      <c r="A82" s="147"/>
      <c r="B82" s="147"/>
      <c r="C82" s="147"/>
      <c r="D82" s="147"/>
      <c r="E82" s="147"/>
      <c r="F82" s="147"/>
      <c r="G82" s="147"/>
      <c r="H82" s="147"/>
      <c r="I82" s="147"/>
      <c r="J82" s="147"/>
      <c r="K82" s="147"/>
      <c r="L82" s="147"/>
      <c r="M82" s="147"/>
      <c r="N82" s="147"/>
      <c r="O82" s="147"/>
      <c r="P82" s="147"/>
      <c r="Q82" s="147"/>
      <c r="R82" s="147"/>
      <c r="S82" s="147"/>
      <c r="T82" s="147"/>
      <c r="U82" s="147"/>
      <c r="V82" s="147"/>
      <c r="W82" s="147"/>
      <c r="X82" s="147"/>
      <c r="Y82" s="147"/>
      <c r="Z82" s="147"/>
      <c r="AA82" s="147"/>
      <c r="AB82" s="147"/>
      <c r="AC82" s="147"/>
      <c r="AD82" s="147"/>
      <c r="AE82" s="147"/>
      <c r="AF82" s="147"/>
      <c r="AG82" s="147"/>
      <c r="AH82" s="147"/>
      <c r="AI82" s="147"/>
      <c r="AJ82" s="147"/>
      <c r="AK82" s="147"/>
      <c r="AL82" s="147"/>
      <c r="AM82" s="147"/>
      <c r="AN82" s="147"/>
    </row>
    <row r="83" spans="1:40" x14ac:dyDescent="0.3">
      <c r="A83" s="147"/>
      <c r="B83" s="147"/>
      <c r="C83" s="147"/>
      <c r="D83" s="147"/>
      <c r="E83" s="147"/>
      <c r="F83" s="147"/>
      <c r="G83" s="147"/>
      <c r="H83" s="147"/>
      <c r="I83" s="147"/>
      <c r="J83" s="147"/>
      <c r="K83" s="147"/>
      <c r="L83" s="147"/>
      <c r="M83" s="147"/>
      <c r="N83" s="147"/>
      <c r="O83" s="147"/>
      <c r="P83" s="147"/>
      <c r="Q83" s="147"/>
      <c r="R83" s="147"/>
      <c r="S83" s="147"/>
      <c r="T83" s="147"/>
      <c r="U83" s="147"/>
      <c r="V83" s="147"/>
      <c r="W83" s="147"/>
      <c r="X83" s="147"/>
      <c r="Y83" s="147"/>
      <c r="Z83" s="147"/>
      <c r="AA83" s="147"/>
      <c r="AB83" s="147"/>
      <c r="AC83" s="147"/>
      <c r="AD83" s="147"/>
      <c r="AE83" s="147"/>
      <c r="AF83" s="147"/>
      <c r="AG83" s="147"/>
      <c r="AH83" s="147"/>
      <c r="AI83" s="147"/>
      <c r="AJ83" s="147"/>
      <c r="AK83" s="147"/>
      <c r="AL83" s="147"/>
      <c r="AM83" s="147"/>
      <c r="AN83" s="147"/>
    </row>
    <row r="84" spans="1:40" x14ac:dyDescent="0.3">
      <c r="A84" s="147"/>
      <c r="B84" s="147"/>
      <c r="C84" s="147"/>
      <c r="D84" s="147"/>
      <c r="E84" s="147"/>
      <c r="F84" s="147"/>
      <c r="G84" s="147"/>
      <c r="H84" s="147"/>
      <c r="I84" s="147"/>
      <c r="J84" s="147"/>
      <c r="K84" s="147"/>
      <c r="L84" s="147"/>
      <c r="M84" s="147"/>
      <c r="N84" s="147"/>
      <c r="O84" s="147"/>
      <c r="P84" s="147"/>
      <c r="Q84" s="147"/>
      <c r="R84" s="147"/>
      <c r="S84" s="147"/>
      <c r="T84" s="147"/>
      <c r="U84" s="147"/>
      <c r="V84" s="147"/>
      <c r="W84" s="147"/>
      <c r="X84" s="147"/>
      <c r="Y84" s="147"/>
      <c r="Z84" s="147"/>
      <c r="AA84" s="147"/>
      <c r="AB84" s="147"/>
      <c r="AC84" s="147"/>
      <c r="AD84" s="147"/>
      <c r="AE84" s="147"/>
      <c r="AF84" s="147"/>
      <c r="AG84" s="147"/>
      <c r="AH84" s="147"/>
      <c r="AI84" s="147"/>
      <c r="AJ84" s="147"/>
      <c r="AK84" s="147"/>
      <c r="AL84" s="147"/>
      <c r="AM84" s="147"/>
      <c r="AN84" s="147"/>
    </row>
    <row r="85" spans="1:40" x14ac:dyDescent="0.3">
      <c r="A85" s="147"/>
      <c r="B85" s="147"/>
      <c r="C85" s="147"/>
      <c r="D85" s="147"/>
      <c r="E85" s="147"/>
      <c r="F85" s="147"/>
      <c r="G85" s="147"/>
      <c r="H85" s="147"/>
      <c r="I85" s="147"/>
      <c r="J85" s="147"/>
      <c r="K85" s="147"/>
      <c r="L85" s="147"/>
      <c r="M85" s="147"/>
      <c r="N85" s="147"/>
      <c r="O85" s="147"/>
      <c r="P85" s="147"/>
      <c r="Q85" s="147"/>
      <c r="R85" s="147"/>
      <c r="S85" s="147"/>
      <c r="T85" s="147"/>
      <c r="U85" s="147"/>
      <c r="V85" s="147"/>
      <c r="W85" s="147"/>
      <c r="X85" s="147"/>
      <c r="Y85" s="147"/>
      <c r="Z85" s="147"/>
      <c r="AA85" s="147"/>
      <c r="AB85" s="147"/>
      <c r="AC85" s="147"/>
      <c r="AD85" s="147"/>
      <c r="AE85" s="147"/>
      <c r="AF85" s="147"/>
      <c r="AG85" s="147"/>
      <c r="AH85" s="147"/>
      <c r="AI85" s="147"/>
      <c r="AJ85" s="147"/>
      <c r="AK85" s="147"/>
      <c r="AL85" s="147"/>
      <c r="AM85" s="147"/>
      <c r="AN85" s="147"/>
    </row>
    <row r="86" spans="1:40" x14ac:dyDescent="0.3">
      <c r="A86" s="147"/>
      <c r="B86" s="147"/>
      <c r="C86" s="147"/>
      <c r="D86" s="147"/>
      <c r="E86" s="147"/>
      <c r="F86" s="147"/>
      <c r="G86" s="147"/>
      <c r="H86" s="147"/>
      <c r="I86" s="147"/>
      <c r="J86" s="147"/>
      <c r="K86" s="147"/>
      <c r="L86" s="147"/>
      <c r="M86" s="147"/>
      <c r="N86" s="147"/>
      <c r="O86" s="147"/>
      <c r="P86" s="147"/>
      <c r="Q86" s="147"/>
      <c r="R86" s="147"/>
      <c r="S86" s="147"/>
      <c r="T86" s="147"/>
      <c r="U86" s="147"/>
      <c r="V86" s="147"/>
      <c r="W86" s="147"/>
      <c r="X86" s="147"/>
      <c r="Y86" s="147"/>
      <c r="Z86" s="147"/>
      <c r="AA86" s="147"/>
      <c r="AB86" s="147"/>
      <c r="AC86" s="147"/>
      <c r="AD86" s="147"/>
      <c r="AE86" s="147"/>
      <c r="AF86" s="147"/>
      <c r="AG86" s="147"/>
      <c r="AH86" s="147"/>
      <c r="AI86" s="147"/>
      <c r="AJ86" s="147"/>
      <c r="AK86" s="147"/>
      <c r="AL86" s="147"/>
      <c r="AM86" s="147"/>
      <c r="AN86" s="147"/>
    </row>
    <row r="87" spans="1:40" x14ac:dyDescent="0.3">
      <c r="A87" s="147"/>
      <c r="B87" s="147"/>
      <c r="C87" s="147"/>
      <c r="D87" s="147"/>
      <c r="E87" s="147"/>
      <c r="F87" s="147"/>
      <c r="G87" s="147"/>
      <c r="H87" s="147"/>
      <c r="I87" s="147"/>
      <c r="J87" s="147"/>
      <c r="K87" s="147"/>
      <c r="L87" s="147"/>
      <c r="M87" s="147"/>
      <c r="N87" s="147"/>
      <c r="O87" s="147"/>
      <c r="P87" s="147"/>
      <c r="Q87" s="147"/>
      <c r="R87" s="147"/>
      <c r="S87" s="147"/>
      <c r="T87" s="147"/>
      <c r="U87" s="147"/>
      <c r="V87" s="147"/>
      <c r="W87" s="147"/>
      <c r="X87" s="147"/>
      <c r="Y87" s="147"/>
      <c r="Z87" s="147"/>
      <c r="AA87" s="147"/>
      <c r="AB87" s="147"/>
      <c r="AC87" s="147"/>
      <c r="AD87" s="147"/>
      <c r="AE87" s="147"/>
      <c r="AF87" s="147"/>
      <c r="AG87" s="147"/>
      <c r="AH87" s="147"/>
      <c r="AI87" s="147"/>
      <c r="AJ87" s="147"/>
      <c r="AK87" s="147"/>
      <c r="AL87" s="147"/>
      <c r="AM87" s="147"/>
      <c r="AN87" s="147"/>
    </row>
    <row r="88" spans="1:40" x14ac:dyDescent="0.3">
      <c r="A88" s="147"/>
      <c r="B88" s="147"/>
      <c r="C88" s="147"/>
      <c r="D88" s="147"/>
      <c r="E88" s="147"/>
      <c r="F88" s="147"/>
      <c r="G88" s="147"/>
      <c r="H88" s="147"/>
      <c r="I88" s="147"/>
      <c r="J88" s="147"/>
      <c r="K88" s="147"/>
      <c r="L88" s="147"/>
      <c r="M88" s="147"/>
      <c r="N88" s="147"/>
      <c r="O88" s="147"/>
      <c r="P88" s="147"/>
      <c r="Q88" s="147"/>
      <c r="R88" s="147"/>
      <c r="S88" s="147"/>
      <c r="T88" s="147"/>
      <c r="U88" s="147"/>
      <c r="V88" s="147"/>
      <c r="W88" s="147"/>
      <c r="X88" s="147"/>
      <c r="Y88" s="147"/>
      <c r="Z88" s="147"/>
      <c r="AA88" s="147"/>
      <c r="AB88" s="147"/>
      <c r="AC88" s="147"/>
      <c r="AD88" s="147"/>
      <c r="AE88" s="147"/>
      <c r="AF88" s="147"/>
      <c r="AG88" s="147"/>
      <c r="AH88" s="147"/>
      <c r="AI88" s="147"/>
      <c r="AJ88" s="147"/>
      <c r="AK88" s="147"/>
      <c r="AL88" s="147"/>
      <c r="AM88" s="147"/>
      <c r="AN88" s="147"/>
    </row>
    <row r="89" spans="1:40" x14ac:dyDescent="0.3">
      <c r="A89" s="147"/>
      <c r="B89" s="147"/>
      <c r="C89" s="147"/>
      <c r="D89" s="147"/>
      <c r="E89" s="147"/>
      <c r="F89" s="147"/>
      <c r="G89" s="147"/>
      <c r="H89" s="147"/>
      <c r="I89" s="147"/>
      <c r="J89" s="147"/>
      <c r="K89" s="147"/>
      <c r="L89" s="147"/>
      <c r="M89" s="147"/>
      <c r="N89" s="147"/>
      <c r="O89" s="147"/>
      <c r="P89" s="147"/>
      <c r="Q89" s="147"/>
      <c r="R89" s="147"/>
      <c r="S89" s="147"/>
      <c r="T89" s="147"/>
      <c r="U89" s="147"/>
      <c r="V89" s="147"/>
      <c r="W89" s="147"/>
      <c r="X89" s="147"/>
      <c r="Y89" s="147"/>
      <c r="Z89" s="147"/>
      <c r="AA89" s="147"/>
      <c r="AB89" s="147"/>
      <c r="AC89" s="147"/>
      <c r="AD89" s="147"/>
      <c r="AE89" s="147"/>
      <c r="AF89" s="147"/>
      <c r="AG89" s="147"/>
      <c r="AH89" s="147"/>
      <c r="AI89" s="147"/>
      <c r="AJ89" s="147"/>
      <c r="AK89" s="147"/>
      <c r="AL89" s="147"/>
      <c r="AM89" s="147"/>
      <c r="AN89" s="147"/>
    </row>
    <row r="90" spans="1:40" x14ac:dyDescent="0.3">
      <c r="A90" s="147"/>
      <c r="B90" s="147"/>
      <c r="C90" s="147"/>
      <c r="D90" s="147"/>
      <c r="E90" s="147"/>
      <c r="F90" s="147"/>
      <c r="G90" s="147"/>
      <c r="H90" s="147"/>
      <c r="I90" s="147"/>
      <c r="J90" s="147"/>
      <c r="K90" s="147"/>
      <c r="L90" s="147"/>
      <c r="M90" s="147"/>
      <c r="N90" s="147"/>
      <c r="O90" s="147"/>
      <c r="P90" s="147"/>
      <c r="Q90" s="147"/>
      <c r="R90" s="147"/>
      <c r="S90" s="147"/>
      <c r="T90" s="147"/>
      <c r="U90" s="147"/>
      <c r="V90" s="147"/>
      <c r="W90" s="147"/>
      <c r="X90" s="147"/>
      <c r="Y90" s="147"/>
      <c r="Z90" s="147"/>
      <c r="AA90" s="147"/>
      <c r="AB90" s="147"/>
      <c r="AC90" s="147"/>
      <c r="AD90" s="147"/>
      <c r="AE90" s="147"/>
      <c r="AF90" s="147"/>
      <c r="AG90" s="147"/>
      <c r="AH90" s="147"/>
      <c r="AI90" s="147"/>
      <c r="AJ90" s="147"/>
      <c r="AK90" s="147"/>
      <c r="AL90" s="147"/>
      <c r="AM90" s="147"/>
      <c r="AN90" s="147"/>
    </row>
    <row r="91" spans="1:40" x14ac:dyDescent="0.3">
      <c r="A91" s="147"/>
      <c r="B91" s="147"/>
      <c r="C91" s="147"/>
      <c r="D91" s="147"/>
      <c r="E91" s="147"/>
      <c r="F91" s="147"/>
      <c r="G91" s="147"/>
      <c r="H91" s="147"/>
      <c r="I91" s="147"/>
      <c r="J91" s="147"/>
      <c r="K91" s="147"/>
      <c r="L91" s="147"/>
      <c r="M91" s="147"/>
      <c r="N91" s="147"/>
      <c r="O91" s="147"/>
      <c r="P91" s="147"/>
      <c r="Q91" s="147"/>
      <c r="R91" s="147"/>
      <c r="S91" s="147"/>
      <c r="T91" s="147"/>
      <c r="U91" s="147"/>
      <c r="V91" s="147"/>
      <c r="W91" s="147"/>
      <c r="X91" s="147"/>
      <c r="Y91" s="147"/>
      <c r="Z91" s="147"/>
      <c r="AA91" s="147"/>
      <c r="AB91" s="147"/>
      <c r="AC91" s="147"/>
      <c r="AD91" s="147"/>
      <c r="AE91" s="147"/>
      <c r="AF91" s="147"/>
      <c r="AG91" s="147"/>
      <c r="AH91" s="147"/>
      <c r="AI91" s="147"/>
      <c r="AJ91" s="147"/>
      <c r="AK91" s="147"/>
      <c r="AL91" s="147"/>
      <c r="AM91" s="147"/>
      <c r="AN91" s="147"/>
    </row>
    <row r="92" spans="1:40" x14ac:dyDescent="0.3">
      <c r="A92" s="146"/>
      <c r="B92" s="146"/>
      <c r="C92" s="146"/>
      <c r="D92" s="147"/>
      <c r="E92" s="138"/>
      <c r="F92" s="138"/>
      <c r="G92" s="147"/>
      <c r="Q92" s="147"/>
      <c r="R92" s="146"/>
      <c r="S92" s="146"/>
      <c r="T92" s="146"/>
      <c r="U92" s="146"/>
      <c r="V92" s="138"/>
      <c r="W92" s="138"/>
      <c r="X92" s="147"/>
      <c r="AH92" s="147"/>
      <c r="AI92" s="146"/>
      <c r="AJ92" s="146"/>
      <c r="AK92" s="146"/>
      <c r="AL92" s="146"/>
      <c r="AM92" s="138"/>
      <c r="AN92" s="138"/>
    </row>
    <row r="93" spans="1:40" x14ac:dyDescent="0.3">
      <c r="A93" s="150"/>
      <c r="B93" s="143"/>
      <c r="C93" s="149"/>
      <c r="D93" s="147"/>
      <c r="E93" s="136"/>
      <c r="F93" s="136"/>
      <c r="G93" s="147"/>
      <c r="Q93" s="147"/>
      <c r="R93" s="153"/>
      <c r="S93" s="150"/>
      <c r="T93" s="143"/>
      <c r="U93" s="149"/>
      <c r="V93" s="136"/>
      <c r="W93" s="136"/>
      <c r="X93" s="147"/>
      <c r="AH93" s="147"/>
      <c r="AI93" s="153"/>
      <c r="AJ93" s="150"/>
      <c r="AK93" s="143"/>
      <c r="AL93" s="149"/>
      <c r="AM93" s="136"/>
      <c r="AN93" s="136"/>
    </row>
    <row r="94" spans="1:40" ht="14.5" x14ac:dyDescent="0.35">
      <c r="A94" s="150"/>
      <c r="B94" s="143"/>
      <c r="C94" s="149"/>
      <c r="D94" s="147"/>
      <c r="E94" s="136"/>
      <c r="F94" s="136"/>
      <c r="G94" s="147"/>
      <c r="H94" s="155"/>
      <c r="I94" s="155"/>
      <c r="Q94" s="147"/>
      <c r="R94" s="154"/>
      <c r="S94" s="150"/>
      <c r="T94" s="143"/>
      <c r="U94" s="149"/>
      <c r="V94" s="136"/>
      <c r="W94" s="136"/>
      <c r="X94" s="147"/>
      <c r="Y94" s="155"/>
      <c r="Z94" s="155"/>
      <c r="AH94" s="147"/>
      <c r="AI94" s="154"/>
      <c r="AJ94" s="150"/>
      <c r="AK94" s="143"/>
      <c r="AL94" s="149"/>
      <c r="AM94" s="136"/>
      <c r="AN94" s="136"/>
    </row>
    <row r="95" spans="1:40" x14ac:dyDescent="0.3">
      <c r="A95" s="150"/>
      <c r="B95" s="143"/>
      <c r="C95" s="149"/>
      <c r="D95" s="147"/>
      <c r="E95" s="136"/>
      <c r="F95" s="136"/>
      <c r="G95" s="147"/>
      <c r="H95" s="135"/>
      <c r="I95" s="135"/>
      <c r="Q95" s="147"/>
      <c r="R95" s="231"/>
      <c r="S95" s="150"/>
      <c r="T95" s="143"/>
      <c r="U95" s="149"/>
      <c r="V95" s="136"/>
      <c r="W95" s="136"/>
      <c r="X95" s="147"/>
      <c r="Y95" s="135"/>
      <c r="Z95" s="135"/>
      <c r="AH95" s="147"/>
      <c r="AI95" s="231"/>
      <c r="AJ95" s="150"/>
      <c r="AK95" s="143"/>
      <c r="AL95" s="149"/>
      <c r="AM95" s="136"/>
      <c r="AN95" s="136"/>
    </row>
    <row r="96" spans="1:40" x14ac:dyDescent="0.3">
      <c r="A96" s="150"/>
      <c r="B96" s="143"/>
      <c r="C96" s="149"/>
      <c r="D96" s="147"/>
      <c r="E96" s="136"/>
      <c r="F96" s="136"/>
      <c r="G96" s="147"/>
      <c r="H96" s="135"/>
      <c r="I96" s="135"/>
      <c r="Q96" s="147"/>
      <c r="R96" s="231"/>
      <c r="S96" s="150"/>
      <c r="T96" s="143"/>
      <c r="U96" s="149"/>
      <c r="V96" s="136"/>
      <c r="W96" s="136"/>
      <c r="X96" s="147"/>
      <c r="Y96" s="135"/>
      <c r="Z96" s="135"/>
      <c r="AH96" s="147"/>
      <c r="AI96" s="231"/>
      <c r="AJ96" s="150"/>
      <c r="AK96" s="143"/>
      <c r="AL96" s="149"/>
      <c r="AM96" s="136"/>
      <c r="AN96" s="136"/>
    </row>
    <row r="97" spans="1:40" x14ac:dyDescent="0.3">
      <c r="A97" s="150"/>
      <c r="B97" s="143"/>
      <c r="C97" s="149"/>
      <c r="D97" s="147"/>
      <c r="E97" s="136"/>
      <c r="F97" s="136"/>
      <c r="G97" s="147"/>
      <c r="H97" s="135"/>
      <c r="I97" s="135"/>
      <c r="Q97" s="147"/>
      <c r="R97" s="147"/>
      <c r="S97" s="150"/>
      <c r="T97" s="143"/>
      <c r="U97" s="149"/>
      <c r="V97" s="136"/>
      <c r="W97" s="136"/>
      <c r="X97" s="147"/>
      <c r="Y97" s="135"/>
      <c r="Z97" s="135"/>
      <c r="AH97" s="147"/>
      <c r="AI97" s="147"/>
      <c r="AJ97" s="150"/>
      <c r="AK97" s="143"/>
      <c r="AL97" s="149"/>
      <c r="AM97" s="136"/>
      <c r="AN97" s="136"/>
    </row>
    <row r="98" spans="1:40" x14ac:dyDescent="0.3">
      <c r="A98" s="150"/>
      <c r="B98" s="143"/>
      <c r="C98" s="149"/>
      <c r="D98" s="147"/>
      <c r="E98" s="136"/>
      <c r="F98" s="136"/>
      <c r="G98" s="147"/>
      <c r="H98" s="135"/>
      <c r="I98" s="135"/>
      <c r="Q98" s="147"/>
      <c r="R98" s="147"/>
      <c r="S98" s="150"/>
      <c r="T98" s="143"/>
      <c r="U98" s="149"/>
      <c r="V98" s="136"/>
      <c r="W98" s="136"/>
      <c r="X98" s="147"/>
      <c r="Y98" s="135"/>
      <c r="Z98" s="135"/>
      <c r="AH98" s="147"/>
      <c r="AI98" s="147"/>
      <c r="AJ98" s="150"/>
      <c r="AK98" s="143"/>
      <c r="AL98" s="149"/>
      <c r="AM98" s="136"/>
      <c r="AN98" s="136"/>
    </row>
    <row r="99" spans="1:40" x14ac:dyDescent="0.3">
      <c r="A99" s="150"/>
      <c r="B99" s="143"/>
      <c r="C99" s="149"/>
      <c r="D99" s="147"/>
      <c r="E99" s="136"/>
      <c r="F99" s="136"/>
      <c r="G99" s="147"/>
      <c r="H99" s="135"/>
      <c r="I99" s="135"/>
      <c r="Q99" s="147"/>
      <c r="R99" s="147"/>
      <c r="S99" s="150"/>
      <c r="T99" s="143"/>
      <c r="U99" s="149"/>
      <c r="V99" s="136"/>
      <c r="W99" s="136"/>
      <c r="X99" s="147"/>
      <c r="Y99" s="135"/>
      <c r="Z99" s="135"/>
      <c r="AH99" s="147"/>
      <c r="AI99" s="147"/>
      <c r="AJ99" s="150"/>
      <c r="AK99" s="143"/>
      <c r="AL99" s="149"/>
      <c r="AM99" s="136"/>
      <c r="AN99" s="136"/>
    </row>
    <row r="100" spans="1:40" x14ac:dyDescent="0.3">
      <c r="A100" s="150"/>
      <c r="B100" s="143"/>
      <c r="C100" s="149"/>
      <c r="D100" s="147"/>
      <c r="E100" s="136"/>
      <c r="F100" s="136"/>
      <c r="G100" s="147"/>
      <c r="Q100" s="147"/>
      <c r="R100" s="147"/>
      <c r="S100" s="150"/>
      <c r="T100" s="143"/>
      <c r="U100" s="149"/>
      <c r="V100" s="136"/>
      <c r="W100" s="136"/>
      <c r="X100" s="147"/>
      <c r="AH100" s="147"/>
      <c r="AI100" s="147"/>
      <c r="AJ100" s="150"/>
      <c r="AK100" s="143"/>
      <c r="AL100" s="149"/>
      <c r="AM100" s="136"/>
      <c r="AN100" s="136"/>
    </row>
    <row r="101" spans="1:40" x14ac:dyDescent="0.3">
      <c r="A101" s="150"/>
      <c r="B101" s="143"/>
      <c r="C101" s="149"/>
      <c r="D101" s="147"/>
      <c r="E101" s="136"/>
      <c r="F101" s="136"/>
      <c r="G101" s="147"/>
      <c r="Q101" s="147"/>
      <c r="R101" s="147"/>
      <c r="S101" s="150"/>
      <c r="T101" s="143"/>
      <c r="U101" s="149"/>
      <c r="V101" s="136"/>
      <c r="W101" s="136"/>
      <c r="X101" s="147"/>
      <c r="AH101" s="147"/>
      <c r="AI101" s="147"/>
      <c r="AJ101" s="150"/>
      <c r="AK101" s="143"/>
      <c r="AL101" s="149"/>
      <c r="AM101" s="136"/>
      <c r="AN101" s="136"/>
    </row>
    <row r="102" spans="1:40" ht="14.5" x14ac:dyDescent="0.35">
      <c r="A102" s="150"/>
      <c r="B102" s="143"/>
      <c r="C102" s="149"/>
      <c r="D102" s="147"/>
      <c r="E102" s="136"/>
      <c r="F102" s="136"/>
      <c r="G102" s="147"/>
      <c r="H102" s="156"/>
      <c r="I102" s="156"/>
      <c r="J102" s="156"/>
      <c r="K102" s="156"/>
      <c r="L102" s="156"/>
      <c r="M102" s="156"/>
      <c r="Q102" s="147"/>
      <c r="R102" s="147"/>
      <c r="S102" s="150"/>
      <c r="T102" s="143"/>
      <c r="U102" s="149"/>
      <c r="V102" s="136"/>
      <c r="W102" s="136"/>
      <c r="X102" s="147"/>
      <c r="Y102" s="156"/>
      <c r="Z102" s="156"/>
      <c r="AA102" s="156"/>
      <c r="AB102" s="156"/>
      <c r="AC102" s="156"/>
      <c r="AD102" s="156"/>
      <c r="AH102" s="147"/>
      <c r="AI102" s="147"/>
      <c r="AJ102" s="150"/>
      <c r="AK102" s="143"/>
      <c r="AL102" s="149"/>
      <c r="AM102" s="136"/>
      <c r="AN102" s="136"/>
    </row>
    <row r="103" spans="1:40" x14ac:dyDescent="0.3">
      <c r="A103" s="150"/>
      <c r="B103" s="143"/>
      <c r="C103" s="149"/>
      <c r="D103" s="147"/>
      <c r="E103" s="136"/>
      <c r="F103" s="136"/>
      <c r="G103" s="147"/>
      <c r="H103" s="135"/>
      <c r="I103" s="135"/>
      <c r="J103" s="135"/>
      <c r="K103" s="135"/>
      <c r="L103" s="135"/>
      <c r="M103" s="135"/>
      <c r="Q103" s="147"/>
      <c r="R103" s="147"/>
      <c r="S103" s="150"/>
      <c r="T103" s="143"/>
      <c r="U103" s="149"/>
      <c r="V103" s="136"/>
      <c r="W103" s="136"/>
      <c r="X103" s="147"/>
      <c r="Y103" s="135"/>
      <c r="Z103" s="135"/>
      <c r="AA103" s="135"/>
      <c r="AB103" s="135"/>
      <c r="AC103" s="135"/>
      <c r="AD103" s="135"/>
      <c r="AH103" s="147"/>
      <c r="AI103" s="147"/>
      <c r="AJ103" s="150"/>
      <c r="AK103" s="143"/>
      <c r="AL103" s="149"/>
      <c r="AM103" s="136"/>
      <c r="AN103" s="136"/>
    </row>
    <row r="104" spans="1:40" x14ac:dyDescent="0.3">
      <c r="A104" s="150"/>
      <c r="B104" s="143"/>
      <c r="C104" s="149"/>
      <c r="D104" s="147"/>
      <c r="E104" s="136"/>
      <c r="F104" s="136"/>
      <c r="G104" s="147"/>
      <c r="H104" s="135"/>
      <c r="I104" s="135"/>
      <c r="J104" s="135"/>
      <c r="K104" s="135"/>
      <c r="L104" s="135"/>
      <c r="M104" s="135"/>
      <c r="Q104" s="147"/>
      <c r="R104" s="147"/>
      <c r="S104" s="150"/>
      <c r="T104" s="143"/>
      <c r="U104" s="149"/>
      <c r="V104" s="136"/>
      <c r="W104" s="136"/>
      <c r="X104" s="147"/>
      <c r="Y104" s="135"/>
      <c r="Z104" s="135"/>
      <c r="AA104" s="135"/>
      <c r="AB104" s="135"/>
      <c r="AC104" s="135"/>
      <c r="AD104" s="135"/>
      <c r="AH104" s="147"/>
      <c r="AI104" s="147"/>
      <c r="AJ104" s="150"/>
      <c r="AK104" s="143"/>
      <c r="AL104" s="149"/>
      <c r="AM104" s="136"/>
      <c r="AN104" s="136"/>
    </row>
    <row r="105" spans="1:40" x14ac:dyDescent="0.3">
      <c r="A105" s="150"/>
      <c r="B105" s="143"/>
      <c r="C105" s="149"/>
      <c r="D105" s="147"/>
      <c r="E105" s="136"/>
      <c r="F105" s="136"/>
      <c r="G105" s="147"/>
      <c r="H105" s="135"/>
      <c r="I105" s="135"/>
      <c r="J105" s="135"/>
      <c r="K105" s="135"/>
      <c r="L105" s="135"/>
      <c r="M105" s="135"/>
      <c r="Q105" s="147"/>
      <c r="R105" s="147"/>
      <c r="S105" s="150"/>
      <c r="T105" s="143"/>
      <c r="U105" s="149"/>
      <c r="V105" s="136"/>
      <c r="W105" s="136"/>
      <c r="X105" s="147"/>
      <c r="Y105" s="135"/>
      <c r="Z105" s="135"/>
      <c r="AA105" s="135"/>
      <c r="AB105" s="135"/>
      <c r="AC105" s="135"/>
      <c r="AD105" s="135"/>
      <c r="AH105" s="147"/>
      <c r="AI105" s="147"/>
      <c r="AJ105" s="150"/>
      <c r="AK105" s="143"/>
      <c r="AL105" s="149"/>
      <c r="AM105" s="136"/>
      <c r="AN105" s="136"/>
    </row>
    <row r="106" spans="1:40" x14ac:dyDescent="0.3">
      <c r="A106" s="150"/>
      <c r="B106" s="143"/>
      <c r="C106" s="149"/>
      <c r="D106" s="147"/>
      <c r="E106" s="136"/>
      <c r="F106" s="136"/>
      <c r="G106" s="147"/>
      <c r="Q106" s="147"/>
      <c r="R106" s="147"/>
      <c r="S106" s="150"/>
      <c r="T106" s="143"/>
      <c r="U106" s="149"/>
      <c r="V106" s="136"/>
      <c r="W106" s="136"/>
      <c r="X106" s="147"/>
      <c r="AH106" s="147"/>
      <c r="AI106" s="147"/>
      <c r="AJ106" s="150"/>
      <c r="AK106" s="143"/>
      <c r="AL106" s="149"/>
      <c r="AM106" s="136"/>
      <c r="AN106" s="136"/>
    </row>
    <row r="107" spans="1:40" ht="14.5" x14ac:dyDescent="0.35">
      <c r="A107" s="150"/>
      <c r="B107" s="143"/>
      <c r="C107" s="149"/>
      <c r="D107" s="147"/>
      <c r="E107" s="136"/>
      <c r="F107" s="136"/>
      <c r="G107" s="147"/>
      <c r="H107" s="156"/>
      <c r="I107" s="156"/>
      <c r="J107" s="156"/>
      <c r="K107" s="156"/>
      <c r="L107" s="156"/>
      <c r="M107" s="156"/>
      <c r="N107" s="156"/>
      <c r="O107" s="156"/>
      <c r="P107" s="156"/>
      <c r="Q107" s="147"/>
      <c r="R107" s="147"/>
      <c r="S107" s="150"/>
      <c r="T107" s="143"/>
      <c r="U107" s="149"/>
      <c r="V107" s="136"/>
      <c r="W107" s="136"/>
      <c r="X107" s="147"/>
      <c r="Y107" s="156"/>
      <c r="Z107" s="156"/>
      <c r="AA107" s="156"/>
      <c r="AB107" s="156"/>
      <c r="AC107" s="156"/>
      <c r="AD107" s="156"/>
      <c r="AE107" s="156"/>
      <c r="AF107" s="156"/>
      <c r="AG107" s="156"/>
      <c r="AH107" s="147"/>
      <c r="AI107" s="147"/>
      <c r="AJ107" s="150"/>
      <c r="AK107" s="143"/>
      <c r="AL107" s="149"/>
      <c r="AM107" s="136"/>
      <c r="AN107" s="136"/>
    </row>
    <row r="108" spans="1:40" x14ac:dyDescent="0.3">
      <c r="A108" s="150"/>
      <c r="B108" s="143"/>
      <c r="C108" s="149"/>
      <c r="D108" s="147"/>
      <c r="E108" s="136"/>
      <c r="F108" s="136"/>
      <c r="G108" s="147"/>
      <c r="H108" s="135"/>
      <c r="I108" s="135"/>
      <c r="J108" s="135"/>
      <c r="K108" s="135"/>
      <c r="L108" s="135"/>
      <c r="M108" s="135"/>
      <c r="N108" s="135"/>
      <c r="O108" s="135"/>
      <c r="P108" s="135"/>
      <c r="Q108" s="147"/>
      <c r="R108" s="147"/>
      <c r="S108" s="150"/>
      <c r="T108" s="143"/>
      <c r="U108" s="149"/>
      <c r="V108" s="136"/>
      <c r="W108" s="136"/>
      <c r="X108" s="147"/>
      <c r="Y108" s="135"/>
      <c r="Z108" s="135"/>
      <c r="AA108" s="135"/>
      <c r="AB108" s="135"/>
      <c r="AC108" s="135"/>
      <c r="AD108" s="135"/>
      <c r="AE108" s="135"/>
      <c r="AF108" s="135"/>
      <c r="AG108" s="135"/>
      <c r="AH108" s="147"/>
      <c r="AI108" s="147"/>
      <c r="AJ108" s="150"/>
      <c r="AK108" s="143"/>
      <c r="AL108" s="149"/>
      <c r="AM108" s="136"/>
      <c r="AN108" s="136"/>
    </row>
    <row r="109" spans="1:40" x14ac:dyDescent="0.3">
      <c r="A109" s="150"/>
      <c r="B109" s="143"/>
      <c r="C109" s="149"/>
      <c r="D109" s="147"/>
      <c r="E109" s="136"/>
      <c r="F109" s="136"/>
      <c r="G109" s="147"/>
      <c r="H109" s="135"/>
      <c r="I109" s="135"/>
      <c r="J109" s="135"/>
      <c r="K109" s="135"/>
      <c r="L109" s="135"/>
      <c r="M109" s="135"/>
      <c r="N109" s="135"/>
      <c r="O109" s="135"/>
      <c r="P109" s="135"/>
      <c r="Q109" s="147"/>
      <c r="R109" s="147"/>
      <c r="S109" s="150"/>
      <c r="T109" s="143"/>
      <c r="U109" s="149"/>
      <c r="V109" s="136"/>
      <c r="W109" s="136"/>
      <c r="X109" s="147"/>
      <c r="Y109" s="135"/>
      <c r="Z109" s="135"/>
      <c r="AA109" s="135"/>
      <c r="AB109" s="135"/>
      <c r="AC109" s="135"/>
      <c r="AD109" s="135"/>
      <c r="AE109" s="135"/>
      <c r="AF109" s="135"/>
      <c r="AG109" s="135"/>
      <c r="AH109" s="147"/>
      <c r="AI109" s="147"/>
      <c r="AJ109" s="150"/>
      <c r="AK109" s="143"/>
      <c r="AL109" s="149"/>
      <c r="AM109" s="136"/>
      <c r="AN109" s="136"/>
    </row>
    <row r="110" spans="1:40" x14ac:dyDescent="0.3">
      <c r="A110" s="150"/>
      <c r="B110" s="143"/>
      <c r="C110" s="149"/>
      <c r="D110" s="147"/>
      <c r="E110" s="136"/>
      <c r="F110" s="136"/>
      <c r="G110" s="147"/>
      <c r="H110" s="135"/>
      <c r="I110" s="135"/>
      <c r="J110" s="135"/>
      <c r="K110" s="135"/>
      <c r="L110" s="135"/>
      <c r="M110" s="135"/>
      <c r="N110" s="135"/>
      <c r="O110" s="135"/>
      <c r="P110" s="135"/>
      <c r="Q110" s="147"/>
      <c r="R110" s="147"/>
      <c r="S110" s="150"/>
      <c r="T110" s="143"/>
      <c r="U110" s="149"/>
      <c r="V110" s="136"/>
      <c r="W110" s="136"/>
      <c r="X110" s="147"/>
      <c r="Y110" s="135"/>
      <c r="Z110" s="135"/>
      <c r="AA110" s="135"/>
      <c r="AB110" s="135"/>
      <c r="AC110" s="135"/>
      <c r="AD110" s="135"/>
      <c r="AE110" s="135"/>
      <c r="AF110" s="135"/>
      <c r="AG110" s="135"/>
      <c r="AH110" s="147"/>
      <c r="AI110" s="147"/>
      <c r="AJ110" s="150"/>
      <c r="AK110" s="143"/>
      <c r="AL110" s="149"/>
      <c r="AM110" s="136"/>
      <c r="AN110" s="136"/>
    </row>
    <row r="111" spans="1:40" x14ac:dyDescent="0.3">
      <c r="A111" s="150"/>
      <c r="B111" s="143"/>
      <c r="C111" s="149"/>
      <c r="D111" s="147"/>
      <c r="E111" s="136"/>
      <c r="F111" s="136"/>
      <c r="G111" s="147"/>
      <c r="Q111" s="147"/>
      <c r="R111" s="147"/>
      <c r="S111" s="150"/>
      <c r="T111" s="143"/>
      <c r="U111" s="149"/>
      <c r="V111" s="136"/>
      <c r="W111" s="136"/>
      <c r="X111" s="147"/>
      <c r="AH111" s="147"/>
      <c r="AI111" s="147"/>
      <c r="AJ111" s="150"/>
      <c r="AK111" s="143"/>
      <c r="AL111" s="149"/>
      <c r="AM111" s="136"/>
      <c r="AN111" s="136"/>
    </row>
    <row r="112" spans="1:40" x14ac:dyDescent="0.3">
      <c r="A112" s="150"/>
      <c r="B112" s="143"/>
      <c r="C112" s="149"/>
      <c r="D112" s="147"/>
      <c r="E112" s="136"/>
      <c r="F112" s="136"/>
      <c r="G112" s="147"/>
      <c r="Q112" s="147"/>
      <c r="R112" s="147"/>
      <c r="S112" s="150"/>
      <c r="T112" s="143"/>
      <c r="U112" s="149"/>
      <c r="V112" s="136"/>
      <c r="W112" s="136"/>
      <c r="X112" s="147"/>
      <c r="AH112" s="147"/>
      <c r="AI112" s="147"/>
      <c r="AJ112" s="150"/>
      <c r="AK112" s="143"/>
      <c r="AL112" s="149"/>
      <c r="AM112" s="136"/>
      <c r="AN112" s="136"/>
    </row>
    <row r="113" spans="1:40" x14ac:dyDescent="0.3">
      <c r="A113" s="150"/>
      <c r="B113" s="143"/>
      <c r="C113" s="149"/>
      <c r="D113" s="147"/>
      <c r="E113" s="136"/>
      <c r="F113" s="136"/>
      <c r="G113" s="147"/>
      <c r="Q113" s="147"/>
      <c r="R113" s="147"/>
      <c r="S113" s="150"/>
      <c r="T113" s="143"/>
      <c r="U113" s="149"/>
      <c r="V113" s="136"/>
      <c r="W113" s="136"/>
      <c r="X113" s="147"/>
      <c r="AH113" s="147"/>
      <c r="AI113" s="147"/>
      <c r="AJ113" s="150"/>
      <c r="AK113" s="143"/>
      <c r="AL113" s="149"/>
      <c r="AM113" s="136"/>
      <c r="AN113" s="136"/>
    </row>
    <row r="114" spans="1:40" x14ac:dyDescent="0.3">
      <c r="A114" s="150"/>
      <c r="B114" s="143"/>
      <c r="C114" s="149"/>
      <c r="D114" s="147"/>
      <c r="E114" s="136"/>
      <c r="F114" s="136"/>
      <c r="G114" s="147"/>
      <c r="H114" s="147"/>
      <c r="I114" s="147"/>
      <c r="J114" s="147"/>
      <c r="K114" s="147"/>
      <c r="L114" s="147"/>
      <c r="M114" s="147"/>
      <c r="N114" s="147"/>
      <c r="O114" s="147"/>
      <c r="P114" s="147"/>
      <c r="Q114" s="147"/>
      <c r="R114" s="147"/>
      <c r="S114" s="150"/>
      <c r="T114" s="143"/>
      <c r="U114" s="149"/>
      <c r="V114" s="136"/>
      <c r="W114" s="136"/>
      <c r="X114" s="147"/>
      <c r="Y114" s="147"/>
      <c r="Z114" s="147"/>
      <c r="AA114" s="147"/>
      <c r="AB114" s="147"/>
      <c r="AC114" s="147"/>
      <c r="AD114" s="147"/>
      <c r="AE114" s="147"/>
      <c r="AF114" s="147"/>
      <c r="AG114" s="147"/>
      <c r="AH114" s="147"/>
      <c r="AI114" s="147"/>
      <c r="AJ114" s="150"/>
      <c r="AK114" s="143"/>
      <c r="AL114" s="149"/>
      <c r="AM114" s="136"/>
      <c r="AN114" s="136"/>
    </row>
    <row r="115" spans="1:40" x14ac:dyDescent="0.3">
      <c r="A115" s="150"/>
      <c r="B115" s="143"/>
      <c r="C115" s="149"/>
      <c r="D115" s="147"/>
      <c r="E115" s="136"/>
      <c r="F115" s="136"/>
      <c r="G115" s="147"/>
      <c r="H115" s="147"/>
      <c r="I115" s="147"/>
      <c r="J115" s="147"/>
      <c r="K115" s="147"/>
      <c r="L115" s="147"/>
      <c r="M115" s="147"/>
      <c r="N115" s="147"/>
      <c r="O115" s="147"/>
      <c r="P115" s="147"/>
      <c r="Q115" s="147"/>
      <c r="R115" s="147"/>
      <c r="S115" s="150"/>
      <c r="T115" s="143"/>
      <c r="U115" s="149"/>
      <c r="V115" s="136"/>
      <c r="W115" s="136"/>
      <c r="X115" s="147"/>
      <c r="Y115" s="147"/>
      <c r="Z115" s="147"/>
      <c r="AA115" s="147"/>
      <c r="AB115" s="147"/>
      <c r="AC115" s="147"/>
      <c r="AD115" s="147"/>
      <c r="AE115" s="147"/>
      <c r="AF115" s="147"/>
      <c r="AG115" s="147"/>
      <c r="AH115" s="147"/>
      <c r="AI115" s="147"/>
      <c r="AJ115" s="150"/>
      <c r="AK115" s="143"/>
      <c r="AL115" s="149"/>
      <c r="AM115" s="136"/>
      <c r="AN115" s="136"/>
    </row>
    <row r="116" spans="1:40" x14ac:dyDescent="0.3">
      <c r="A116" s="150"/>
      <c r="B116" s="143"/>
      <c r="C116" s="149"/>
      <c r="D116" s="147"/>
      <c r="E116" s="136"/>
      <c r="F116" s="136"/>
      <c r="G116" s="147"/>
      <c r="H116" s="147"/>
      <c r="I116" s="147"/>
      <c r="J116" s="147"/>
      <c r="K116" s="147"/>
      <c r="L116" s="147"/>
      <c r="M116" s="147"/>
      <c r="N116" s="147"/>
      <c r="O116" s="147"/>
      <c r="P116" s="147"/>
      <c r="Q116" s="147"/>
      <c r="R116" s="147"/>
      <c r="S116" s="150"/>
      <c r="T116" s="143"/>
      <c r="U116" s="149"/>
      <c r="V116" s="136"/>
      <c r="W116" s="136"/>
      <c r="X116" s="147"/>
      <c r="Y116" s="147"/>
      <c r="Z116" s="147"/>
      <c r="AA116" s="147"/>
      <c r="AB116" s="147"/>
      <c r="AC116" s="147"/>
      <c r="AD116" s="147"/>
      <c r="AE116" s="147"/>
      <c r="AF116" s="147"/>
      <c r="AG116" s="147"/>
      <c r="AH116" s="147"/>
      <c r="AI116" s="147"/>
      <c r="AJ116" s="150"/>
      <c r="AK116" s="143"/>
      <c r="AL116" s="149"/>
      <c r="AM116" s="136"/>
      <c r="AN116" s="136"/>
    </row>
    <row r="117" spans="1:40" x14ac:dyDescent="0.3">
      <c r="A117" s="150"/>
      <c r="B117" s="143"/>
      <c r="C117" s="149"/>
      <c r="D117" s="147"/>
      <c r="E117" s="136"/>
      <c r="F117" s="136"/>
      <c r="G117" s="147"/>
      <c r="H117" s="147"/>
      <c r="I117" s="147"/>
      <c r="J117" s="147"/>
      <c r="K117" s="147"/>
      <c r="L117" s="147"/>
      <c r="M117" s="147"/>
      <c r="N117" s="147"/>
      <c r="O117" s="147"/>
      <c r="P117" s="147"/>
      <c r="Q117" s="147"/>
      <c r="R117" s="147"/>
      <c r="S117" s="150"/>
      <c r="T117" s="143"/>
      <c r="U117" s="149"/>
      <c r="V117" s="136"/>
      <c r="W117" s="136"/>
      <c r="X117" s="147"/>
      <c r="Y117" s="147"/>
      <c r="Z117" s="147"/>
      <c r="AA117" s="147"/>
      <c r="AB117" s="147"/>
      <c r="AC117" s="147"/>
      <c r="AD117" s="147"/>
      <c r="AE117" s="147"/>
      <c r="AF117" s="147"/>
      <c r="AG117" s="147"/>
      <c r="AH117" s="147"/>
      <c r="AI117" s="147"/>
      <c r="AJ117" s="150"/>
      <c r="AK117" s="143"/>
      <c r="AL117" s="149"/>
      <c r="AM117" s="136"/>
      <c r="AN117" s="136"/>
    </row>
    <row r="118" spans="1:40" x14ac:dyDescent="0.3">
      <c r="A118" s="150"/>
      <c r="B118" s="143"/>
      <c r="C118" s="149"/>
      <c r="D118" s="147"/>
      <c r="E118" s="136"/>
      <c r="F118" s="136"/>
      <c r="G118" s="147"/>
      <c r="H118" s="147"/>
      <c r="I118" s="147"/>
      <c r="J118" s="147"/>
      <c r="K118" s="147"/>
      <c r="L118" s="147"/>
      <c r="M118" s="147"/>
      <c r="N118" s="147"/>
      <c r="O118" s="147"/>
      <c r="P118" s="147"/>
      <c r="Q118" s="147"/>
      <c r="R118" s="147"/>
      <c r="S118" s="150"/>
      <c r="T118" s="143"/>
      <c r="U118" s="149"/>
      <c r="V118" s="136"/>
      <c r="W118" s="136"/>
      <c r="X118" s="147"/>
      <c r="Y118" s="147"/>
      <c r="Z118" s="147"/>
      <c r="AA118" s="147"/>
      <c r="AB118" s="147"/>
      <c r="AC118" s="147"/>
      <c r="AD118" s="147"/>
      <c r="AE118" s="147"/>
      <c r="AF118" s="147"/>
      <c r="AG118" s="147"/>
      <c r="AH118" s="147"/>
      <c r="AI118" s="147"/>
      <c r="AJ118" s="150"/>
      <c r="AK118" s="143"/>
      <c r="AL118" s="149"/>
      <c r="AM118" s="136"/>
      <c r="AN118" s="136"/>
    </row>
    <row r="119" spans="1:40" x14ac:dyDescent="0.3">
      <c r="A119" s="150"/>
      <c r="B119" s="143"/>
      <c r="C119" s="149"/>
      <c r="D119" s="147"/>
      <c r="E119" s="136"/>
      <c r="F119" s="136"/>
      <c r="G119" s="147"/>
      <c r="H119" s="147"/>
      <c r="I119" s="147"/>
      <c r="J119" s="147"/>
      <c r="K119" s="147"/>
      <c r="L119" s="147"/>
      <c r="M119" s="147"/>
      <c r="N119" s="147"/>
      <c r="O119" s="147"/>
      <c r="P119" s="147"/>
      <c r="Q119" s="147"/>
      <c r="R119" s="147"/>
      <c r="S119" s="150"/>
      <c r="T119" s="143"/>
      <c r="U119" s="149"/>
      <c r="V119" s="136"/>
      <c r="W119" s="136"/>
      <c r="X119" s="147"/>
      <c r="Y119" s="147"/>
      <c r="Z119" s="147"/>
      <c r="AA119" s="147"/>
      <c r="AB119" s="147"/>
      <c r="AC119" s="147"/>
      <c r="AD119" s="147"/>
      <c r="AE119" s="147"/>
      <c r="AF119" s="147"/>
      <c r="AG119" s="147"/>
      <c r="AH119" s="147"/>
      <c r="AI119" s="147"/>
      <c r="AJ119" s="150"/>
      <c r="AK119" s="143"/>
      <c r="AL119" s="149"/>
      <c r="AM119" s="136"/>
      <c r="AN119" s="136"/>
    </row>
    <row r="120" spans="1:40" x14ac:dyDescent="0.3">
      <c r="A120" s="150"/>
      <c r="B120" s="143"/>
      <c r="C120" s="149"/>
      <c r="D120" s="147"/>
      <c r="E120" s="136"/>
      <c r="F120" s="136"/>
      <c r="G120" s="147"/>
      <c r="H120" s="147"/>
      <c r="I120" s="147"/>
      <c r="J120" s="147"/>
      <c r="K120" s="147"/>
      <c r="L120" s="147"/>
      <c r="M120" s="147"/>
      <c r="N120" s="147"/>
      <c r="O120" s="147"/>
      <c r="P120" s="147"/>
      <c r="Q120" s="147"/>
      <c r="R120" s="147"/>
      <c r="S120" s="150"/>
      <c r="T120" s="143"/>
      <c r="U120" s="149"/>
      <c r="V120" s="136"/>
      <c r="W120" s="136"/>
      <c r="X120" s="147"/>
      <c r="Y120" s="147"/>
      <c r="Z120" s="147"/>
      <c r="AA120" s="147"/>
      <c r="AB120" s="147"/>
      <c r="AC120" s="147"/>
      <c r="AD120" s="147"/>
      <c r="AE120" s="147"/>
      <c r="AF120" s="147"/>
      <c r="AG120" s="147"/>
      <c r="AH120" s="147"/>
      <c r="AI120" s="147"/>
      <c r="AJ120" s="150"/>
      <c r="AK120" s="143"/>
      <c r="AL120" s="149"/>
      <c r="AM120" s="136"/>
      <c r="AN120" s="136"/>
    </row>
    <row r="121" spans="1:40" x14ac:dyDescent="0.3">
      <c r="A121" s="150"/>
      <c r="B121" s="143"/>
      <c r="C121" s="149"/>
      <c r="D121" s="147"/>
      <c r="E121" s="136"/>
      <c r="F121" s="136"/>
      <c r="G121" s="147"/>
      <c r="H121" s="147"/>
      <c r="I121" s="147"/>
      <c r="J121" s="147"/>
      <c r="K121" s="147"/>
      <c r="L121" s="147"/>
      <c r="M121" s="147"/>
      <c r="N121" s="147"/>
      <c r="O121" s="147"/>
      <c r="P121" s="147"/>
      <c r="Q121" s="147"/>
      <c r="R121" s="147"/>
      <c r="S121" s="150"/>
      <c r="T121" s="143"/>
      <c r="U121" s="149"/>
      <c r="V121" s="136"/>
      <c r="W121" s="136"/>
      <c r="X121" s="147"/>
      <c r="Y121" s="147"/>
      <c r="Z121" s="147"/>
      <c r="AA121" s="147"/>
      <c r="AB121" s="147"/>
      <c r="AC121" s="147"/>
      <c r="AD121" s="147"/>
      <c r="AE121" s="147"/>
      <c r="AF121" s="147"/>
      <c r="AG121" s="147"/>
      <c r="AH121" s="147"/>
      <c r="AI121" s="147"/>
      <c r="AJ121" s="150"/>
      <c r="AK121" s="143"/>
      <c r="AL121" s="149"/>
      <c r="AM121" s="136"/>
      <c r="AN121" s="136"/>
    </row>
    <row r="122" spans="1:40" x14ac:dyDescent="0.3">
      <c r="A122" s="150"/>
      <c r="B122" s="143"/>
      <c r="C122" s="149"/>
      <c r="D122" s="147"/>
      <c r="E122" s="136"/>
      <c r="F122" s="136"/>
      <c r="G122" s="147"/>
      <c r="H122" s="147"/>
      <c r="I122" s="147"/>
      <c r="J122" s="147"/>
      <c r="K122" s="147"/>
      <c r="L122" s="147"/>
      <c r="M122" s="147"/>
      <c r="N122" s="147"/>
      <c r="O122" s="147"/>
      <c r="P122" s="147"/>
      <c r="Q122" s="147"/>
      <c r="R122" s="147"/>
      <c r="S122" s="150"/>
      <c r="T122" s="143"/>
      <c r="U122" s="149"/>
      <c r="V122" s="136"/>
      <c r="W122" s="136"/>
      <c r="X122" s="147"/>
      <c r="Y122" s="147"/>
      <c r="Z122" s="147"/>
      <c r="AA122" s="147"/>
      <c r="AB122" s="147"/>
      <c r="AC122" s="147"/>
      <c r="AD122" s="147"/>
      <c r="AE122" s="147"/>
      <c r="AF122" s="147"/>
      <c r="AG122" s="147"/>
      <c r="AH122" s="147"/>
      <c r="AI122" s="147"/>
      <c r="AJ122" s="150"/>
      <c r="AK122" s="143"/>
      <c r="AL122" s="149"/>
      <c r="AM122" s="136"/>
      <c r="AN122" s="136"/>
    </row>
    <row r="123" spans="1:40" x14ac:dyDescent="0.3">
      <c r="A123" s="150"/>
      <c r="B123" s="143"/>
      <c r="C123" s="149"/>
      <c r="D123" s="147"/>
      <c r="E123" s="136"/>
      <c r="F123" s="136"/>
      <c r="G123" s="147"/>
      <c r="H123" s="147"/>
      <c r="I123" s="147"/>
      <c r="J123" s="147"/>
      <c r="K123" s="147"/>
      <c r="L123" s="147"/>
      <c r="M123" s="147"/>
      <c r="N123" s="147"/>
      <c r="O123" s="147"/>
      <c r="P123" s="147"/>
      <c r="Q123" s="147"/>
      <c r="R123" s="147"/>
      <c r="S123" s="150"/>
      <c r="T123" s="143"/>
      <c r="U123" s="149"/>
      <c r="V123" s="136"/>
      <c r="W123" s="136"/>
      <c r="X123" s="147"/>
      <c r="Y123" s="147"/>
      <c r="Z123" s="147"/>
      <c r="AA123" s="147"/>
      <c r="AB123" s="147"/>
      <c r="AC123" s="147"/>
      <c r="AD123" s="147"/>
      <c r="AE123" s="147"/>
      <c r="AF123" s="147"/>
      <c r="AG123" s="147"/>
      <c r="AH123" s="147"/>
      <c r="AI123" s="147"/>
      <c r="AJ123" s="150"/>
      <c r="AK123" s="143"/>
      <c r="AL123" s="149"/>
      <c r="AM123" s="136"/>
      <c r="AN123" s="136"/>
    </row>
    <row r="124" spans="1:40" x14ac:dyDescent="0.3">
      <c r="A124" s="150"/>
      <c r="B124" s="143"/>
      <c r="C124" s="149"/>
      <c r="D124" s="147"/>
      <c r="E124" s="136"/>
      <c r="F124" s="136"/>
      <c r="G124" s="147"/>
      <c r="H124" s="147"/>
      <c r="I124" s="147"/>
      <c r="J124" s="147"/>
      <c r="K124" s="147"/>
      <c r="L124" s="147"/>
      <c r="M124" s="147"/>
      <c r="N124" s="147"/>
      <c r="O124" s="147"/>
      <c r="P124" s="147"/>
      <c r="Q124" s="147"/>
      <c r="R124" s="147"/>
      <c r="S124" s="150"/>
      <c r="T124" s="143"/>
      <c r="U124" s="149"/>
      <c r="V124" s="136"/>
      <c r="W124" s="136"/>
      <c r="X124" s="147"/>
      <c r="Y124" s="147"/>
      <c r="Z124" s="147"/>
      <c r="AA124" s="147"/>
      <c r="AB124" s="147"/>
      <c r="AC124" s="147"/>
      <c r="AD124" s="147"/>
      <c r="AE124" s="147"/>
      <c r="AF124" s="147"/>
      <c r="AG124" s="147"/>
      <c r="AH124" s="147"/>
      <c r="AI124" s="147"/>
      <c r="AJ124" s="150"/>
      <c r="AK124" s="143"/>
      <c r="AL124" s="149"/>
      <c r="AM124" s="136"/>
      <c r="AN124" s="136"/>
    </row>
    <row r="125" spans="1:40" x14ac:dyDescent="0.3">
      <c r="A125" s="150"/>
      <c r="B125" s="143"/>
      <c r="C125" s="149"/>
      <c r="D125" s="147"/>
      <c r="E125" s="136"/>
      <c r="F125" s="136"/>
      <c r="G125" s="147"/>
      <c r="H125" s="147"/>
      <c r="I125" s="147"/>
      <c r="J125" s="147"/>
      <c r="K125" s="147"/>
      <c r="L125" s="147"/>
      <c r="M125" s="147"/>
      <c r="N125" s="147"/>
      <c r="O125" s="147"/>
      <c r="P125" s="147"/>
      <c r="Q125" s="147"/>
      <c r="R125" s="147"/>
      <c r="S125" s="150"/>
      <c r="T125" s="143"/>
      <c r="U125" s="149"/>
      <c r="V125" s="136"/>
      <c r="W125" s="136"/>
      <c r="X125" s="147"/>
      <c r="Y125" s="147"/>
      <c r="Z125" s="147"/>
      <c r="AA125" s="147"/>
      <c r="AB125" s="147"/>
      <c r="AC125" s="147"/>
      <c r="AD125" s="147"/>
      <c r="AE125" s="147"/>
      <c r="AF125" s="147"/>
      <c r="AG125" s="147"/>
      <c r="AH125" s="147"/>
      <c r="AI125" s="147"/>
      <c r="AJ125" s="150"/>
      <c r="AK125" s="143"/>
      <c r="AL125" s="149"/>
      <c r="AM125" s="136"/>
      <c r="AN125" s="136"/>
    </row>
    <row r="126" spans="1:40" x14ac:dyDescent="0.3">
      <c r="A126" s="150"/>
      <c r="B126" s="143"/>
      <c r="C126" s="149"/>
      <c r="D126" s="147"/>
      <c r="E126" s="136"/>
      <c r="F126" s="136"/>
      <c r="G126" s="147"/>
      <c r="H126" s="147"/>
      <c r="I126" s="147"/>
      <c r="J126" s="147"/>
      <c r="K126" s="147"/>
      <c r="L126" s="147"/>
      <c r="M126" s="147"/>
      <c r="N126" s="147"/>
      <c r="O126" s="147"/>
      <c r="P126" s="147"/>
      <c r="Q126" s="147"/>
      <c r="R126" s="147"/>
      <c r="S126" s="150"/>
      <c r="T126" s="143"/>
      <c r="U126" s="149"/>
      <c r="V126" s="136"/>
      <c r="W126" s="136"/>
      <c r="X126" s="147"/>
      <c r="Y126" s="147"/>
      <c r="Z126" s="147"/>
      <c r="AA126" s="147"/>
      <c r="AB126" s="147"/>
      <c r="AC126" s="147"/>
      <c r="AD126" s="147"/>
      <c r="AE126" s="147"/>
      <c r="AF126" s="147"/>
      <c r="AG126" s="147"/>
      <c r="AH126" s="147"/>
      <c r="AI126" s="147"/>
      <c r="AJ126" s="150"/>
      <c r="AK126" s="143"/>
      <c r="AL126" s="149"/>
      <c r="AM126" s="136"/>
      <c r="AN126" s="136"/>
    </row>
    <row r="127" spans="1:40" x14ac:dyDescent="0.3">
      <c r="A127" s="150"/>
      <c r="B127" s="143"/>
      <c r="C127" s="149"/>
      <c r="D127" s="147"/>
      <c r="E127" s="136"/>
      <c r="F127" s="136"/>
      <c r="G127" s="147"/>
      <c r="H127" s="147"/>
      <c r="I127" s="147"/>
      <c r="J127" s="147"/>
      <c r="K127" s="147"/>
      <c r="L127" s="147"/>
      <c r="M127" s="147"/>
      <c r="N127" s="147"/>
      <c r="O127" s="147"/>
      <c r="P127" s="147"/>
      <c r="Q127" s="147"/>
      <c r="R127" s="147"/>
      <c r="S127" s="150"/>
      <c r="T127" s="143"/>
      <c r="U127" s="149"/>
      <c r="V127" s="136"/>
      <c r="W127" s="136"/>
      <c r="X127" s="147"/>
      <c r="Y127" s="147"/>
      <c r="Z127" s="147"/>
      <c r="AA127" s="147"/>
      <c r="AB127" s="147"/>
      <c r="AC127" s="147"/>
      <c r="AD127" s="147"/>
      <c r="AE127" s="147"/>
      <c r="AF127" s="147"/>
      <c r="AG127" s="147"/>
      <c r="AH127" s="147"/>
      <c r="AI127" s="147"/>
      <c r="AJ127" s="150"/>
      <c r="AK127" s="143"/>
      <c r="AL127" s="149"/>
      <c r="AM127" s="136"/>
      <c r="AN127" s="136"/>
    </row>
    <row r="128" spans="1:40" x14ac:dyDescent="0.3">
      <c r="A128" s="150"/>
      <c r="B128" s="143"/>
      <c r="C128" s="149"/>
      <c r="D128" s="147"/>
      <c r="E128" s="136"/>
      <c r="F128" s="136"/>
      <c r="G128" s="147"/>
      <c r="H128" s="147"/>
      <c r="I128" s="147"/>
      <c r="J128" s="147"/>
      <c r="K128" s="147"/>
      <c r="L128" s="147"/>
      <c r="M128" s="147"/>
      <c r="N128" s="147"/>
      <c r="O128" s="147"/>
      <c r="P128" s="147"/>
      <c r="Q128" s="147"/>
      <c r="R128" s="147"/>
      <c r="S128" s="150"/>
      <c r="T128" s="143"/>
      <c r="U128" s="149"/>
      <c r="V128" s="136"/>
      <c r="W128" s="136"/>
      <c r="X128" s="147"/>
      <c r="Y128" s="147"/>
      <c r="Z128" s="147"/>
      <c r="AA128" s="147"/>
      <c r="AB128" s="147"/>
      <c r="AC128" s="147"/>
      <c r="AD128" s="147"/>
      <c r="AE128" s="147"/>
      <c r="AF128" s="147"/>
      <c r="AG128" s="147"/>
      <c r="AH128" s="147"/>
      <c r="AI128" s="147"/>
      <c r="AJ128" s="150"/>
      <c r="AK128" s="143"/>
      <c r="AL128" s="149"/>
      <c r="AM128" s="136"/>
      <c r="AN128" s="136"/>
    </row>
    <row r="129" spans="1:40" x14ac:dyDescent="0.3">
      <c r="A129" s="150"/>
      <c r="B129" s="143"/>
      <c r="C129" s="149"/>
      <c r="D129" s="147"/>
      <c r="E129" s="136"/>
      <c r="F129" s="136"/>
      <c r="G129" s="147"/>
      <c r="H129" s="147"/>
      <c r="I129" s="147"/>
      <c r="J129" s="147"/>
      <c r="K129" s="147"/>
      <c r="L129" s="147"/>
      <c r="M129" s="147"/>
      <c r="N129" s="147"/>
      <c r="O129" s="147"/>
      <c r="P129" s="147"/>
      <c r="Q129" s="147"/>
      <c r="R129" s="147"/>
      <c r="S129" s="150"/>
      <c r="T129" s="143"/>
      <c r="U129" s="149"/>
      <c r="V129" s="136"/>
      <c r="W129" s="136"/>
      <c r="X129" s="147"/>
      <c r="Y129" s="147"/>
      <c r="Z129" s="147"/>
      <c r="AA129" s="147"/>
      <c r="AB129" s="147"/>
      <c r="AC129" s="147"/>
      <c r="AD129" s="147"/>
      <c r="AE129" s="147"/>
      <c r="AF129" s="147"/>
      <c r="AG129" s="147"/>
      <c r="AH129" s="147"/>
      <c r="AI129" s="147"/>
      <c r="AJ129" s="150"/>
      <c r="AK129" s="143"/>
      <c r="AL129" s="149"/>
      <c r="AM129" s="136"/>
      <c r="AN129" s="136"/>
    </row>
    <row r="130" spans="1:40" x14ac:dyDescent="0.3">
      <c r="A130" s="150"/>
      <c r="B130" s="143"/>
      <c r="C130" s="149"/>
      <c r="D130" s="147"/>
      <c r="E130" s="136"/>
      <c r="F130" s="136"/>
      <c r="G130" s="147"/>
      <c r="H130" s="147"/>
      <c r="I130" s="147"/>
      <c r="J130" s="147"/>
      <c r="K130" s="147"/>
      <c r="L130" s="147"/>
      <c r="M130" s="147"/>
      <c r="N130" s="147"/>
      <c r="O130" s="147"/>
      <c r="P130" s="147"/>
      <c r="Q130" s="147"/>
      <c r="R130" s="147"/>
      <c r="S130" s="150"/>
      <c r="T130" s="143"/>
      <c r="U130" s="149"/>
      <c r="V130" s="136"/>
      <c r="W130" s="136"/>
      <c r="X130" s="147"/>
      <c r="Y130" s="147"/>
      <c r="Z130" s="147"/>
      <c r="AA130" s="147"/>
      <c r="AB130" s="147"/>
      <c r="AC130" s="147"/>
      <c r="AD130" s="147"/>
      <c r="AE130" s="147"/>
      <c r="AF130" s="147"/>
      <c r="AG130" s="147"/>
      <c r="AH130" s="147"/>
      <c r="AI130" s="147"/>
      <c r="AJ130" s="150"/>
      <c r="AK130" s="143"/>
      <c r="AL130" s="149"/>
      <c r="AM130" s="136"/>
      <c r="AN130" s="136"/>
    </row>
    <row r="131" spans="1:40" x14ac:dyDescent="0.3">
      <c r="A131" s="150"/>
      <c r="B131" s="143"/>
      <c r="C131" s="149"/>
      <c r="D131" s="147"/>
      <c r="E131" s="136"/>
      <c r="F131" s="136"/>
      <c r="G131" s="147"/>
      <c r="H131" s="147"/>
      <c r="I131" s="147"/>
      <c r="J131" s="147"/>
      <c r="K131" s="147"/>
      <c r="L131" s="147"/>
      <c r="M131" s="147"/>
      <c r="N131" s="147"/>
      <c r="O131" s="147"/>
      <c r="P131" s="147"/>
      <c r="Q131" s="147"/>
      <c r="R131" s="147"/>
      <c r="S131" s="150"/>
      <c r="T131" s="143"/>
      <c r="U131" s="149"/>
      <c r="V131" s="136"/>
      <c r="W131" s="136"/>
      <c r="X131" s="147"/>
      <c r="Y131" s="147"/>
      <c r="Z131" s="147"/>
      <c r="AA131" s="147"/>
      <c r="AB131" s="147"/>
      <c r="AC131" s="147"/>
      <c r="AD131" s="147"/>
      <c r="AE131" s="147"/>
      <c r="AF131" s="147"/>
      <c r="AG131" s="147"/>
      <c r="AH131" s="147"/>
      <c r="AI131" s="147"/>
      <c r="AJ131" s="150"/>
      <c r="AK131" s="143"/>
      <c r="AL131" s="149"/>
      <c r="AM131" s="136"/>
      <c r="AN131" s="136"/>
    </row>
    <row r="132" spans="1:40" x14ac:dyDescent="0.3">
      <c r="A132" s="150"/>
      <c r="B132" s="143"/>
      <c r="C132" s="149"/>
      <c r="D132" s="147"/>
      <c r="E132" s="136"/>
      <c r="F132" s="136"/>
      <c r="G132" s="147"/>
      <c r="H132" s="147"/>
      <c r="I132" s="147"/>
      <c r="J132" s="147"/>
      <c r="K132" s="147"/>
      <c r="L132" s="147"/>
      <c r="M132" s="147"/>
      <c r="N132" s="147"/>
      <c r="O132" s="147"/>
      <c r="P132" s="147"/>
      <c r="Q132" s="147"/>
      <c r="R132" s="147"/>
      <c r="S132" s="150"/>
      <c r="T132" s="143"/>
      <c r="U132" s="149"/>
      <c r="V132" s="136"/>
      <c r="W132" s="136"/>
      <c r="X132" s="147"/>
      <c r="Y132" s="147"/>
      <c r="Z132" s="147"/>
      <c r="AA132" s="147"/>
      <c r="AB132" s="147"/>
      <c r="AC132" s="147"/>
      <c r="AD132" s="147"/>
      <c r="AE132" s="147"/>
      <c r="AF132" s="147"/>
      <c r="AG132" s="147"/>
      <c r="AH132" s="147"/>
      <c r="AI132" s="147"/>
      <c r="AJ132" s="150"/>
      <c r="AK132" s="143"/>
      <c r="AL132" s="149"/>
      <c r="AM132" s="136"/>
      <c r="AN132" s="136"/>
    </row>
    <row r="133" spans="1:40" x14ac:dyDescent="0.3">
      <c r="A133" s="150"/>
      <c r="B133" s="143"/>
      <c r="C133" s="149"/>
      <c r="D133" s="147"/>
      <c r="E133" s="136"/>
      <c r="F133" s="136"/>
      <c r="G133" s="147"/>
      <c r="H133" s="147"/>
      <c r="I133" s="147"/>
      <c r="J133" s="147"/>
      <c r="K133" s="147"/>
      <c r="L133" s="147"/>
      <c r="M133" s="147"/>
      <c r="N133" s="147"/>
      <c r="O133" s="147"/>
      <c r="P133" s="147"/>
      <c r="Q133" s="147"/>
      <c r="R133" s="147"/>
      <c r="S133" s="150"/>
      <c r="T133" s="143"/>
      <c r="U133" s="149"/>
      <c r="V133" s="136"/>
      <c r="W133" s="136"/>
      <c r="X133" s="147"/>
      <c r="Y133" s="147"/>
      <c r="Z133" s="147"/>
      <c r="AA133" s="147"/>
      <c r="AB133" s="147"/>
      <c r="AC133" s="147"/>
      <c r="AD133" s="147"/>
      <c r="AE133" s="147"/>
      <c r="AF133" s="147"/>
      <c r="AG133" s="147"/>
      <c r="AH133" s="147"/>
      <c r="AI133" s="147"/>
      <c r="AJ133" s="150"/>
      <c r="AK133" s="143"/>
      <c r="AL133" s="149"/>
      <c r="AM133" s="136"/>
      <c r="AN133" s="136"/>
    </row>
    <row r="134" spans="1:40" x14ac:dyDescent="0.3">
      <c r="A134" s="150"/>
      <c r="B134" s="143"/>
      <c r="C134" s="149"/>
      <c r="D134" s="147"/>
      <c r="E134" s="136"/>
      <c r="F134" s="136"/>
      <c r="G134" s="147"/>
      <c r="H134" s="147"/>
      <c r="I134" s="147"/>
      <c r="J134" s="147"/>
      <c r="K134" s="147"/>
      <c r="L134" s="147"/>
      <c r="M134" s="147"/>
      <c r="N134" s="147"/>
      <c r="O134" s="147"/>
      <c r="P134" s="147"/>
      <c r="Q134" s="147"/>
      <c r="R134" s="147"/>
      <c r="S134" s="150"/>
      <c r="T134" s="143"/>
      <c r="U134" s="149"/>
      <c r="V134" s="136"/>
      <c r="W134" s="136"/>
      <c r="X134" s="147"/>
      <c r="Y134" s="147"/>
      <c r="Z134" s="147"/>
      <c r="AA134" s="147"/>
      <c r="AB134" s="147"/>
      <c r="AC134" s="147"/>
      <c r="AD134" s="147"/>
      <c r="AE134" s="147"/>
      <c r="AF134" s="147"/>
      <c r="AG134" s="147"/>
      <c r="AH134" s="147"/>
      <c r="AI134" s="147"/>
      <c r="AJ134" s="150"/>
      <c r="AK134" s="143"/>
      <c r="AL134" s="149"/>
      <c r="AM134" s="136"/>
      <c r="AN134" s="136"/>
    </row>
    <row r="135" spans="1:40" x14ac:dyDescent="0.3">
      <c r="A135" s="150"/>
      <c r="B135" s="143"/>
      <c r="C135" s="149"/>
      <c r="D135" s="147"/>
      <c r="E135" s="136"/>
      <c r="F135" s="136"/>
      <c r="G135" s="147"/>
      <c r="H135" s="147"/>
      <c r="I135" s="147"/>
      <c r="J135" s="147"/>
      <c r="K135" s="147"/>
      <c r="L135" s="147"/>
      <c r="M135" s="147"/>
      <c r="N135" s="147"/>
      <c r="O135" s="147"/>
      <c r="P135" s="147"/>
      <c r="Q135" s="147"/>
      <c r="R135" s="147"/>
      <c r="S135" s="150"/>
      <c r="T135" s="143"/>
      <c r="U135" s="149"/>
      <c r="V135" s="136"/>
      <c r="W135" s="136"/>
      <c r="X135" s="147"/>
      <c r="Y135" s="147"/>
      <c r="Z135" s="147"/>
      <c r="AA135" s="147"/>
      <c r="AB135" s="147"/>
      <c r="AC135" s="147"/>
      <c r="AD135" s="147"/>
      <c r="AE135" s="147"/>
      <c r="AF135" s="147"/>
      <c r="AG135" s="147"/>
      <c r="AH135" s="147"/>
      <c r="AI135" s="147"/>
      <c r="AJ135" s="150"/>
      <c r="AK135" s="143"/>
      <c r="AL135" s="149"/>
      <c r="AM135" s="136"/>
      <c r="AN135" s="136"/>
    </row>
    <row r="136" spans="1:40" x14ac:dyDescent="0.3">
      <c r="A136" s="150"/>
      <c r="B136" s="143"/>
      <c r="C136" s="149"/>
      <c r="D136" s="147"/>
      <c r="E136" s="136"/>
      <c r="F136" s="136"/>
      <c r="G136" s="147"/>
      <c r="H136" s="147"/>
      <c r="I136" s="147"/>
      <c r="J136" s="147"/>
      <c r="K136" s="147"/>
      <c r="L136" s="147"/>
      <c r="M136" s="147"/>
      <c r="N136" s="147"/>
      <c r="O136" s="147"/>
      <c r="P136" s="147"/>
      <c r="Q136" s="147"/>
      <c r="R136" s="147"/>
      <c r="S136" s="150"/>
      <c r="T136" s="143"/>
      <c r="U136" s="149"/>
      <c r="V136" s="136"/>
      <c r="W136" s="136"/>
      <c r="X136" s="147"/>
      <c r="Y136" s="147"/>
      <c r="Z136" s="147"/>
      <c r="AA136" s="147"/>
      <c r="AB136" s="147"/>
      <c r="AC136" s="147"/>
      <c r="AD136" s="147"/>
      <c r="AE136" s="147"/>
      <c r="AF136" s="147"/>
      <c r="AG136" s="147"/>
      <c r="AH136" s="147"/>
      <c r="AI136" s="147"/>
      <c r="AJ136" s="150"/>
      <c r="AK136" s="143"/>
      <c r="AL136" s="149"/>
      <c r="AM136" s="136"/>
      <c r="AN136" s="136"/>
    </row>
    <row r="137" spans="1:40" x14ac:dyDescent="0.3">
      <c r="A137" s="150"/>
      <c r="B137" s="143"/>
      <c r="C137" s="149"/>
      <c r="D137" s="147"/>
      <c r="E137" s="136"/>
      <c r="F137" s="136"/>
      <c r="G137" s="147"/>
      <c r="H137" s="147"/>
      <c r="I137" s="147"/>
      <c r="J137" s="147"/>
      <c r="K137" s="147"/>
      <c r="L137" s="147"/>
      <c r="M137" s="147"/>
      <c r="N137" s="147"/>
      <c r="O137" s="147"/>
      <c r="P137" s="147"/>
      <c r="Q137" s="147"/>
      <c r="R137" s="147"/>
      <c r="S137" s="150"/>
      <c r="T137" s="143"/>
      <c r="U137" s="149"/>
      <c r="V137" s="136"/>
      <c r="W137" s="136"/>
      <c r="X137" s="147"/>
      <c r="Y137" s="147"/>
      <c r="Z137" s="147"/>
      <c r="AA137" s="147"/>
      <c r="AB137" s="147"/>
      <c r="AC137" s="147"/>
      <c r="AD137" s="147"/>
      <c r="AE137" s="147"/>
      <c r="AF137" s="147"/>
      <c r="AG137" s="147"/>
      <c r="AH137" s="147"/>
      <c r="AI137" s="147"/>
      <c r="AJ137" s="150"/>
      <c r="AK137" s="143"/>
      <c r="AL137" s="149"/>
      <c r="AM137" s="136"/>
      <c r="AN137" s="136"/>
    </row>
    <row r="138" spans="1:40" x14ac:dyDescent="0.3">
      <c r="A138" s="150"/>
      <c r="B138" s="143"/>
      <c r="C138" s="149"/>
      <c r="D138" s="147"/>
      <c r="E138" s="136"/>
      <c r="F138" s="136"/>
      <c r="G138" s="147"/>
      <c r="H138" s="147"/>
      <c r="I138" s="147"/>
      <c r="J138" s="147"/>
      <c r="K138" s="147"/>
      <c r="L138" s="147"/>
      <c r="M138" s="147"/>
      <c r="N138" s="147"/>
      <c r="O138" s="147"/>
      <c r="P138" s="147"/>
      <c r="Q138" s="147"/>
      <c r="R138" s="147"/>
      <c r="S138" s="150"/>
      <c r="T138" s="143"/>
      <c r="U138" s="149"/>
      <c r="V138" s="136"/>
      <c r="W138" s="136"/>
      <c r="X138" s="147"/>
      <c r="Y138" s="147"/>
      <c r="Z138" s="147"/>
      <c r="AA138" s="147"/>
      <c r="AB138" s="147"/>
      <c r="AC138" s="147"/>
      <c r="AD138" s="147"/>
      <c r="AE138" s="147"/>
      <c r="AF138" s="147"/>
      <c r="AG138" s="147"/>
      <c r="AH138" s="147"/>
      <c r="AI138" s="147"/>
      <c r="AJ138" s="150"/>
      <c r="AK138" s="143"/>
      <c r="AL138" s="149"/>
      <c r="AM138" s="136"/>
      <c r="AN138" s="136"/>
    </row>
    <row r="139" spans="1:40" x14ac:dyDescent="0.3">
      <c r="A139" s="150"/>
      <c r="B139" s="144"/>
      <c r="C139" s="149"/>
      <c r="D139" s="147"/>
      <c r="E139" s="136"/>
      <c r="F139" s="136"/>
      <c r="G139" s="147"/>
      <c r="H139" s="147"/>
      <c r="I139" s="147"/>
      <c r="J139" s="147"/>
      <c r="K139" s="147"/>
      <c r="L139" s="147"/>
      <c r="M139" s="147"/>
      <c r="N139" s="147"/>
      <c r="O139" s="147"/>
      <c r="P139" s="147"/>
      <c r="Q139" s="147"/>
      <c r="R139" s="147"/>
      <c r="S139" s="150"/>
      <c r="T139" s="144"/>
      <c r="U139" s="149"/>
      <c r="V139" s="136"/>
      <c r="W139" s="136"/>
      <c r="X139" s="147"/>
      <c r="Y139" s="147"/>
      <c r="Z139" s="147"/>
      <c r="AA139" s="147"/>
      <c r="AB139" s="147"/>
      <c r="AC139" s="147"/>
      <c r="AD139" s="147"/>
      <c r="AE139" s="147"/>
      <c r="AF139" s="147"/>
      <c r="AG139" s="147"/>
      <c r="AH139" s="147"/>
      <c r="AI139" s="147"/>
      <c r="AJ139" s="150"/>
      <c r="AK139" s="144"/>
      <c r="AL139" s="149"/>
      <c r="AM139" s="136"/>
      <c r="AN139" s="136"/>
    </row>
    <row r="140" spans="1:40" x14ac:dyDescent="0.3">
      <c r="A140" s="150"/>
      <c r="B140" s="144"/>
      <c r="C140" s="149"/>
      <c r="D140" s="147"/>
      <c r="E140" s="136"/>
      <c r="F140" s="136"/>
      <c r="G140" s="147"/>
      <c r="H140" s="147"/>
      <c r="I140" s="147"/>
      <c r="J140" s="147"/>
      <c r="K140" s="147"/>
      <c r="L140" s="147"/>
      <c r="M140" s="147"/>
      <c r="N140" s="147"/>
      <c r="O140" s="147"/>
      <c r="P140" s="147"/>
      <c r="Q140" s="147"/>
      <c r="R140" s="147"/>
      <c r="S140" s="150"/>
      <c r="T140" s="144"/>
      <c r="U140" s="149"/>
      <c r="V140" s="136"/>
      <c r="W140" s="136"/>
      <c r="X140" s="147"/>
      <c r="Y140" s="147"/>
      <c r="Z140" s="147"/>
      <c r="AA140" s="147"/>
      <c r="AB140" s="147"/>
      <c r="AC140" s="147"/>
      <c r="AD140" s="147"/>
      <c r="AE140" s="147"/>
      <c r="AF140" s="147"/>
      <c r="AG140" s="147"/>
      <c r="AH140" s="147"/>
      <c r="AI140" s="147"/>
      <c r="AJ140" s="150"/>
      <c r="AK140" s="144"/>
      <c r="AL140" s="149"/>
      <c r="AM140" s="136"/>
      <c r="AN140" s="136"/>
    </row>
    <row r="141" spans="1:40" x14ac:dyDescent="0.3">
      <c r="A141" s="150"/>
      <c r="B141" s="144"/>
      <c r="C141" s="149"/>
      <c r="D141" s="147"/>
      <c r="E141" s="136"/>
      <c r="F141" s="136"/>
      <c r="G141" s="147"/>
      <c r="H141" s="147"/>
      <c r="I141" s="147"/>
      <c r="J141" s="147"/>
      <c r="K141" s="147"/>
      <c r="L141" s="147"/>
      <c r="M141" s="147"/>
      <c r="N141" s="147"/>
      <c r="O141" s="147"/>
      <c r="P141" s="147"/>
      <c r="Q141" s="147"/>
      <c r="R141" s="147"/>
      <c r="S141" s="150"/>
      <c r="T141" s="144"/>
      <c r="U141" s="149"/>
      <c r="V141" s="136"/>
      <c r="W141" s="136"/>
      <c r="X141" s="147"/>
      <c r="Y141" s="147"/>
      <c r="Z141" s="147"/>
      <c r="AA141" s="147"/>
      <c r="AB141" s="147"/>
      <c r="AC141" s="147"/>
      <c r="AD141" s="147"/>
      <c r="AE141" s="147"/>
      <c r="AF141" s="147"/>
      <c r="AG141" s="147"/>
      <c r="AH141" s="147"/>
      <c r="AI141" s="147"/>
      <c r="AJ141" s="150"/>
      <c r="AK141" s="144"/>
      <c r="AL141" s="149"/>
      <c r="AM141" s="136"/>
      <c r="AN141" s="136"/>
    </row>
    <row r="142" spans="1:40" x14ac:dyDescent="0.3">
      <c r="A142" s="150"/>
      <c r="B142" s="144"/>
      <c r="C142" s="149"/>
      <c r="D142" s="147"/>
      <c r="E142" s="136"/>
      <c r="F142" s="136"/>
      <c r="G142" s="147"/>
      <c r="H142" s="147"/>
      <c r="I142" s="147"/>
      <c r="J142" s="147"/>
      <c r="K142" s="147"/>
      <c r="L142" s="147"/>
      <c r="M142" s="147"/>
      <c r="N142" s="147"/>
      <c r="O142" s="147"/>
      <c r="P142" s="147"/>
      <c r="Q142" s="147"/>
      <c r="R142" s="147"/>
      <c r="S142" s="150"/>
      <c r="T142" s="144"/>
      <c r="U142" s="149"/>
      <c r="V142" s="136"/>
      <c r="W142" s="136"/>
      <c r="X142" s="147"/>
      <c r="Y142" s="147"/>
      <c r="Z142" s="147"/>
      <c r="AA142" s="147"/>
      <c r="AB142" s="147"/>
      <c r="AC142" s="147"/>
      <c r="AD142" s="147"/>
      <c r="AE142" s="147"/>
      <c r="AF142" s="147"/>
      <c r="AG142" s="147"/>
      <c r="AH142" s="147"/>
      <c r="AI142" s="147"/>
      <c r="AJ142" s="150"/>
      <c r="AK142" s="144"/>
      <c r="AL142" s="149"/>
      <c r="AM142" s="136"/>
      <c r="AN142" s="136"/>
    </row>
    <row r="143" spans="1:40" x14ac:dyDescent="0.3">
      <c r="A143" s="150"/>
      <c r="B143" s="144"/>
      <c r="C143" s="149"/>
      <c r="D143" s="147"/>
      <c r="E143" s="136"/>
      <c r="F143" s="136"/>
      <c r="G143" s="147"/>
      <c r="H143" s="147"/>
      <c r="I143" s="147"/>
      <c r="J143" s="147"/>
      <c r="K143" s="147"/>
      <c r="L143" s="147"/>
      <c r="M143" s="147"/>
      <c r="N143" s="147"/>
      <c r="O143" s="147"/>
      <c r="P143" s="147"/>
      <c r="Q143" s="147"/>
      <c r="R143" s="147"/>
      <c r="S143" s="150"/>
      <c r="T143" s="144"/>
      <c r="U143" s="149"/>
      <c r="V143" s="136"/>
      <c r="W143" s="136"/>
      <c r="X143" s="147"/>
      <c r="Y143" s="147"/>
      <c r="Z143" s="147"/>
      <c r="AA143" s="147"/>
      <c r="AB143" s="147"/>
      <c r="AC143" s="147"/>
      <c r="AD143" s="147"/>
      <c r="AE143" s="147"/>
      <c r="AF143" s="147"/>
      <c r="AG143" s="147"/>
      <c r="AH143" s="147"/>
      <c r="AI143" s="147"/>
      <c r="AJ143" s="150"/>
      <c r="AK143" s="144"/>
      <c r="AL143" s="149"/>
      <c r="AM143" s="136"/>
      <c r="AN143" s="136"/>
    </row>
    <row r="144" spans="1:40" x14ac:dyDescent="0.3">
      <c r="A144" s="150"/>
      <c r="B144" s="144"/>
      <c r="C144" s="149"/>
      <c r="D144" s="147"/>
      <c r="E144" s="136"/>
      <c r="F144" s="136"/>
      <c r="G144" s="147"/>
      <c r="H144" s="147"/>
      <c r="I144" s="147"/>
      <c r="J144" s="147"/>
      <c r="K144" s="147"/>
      <c r="L144" s="147"/>
      <c r="M144" s="147"/>
      <c r="N144" s="147"/>
      <c r="O144" s="147"/>
      <c r="P144" s="147"/>
      <c r="Q144" s="147"/>
      <c r="R144" s="147"/>
      <c r="S144" s="150"/>
      <c r="T144" s="144"/>
      <c r="U144" s="149"/>
      <c r="V144" s="136"/>
      <c r="W144" s="136"/>
      <c r="X144" s="147"/>
      <c r="Y144" s="147"/>
      <c r="Z144" s="147"/>
      <c r="AA144" s="147"/>
      <c r="AB144" s="147"/>
      <c r="AC144" s="147"/>
      <c r="AD144" s="147"/>
      <c r="AE144" s="147"/>
      <c r="AF144" s="147"/>
      <c r="AG144" s="147"/>
      <c r="AH144" s="147"/>
      <c r="AI144" s="147"/>
      <c r="AJ144" s="150"/>
      <c r="AK144" s="144"/>
      <c r="AL144" s="149"/>
      <c r="AM144" s="136"/>
      <c r="AN144" s="136"/>
    </row>
    <row r="145" spans="1:40" x14ac:dyDescent="0.3">
      <c r="A145" s="151"/>
      <c r="B145" s="145"/>
      <c r="C145" s="147"/>
      <c r="D145" s="147"/>
      <c r="E145" s="136"/>
      <c r="F145" s="136"/>
      <c r="G145" s="147"/>
      <c r="H145" s="147"/>
      <c r="I145" s="147"/>
      <c r="J145" s="147"/>
      <c r="K145" s="147"/>
      <c r="L145" s="147"/>
      <c r="M145" s="147"/>
      <c r="N145" s="147"/>
      <c r="O145" s="147"/>
      <c r="P145" s="147"/>
      <c r="Q145" s="147"/>
      <c r="R145" s="147"/>
      <c r="S145" s="151"/>
      <c r="T145" s="145"/>
      <c r="U145" s="147"/>
      <c r="V145" s="136"/>
      <c r="W145" s="136"/>
      <c r="X145" s="147"/>
      <c r="Y145" s="147"/>
      <c r="Z145" s="147"/>
      <c r="AA145" s="147"/>
      <c r="AB145" s="147"/>
      <c r="AC145" s="147"/>
      <c r="AD145" s="147"/>
      <c r="AE145" s="147"/>
      <c r="AF145" s="147"/>
      <c r="AG145" s="147"/>
      <c r="AH145" s="147"/>
      <c r="AI145" s="147"/>
      <c r="AJ145" s="151"/>
      <c r="AK145" s="145"/>
      <c r="AL145" s="147"/>
      <c r="AM145" s="136"/>
      <c r="AN145" s="136"/>
    </row>
    <row r="146" spans="1:40" x14ac:dyDescent="0.3">
      <c r="A146" s="151"/>
      <c r="B146" s="145"/>
      <c r="C146" s="147"/>
      <c r="D146" s="147"/>
      <c r="E146" s="136"/>
      <c r="F146" s="136"/>
      <c r="G146" s="147"/>
      <c r="H146" s="147"/>
      <c r="I146" s="147"/>
      <c r="J146" s="147"/>
      <c r="K146" s="147"/>
      <c r="L146" s="147"/>
      <c r="M146" s="147"/>
      <c r="N146" s="147"/>
      <c r="O146" s="147"/>
      <c r="P146" s="147"/>
      <c r="Q146" s="147"/>
      <c r="R146" s="147"/>
      <c r="S146" s="151"/>
      <c r="T146" s="145"/>
      <c r="U146" s="147"/>
      <c r="V146" s="136"/>
      <c r="W146" s="136"/>
      <c r="X146" s="147"/>
      <c r="Y146" s="147"/>
      <c r="Z146" s="147"/>
      <c r="AA146" s="147"/>
      <c r="AB146" s="147"/>
      <c r="AC146" s="147"/>
      <c r="AD146" s="147"/>
      <c r="AE146" s="147"/>
      <c r="AF146" s="147"/>
      <c r="AG146" s="147"/>
      <c r="AH146" s="147"/>
      <c r="AI146" s="147"/>
      <c r="AJ146" s="151"/>
      <c r="AK146" s="145"/>
      <c r="AL146" s="147"/>
      <c r="AM146" s="136"/>
      <c r="AN146" s="136"/>
    </row>
    <row r="147" spans="1:40" x14ac:dyDescent="0.3">
      <c r="A147" s="151"/>
      <c r="B147" s="145"/>
      <c r="C147" s="147"/>
      <c r="D147" s="147"/>
      <c r="E147" s="136"/>
      <c r="F147" s="136"/>
      <c r="G147" s="147"/>
      <c r="H147" s="147"/>
      <c r="I147" s="147"/>
      <c r="J147" s="147"/>
      <c r="K147" s="147"/>
      <c r="L147" s="147"/>
      <c r="M147" s="147"/>
      <c r="N147" s="147"/>
      <c r="O147" s="147"/>
      <c r="P147" s="147"/>
      <c r="Q147" s="147"/>
      <c r="R147" s="147"/>
      <c r="S147" s="151"/>
      <c r="T147" s="145"/>
      <c r="U147" s="147"/>
      <c r="V147" s="136"/>
      <c r="W147" s="136"/>
      <c r="X147" s="147"/>
      <c r="Y147" s="147"/>
      <c r="Z147" s="147"/>
      <c r="AA147" s="147"/>
      <c r="AB147" s="147"/>
      <c r="AC147" s="147"/>
      <c r="AD147" s="147"/>
      <c r="AE147" s="147"/>
      <c r="AF147" s="147"/>
      <c r="AG147" s="147"/>
      <c r="AH147" s="147"/>
      <c r="AI147" s="147"/>
      <c r="AJ147" s="151"/>
      <c r="AK147" s="145"/>
      <c r="AL147" s="147"/>
      <c r="AM147" s="136"/>
      <c r="AN147" s="136"/>
    </row>
    <row r="148" spans="1:40" x14ac:dyDescent="0.3">
      <c r="A148" s="151"/>
      <c r="B148" s="145"/>
      <c r="C148" s="147"/>
      <c r="D148" s="147"/>
      <c r="E148" s="136"/>
      <c r="F148" s="136"/>
      <c r="G148" s="147"/>
      <c r="H148" s="147"/>
      <c r="I148" s="147"/>
      <c r="J148" s="147"/>
      <c r="K148" s="147"/>
      <c r="L148" s="147"/>
      <c r="M148" s="147"/>
      <c r="N148" s="147"/>
      <c r="O148" s="147"/>
      <c r="P148" s="147"/>
      <c r="Q148" s="147"/>
      <c r="R148" s="147"/>
      <c r="S148" s="151"/>
      <c r="T148" s="145"/>
      <c r="U148" s="147"/>
      <c r="V148" s="136"/>
      <c r="W148" s="136"/>
      <c r="X148" s="147"/>
      <c r="Y148" s="147"/>
      <c r="Z148" s="147"/>
      <c r="AA148" s="147"/>
      <c r="AB148" s="147"/>
      <c r="AC148" s="147"/>
      <c r="AD148" s="147"/>
      <c r="AE148" s="147"/>
      <c r="AF148" s="147"/>
      <c r="AG148" s="147"/>
      <c r="AH148" s="147"/>
      <c r="AI148" s="147"/>
      <c r="AJ148" s="151"/>
      <c r="AK148" s="145"/>
      <c r="AL148" s="147"/>
      <c r="AM148" s="136"/>
      <c r="AN148" s="136"/>
    </row>
    <row r="149" spans="1:40" x14ac:dyDescent="0.3">
      <c r="A149" s="151"/>
      <c r="B149" s="145"/>
      <c r="C149" s="147"/>
      <c r="D149" s="147"/>
      <c r="E149" s="136"/>
      <c r="F149" s="136"/>
      <c r="G149" s="147"/>
      <c r="H149" s="147"/>
      <c r="I149" s="147"/>
      <c r="J149" s="147"/>
      <c r="K149" s="147"/>
      <c r="L149" s="147"/>
      <c r="M149" s="147"/>
      <c r="N149" s="147"/>
      <c r="O149" s="147"/>
      <c r="P149" s="147"/>
      <c r="Q149" s="147"/>
      <c r="R149" s="147"/>
      <c r="S149" s="151"/>
      <c r="T149" s="145"/>
      <c r="U149" s="147"/>
      <c r="V149" s="136"/>
      <c r="W149" s="136"/>
      <c r="X149" s="147"/>
      <c r="Y149" s="147"/>
      <c r="Z149" s="147"/>
      <c r="AA149" s="147"/>
      <c r="AB149" s="147"/>
      <c r="AC149" s="147"/>
      <c r="AD149" s="147"/>
      <c r="AE149" s="147"/>
      <c r="AF149" s="147"/>
      <c r="AG149" s="147"/>
      <c r="AH149" s="147"/>
      <c r="AI149" s="147"/>
      <c r="AJ149" s="151"/>
      <c r="AK149" s="145"/>
      <c r="AL149" s="147"/>
      <c r="AM149" s="136"/>
      <c r="AN149" s="136"/>
    </row>
    <row r="150" spans="1:40" x14ac:dyDescent="0.3">
      <c r="A150" s="151"/>
      <c r="B150" s="145"/>
      <c r="C150" s="147"/>
      <c r="D150" s="147"/>
      <c r="E150" s="136"/>
      <c r="F150" s="136"/>
      <c r="G150" s="147"/>
      <c r="H150" s="147"/>
      <c r="I150" s="147"/>
      <c r="J150" s="147"/>
      <c r="K150" s="147"/>
      <c r="L150" s="147"/>
      <c r="M150" s="147"/>
      <c r="N150" s="147"/>
      <c r="O150" s="147"/>
      <c r="P150" s="147"/>
      <c r="Q150" s="147"/>
      <c r="R150" s="147"/>
      <c r="S150" s="151"/>
      <c r="T150" s="145"/>
      <c r="U150" s="147"/>
      <c r="V150" s="136"/>
      <c r="W150" s="136"/>
      <c r="X150" s="147"/>
      <c r="Y150" s="147"/>
      <c r="Z150" s="147"/>
      <c r="AA150" s="147"/>
      <c r="AB150" s="147"/>
      <c r="AC150" s="147"/>
      <c r="AD150" s="147"/>
      <c r="AE150" s="147"/>
      <c r="AF150" s="147"/>
      <c r="AG150" s="147"/>
      <c r="AH150" s="147"/>
      <c r="AI150" s="147"/>
      <c r="AJ150" s="151"/>
      <c r="AK150" s="145"/>
      <c r="AL150" s="147"/>
      <c r="AM150" s="136"/>
      <c r="AN150" s="136"/>
    </row>
    <row r="151" spans="1:40" x14ac:dyDescent="0.3">
      <c r="A151" s="151"/>
      <c r="B151" s="145"/>
      <c r="C151" s="147"/>
      <c r="D151" s="147"/>
      <c r="E151" s="136"/>
      <c r="F151" s="136"/>
      <c r="G151" s="147"/>
      <c r="H151" s="147"/>
      <c r="I151" s="147"/>
      <c r="J151" s="147"/>
      <c r="K151" s="147"/>
      <c r="L151" s="147"/>
      <c r="M151" s="147"/>
      <c r="N151" s="147"/>
      <c r="O151" s="147"/>
      <c r="P151" s="147"/>
      <c r="Q151" s="147"/>
      <c r="R151" s="147"/>
      <c r="S151" s="151"/>
      <c r="T151" s="145"/>
      <c r="U151" s="147"/>
      <c r="V151" s="136"/>
      <c r="W151" s="136"/>
      <c r="X151" s="147"/>
      <c r="Y151" s="147"/>
      <c r="Z151" s="147"/>
      <c r="AA151" s="147"/>
      <c r="AB151" s="147"/>
      <c r="AC151" s="147"/>
      <c r="AD151" s="147"/>
      <c r="AE151" s="147"/>
      <c r="AF151" s="147"/>
      <c r="AG151" s="147"/>
      <c r="AH151" s="147"/>
      <c r="AI151" s="147"/>
      <c r="AJ151" s="151"/>
      <c r="AK151" s="145"/>
      <c r="AL151" s="147"/>
      <c r="AM151" s="136"/>
      <c r="AN151" s="136"/>
    </row>
    <row r="152" spans="1:40" x14ac:dyDescent="0.3">
      <c r="A152" s="151"/>
      <c r="B152" s="145"/>
      <c r="C152" s="147"/>
      <c r="D152" s="147"/>
      <c r="E152" s="136"/>
      <c r="F152" s="136"/>
      <c r="G152" s="147"/>
      <c r="H152" s="147"/>
      <c r="I152" s="147"/>
      <c r="J152" s="147"/>
      <c r="K152" s="147"/>
      <c r="L152" s="147"/>
      <c r="M152" s="147"/>
      <c r="N152" s="147"/>
      <c r="O152" s="147"/>
      <c r="P152" s="147"/>
      <c r="Q152" s="147"/>
      <c r="R152" s="147"/>
      <c r="S152" s="151"/>
      <c r="T152" s="145"/>
      <c r="U152" s="147"/>
      <c r="V152" s="136"/>
      <c r="W152" s="136"/>
      <c r="X152" s="147"/>
      <c r="Y152" s="147"/>
      <c r="Z152" s="147"/>
      <c r="AA152" s="147"/>
      <c r="AB152" s="147"/>
      <c r="AC152" s="147"/>
      <c r="AD152" s="147"/>
      <c r="AE152" s="147"/>
      <c r="AF152" s="147"/>
      <c r="AG152" s="147"/>
      <c r="AH152" s="147"/>
      <c r="AI152" s="147"/>
      <c r="AJ152" s="151"/>
      <c r="AK152" s="145"/>
      <c r="AL152" s="147"/>
      <c r="AM152" s="136"/>
      <c r="AN152" s="136"/>
    </row>
    <row r="153" spans="1:40" x14ac:dyDescent="0.3">
      <c r="A153" s="151"/>
      <c r="B153" s="145"/>
      <c r="C153" s="147"/>
      <c r="D153" s="147"/>
      <c r="E153" s="136"/>
      <c r="F153" s="136"/>
      <c r="G153" s="147"/>
      <c r="H153" s="147"/>
      <c r="I153" s="147"/>
      <c r="J153" s="147"/>
      <c r="K153" s="147"/>
      <c r="L153" s="147"/>
      <c r="M153" s="147"/>
      <c r="N153" s="147"/>
      <c r="O153" s="147"/>
      <c r="P153" s="147"/>
      <c r="Q153" s="147"/>
      <c r="R153" s="147"/>
      <c r="S153" s="151"/>
      <c r="T153" s="145"/>
      <c r="U153" s="147"/>
      <c r="V153" s="136"/>
      <c r="W153" s="136"/>
      <c r="X153" s="147"/>
      <c r="Y153" s="147"/>
      <c r="Z153" s="147"/>
      <c r="AA153" s="147"/>
      <c r="AB153" s="147"/>
      <c r="AC153" s="147"/>
      <c r="AD153" s="147"/>
      <c r="AE153" s="147"/>
      <c r="AF153" s="147"/>
      <c r="AG153" s="147"/>
      <c r="AH153" s="147"/>
      <c r="AI153" s="147"/>
      <c r="AJ153" s="151"/>
      <c r="AK153" s="145"/>
      <c r="AL153" s="147"/>
      <c r="AM153" s="136"/>
      <c r="AN153" s="136"/>
    </row>
    <row r="154" spans="1:40" x14ac:dyDescent="0.3">
      <c r="A154" s="151"/>
      <c r="B154" s="145"/>
      <c r="C154" s="147"/>
      <c r="D154" s="147"/>
      <c r="E154" s="136"/>
      <c r="F154" s="136"/>
      <c r="G154" s="147"/>
      <c r="H154" s="147"/>
      <c r="I154" s="147"/>
      <c r="J154" s="147"/>
      <c r="K154" s="147"/>
      <c r="L154" s="147"/>
      <c r="M154" s="147"/>
      <c r="N154" s="147"/>
      <c r="O154" s="147"/>
      <c r="P154" s="147"/>
      <c r="Q154" s="147"/>
      <c r="R154" s="147"/>
      <c r="S154" s="151"/>
      <c r="T154" s="145"/>
      <c r="U154" s="147"/>
      <c r="V154" s="136"/>
      <c r="W154" s="136"/>
      <c r="X154" s="147"/>
      <c r="Y154" s="147"/>
      <c r="Z154" s="147"/>
      <c r="AA154" s="147"/>
      <c r="AB154" s="147"/>
      <c r="AC154" s="147"/>
      <c r="AD154" s="147"/>
      <c r="AE154" s="147"/>
      <c r="AF154" s="147"/>
      <c r="AG154" s="147"/>
      <c r="AH154" s="147"/>
      <c r="AI154" s="147"/>
      <c r="AJ154" s="151"/>
      <c r="AK154" s="145"/>
      <c r="AL154" s="147"/>
      <c r="AM154" s="136"/>
      <c r="AN154" s="136"/>
    </row>
    <row r="155" spans="1:40" x14ac:dyDescent="0.3">
      <c r="A155" s="151"/>
      <c r="B155" s="145"/>
      <c r="C155" s="147"/>
      <c r="D155" s="147"/>
      <c r="E155" s="136"/>
      <c r="F155" s="136"/>
      <c r="G155" s="147"/>
      <c r="H155" s="147"/>
      <c r="I155" s="147"/>
      <c r="J155" s="147"/>
      <c r="K155" s="147"/>
      <c r="L155" s="147"/>
      <c r="M155" s="147"/>
      <c r="N155" s="147"/>
      <c r="O155" s="147"/>
      <c r="P155" s="147"/>
      <c r="Q155" s="147"/>
      <c r="R155" s="147"/>
      <c r="S155" s="151"/>
      <c r="T155" s="145"/>
      <c r="U155" s="147"/>
      <c r="V155" s="136"/>
      <c r="W155" s="136"/>
      <c r="X155" s="147"/>
      <c r="Y155" s="147"/>
      <c r="Z155" s="147"/>
      <c r="AA155" s="147"/>
      <c r="AB155" s="147"/>
      <c r="AC155" s="147"/>
      <c r="AD155" s="147"/>
      <c r="AE155" s="147"/>
      <c r="AF155" s="147"/>
      <c r="AG155" s="147"/>
      <c r="AH155" s="147"/>
      <c r="AI155" s="147"/>
      <c r="AJ155" s="151"/>
      <c r="AK155" s="145"/>
      <c r="AL155" s="147"/>
      <c r="AM155" s="136"/>
      <c r="AN155" s="136"/>
    </row>
    <row r="156" spans="1:40" x14ac:dyDescent="0.3">
      <c r="A156" s="151"/>
      <c r="B156" s="145"/>
      <c r="C156" s="147"/>
      <c r="D156" s="147"/>
      <c r="E156" s="136"/>
      <c r="F156" s="136"/>
      <c r="G156" s="147"/>
      <c r="H156" s="147"/>
      <c r="I156" s="147"/>
      <c r="J156" s="147"/>
      <c r="K156" s="147"/>
      <c r="L156" s="147"/>
      <c r="M156" s="147"/>
      <c r="N156" s="147"/>
      <c r="O156" s="147"/>
      <c r="P156" s="147"/>
      <c r="Q156" s="147"/>
      <c r="R156" s="147"/>
      <c r="S156" s="151"/>
      <c r="T156" s="145"/>
      <c r="U156" s="147"/>
      <c r="V156" s="136"/>
      <c r="W156" s="136"/>
      <c r="X156" s="147"/>
      <c r="Y156" s="147"/>
      <c r="Z156" s="147"/>
      <c r="AA156" s="147"/>
      <c r="AB156" s="147"/>
      <c r="AC156" s="147"/>
      <c r="AD156" s="147"/>
      <c r="AE156" s="147"/>
      <c r="AF156" s="147"/>
      <c r="AG156" s="147"/>
      <c r="AH156" s="147"/>
      <c r="AI156" s="147"/>
      <c r="AJ156" s="151"/>
      <c r="AK156" s="145"/>
      <c r="AL156" s="147"/>
      <c r="AM156" s="136"/>
      <c r="AN156" s="136"/>
    </row>
    <row r="157" spans="1:40" x14ac:dyDescent="0.3">
      <c r="A157" s="151"/>
      <c r="B157" s="145"/>
      <c r="C157" s="147"/>
      <c r="D157" s="147"/>
      <c r="E157" s="136"/>
      <c r="F157" s="136"/>
      <c r="G157" s="147"/>
      <c r="H157" s="147"/>
      <c r="I157" s="147"/>
      <c r="J157" s="147"/>
      <c r="K157" s="147"/>
      <c r="L157" s="147"/>
      <c r="M157" s="147"/>
      <c r="N157" s="147"/>
      <c r="O157" s="147"/>
      <c r="P157" s="147"/>
      <c r="Q157" s="147"/>
      <c r="R157" s="147"/>
      <c r="S157" s="151"/>
      <c r="T157" s="145"/>
      <c r="U157" s="147"/>
      <c r="V157" s="136"/>
      <c r="W157" s="136"/>
      <c r="X157" s="147"/>
      <c r="Y157" s="147"/>
      <c r="Z157" s="147"/>
      <c r="AA157" s="147"/>
      <c r="AB157" s="147"/>
      <c r="AC157" s="147"/>
      <c r="AD157" s="147"/>
      <c r="AE157" s="147"/>
      <c r="AF157" s="147"/>
      <c r="AG157" s="147"/>
      <c r="AH157" s="147"/>
      <c r="AI157" s="147"/>
      <c r="AJ157" s="151"/>
      <c r="AK157" s="145"/>
      <c r="AL157" s="147"/>
      <c r="AM157" s="136"/>
      <c r="AN157" s="136"/>
    </row>
    <row r="158" spans="1:40" x14ac:dyDescent="0.3">
      <c r="A158" s="151"/>
      <c r="B158" s="145"/>
      <c r="C158" s="147"/>
      <c r="D158" s="147"/>
      <c r="E158" s="136"/>
      <c r="F158" s="136"/>
      <c r="G158" s="147"/>
      <c r="H158" s="147"/>
      <c r="I158" s="147"/>
      <c r="J158" s="147"/>
      <c r="K158" s="147"/>
      <c r="L158" s="147"/>
      <c r="M158" s="147"/>
      <c r="N158" s="147"/>
      <c r="O158" s="147"/>
      <c r="P158" s="147"/>
      <c r="Q158" s="147"/>
      <c r="R158" s="147"/>
      <c r="S158" s="151"/>
      <c r="T158" s="145"/>
      <c r="U158" s="147"/>
      <c r="V158" s="136"/>
      <c r="W158" s="136"/>
      <c r="X158" s="147"/>
      <c r="Y158" s="147"/>
      <c r="Z158" s="147"/>
      <c r="AA158" s="147"/>
      <c r="AB158" s="147"/>
      <c r="AC158" s="147"/>
      <c r="AD158" s="147"/>
      <c r="AE158" s="147"/>
      <c r="AF158" s="147"/>
      <c r="AG158" s="147"/>
      <c r="AH158" s="147"/>
      <c r="AI158" s="147"/>
      <c r="AJ158" s="151"/>
      <c r="AK158" s="145"/>
      <c r="AL158" s="147"/>
      <c r="AM158" s="136"/>
      <c r="AN158" s="136"/>
    </row>
    <row r="159" spans="1:40" x14ac:dyDescent="0.3">
      <c r="A159" s="151"/>
      <c r="B159" s="145"/>
      <c r="C159" s="147"/>
      <c r="D159" s="147"/>
      <c r="E159" s="136"/>
      <c r="F159" s="136"/>
      <c r="G159" s="147"/>
      <c r="H159" s="147"/>
      <c r="I159" s="147"/>
      <c r="J159" s="147"/>
      <c r="K159" s="147"/>
      <c r="L159" s="147"/>
      <c r="M159" s="147"/>
      <c r="N159" s="147"/>
      <c r="O159" s="147"/>
      <c r="P159" s="147"/>
      <c r="Q159" s="147"/>
      <c r="R159" s="147"/>
      <c r="S159" s="151"/>
      <c r="T159" s="145"/>
      <c r="U159" s="147"/>
      <c r="V159" s="136"/>
      <c r="W159" s="136"/>
      <c r="X159" s="147"/>
      <c r="Y159" s="147"/>
      <c r="Z159" s="147"/>
      <c r="AA159" s="147"/>
      <c r="AB159" s="147"/>
      <c r="AC159" s="147"/>
      <c r="AD159" s="147"/>
      <c r="AE159" s="147"/>
      <c r="AF159" s="147"/>
      <c r="AG159" s="147"/>
      <c r="AH159" s="147"/>
      <c r="AI159" s="147"/>
      <c r="AJ159" s="151"/>
      <c r="AK159" s="145"/>
      <c r="AL159" s="147"/>
      <c r="AM159" s="136"/>
      <c r="AN159" s="136"/>
    </row>
    <row r="160" spans="1:40" x14ac:dyDescent="0.3">
      <c r="A160" s="151"/>
      <c r="B160" s="145"/>
      <c r="C160" s="147"/>
      <c r="D160" s="147"/>
      <c r="E160" s="136"/>
      <c r="F160" s="136"/>
      <c r="G160" s="147"/>
      <c r="H160" s="147"/>
      <c r="I160" s="147"/>
      <c r="J160" s="147"/>
      <c r="K160" s="147"/>
      <c r="L160" s="147"/>
      <c r="M160" s="147"/>
      <c r="N160" s="147"/>
      <c r="O160" s="147"/>
      <c r="P160" s="147"/>
      <c r="Q160" s="147"/>
      <c r="R160" s="147"/>
      <c r="S160" s="151"/>
      <c r="T160" s="145"/>
      <c r="U160" s="147"/>
      <c r="V160" s="136"/>
      <c r="W160" s="136"/>
      <c r="X160" s="147"/>
      <c r="Y160" s="147"/>
      <c r="Z160" s="147"/>
      <c r="AA160" s="147"/>
      <c r="AB160" s="147"/>
      <c r="AC160" s="147"/>
      <c r="AD160" s="147"/>
      <c r="AE160" s="147"/>
      <c r="AF160" s="147"/>
      <c r="AG160" s="147"/>
      <c r="AH160" s="147"/>
      <c r="AI160" s="147"/>
      <c r="AJ160" s="151"/>
      <c r="AK160" s="145"/>
      <c r="AL160" s="147"/>
      <c r="AM160" s="136"/>
      <c r="AN160" s="136"/>
    </row>
    <row r="161" spans="1:40" x14ac:dyDescent="0.3">
      <c r="A161" s="147"/>
      <c r="B161" s="147"/>
      <c r="C161" s="147"/>
      <c r="D161" s="147"/>
      <c r="E161" s="147"/>
      <c r="F161" s="147"/>
      <c r="G161" s="147"/>
      <c r="H161" s="147"/>
      <c r="I161" s="147"/>
      <c r="J161" s="147"/>
      <c r="K161" s="147"/>
      <c r="L161" s="147"/>
      <c r="M161" s="147"/>
      <c r="N161" s="147"/>
      <c r="O161" s="147"/>
      <c r="P161" s="147"/>
      <c r="Q161" s="147"/>
      <c r="R161" s="147"/>
      <c r="S161" s="147"/>
      <c r="T161" s="147"/>
      <c r="U161" s="147"/>
      <c r="V161" s="147"/>
      <c r="W161" s="147"/>
      <c r="X161" s="147"/>
      <c r="Y161" s="147"/>
      <c r="Z161" s="147"/>
      <c r="AA161" s="147"/>
      <c r="AB161" s="147"/>
      <c r="AC161" s="147"/>
      <c r="AD161" s="147"/>
      <c r="AE161" s="147"/>
      <c r="AF161" s="147"/>
      <c r="AG161" s="147"/>
      <c r="AH161" s="147"/>
      <c r="AI161" s="147"/>
      <c r="AJ161" s="147"/>
      <c r="AK161" s="147"/>
      <c r="AL161" s="147"/>
      <c r="AM161" s="147"/>
      <c r="AN161" s="147"/>
    </row>
    <row r="162" spans="1:40" x14ac:dyDescent="0.3">
      <c r="A162" s="147"/>
      <c r="B162" s="147"/>
      <c r="C162" s="147"/>
      <c r="D162" s="147"/>
      <c r="E162" s="147"/>
      <c r="F162" s="147"/>
      <c r="G162" s="147"/>
      <c r="H162" s="147"/>
      <c r="I162" s="147"/>
      <c r="J162" s="147"/>
      <c r="K162" s="147"/>
      <c r="L162" s="147"/>
      <c r="M162" s="147"/>
      <c r="N162" s="147"/>
      <c r="O162" s="147"/>
      <c r="P162" s="147"/>
      <c r="Q162" s="147"/>
      <c r="R162" s="147"/>
      <c r="S162" s="147"/>
      <c r="T162" s="147"/>
      <c r="U162" s="147"/>
      <c r="V162" s="147"/>
      <c r="W162" s="147"/>
      <c r="X162" s="147"/>
      <c r="Y162" s="147"/>
      <c r="Z162" s="147"/>
      <c r="AA162" s="147"/>
      <c r="AB162" s="147"/>
      <c r="AC162" s="147"/>
      <c r="AD162" s="147"/>
      <c r="AE162" s="147"/>
      <c r="AF162" s="147"/>
      <c r="AG162" s="147"/>
      <c r="AH162" s="147"/>
      <c r="AI162" s="147"/>
      <c r="AJ162" s="147"/>
      <c r="AK162" s="147"/>
      <c r="AL162" s="147"/>
      <c r="AM162" s="147"/>
      <c r="AN162" s="147"/>
    </row>
    <row r="163" spans="1:40" x14ac:dyDescent="0.3">
      <c r="A163" s="147"/>
      <c r="B163" s="147"/>
      <c r="C163" s="147"/>
      <c r="D163" s="147"/>
      <c r="E163" s="147"/>
      <c r="F163" s="147"/>
      <c r="G163" s="147"/>
      <c r="H163" s="147"/>
      <c r="I163" s="147"/>
      <c r="J163" s="147"/>
      <c r="K163" s="147"/>
      <c r="L163" s="147"/>
      <c r="M163" s="147"/>
      <c r="N163" s="147"/>
      <c r="O163" s="147"/>
      <c r="P163" s="147"/>
      <c r="Q163" s="147"/>
      <c r="R163" s="147"/>
      <c r="S163" s="147"/>
      <c r="T163" s="147"/>
      <c r="U163" s="147"/>
      <c r="V163" s="147"/>
      <c r="W163" s="147"/>
      <c r="X163" s="147"/>
      <c r="Y163" s="147"/>
      <c r="Z163" s="147"/>
      <c r="AA163" s="147"/>
      <c r="AB163" s="147"/>
      <c r="AC163" s="147"/>
      <c r="AD163" s="147"/>
      <c r="AE163" s="147"/>
      <c r="AF163" s="147"/>
      <c r="AG163" s="147"/>
      <c r="AH163" s="147"/>
      <c r="AI163" s="147"/>
      <c r="AJ163" s="147"/>
      <c r="AK163" s="147"/>
      <c r="AL163" s="147"/>
      <c r="AM163" s="147"/>
      <c r="AN163" s="147"/>
    </row>
    <row r="164" spans="1:40" x14ac:dyDescent="0.3">
      <c r="A164" s="147"/>
      <c r="B164" s="147"/>
      <c r="C164" s="147"/>
      <c r="D164" s="147"/>
      <c r="E164" s="147"/>
      <c r="F164" s="147"/>
      <c r="G164" s="147"/>
      <c r="H164" s="147"/>
      <c r="I164" s="147"/>
      <c r="J164" s="147"/>
      <c r="K164" s="147"/>
      <c r="L164" s="147"/>
      <c r="M164" s="147"/>
      <c r="N164" s="147"/>
      <c r="O164" s="147"/>
      <c r="P164" s="147"/>
      <c r="Q164" s="147"/>
      <c r="R164" s="147"/>
      <c r="S164" s="147"/>
      <c r="T164" s="147"/>
      <c r="U164" s="147"/>
      <c r="V164" s="147"/>
      <c r="W164" s="147"/>
      <c r="X164" s="147"/>
      <c r="Y164" s="147"/>
      <c r="Z164" s="147"/>
      <c r="AA164" s="147"/>
      <c r="AB164" s="147"/>
      <c r="AC164" s="147"/>
      <c r="AD164" s="147"/>
      <c r="AE164" s="147"/>
      <c r="AF164" s="147"/>
      <c r="AG164" s="147"/>
      <c r="AH164" s="147"/>
      <c r="AI164" s="147"/>
      <c r="AJ164" s="147"/>
      <c r="AK164" s="147"/>
      <c r="AL164" s="147"/>
      <c r="AM164" s="147"/>
      <c r="AN164" s="147"/>
    </row>
    <row r="165" spans="1:40" x14ac:dyDescent="0.3">
      <c r="A165" s="147"/>
      <c r="B165" s="147"/>
      <c r="C165" s="147"/>
      <c r="D165" s="147"/>
      <c r="E165" s="147"/>
      <c r="F165" s="147"/>
      <c r="G165" s="147"/>
      <c r="H165" s="147"/>
      <c r="I165" s="147"/>
      <c r="J165" s="147"/>
      <c r="K165" s="147"/>
      <c r="L165" s="147"/>
      <c r="M165" s="147"/>
      <c r="N165" s="147"/>
      <c r="O165" s="147"/>
      <c r="P165" s="147"/>
      <c r="Q165" s="147"/>
      <c r="R165" s="147"/>
      <c r="S165" s="147"/>
      <c r="T165" s="147"/>
      <c r="U165" s="147"/>
      <c r="V165" s="147"/>
      <c r="W165" s="147"/>
      <c r="X165" s="147"/>
      <c r="Y165" s="147"/>
      <c r="Z165" s="147"/>
      <c r="AA165" s="147"/>
      <c r="AB165" s="147"/>
      <c r="AC165" s="147"/>
      <c r="AD165" s="147"/>
      <c r="AE165" s="147"/>
      <c r="AF165" s="147"/>
      <c r="AG165" s="147"/>
      <c r="AH165" s="147"/>
      <c r="AI165" s="147"/>
      <c r="AJ165" s="147"/>
      <c r="AK165" s="147"/>
      <c r="AL165" s="147"/>
      <c r="AM165" s="147"/>
      <c r="AN165" s="147"/>
    </row>
    <row r="166" spans="1:40" x14ac:dyDescent="0.3">
      <c r="A166" s="147"/>
      <c r="B166" s="147"/>
      <c r="C166" s="147"/>
      <c r="D166" s="147"/>
      <c r="E166" s="147"/>
      <c r="F166" s="147"/>
      <c r="G166" s="147"/>
      <c r="H166" s="147"/>
      <c r="I166" s="147"/>
      <c r="J166" s="147"/>
      <c r="K166" s="147"/>
      <c r="L166" s="147"/>
      <c r="M166" s="147"/>
      <c r="N166" s="147"/>
      <c r="O166" s="147"/>
      <c r="P166" s="147"/>
      <c r="Q166" s="147"/>
      <c r="R166" s="147"/>
      <c r="S166" s="147"/>
      <c r="T166" s="147"/>
      <c r="U166" s="147"/>
      <c r="V166" s="147"/>
      <c r="W166" s="147"/>
      <c r="X166" s="147"/>
      <c r="Y166" s="147"/>
      <c r="Z166" s="147"/>
      <c r="AA166" s="147"/>
      <c r="AB166" s="147"/>
      <c r="AC166" s="147"/>
      <c r="AD166" s="147"/>
      <c r="AE166" s="147"/>
      <c r="AF166" s="147"/>
      <c r="AG166" s="147"/>
      <c r="AH166" s="147"/>
      <c r="AI166" s="147"/>
      <c r="AJ166" s="147"/>
      <c r="AK166" s="147"/>
      <c r="AL166" s="147"/>
      <c r="AM166" s="147"/>
      <c r="AN166" s="147"/>
    </row>
    <row r="167" spans="1:40" x14ac:dyDescent="0.3">
      <c r="A167" s="147"/>
      <c r="B167" s="147"/>
      <c r="C167" s="147"/>
      <c r="D167" s="147"/>
      <c r="E167" s="147"/>
      <c r="F167" s="147"/>
      <c r="G167" s="147"/>
      <c r="H167" s="147"/>
      <c r="I167" s="147"/>
      <c r="J167" s="147"/>
      <c r="K167" s="147"/>
      <c r="L167" s="147"/>
      <c r="M167" s="147"/>
      <c r="N167" s="147"/>
      <c r="O167" s="147"/>
      <c r="P167" s="147"/>
      <c r="Q167" s="147"/>
      <c r="R167" s="147"/>
      <c r="S167" s="147"/>
      <c r="T167" s="147"/>
      <c r="U167" s="147"/>
      <c r="V167" s="147"/>
      <c r="W167" s="147"/>
      <c r="X167" s="147"/>
      <c r="Y167" s="147"/>
      <c r="Z167" s="147"/>
      <c r="AA167" s="147"/>
      <c r="AB167" s="147"/>
      <c r="AC167" s="147"/>
      <c r="AD167" s="147"/>
      <c r="AE167" s="147"/>
      <c r="AF167" s="147"/>
      <c r="AG167" s="147"/>
      <c r="AH167" s="147"/>
      <c r="AI167" s="147"/>
      <c r="AJ167" s="147"/>
      <c r="AK167" s="147"/>
      <c r="AL167" s="147"/>
      <c r="AM167" s="147"/>
      <c r="AN167" s="147"/>
    </row>
    <row r="168" spans="1:40" x14ac:dyDescent="0.3">
      <c r="A168" s="147"/>
      <c r="B168" s="147"/>
      <c r="C168" s="147"/>
      <c r="D168" s="147"/>
      <c r="E168" s="147"/>
      <c r="F168" s="147"/>
      <c r="G168" s="147"/>
      <c r="H168" s="147"/>
      <c r="I168" s="147"/>
      <c r="J168" s="147"/>
      <c r="K168" s="147"/>
      <c r="L168" s="147"/>
      <c r="M168" s="147"/>
      <c r="N168" s="147"/>
      <c r="O168" s="147"/>
      <c r="P168" s="147"/>
      <c r="Q168" s="147"/>
      <c r="R168" s="147"/>
      <c r="S168" s="147"/>
      <c r="T168" s="147"/>
      <c r="U168" s="147"/>
      <c r="V168" s="147"/>
      <c r="W168" s="147"/>
      <c r="X168" s="147"/>
      <c r="Y168" s="147"/>
      <c r="Z168" s="147"/>
      <c r="AA168" s="147"/>
      <c r="AB168" s="147"/>
      <c r="AC168" s="147"/>
      <c r="AD168" s="147"/>
      <c r="AE168" s="147"/>
      <c r="AF168" s="147"/>
      <c r="AG168" s="147"/>
      <c r="AH168" s="147"/>
      <c r="AI168" s="147"/>
      <c r="AJ168" s="147"/>
      <c r="AK168" s="147"/>
      <c r="AL168" s="147"/>
      <c r="AM168" s="147"/>
      <c r="AN168" s="147"/>
    </row>
    <row r="169" spans="1:40" x14ac:dyDescent="0.3">
      <c r="A169" s="147"/>
      <c r="B169" s="147"/>
      <c r="C169" s="147"/>
      <c r="D169" s="147"/>
      <c r="E169" s="147"/>
      <c r="F169" s="147"/>
      <c r="G169" s="147"/>
      <c r="H169" s="147"/>
      <c r="I169" s="147"/>
      <c r="J169" s="147"/>
      <c r="K169" s="147"/>
      <c r="L169" s="147"/>
      <c r="M169" s="147"/>
      <c r="N169" s="147"/>
      <c r="O169" s="147"/>
      <c r="P169" s="147"/>
      <c r="Q169" s="147"/>
      <c r="R169" s="147"/>
      <c r="S169" s="147"/>
      <c r="T169" s="147"/>
      <c r="U169" s="147"/>
      <c r="V169" s="147"/>
      <c r="W169" s="147"/>
      <c r="X169" s="147"/>
      <c r="Y169" s="147"/>
      <c r="Z169" s="147"/>
      <c r="AA169" s="147"/>
      <c r="AB169" s="147"/>
      <c r="AC169" s="147"/>
      <c r="AD169" s="147"/>
      <c r="AE169" s="147"/>
      <c r="AF169" s="147"/>
      <c r="AG169" s="147"/>
      <c r="AH169" s="147"/>
      <c r="AI169" s="147"/>
      <c r="AJ169" s="147"/>
      <c r="AK169" s="147"/>
      <c r="AL169" s="147"/>
      <c r="AM169" s="147"/>
      <c r="AN169" s="147"/>
    </row>
    <row r="170" spans="1:40" x14ac:dyDescent="0.3">
      <c r="A170" s="147"/>
      <c r="B170" s="147"/>
      <c r="C170" s="147"/>
      <c r="D170" s="147"/>
      <c r="E170" s="147"/>
      <c r="F170" s="147"/>
      <c r="G170" s="147"/>
      <c r="H170" s="147"/>
      <c r="I170" s="147"/>
      <c r="J170" s="147"/>
      <c r="K170" s="147"/>
      <c r="L170" s="147"/>
      <c r="M170" s="147"/>
      <c r="N170" s="147"/>
      <c r="O170" s="147"/>
      <c r="P170" s="147"/>
      <c r="Q170" s="147"/>
      <c r="R170" s="147"/>
      <c r="S170" s="147"/>
      <c r="T170" s="147"/>
      <c r="U170" s="147"/>
      <c r="V170" s="147"/>
      <c r="W170" s="147"/>
      <c r="X170" s="147"/>
      <c r="Y170" s="147"/>
      <c r="Z170" s="147"/>
      <c r="AA170" s="147"/>
      <c r="AB170" s="147"/>
      <c r="AC170" s="147"/>
      <c r="AD170" s="147"/>
      <c r="AE170" s="147"/>
      <c r="AF170" s="147"/>
      <c r="AG170" s="147"/>
      <c r="AH170" s="147"/>
      <c r="AI170" s="147"/>
      <c r="AJ170" s="147"/>
      <c r="AK170" s="147"/>
      <c r="AL170" s="147"/>
      <c r="AM170" s="147"/>
      <c r="AN170" s="147"/>
    </row>
    <row r="171" spans="1:40" x14ac:dyDescent="0.3">
      <c r="A171" s="147"/>
      <c r="B171" s="147"/>
      <c r="C171" s="147"/>
      <c r="D171" s="147"/>
      <c r="E171" s="147"/>
      <c r="F171" s="147"/>
      <c r="G171" s="147"/>
      <c r="H171" s="147"/>
      <c r="I171" s="147"/>
      <c r="J171" s="147"/>
      <c r="K171" s="147"/>
      <c r="L171" s="147"/>
      <c r="M171" s="147"/>
      <c r="N171" s="147"/>
      <c r="O171" s="147"/>
      <c r="P171" s="147"/>
      <c r="Q171" s="147"/>
      <c r="R171" s="147"/>
      <c r="S171" s="147"/>
      <c r="T171" s="147"/>
      <c r="U171" s="147"/>
      <c r="V171" s="147"/>
      <c r="W171" s="147"/>
      <c r="X171" s="147"/>
      <c r="Y171" s="147"/>
      <c r="Z171" s="147"/>
      <c r="AA171" s="147"/>
      <c r="AB171" s="147"/>
      <c r="AC171" s="147"/>
      <c r="AD171" s="147"/>
      <c r="AE171" s="147"/>
      <c r="AF171" s="147"/>
      <c r="AG171" s="147"/>
      <c r="AH171" s="147"/>
      <c r="AI171" s="147"/>
      <c r="AJ171" s="147"/>
      <c r="AK171" s="147"/>
      <c r="AL171" s="147"/>
      <c r="AM171" s="147"/>
      <c r="AN171" s="147"/>
    </row>
    <row r="172" spans="1:40" x14ac:dyDescent="0.3">
      <c r="A172" s="147"/>
      <c r="B172" s="147"/>
      <c r="C172" s="147"/>
      <c r="D172" s="147"/>
      <c r="E172" s="147"/>
      <c r="F172" s="147"/>
      <c r="G172" s="147"/>
      <c r="H172" s="147"/>
      <c r="I172" s="147"/>
      <c r="J172" s="147"/>
      <c r="K172" s="147"/>
      <c r="L172" s="147"/>
      <c r="M172" s="147"/>
      <c r="N172" s="147"/>
      <c r="O172" s="147"/>
      <c r="P172" s="147"/>
      <c r="Q172" s="147"/>
      <c r="R172" s="147"/>
      <c r="S172" s="147"/>
      <c r="T172" s="147"/>
      <c r="U172" s="147"/>
      <c r="V172" s="147"/>
      <c r="W172" s="147"/>
      <c r="X172" s="147"/>
      <c r="Y172" s="147"/>
      <c r="Z172" s="147"/>
      <c r="AA172" s="147"/>
      <c r="AB172" s="147"/>
      <c r="AC172" s="147"/>
      <c r="AD172" s="147"/>
      <c r="AE172" s="147"/>
      <c r="AF172" s="147"/>
      <c r="AG172" s="147"/>
      <c r="AH172" s="147"/>
      <c r="AI172" s="147"/>
      <c r="AJ172" s="147"/>
      <c r="AK172" s="147"/>
      <c r="AL172" s="147"/>
      <c r="AM172" s="147"/>
      <c r="AN172" s="147"/>
    </row>
    <row r="173" spans="1:40" x14ac:dyDescent="0.3">
      <c r="A173" s="147"/>
      <c r="B173" s="147"/>
      <c r="C173" s="147"/>
      <c r="D173" s="147"/>
      <c r="E173" s="147"/>
      <c r="F173" s="147"/>
      <c r="G173" s="147"/>
      <c r="H173" s="147"/>
      <c r="I173" s="147"/>
      <c r="J173" s="147"/>
      <c r="K173" s="147"/>
      <c r="L173" s="147"/>
      <c r="M173" s="147"/>
      <c r="N173" s="147"/>
      <c r="O173" s="147"/>
      <c r="P173" s="147"/>
      <c r="Q173" s="147"/>
      <c r="R173" s="147"/>
      <c r="S173" s="147"/>
      <c r="T173" s="147"/>
      <c r="U173" s="147"/>
      <c r="V173" s="147"/>
      <c r="W173" s="147"/>
      <c r="X173" s="147"/>
      <c r="Y173" s="147"/>
      <c r="Z173" s="147"/>
      <c r="AA173" s="147"/>
      <c r="AB173" s="147"/>
      <c r="AC173" s="147"/>
      <c r="AD173" s="147"/>
      <c r="AE173" s="147"/>
      <c r="AF173" s="147"/>
      <c r="AG173" s="147"/>
      <c r="AH173" s="147"/>
      <c r="AI173" s="147"/>
      <c r="AJ173" s="147"/>
      <c r="AK173" s="147"/>
      <c r="AL173" s="147"/>
      <c r="AM173" s="147"/>
      <c r="AN173" s="147"/>
    </row>
    <row r="174" spans="1:40" x14ac:dyDescent="0.3">
      <c r="A174" s="147"/>
      <c r="B174" s="147"/>
      <c r="C174" s="147"/>
      <c r="D174" s="147"/>
      <c r="E174" s="147"/>
      <c r="F174" s="147"/>
      <c r="G174" s="147"/>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row>
    <row r="175" spans="1:40" x14ac:dyDescent="0.3">
      <c r="A175" s="147"/>
      <c r="B175" s="147"/>
      <c r="C175" s="147"/>
      <c r="D175" s="147"/>
      <c r="E175" s="147"/>
      <c r="F175" s="147"/>
      <c r="G175" s="147"/>
      <c r="H175" s="147"/>
      <c r="I175" s="147"/>
      <c r="J175" s="147"/>
      <c r="K175" s="147"/>
      <c r="L175" s="147"/>
      <c r="M175" s="147"/>
      <c r="N175" s="147"/>
      <c r="O175" s="147"/>
      <c r="P175" s="147"/>
      <c r="Q175" s="147"/>
      <c r="R175" s="147"/>
      <c r="S175" s="147"/>
      <c r="T175" s="147"/>
      <c r="U175" s="147"/>
      <c r="V175" s="147"/>
      <c r="W175" s="147"/>
      <c r="X175" s="147"/>
      <c r="Y175" s="147"/>
      <c r="Z175" s="147"/>
      <c r="AA175" s="147"/>
      <c r="AB175" s="147"/>
      <c r="AC175" s="147"/>
      <c r="AD175" s="147"/>
      <c r="AE175" s="147"/>
      <c r="AF175" s="147"/>
      <c r="AG175" s="147"/>
      <c r="AH175" s="147"/>
      <c r="AI175" s="147"/>
      <c r="AJ175" s="147"/>
      <c r="AK175" s="147"/>
      <c r="AL175" s="147"/>
      <c r="AM175" s="147"/>
      <c r="AN175" s="147"/>
    </row>
    <row r="176" spans="1:40" x14ac:dyDescent="0.3">
      <c r="A176" s="147"/>
      <c r="B176" s="147"/>
      <c r="C176" s="147"/>
      <c r="D176" s="147"/>
      <c r="E176" s="147"/>
      <c r="F176" s="147"/>
      <c r="G176" s="147"/>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row>
    <row r="177" spans="1:40" x14ac:dyDescent="0.3">
      <c r="A177" s="147"/>
      <c r="B177" s="147"/>
      <c r="C177" s="147"/>
      <c r="D177" s="147"/>
      <c r="E177" s="147"/>
      <c r="F177" s="147"/>
      <c r="G177" s="147"/>
      <c r="H177" s="147"/>
      <c r="I177" s="147"/>
      <c r="J177" s="147"/>
      <c r="K177" s="147"/>
      <c r="L177" s="147"/>
      <c r="M177" s="147"/>
      <c r="N177" s="147"/>
      <c r="O177" s="147"/>
      <c r="P177" s="147"/>
      <c r="Q177" s="147"/>
      <c r="R177" s="147"/>
      <c r="S177" s="147"/>
      <c r="T177" s="147"/>
      <c r="U177" s="147"/>
      <c r="V177" s="147"/>
      <c r="W177" s="147"/>
      <c r="X177" s="147"/>
      <c r="Y177" s="147"/>
      <c r="Z177" s="147"/>
      <c r="AA177" s="147"/>
      <c r="AB177" s="147"/>
      <c r="AC177" s="147"/>
      <c r="AD177" s="147"/>
      <c r="AE177" s="147"/>
      <c r="AF177" s="147"/>
      <c r="AG177" s="147"/>
      <c r="AH177" s="147"/>
      <c r="AI177" s="147"/>
      <c r="AJ177" s="147"/>
      <c r="AK177" s="147"/>
      <c r="AL177" s="147"/>
      <c r="AM177" s="147"/>
      <c r="AN177" s="147"/>
    </row>
    <row r="178" spans="1:40" x14ac:dyDescent="0.3">
      <c r="A178" s="147"/>
      <c r="B178" s="147"/>
      <c r="C178" s="147"/>
      <c r="D178" s="147"/>
      <c r="E178" s="147"/>
      <c r="F178" s="147"/>
      <c r="G178" s="147"/>
      <c r="H178" s="147"/>
      <c r="I178" s="147"/>
      <c r="J178" s="147"/>
      <c r="K178" s="147"/>
      <c r="L178" s="147"/>
      <c r="M178" s="147"/>
      <c r="N178" s="147"/>
      <c r="O178" s="147"/>
      <c r="P178" s="147"/>
      <c r="Q178" s="147"/>
      <c r="R178" s="147"/>
      <c r="S178" s="147"/>
      <c r="T178" s="147"/>
      <c r="U178" s="147"/>
      <c r="V178" s="147"/>
      <c r="W178" s="147"/>
      <c r="X178" s="147"/>
      <c r="Y178" s="147"/>
      <c r="Z178" s="147"/>
      <c r="AA178" s="147"/>
      <c r="AB178" s="147"/>
      <c r="AC178" s="147"/>
      <c r="AD178" s="147"/>
      <c r="AE178" s="147"/>
      <c r="AF178" s="147"/>
      <c r="AG178" s="147"/>
      <c r="AH178" s="147"/>
      <c r="AI178" s="147"/>
      <c r="AJ178" s="147"/>
      <c r="AK178" s="147"/>
      <c r="AL178" s="147"/>
      <c r="AM178" s="147"/>
      <c r="AN178" s="147"/>
    </row>
    <row r="179" spans="1:40" x14ac:dyDescent="0.3">
      <c r="A179" s="147"/>
      <c r="B179" s="147"/>
      <c r="C179" s="147"/>
      <c r="D179" s="147"/>
      <c r="E179" s="147"/>
      <c r="F179" s="147"/>
      <c r="G179" s="147"/>
      <c r="H179" s="147"/>
      <c r="I179" s="147"/>
      <c r="J179" s="147"/>
      <c r="K179" s="147"/>
      <c r="L179" s="147"/>
      <c r="M179" s="147"/>
      <c r="N179" s="147"/>
      <c r="O179" s="147"/>
      <c r="P179" s="147"/>
      <c r="Q179" s="147"/>
      <c r="R179" s="147"/>
      <c r="S179" s="147"/>
      <c r="T179" s="147"/>
      <c r="U179" s="147"/>
      <c r="V179" s="147"/>
      <c r="W179" s="147"/>
      <c r="X179" s="147"/>
      <c r="Y179" s="147"/>
      <c r="Z179" s="147"/>
      <c r="AA179" s="147"/>
      <c r="AB179" s="147"/>
      <c r="AC179" s="147"/>
      <c r="AD179" s="147"/>
      <c r="AE179" s="147"/>
      <c r="AF179" s="147"/>
      <c r="AG179" s="147"/>
      <c r="AH179" s="147"/>
      <c r="AI179" s="147"/>
      <c r="AJ179" s="147"/>
      <c r="AK179" s="147"/>
      <c r="AL179" s="147"/>
      <c r="AM179" s="147"/>
      <c r="AN179" s="147"/>
    </row>
    <row r="180" spans="1:40" x14ac:dyDescent="0.3">
      <c r="A180" s="147"/>
      <c r="B180" s="147"/>
      <c r="C180" s="147"/>
      <c r="D180" s="147"/>
      <c r="E180" s="147"/>
      <c r="F180" s="147"/>
      <c r="G180" s="147"/>
      <c r="H180" s="147"/>
      <c r="I180" s="147"/>
      <c r="J180" s="147"/>
      <c r="K180" s="147"/>
      <c r="L180" s="147"/>
      <c r="M180" s="147"/>
      <c r="N180" s="147"/>
      <c r="O180" s="147"/>
      <c r="P180" s="147"/>
      <c r="Q180" s="147"/>
      <c r="R180" s="147"/>
      <c r="S180" s="147"/>
      <c r="T180" s="147"/>
      <c r="U180" s="147"/>
      <c r="V180" s="147"/>
      <c r="W180" s="147"/>
      <c r="X180" s="147"/>
      <c r="Y180" s="147"/>
      <c r="Z180" s="147"/>
      <c r="AA180" s="147"/>
      <c r="AB180" s="147"/>
      <c r="AC180" s="147"/>
      <c r="AD180" s="147"/>
      <c r="AE180" s="147"/>
      <c r="AF180" s="147"/>
      <c r="AG180" s="147"/>
      <c r="AH180" s="147"/>
      <c r="AI180" s="147"/>
      <c r="AJ180" s="147"/>
      <c r="AK180" s="147"/>
      <c r="AL180" s="147"/>
      <c r="AM180" s="147"/>
      <c r="AN180" s="147"/>
    </row>
    <row r="181" spans="1:40" x14ac:dyDescent="0.3">
      <c r="A181" s="147"/>
      <c r="B181" s="147"/>
      <c r="C181" s="147"/>
      <c r="D181" s="147"/>
      <c r="E181" s="147"/>
      <c r="F181" s="147"/>
      <c r="G181" s="147"/>
      <c r="H181" s="147"/>
      <c r="I181" s="147"/>
      <c r="J181" s="147"/>
      <c r="K181" s="147"/>
      <c r="L181" s="147"/>
      <c r="M181" s="147"/>
      <c r="N181" s="147"/>
      <c r="O181" s="147"/>
      <c r="P181" s="147"/>
      <c r="Q181" s="147"/>
      <c r="R181" s="147"/>
      <c r="S181" s="147"/>
      <c r="T181" s="147"/>
      <c r="U181" s="147"/>
      <c r="V181" s="147"/>
      <c r="W181" s="147"/>
      <c r="X181" s="147"/>
      <c r="Y181" s="147"/>
      <c r="Z181" s="147"/>
      <c r="AA181" s="147"/>
      <c r="AB181" s="147"/>
      <c r="AC181" s="147"/>
      <c r="AD181" s="147"/>
      <c r="AE181" s="147"/>
      <c r="AF181" s="147"/>
      <c r="AG181" s="147"/>
      <c r="AH181" s="147"/>
      <c r="AI181" s="147"/>
      <c r="AJ181" s="147"/>
      <c r="AK181" s="147"/>
      <c r="AL181" s="147"/>
      <c r="AM181" s="147"/>
      <c r="AN181" s="147"/>
    </row>
    <row r="182" spans="1:40" x14ac:dyDescent="0.3">
      <c r="A182" s="147"/>
      <c r="B182" s="147"/>
      <c r="C182" s="147"/>
      <c r="D182" s="147"/>
      <c r="E182" s="147"/>
      <c r="F182" s="147"/>
      <c r="G182" s="147"/>
      <c r="H182" s="147"/>
      <c r="I182" s="147"/>
      <c r="J182" s="147"/>
      <c r="K182" s="147"/>
      <c r="L182" s="147"/>
      <c r="M182" s="147"/>
      <c r="N182" s="147"/>
      <c r="O182" s="147"/>
      <c r="P182" s="147"/>
      <c r="Q182" s="147"/>
      <c r="R182" s="147"/>
      <c r="S182" s="147"/>
      <c r="T182" s="147"/>
      <c r="U182" s="147"/>
      <c r="V182" s="147"/>
      <c r="W182" s="147"/>
      <c r="X182" s="147"/>
      <c r="Y182" s="147"/>
      <c r="Z182" s="147"/>
      <c r="AA182" s="147"/>
      <c r="AB182" s="147"/>
      <c r="AC182" s="147"/>
      <c r="AD182" s="147"/>
      <c r="AE182" s="147"/>
      <c r="AF182" s="147"/>
      <c r="AG182" s="147"/>
      <c r="AH182" s="147"/>
      <c r="AI182" s="147"/>
      <c r="AJ182" s="147"/>
      <c r="AK182" s="147"/>
      <c r="AL182" s="147"/>
      <c r="AM182" s="147"/>
      <c r="AN182" s="147"/>
    </row>
    <row r="183" spans="1:40" x14ac:dyDescent="0.3">
      <c r="A183" s="146"/>
      <c r="B183" s="146"/>
      <c r="C183" s="146"/>
      <c r="D183" s="147"/>
      <c r="E183" s="138"/>
      <c r="F183" s="138"/>
      <c r="G183" s="147"/>
      <c r="Q183" s="147"/>
      <c r="R183" s="146"/>
      <c r="S183" s="146"/>
      <c r="T183" s="146"/>
      <c r="U183" s="146"/>
      <c r="V183" s="138"/>
      <c r="W183" s="138"/>
      <c r="X183" s="147"/>
      <c r="AH183" s="147"/>
      <c r="AI183" s="146"/>
      <c r="AJ183" s="146"/>
      <c r="AK183" s="146"/>
      <c r="AL183" s="146"/>
      <c r="AM183" s="138"/>
      <c r="AN183" s="138"/>
    </row>
    <row r="184" spans="1:40" x14ac:dyDescent="0.3">
      <c r="A184" s="150"/>
      <c r="B184" s="143"/>
      <c r="C184" s="149"/>
      <c r="D184" s="147"/>
      <c r="E184" s="136"/>
      <c r="F184" s="136"/>
      <c r="G184" s="147"/>
      <c r="Q184" s="147"/>
      <c r="R184" s="153"/>
      <c r="S184" s="150"/>
      <c r="T184" s="143"/>
      <c r="U184" s="149"/>
      <c r="V184" s="136"/>
      <c r="W184" s="136"/>
      <c r="X184" s="147"/>
      <c r="AH184" s="147"/>
      <c r="AI184" s="153"/>
      <c r="AJ184" s="150"/>
      <c r="AK184" s="143"/>
      <c r="AL184" s="149"/>
      <c r="AM184" s="136"/>
      <c r="AN184" s="136"/>
    </row>
    <row r="185" spans="1:40" ht="14.5" x14ac:dyDescent="0.35">
      <c r="A185" s="150"/>
      <c r="B185" s="143"/>
      <c r="C185" s="149"/>
      <c r="D185" s="147"/>
      <c r="E185" s="136"/>
      <c r="F185" s="136"/>
      <c r="G185" s="147"/>
      <c r="H185" s="155"/>
      <c r="I185" s="155"/>
      <c r="Q185" s="147"/>
      <c r="R185" s="154"/>
      <c r="S185" s="150"/>
      <c r="T185" s="143"/>
      <c r="U185" s="149"/>
      <c r="V185" s="136"/>
      <c r="W185" s="136"/>
      <c r="X185" s="147"/>
      <c r="Y185" s="155"/>
      <c r="Z185" s="155"/>
      <c r="AH185" s="147"/>
      <c r="AI185" s="154"/>
      <c r="AJ185" s="150"/>
      <c r="AK185" s="143"/>
      <c r="AL185" s="149"/>
      <c r="AM185" s="136"/>
      <c r="AN185" s="136"/>
    </row>
    <row r="186" spans="1:40" x14ac:dyDescent="0.3">
      <c r="A186" s="150"/>
      <c r="B186" s="143"/>
      <c r="C186" s="149"/>
      <c r="D186" s="147"/>
      <c r="E186" s="136"/>
      <c r="F186" s="136"/>
      <c r="G186" s="147"/>
      <c r="H186" s="135"/>
      <c r="I186" s="135"/>
      <c r="Q186" s="147"/>
      <c r="R186" s="231"/>
      <c r="S186" s="150"/>
      <c r="T186" s="143"/>
      <c r="U186" s="149"/>
      <c r="V186" s="136"/>
      <c r="W186" s="136"/>
      <c r="X186" s="147"/>
      <c r="Y186" s="135"/>
      <c r="Z186" s="135"/>
      <c r="AH186" s="147"/>
      <c r="AI186" s="231"/>
      <c r="AJ186" s="150"/>
      <c r="AK186" s="143"/>
      <c r="AL186" s="149"/>
      <c r="AM186" s="136"/>
      <c r="AN186" s="136"/>
    </row>
    <row r="187" spans="1:40" x14ac:dyDescent="0.3">
      <c r="A187" s="150"/>
      <c r="B187" s="143"/>
      <c r="C187" s="149"/>
      <c r="D187" s="147"/>
      <c r="E187" s="136"/>
      <c r="F187" s="136"/>
      <c r="G187" s="147"/>
      <c r="H187" s="135"/>
      <c r="I187" s="135"/>
      <c r="Q187" s="147"/>
      <c r="R187" s="231"/>
      <c r="S187" s="150"/>
      <c r="T187" s="143"/>
      <c r="U187" s="149"/>
      <c r="V187" s="136"/>
      <c r="W187" s="136"/>
      <c r="X187" s="147"/>
      <c r="Y187" s="135"/>
      <c r="Z187" s="135"/>
      <c r="AH187" s="147"/>
      <c r="AI187" s="231"/>
      <c r="AJ187" s="150"/>
      <c r="AK187" s="143"/>
      <c r="AL187" s="149"/>
      <c r="AM187" s="136"/>
      <c r="AN187" s="136"/>
    </row>
    <row r="188" spans="1:40" x14ac:dyDescent="0.3">
      <c r="A188" s="150"/>
      <c r="B188" s="143"/>
      <c r="C188" s="149"/>
      <c r="D188" s="147"/>
      <c r="E188" s="136"/>
      <c r="F188" s="136"/>
      <c r="G188" s="147"/>
      <c r="H188" s="135"/>
      <c r="I188" s="135"/>
      <c r="Q188" s="147"/>
      <c r="R188" s="147"/>
      <c r="S188" s="150"/>
      <c r="T188" s="143"/>
      <c r="U188" s="149"/>
      <c r="V188" s="136"/>
      <c r="W188" s="136"/>
      <c r="X188" s="147"/>
      <c r="Y188" s="135"/>
      <c r="Z188" s="135"/>
      <c r="AH188" s="147"/>
      <c r="AI188" s="147"/>
      <c r="AJ188" s="150"/>
      <c r="AK188" s="143"/>
      <c r="AL188" s="149"/>
      <c r="AM188" s="136"/>
      <c r="AN188" s="136"/>
    </row>
    <row r="189" spans="1:40" x14ac:dyDescent="0.3">
      <c r="A189" s="150"/>
      <c r="B189" s="143"/>
      <c r="C189" s="149"/>
      <c r="D189" s="147"/>
      <c r="E189" s="136"/>
      <c r="F189" s="136"/>
      <c r="G189" s="147"/>
      <c r="H189" s="135"/>
      <c r="I189" s="135"/>
      <c r="Q189" s="147"/>
      <c r="R189" s="147"/>
      <c r="S189" s="150"/>
      <c r="T189" s="143"/>
      <c r="U189" s="149"/>
      <c r="V189" s="136"/>
      <c r="W189" s="136"/>
      <c r="X189" s="147"/>
      <c r="Y189" s="135"/>
      <c r="Z189" s="135"/>
      <c r="AH189" s="147"/>
      <c r="AI189" s="147"/>
      <c r="AJ189" s="150"/>
      <c r="AK189" s="143"/>
      <c r="AL189" s="149"/>
      <c r="AM189" s="136"/>
      <c r="AN189" s="136"/>
    </row>
    <row r="190" spans="1:40" x14ac:dyDescent="0.3">
      <c r="A190" s="150"/>
      <c r="B190" s="143"/>
      <c r="C190" s="149"/>
      <c r="D190" s="147"/>
      <c r="E190" s="136"/>
      <c r="F190" s="136"/>
      <c r="G190" s="147"/>
      <c r="H190" s="135"/>
      <c r="I190" s="135"/>
      <c r="Q190" s="147"/>
      <c r="R190" s="147"/>
      <c r="S190" s="150"/>
      <c r="T190" s="143"/>
      <c r="U190" s="149"/>
      <c r="V190" s="136"/>
      <c r="W190" s="136"/>
      <c r="X190" s="147"/>
      <c r="Y190" s="135"/>
      <c r="Z190" s="135"/>
      <c r="AH190" s="147"/>
      <c r="AI190" s="147"/>
      <c r="AJ190" s="150"/>
      <c r="AK190" s="143"/>
      <c r="AL190" s="149"/>
      <c r="AM190" s="136"/>
      <c r="AN190" s="136"/>
    </row>
    <row r="191" spans="1:40" x14ac:dyDescent="0.3">
      <c r="A191" s="150"/>
      <c r="B191" s="143"/>
      <c r="C191" s="149"/>
      <c r="D191" s="147"/>
      <c r="E191" s="136"/>
      <c r="F191" s="136"/>
      <c r="G191" s="147"/>
      <c r="Q191" s="147"/>
      <c r="R191" s="147"/>
      <c r="S191" s="150"/>
      <c r="T191" s="143"/>
      <c r="U191" s="149"/>
      <c r="V191" s="136"/>
      <c r="W191" s="136"/>
      <c r="X191" s="147"/>
      <c r="AH191" s="147"/>
      <c r="AI191" s="147"/>
      <c r="AJ191" s="150"/>
      <c r="AK191" s="143"/>
      <c r="AL191" s="149"/>
      <c r="AM191" s="136"/>
      <c r="AN191" s="136"/>
    </row>
    <row r="192" spans="1:40" x14ac:dyDescent="0.3">
      <c r="A192" s="150"/>
      <c r="B192" s="143"/>
      <c r="C192" s="149"/>
      <c r="D192" s="147"/>
      <c r="E192" s="136"/>
      <c r="F192" s="136"/>
      <c r="G192" s="147"/>
      <c r="Q192" s="147"/>
      <c r="R192" s="147"/>
      <c r="S192" s="150"/>
      <c r="T192" s="143"/>
      <c r="U192" s="149"/>
      <c r="V192" s="136"/>
      <c r="W192" s="136"/>
      <c r="X192" s="147"/>
      <c r="AH192" s="147"/>
      <c r="AI192" s="147"/>
      <c r="AJ192" s="150"/>
      <c r="AK192" s="143"/>
      <c r="AL192" s="149"/>
      <c r="AM192" s="136"/>
      <c r="AN192" s="136"/>
    </row>
    <row r="193" spans="1:40" ht="14.5" x14ac:dyDescent="0.35">
      <c r="A193" s="150"/>
      <c r="B193" s="143"/>
      <c r="C193" s="149"/>
      <c r="D193" s="147"/>
      <c r="E193" s="136"/>
      <c r="F193" s="136"/>
      <c r="G193" s="147"/>
      <c r="H193" s="156"/>
      <c r="I193" s="156"/>
      <c r="J193" s="156"/>
      <c r="K193" s="156"/>
      <c r="L193" s="156"/>
      <c r="M193" s="156"/>
      <c r="Q193" s="147"/>
      <c r="R193" s="147"/>
      <c r="S193" s="150"/>
      <c r="T193" s="143"/>
      <c r="U193" s="149"/>
      <c r="V193" s="136"/>
      <c r="W193" s="136"/>
      <c r="X193" s="147"/>
      <c r="Y193" s="156"/>
      <c r="Z193" s="156"/>
      <c r="AA193" s="156"/>
      <c r="AB193" s="156"/>
      <c r="AC193" s="156"/>
      <c r="AD193" s="156"/>
      <c r="AH193" s="147"/>
      <c r="AI193" s="147"/>
      <c r="AJ193" s="150"/>
      <c r="AK193" s="143"/>
      <c r="AL193" s="149"/>
      <c r="AM193" s="136"/>
      <c r="AN193" s="136"/>
    </row>
    <row r="194" spans="1:40" x14ac:dyDescent="0.3">
      <c r="A194" s="150"/>
      <c r="B194" s="143"/>
      <c r="C194" s="149"/>
      <c r="D194" s="147"/>
      <c r="E194" s="136"/>
      <c r="F194" s="136"/>
      <c r="G194" s="147"/>
      <c r="H194" s="135"/>
      <c r="I194" s="135"/>
      <c r="J194" s="135"/>
      <c r="K194" s="135"/>
      <c r="L194" s="135"/>
      <c r="M194" s="135"/>
      <c r="Q194" s="147"/>
      <c r="R194" s="147"/>
      <c r="S194" s="150"/>
      <c r="T194" s="143"/>
      <c r="U194" s="149"/>
      <c r="V194" s="136"/>
      <c r="W194" s="136"/>
      <c r="X194" s="147"/>
      <c r="Y194" s="135"/>
      <c r="Z194" s="135"/>
      <c r="AA194" s="135"/>
      <c r="AB194" s="135"/>
      <c r="AC194" s="135"/>
      <c r="AD194" s="135"/>
      <c r="AH194" s="147"/>
      <c r="AI194" s="147"/>
      <c r="AJ194" s="150"/>
      <c r="AK194" s="143"/>
      <c r="AL194" s="149"/>
      <c r="AM194" s="136"/>
      <c r="AN194" s="136"/>
    </row>
    <row r="195" spans="1:40" x14ac:dyDescent="0.3">
      <c r="A195" s="150"/>
      <c r="B195" s="143"/>
      <c r="C195" s="149"/>
      <c r="D195" s="147"/>
      <c r="E195" s="136"/>
      <c r="F195" s="136"/>
      <c r="G195" s="147"/>
      <c r="H195" s="135"/>
      <c r="I195" s="135"/>
      <c r="J195" s="135"/>
      <c r="K195" s="135"/>
      <c r="L195" s="135"/>
      <c r="M195" s="135"/>
      <c r="Q195" s="147"/>
      <c r="R195" s="147"/>
      <c r="S195" s="150"/>
      <c r="T195" s="143"/>
      <c r="U195" s="149"/>
      <c r="V195" s="136"/>
      <c r="W195" s="136"/>
      <c r="X195" s="147"/>
      <c r="Y195" s="135"/>
      <c r="Z195" s="135"/>
      <c r="AA195" s="135"/>
      <c r="AB195" s="135"/>
      <c r="AC195" s="135"/>
      <c r="AD195" s="135"/>
      <c r="AH195" s="147"/>
      <c r="AI195" s="147"/>
      <c r="AJ195" s="150"/>
      <c r="AK195" s="143"/>
      <c r="AL195" s="149"/>
      <c r="AM195" s="136"/>
      <c r="AN195" s="136"/>
    </row>
    <row r="196" spans="1:40" x14ac:dyDescent="0.3">
      <c r="A196" s="150"/>
      <c r="B196" s="143"/>
      <c r="C196" s="149"/>
      <c r="D196" s="147"/>
      <c r="E196" s="136"/>
      <c r="F196" s="136"/>
      <c r="G196" s="147"/>
      <c r="H196" s="135"/>
      <c r="I196" s="135"/>
      <c r="J196" s="135"/>
      <c r="K196" s="135"/>
      <c r="L196" s="135"/>
      <c r="M196" s="135"/>
      <c r="Q196" s="147"/>
      <c r="R196" s="147"/>
      <c r="S196" s="150"/>
      <c r="T196" s="143"/>
      <c r="U196" s="149"/>
      <c r="V196" s="136"/>
      <c r="W196" s="136"/>
      <c r="X196" s="147"/>
      <c r="Y196" s="135"/>
      <c r="Z196" s="135"/>
      <c r="AA196" s="135"/>
      <c r="AB196" s="135"/>
      <c r="AC196" s="135"/>
      <c r="AD196" s="135"/>
      <c r="AH196" s="147"/>
      <c r="AI196" s="147"/>
      <c r="AJ196" s="150"/>
      <c r="AK196" s="143"/>
      <c r="AL196" s="149"/>
      <c r="AM196" s="136"/>
      <c r="AN196" s="136"/>
    </row>
    <row r="197" spans="1:40" x14ac:dyDescent="0.3">
      <c r="A197" s="150"/>
      <c r="B197" s="143"/>
      <c r="C197" s="149"/>
      <c r="D197" s="147"/>
      <c r="E197" s="136"/>
      <c r="F197" s="136"/>
      <c r="G197" s="147"/>
      <c r="Q197" s="147"/>
      <c r="R197" s="147"/>
      <c r="S197" s="150"/>
      <c r="T197" s="143"/>
      <c r="U197" s="149"/>
      <c r="V197" s="136"/>
      <c r="W197" s="136"/>
      <c r="X197" s="147"/>
      <c r="AH197" s="147"/>
      <c r="AI197" s="147"/>
      <c r="AJ197" s="150"/>
      <c r="AK197" s="143"/>
      <c r="AL197" s="149"/>
      <c r="AM197" s="136"/>
      <c r="AN197" s="136"/>
    </row>
    <row r="198" spans="1:40" ht="14.5" x14ac:dyDescent="0.35">
      <c r="A198" s="150"/>
      <c r="B198" s="143"/>
      <c r="C198" s="149"/>
      <c r="D198" s="147"/>
      <c r="E198" s="136"/>
      <c r="F198" s="136"/>
      <c r="G198" s="147"/>
      <c r="H198" s="156"/>
      <c r="I198" s="156"/>
      <c r="J198" s="156"/>
      <c r="K198" s="156"/>
      <c r="L198" s="156"/>
      <c r="M198" s="156"/>
      <c r="N198" s="156"/>
      <c r="O198" s="156"/>
      <c r="P198" s="156"/>
      <c r="Q198" s="147"/>
      <c r="R198" s="147"/>
      <c r="S198" s="150"/>
      <c r="T198" s="143"/>
      <c r="U198" s="149"/>
      <c r="V198" s="136"/>
      <c r="W198" s="136"/>
      <c r="X198" s="147"/>
      <c r="Y198" s="156"/>
      <c r="Z198" s="156"/>
      <c r="AA198" s="156"/>
      <c r="AB198" s="156"/>
      <c r="AC198" s="156"/>
      <c r="AD198" s="156"/>
      <c r="AE198" s="156"/>
      <c r="AF198" s="156"/>
      <c r="AG198" s="156"/>
      <c r="AH198" s="147"/>
      <c r="AI198" s="147"/>
      <c r="AJ198" s="150"/>
      <c r="AK198" s="143"/>
      <c r="AL198" s="149"/>
      <c r="AM198" s="136"/>
      <c r="AN198" s="136"/>
    </row>
    <row r="199" spans="1:40" x14ac:dyDescent="0.3">
      <c r="A199" s="150"/>
      <c r="B199" s="143"/>
      <c r="C199" s="149"/>
      <c r="D199" s="147"/>
      <c r="E199" s="136"/>
      <c r="F199" s="136"/>
      <c r="G199" s="147"/>
      <c r="H199" s="135"/>
      <c r="I199" s="135"/>
      <c r="J199" s="135"/>
      <c r="K199" s="135"/>
      <c r="L199" s="135"/>
      <c r="M199" s="135"/>
      <c r="N199" s="135"/>
      <c r="O199" s="135"/>
      <c r="P199" s="135"/>
      <c r="Q199" s="147"/>
      <c r="R199" s="147"/>
      <c r="S199" s="150"/>
      <c r="T199" s="143"/>
      <c r="U199" s="149"/>
      <c r="V199" s="136"/>
      <c r="W199" s="136"/>
      <c r="X199" s="147"/>
      <c r="Y199" s="135"/>
      <c r="Z199" s="135"/>
      <c r="AA199" s="135"/>
      <c r="AB199" s="135"/>
      <c r="AC199" s="135"/>
      <c r="AD199" s="135"/>
      <c r="AE199" s="135"/>
      <c r="AF199" s="135"/>
      <c r="AG199" s="135"/>
      <c r="AH199" s="147"/>
      <c r="AI199" s="147"/>
      <c r="AJ199" s="150"/>
      <c r="AK199" s="143"/>
      <c r="AL199" s="149"/>
      <c r="AM199" s="136"/>
      <c r="AN199" s="136"/>
    </row>
    <row r="200" spans="1:40" x14ac:dyDescent="0.3">
      <c r="A200" s="150"/>
      <c r="B200" s="143"/>
      <c r="C200" s="149"/>
      <c r="D200" s="147"/>
      <c r="E200" s="136"/>
      <c r="F200" s="136"/>
      <c r="G200" s="147"/>
      <c r="H200" s="135"/>
      <c r="I200" s="135"/>
      <c r="J200" s="135"/>
      <c r="K200" s="135"/>
      <c r="L200" s="135"/>
      <c r="M200" s="135"/>
      <c r="N200" s="135"/>
      <c r="O200" s="135"/>
      <c r="P200" s="135"/>
      <c r="Q200" s="147"/>
      <c r="R200" s="147"/>
      <c r="S200" s="150"/>
      <c r="T200" s="143"/>
      <c r="U200" s="149"/>
      <c r="V200" s="136"/>
      <c r="W200" s="136"/>
      <c r="X200" s="147"/>
      <c r="Y200" s="135"/>
      <c r="Z200" s="135"/>
      <c r="AA200" s="135"/>
      <c r="AB200" s="135"/>
      <c r="AC200" s="135"/>
      <c r="AD200" s="135"/>
      <c r="AE200" s="135"/>
      <c r="AF200" s="135"/>
      <c r="AG200" s="135"/>
      <c r="AH200" s="147"/>
      <c r="AI200" s="147"/>
      <c r="AJ200" s="150"/>
      <c r="AK200" s="143"/>
      <c r="AL200" s="149"/>
      <c r="AM200" s="136"/>
      <c r="AN200" s="136"/>
    </row>
    <row r="201" spans="1:40" x14ac:dyDescent="0.3">
      <c r="A201" s="150"/>
      <c r="B201" s="143"/>
      <c r="C201" s="149"/>
      <c r="D201" s="147"/>
      <c r="E201" s="136"/>
      <c r="F201" s="136"/>
      <c r="G201" s="147"/>
      <c r="H201" s="135"/>
      <c r="I201" s="135"/>
      <c r="J201" s="135"/>
      <c r="K201" s="135"/>
      <c r="L201" s="135"/>
      <c r="M201" s="135"/>
      <c r="N201" s="135"/>
      <c r="O201" s="135"/>
      <c r="P201" s="135"/>
      <c r="Q201" s="147"/>
      <c r="R201" s="147"/>
      <c r="S201" s="150"/>
      <c r="T201" s="143"/>
      <c r="U201" s="149"/>
      <c r="V201" s="136"/>
      <c r="W201" s="136"/>
      <c r="X201" s="147"/>
      <c r="Y201" s="135"/>
      <c r="Z201" s="135"/>
      <c r="AA201" s="135"/>
      <c r="AB201" s="135"/>
      <c r="AC201" s="135"/>
      <c r="AD201" s="135"/>
      <c r="AE201" s="135"/>
      <c r="AF201" s="135"/>
      <c r="AG201" s="135"/>
      <c r="AH201" s="147"/>
      <c r="AI201" s="147"/>
      <c r="AJ201" s="150"/>
      <c r="AK201" s="143"/>
      <c r="AL201" s="149"/>
      <c r="AM201" s="136"/>
      <c r="AN201" s="136"/>
    </row>
    <row r="202" spans="1:40" x14ac:dyDescent="0.3">
      <c r="A202" s="150"/>
      <c r="B202" s="143"/>
      <c r="C202" s="149"/>
      <c r="D202" s="147"/>
      <c r="E202" s="136"/>
      <c r="F202" s="136"/>
      <c r="G202" s="147"/>
      <c r="Q202" s="147"/>
      <c r="R202" s="147"/>
      <c r="S202" s="150"/>
      <c r="T202" s="143"/>
      <c r="U202" s="149"/>
      <c r="V202" s="136"/>
      <c r="W202" s="136"/>
      <c r="X202" s="147"/>
      <c r="AH202" s="147"/>
      <c r="AI202" s="147"/>
      <c r="AJ202" s="150"/>
      <c r="AK202" s="143"/>
      <c r="AL202" s="149"/>
      <c r="AM202" s="136"/>
      <c r="AN202" s="136"/>
    </row>
    <row r="203" spans="1:40" x14ac:dyDescent="0.3">
      <c r="A203" s="150"/>
      <c r="B203" s="143"/>
      <c r="C203" s="149"/>
      <c r="D203" s="147"/>
      <c r="E203" s="136"/>
      <c r="F203" s="136"/>
      <c r="G203" s="147"/>
      <c r="Q203" s="147"/>
      <c r="R203" s="147"/>
      <c r="S203" s="150"/>
      <c r="T203" s="143"/>
      <c r="U203" s="149"/>
      <c r="V203" s="136"/>
      <c r="W203" s="136"/>
      <c r="X203" s="147"/>
      <c r="AH203" s="147"/>
      <c r="AI203" s="147"/>
      <c r="AJ203" s="150"/>
      <c r="AK203" s="143"/>
      <c r="AL203" s="149"/>
      <c r="AM203" s="136"/>
      <c r="AN203" s="136"/>
    </row>
    <row r="204" spans="1:40" x14ac:dyDescent="0.3">
      <c r="A204" s="150"/>
      <c r="B204" s="143"/>
      <c r="C204" s="149"/>
      <c r="D204" s="147"/>
      <c r="E204" s="136"/>
      <c r="F204" s="136"/>
      <c r="G204" s="147"/>
      <c r="Q204" s="147"/>
      <c r="R204" s="147"/>
      <c r="S204" s="150"/>
      <c r="T204" s="143"/>
      <c r="U204" s="149"/>
      <c r="V204" s="136"/>
      <c r="W204" s="136"/>
      <c r="X204" s="147"/>
      <c r="AH204" s="147"/>
      <c r="AI204" s="147"/>
      <c r="AJ204" s="150"/>
      <c r="AK204" s="143"/>
      <c r="AL204" s="149"/>
      <c r="AM204" s="136"/>
      <c r="AN204" s="136"/>
    </row>
    <row r="205" spans="1:40" x14ac:dyDescent="0.3">
      <c r="A205" s="150"/>
      <c r="B205" s="143"/>
      <c r="C205" s="149"/>
      <c r="D205" s="147"/>
      <c r="E205" s="136"/>
      <c r="F205" s="136"/>
      <c r="G205" s="147"/>
      <c r="H205" s="147"/>
      <c r="I205" s="147"/>
      <c r="J205" s="147"/>
      <c r="K205" s="147"/>
      <c r="L205" s="147"/>
      <c r="M205" s="147"/>
      <c r="N205" s="147"/>
      <c r="O205" s="147"/>
      <c r="P205" s="147"/>
      <c r="Q205" s="147"/>
      <c r="R205" s="147"/>
      <c r="S205" s="150"/>
      <c r="T205" s="143"/>
      <c r="U205" s="149"/>
      <c r="V205" s="136"/>
      <c r="W205" s="136"/>
      <c r="X205" s="147"/>
      <c r="Y205" s="147"/>
      <c r="Z205" s="147"/>
      <c r="AA205" s="147"/>
      <c r="AB205" s="147"/>
      <c r="AC205" s="147"/>
      <c r="AD205" s="147"/>
      <c r="AE205" s="147"/>
      <c r="AF205" s="147"/>
      <c r="AG205" s="147"/>
      <c r="AH205" s="147"/>
      <c r="AI205" s="147"/>
      <c r="AJ205" s="150"/>
      <c r="AK205" s="143"/>
      <c r="AL205" s="149"/>
      <c r="AM205" s="136"/>
      <c r="AN205" s="136"/>
    </row>
    <row r="206" spans="1:40" x14ac:dyDescent="0.3">
      <c r="A206" s="150"/>
      <c r="B206" s="143"/>
      <c r="C206" s="149"/>
      <c r="D206" s="147"/>
      <c r="E206" s="136"/>
      <c r="F206" s="136"/>
      <c r="G206" s="147"/>
      <c r="H206" s="147"/>
      <c r="I206" s="147"/>
      <c r="J206" s="147"/>
      <c r="K206" s="147"/>
      <c r="L206" s="147"/>
      <c r="M206" s="147"/>
      <c r="N206" s="147"/>
      <c r="O206" s="147"/>
      <c r="P206" s="147"/>
      <c r="Q206" s="147"/>
      <c r="R206" s="147"/>
      <c r="S206" s="150"/>
      <c r="T206" s="143"/>
      <c r="U206" s="149"/>
      <c r="V206" s="136"/>
      <c r="W206" s="136"/>
      <c r="X206" s="147"/>
      <c r="Y206" s="147"/>
      <c r="Z206" s="147"/>
      <c r="AA206" s="147"/>
      <c r="AB206" s="147"/>
      <c r="AC206" s="147"/>
      <c r="AD206" s="147"/>
      <c r="AE206" s="147"/>
      <c r="AF206" s="147"/>
      <c r="AG206" s="147"/>
      <c r="AH206" s="147"/>
      <c r="AI206" s="147"/>
      <c r="AJ206" s="150"/>
      <c r="AK206" s="143"/>
      <c r="AL206" s="149"/>
      <c r="AM206" s="136"/>
      <c r="AN206" s="136"/>
    </row>
    <row r="207" spans="1:40" x14ac:dyDescent="0.3">
      <c r="A207" s="150"/>
      <c r="B207" s="143"/>
      <c r="C207" s="149"/>
      <c r="D207" s="147"/>
      <c r="E207" s="136"/>
      <c r="F207" s="136"/>
      <c r="G207" s="147"/>
      <c r="H207" s="147"/>
      <c r="I207" s="147"/>
      <c r="J207" s="147"/>
      <c r="K207" s="147"/>
      <c r="L207" s="147"/>
      <c r="M207" s="147"/>
      <c r="N207" s="147"/>
      <c r="O207" s="147"/>
      <c r="P207" s="147"/>
      <c r="Q207" s="147"/>
      <c r="R207" s="147"/>
      <c r="S207" s="150"/>
      <c r="T207" s="143"/>
      <c r="U207" s="149"/>
      <c r="V207" s="136"/>
      <c r="W207" s="136"/>
      <c r="X207" s="147"/>
      <c r="Y207" s="147"/>
      <c r="Z207" s="147"/>
      <c r="AA207" s="147"/>
      <c r="AB207" s="147"/>
      <c r="AC207" s="147"/>
      <c r="AD207" s="147"/>
      <c r="AE207" s="147"/>
      <c r="AF207" s="147"/>
      <c r="AG207" s="147"/>
      <c r="AH207" s="147"/>
      <c r="AI207" s="147"/>
      <c r="AJ207" s="150"/>
      <c r="AK207" s="143"/>
      <c r="AL207" s="149"/>
      <c r="AM207" s="136"/>
      <c r="AN207" s="136"/>
    </row>
    <row r="208" spans="1:40" x14ac:dyDescent="0.3">
      <c r="A208" s="150"/>
      <c r="B208" s="143"/>
      <c r="C208" s="149"/>
      <c r="D208" s="147"/>
      <c r="E208" s="136"/>
      <c r="F208" s="136"/>
      <c r="G208" s="147"/>
      <c r="H208" s="147"/>
      <c r="I208" s="147"/>
      <c r="J208" s="147"/>
      <c r="K208" s="147"/>
      <c r="L208" s="147"/>
      <c r="M208" s="147"/>
      <c r="N208" s="147"/>
      <c r="O208" s="147"/>
      <c r="P208" s="147"/>
      <c r="Q208" s="147"/>
      <c r="R208" s="147"/>
      <c r="S208" s="150"/>
      <c r="T208" s="143"/>
      <c r="U208" s="149"/>
      <c r="V208" s="136"/>
      <c r="W208" s="136"/>
      <c r="X208" s="147"/>
      <c r="Y208" s="147"/>
      <c r="Z208" s="147"/>
      <c r="AA208" s="147"/>
      <c r="AB208" s="147"/>
      <c r="AC208" s="147"/>
      <c r="AD208" s="147"/>
      <c r="AE208" s="147"/>
      <c r="AF208" s="147"/>
      <c r="AG208" s="147"/>
      <c r="AH208" s="147"/>
      <c r="AI208" s="147"/>
      <c r="AJ208" s="150"/>
      <c r="AK208" s="143"/>
      <c r="AL208" s="149"/>
      <c r="AM208" s="136"/>
      <c r="AN208" s="136"/>
    </row>
    <row r="209" spans="1:40" x14ac:dyDescent="0.3">
      <c r="A209" s="150"/>
      <c r="B209" s="143"/>
      <c r="C209" s="149"/>
      <c r="D209" s="147"/>
      <c r="E209" s="136"/>
      <c r="F209" s="136"/>
      <c r="G209" s="147"/>
      <c r="H209" s="147"/>
      <c r="I209" s="147"/>
      <c r="J209" s="147"/>
      <c r="K209" s="147"/>
      <c r="L209" s="147"/>
      <c r="M209" s="147"/>
      <c r="N209" s="147"/>
      <c r="O209" s="147"/>
      <c r="P209" s="147"/>
      <c r="Q209" s="147"/>
      <c r="R209" s="147"/>
      <c r="S209" s="150"/>
      <c r="T209" s="143"/>
      <c r="U209" s="149"/>
      <c r="V209" s="136"/>
      <c r="W209" s="136"/>
      <c r="X209" s="147"/>
      <c r="Y209" s="147"/>
      <c r="Z209" s="147"/>
      <c r="AA209" s="147"/>
      <c r="AB209" s="147"/>
      <c r="AC209" s="147"/>
      <c r="AD209" s="147"/>
      <c r="AE209" s="147"/>
      <c r="AF209" s="147"/>
      <c r="AG209" s="147"/>
      <c r="AH209" s="147"/>
      <c r="AI209" s="147"/>
      <c r="AJ209" s="150"/>
      <c r="AK209" s="143"/>
      <c r="AL209" s="149"/>
      <c r="AM209" s="136"/>
      <c r="AN209" s="136"/>
    </row>
    <row r="210" spans="1:40" x14ac:dyDescent="0.3">
      <c r="A210" s="150"/>
      <c r="B210" s="143"/>
      <c r="C210" s="149"/>
      <c r="D210" s="147"/>
      <c r="E210" s="136"/>
      <c r="F210" s="136"/>
      <c r="G210" s="147"/>
      <c r="H210" s="147"/>
      <c r="I210" s="147"/>
      <c r="J210" s="147"/>
      <c r="K210" s="147"/>
      <c r="L210" s="147"/>
      <c r="M210" s="147"/>
      <c r="N210" s="147"/>
      <c r="O210" s="147"/>
      <c r="P210" s="147"/>
      <c r="Q210" s="147"/>
      <c r="R210" s="147"/>
      <c r="S210" s="150"/>
      <c r="T210" s="143"/>
      <c r="U210" s="149"/>
      <c r="V210" s="136"/>
      <c r="W210" s="136"/>
      <c r="X210" s="147"/>
      <c r="Y210" s="147"/>
      <c r="Z210" s="147"/>
      <c r="AA210" s="147"/>
      <c r="AB210" s="147"/>
      <c r="AC210" s="147"/>
      <c r="AD210" s="147"/>
      <c r="AE210" s="147"/>
      <c r="AF210" s="147"/>
      <c r="AG210" s="147"/>
      <c r="AH210" s="147"/>
      <c r="AI210" s="147"/>
      <c r="AJ210" s="150"/>
      <c r="AK210" s="143"/>
      <c r="AL210" s="149"/>
      <c r="AM210" s="136"/>
      <c r="AN210" s="136"/>
    </row>
    <row r="211" spans="1:40" x14ac:dyDescent="0.3">
      <c r="A211" s="150"/>
      <c r="B211" s="143"/>
      <c r="C211" s="149"/>
      <c r="D211" s="147"/>
      <c r="E211" s="136"/>
      <c r="F211" s="136"/>
      <c r="G211" s="147"/>
      <c r="H211" s="147"/>
      <c r="I211" s="147"/>
      <c r="J211" s="147"/>
      <c r="K211" s="147"/>
      <c r="L211" s="147"/>
      <c r="M211" s="147"/>
      <c r="N211" s="147"/>
      <c r="O211" s="147"/>
      <c r="P211" s="147"/>
      <c r="Q211" s="147"/>
      <c r="R211" s="147"/>
      <c r="S211" s="150"/>
      <c r="T211" s="143"/>
      <c r="U211" s="149"/>
      <c r="V211" s="136"/>
      <c r="W211" s="136"/>
      <c r="X211" s="147"/>
      <c r="Y211" s="147"/>
      <c r="Z211" s="147"/>
      <c r="AA211" s="147"/>
      <c r="AB211" s="147"/>
      <c r="AC211" s="147"/>
      <c r="AD211" s="147"/>
      <c r="AE211" s="147"/>
      <c r="AF211" s="147"/>
      <c r="AG211" s="147"/>
      <c r="AH211" s="147"/>
      <c r="AI211" s="147"/>
      <c r="AJ211" s="150"/>
      <c r="AK211" s="143"/>
      <c r="AL211" s="149"/>
      <c r="AM211" s="136"/>
      <c r="AN211" s="136"/>
    </row>
    <row r="212" spans="1:40" x14ac:dyDescent="0.3">
      <c r="A212" s="150"/>
      <c r="B212" s="143"/>
      <c r="C212" s="149"/>
      <c r="D212" s="147"/>
      <c r="E212" s="136"/>
      <c r="F212" s="136"/>
      <c r="G212" s="147"/>
      <c r="H212" s="147"/>
      <c r="I212" s="147"/>
      <c r="J212" s="147"/>
      <c r="K212" s="147"/>
      <c r="L212" s="147"/>
      <c r="M212" s="147"/>
      <c r="N212" s="147"/>
      <c r="O212" s="147"/>
      <c r="P212" s="147"/>
      <c r="Q212" s="147"/>
      <c r="R212" s="147"/>
      <c r="S212" s="150"/>
      <c r="T212" s="143"/>
      <c r="U212" s="149"/>
      <c r="V212" s="136"/>
      <c r="W212" s="136"/>
      <c r="X212" s="147"/>
      <c r="Y212" s="147"/>
      <c r="Z212" s="147"/>
      <c r="AA212" s="147"/>
      <c r="AB212" s="147"/>
      <c r="AC212" s="147"/>
      <c r="AD212" s="147"/>
      <c r="AE212" s="147"/>
      <c r="AF212" s="147"/>
      <c r="AG212" s="147"/>
      <c r="AH212" s="147"/>
      <c r="AI212" s="147"/>
      <c r="AJ212" s="150"/>
      <c r="AK212" s="143"/>
      <c r="AL212" s="149"/>
      <c r="AM212" s="136"/>
      <c r="AN212" s="136"/>
    </row>
    <row r="213" spans="1:40" x14ac:dyDescent="0.3">
      <c r="A213" s="150"/>
      <c r="B213" s="143"/>
      <c r="C213" s="149"/>
      <c r="D213" s="147"/>
      <c r="E213" s="136"/>
      <c r="F213" s="136"/>
      <c r="G213" s="147"/>
      <c r="H213" s="147"/>
      <c r="I213" s="147"/>
      <c r="J213" s="147"/>
      <c r="K213" s="147"/>
      <c r="L213" s="147"/>
      <c r="M213" s="147"/>
      <c r="N213" s="147"/>
      <c r="O213" s="147"/>
      <c r="P213" s="147"/>
      <c r="Q213" s="147"/>
      <c r="R213" s="147"/>
      <c r="S213" s="150"/>
      <c r="T213" s="143"/>
      <c r="U213" s="149"/>
      <c r="V213" s="136"/>
      <c r="W213" s="136"/>
      <c r="X213" s="147"/>
      <c r="Y213" s="147"/>
      <c r="Z213" s="147"/>
      <c r="AA213" s="147"/>
      <c r="AB213" s="147"/>
      <c r="AC213" s="147"/>
      <c r="AD213" s="147"/>
      <c r="AE213" s="147"/>
      <c r="AF213" s="147"/>
      <c r="AG213" s="147"/>
      <c r="AH213" s="147"/>
      <c r="AI213" s="147"/>
      <c r="AJ213" s="150"/>
      <c r="AK213" s="143"/>
      <c r="AL213" s="149"/>
      <c r="AM213" s="136"/>
      <c r="AN213" s="136"/>
    </row>
    <row r="214" spans="1:40" x14ac:dyDescent="0.3">
      <c r="A214" s="150"/>
      <c r="B214" s="143"/>
      <c r="C214" s="149"/>
      <c r="D214" s="147"/>
      <c r="E214" s="136"/>
      <c r="F214" s="136"/>
      <c r="G214" s="147"/>
      <c r="H214" s="147"/>
      <c r="I214" s="147"/>
      <c r="J214" s="147"/>
      <c r="K214" s="147"/>
      <c r="L214" s="147"/>
      <c r="M214" s="147"/>
      <c r="N214" s="147"/>
      <c r="O214" s="147"/>
      <c r="P214" s="147"/>
      <c r="Q214" s="147"/>
      <c r="R214" s="147"/>
      <c r="S214" s="150"/>
      <c r="T214" s="143"/>
      <c r="U214" s="149"/>
      <c r="V214" s="136"/>
      <c r="W214" s="136"/>
      <c r="X214" s="147"/>
      <c r="Y214" s="147"/>
      <c r="Z214" s="147"/>
      <c r="AA214" s="147"/>
      <c r="AB214" s="147"/>
      <c r="AC214" s="147"/>
      <c r="AD214" s="147"/>
      <c r="AE214" s="147"/>
      <c r="AF214" s="147"/>
      <c r="AG214" s="147"/>
      <c r="AH214" s="147"/>
      <c r="AI214" s="147"/>
      <c r="AJ214" s="150"/>
      <c r="AK214" s="143"/>
      <c r="AL214" s="149"/>
      <c r="AM214" s="136"/>
      <c r="AN214" s="136"/>
    </row>
    <row r="215" spans="1:40" x14ac:dyDescent="0.3">
      <c r="A215" s="150"/>
      <c r="B215" s="143"/>
      <c r="C215" s="149"/>
      <c r="D215" s="147"/>
      <c r="E215" s="136"/>
      <c r="F215" s="136"/>
      <c r="G215" s="147"/>
      <c r="H215" s="147"/>
      <c r="I215" s="147"/>
      <c r="J215" s="147"/>
      <c r="K215" s="147"/>
      <c r="L215" s="147"/>
      <c r="M215" s="147"/>
      <c r="N215" s="147"/>
      <c r="O215" s="147"/>
      <c r="P215" s="147"/>
      <c r="Q215" s="147"/>
      <c r="R215" s="147"/>
      <c r="S215" s="150"/>
      <c r="T215" s="143"/>
      <c r="U215" s="149"/>
      <c r="V215" s="136"/>
      <c r="W215" s="136"/>
      <c r="X215" s="147"/>
      <c r="Y215" s="147"/>
      <c r="Z215" s="147"/>
      <c r="AA215" s="147"/>
      <c r="AB215" s="147"/>
      <c r="AC215" s="147"/>
      <c r="AD215" s="147"/>
      <c r="AE215" s="147"/>
      <c r="AF215" s="147"/>
      <c r="AG215" s="147"/>
      <c r="AH215" s="147"/>
      <c r="AI215" s="147"/>
      <c r="AJ215" s="150"/>
      <c r="AK215" s="143"/>
      <c r="AL215" s="149"/>
      <c r="AM215" s="136"/>
      <c r="AN215" s="136"/>
    </row>
    <row r="216" spans="1:40" x14ac:dyDescent="0.3">
      <c r="A216" s="150"/>
      <c r="B216" s="143"/>
      <c r="C216" s="149"/>
      <c r="D216" s="147"/>
      <c r="E216" s="136"/>
      <c r="F216" s="136"/>
      <c r="G216" s="147"/>
      <c r="H216" s="147"/>
      <c r="I216" s="147"/>
      <c r="J216" s="147"/>
      <c r="K216" s="147"/>
      <c r="L216" s="147"/>
      <c r="M216" s="147"/>
      <c r="N216" s="147"/>
      <c r="O216" s="147"/>
      <c r="P216" s="147"/>
      <c r="Q216" s="147"/>
      <c r="R216" s="147"/>
      <c r="S216" s="150"/>
      <c r="T216" s="143"/>
      <c r="U216" s="149"/>
      <c r="V216" s="136"/>
      <c r="W216" s="136"/>
      <c r="X216" s="147"/>
      <c r="Y216" s="147"/>
      <c r="Z216" s="147"/>
      <c r="AA216" s="147"/>
      <c r="AB216" s="147"/>
      <c r="AC216" s="147"/>
      <c r="AD216" s="147"/>
      <c r="AE216" s="147"/>
      <c r="AF216" s="147"/>
      <c r="AG216" s="147"/>
      <c r="AH216" s="147"/>
      <c r="AI216" s="147"/>
      <c r="AJ216" s="150"/>
      <c r="AK216" s="143"/>
      <c r="AL216" s="149"/>
      <c r="AM216" s="136"/>
      <c r="AN216" s="136"/>
    </row>
    <row r="217" spans="1:40" x14ac:dyDescent="0.3">
      <c r="A217" s="150"/>
      <c r="B217" s="143"/>
      <c r="C217" s="149"/>
      <c r="D217" s="147"/>
      <c r="E217" s="136"/>
      <c r="F217" s="136"/>
      <c r="G217" s="147"/>
      <c r="H217" s="147"/>
      <c r="I217" s="147"/>
      <c r="J217" s="147"/>
      <c r="K217" s="147"/>
      <c r="L217" s="147"/>
      <c r="M217" s="147"/>
      <c r="N217" s="147"/>
      <c r="O217" s="147"/>
      <c r="P217" s="147"/>
      <c r="Q217" s="147"/>
      <c r="R217" s="147"/>
      <c r="S217" s="150"/>
      <c r="T217" s="143"/>
      <c r="U217" s="149"/>
      <c r="V217" s="136"/>
      <c r="W217" s="136"/>
      <c r="X217" s="147"/>
      <c r="Y217" s="147"/>
      <c r="Z217" s="147"/>
      <c r="AA217" s="147"/>
      <c r="AB217" s="147"/>
      <c r="AC217" s="147"/>
      <c r="AD217" s="147"/>
      <c r="AE217" s="147"/>
      <c r="AF217" s="147"/>
      <c r="AG217" s="147"/>
      <c r="AH217" s="147"/>
      <c r="AI217" s="147"/>
      <c r="AJ217" s="150"/>
      <c r="AK217" s="143"/>
      <c r="AL217" s="149"/>
      <c r="AM217" s="136"/>
      <c r="AN217" s="136"/>
    </row>
    <row r="218" spans="1:40" x14ac:dyDescent="0.3">
      <c r="A218" s="150"/>
      <c r="B218" s="143"/>
      <c r="C218" s="149"/>
      <c r="D218" s="147"/>
      <c r="E218" s="136"/>
      <c r="F218" s="136"/>
      <c r="G218" s="147"/>
      <c r="H218" s="147"/>
      <c r="I218" s="147"/>
      <c r="J218" s="147"/>
      <c r="K218" s="147"/>
      <c r="L218" s="147"/>
      <c r="M218" s="147"/>
      <c r="N218" s="147"/>
      <c r="O218" s="147"/>
      <c r="P218" s="147"/>
      <c r="Q218" s="147"/>
      <c r="R218" s="147"/>
      <c r="S218" s="150"/>
      <c r="T218" s="143"/>
      <c r="U218" s="149"/>
      <c r="V218" s="136"/>
      <c r="W218" s="136"/>
      <c r="X218" s="147"/>
      <c r="Y218" s="147"/>
      <c r="Z218" s="147"/>
      <c r="AA218" s="147"/>
      <c r="AB218" s="147"/>
      <c r="AC218" s="147"/>
      <c r="AD218" s="147"/>
      <c r="AE218" s="147"/>
      <c r="AF218" s="147"/>
      <c r="AG218" s="147"/>
      <c r="AH218" s="147"/>
      <c r="AI218" s="147"/>
      <c r="AJ218" s="150"/>
      <c r="AK218" s="143"/>
      <c r="AL218" s="149"/>
      <c r="AM218" s="136"/>
      <c r="AN218" s="136"/>
    </row>
    <row r="219" spans="1:40" x14ac:dyDescent="0.3">
      <c r="A219" s="150"/>
      <c r="B219" s="143"/>
      <c r="C219" s="149"/>
      <c r="D219" s="147"/>
      <c r="E219" s="136"/>
      <c r="F219" s="136"/>
      <c r="G219" s="147"/>
      <c r="H219" s="147"/>
      <c r="I219" s="147"/>
      <c r="J219" s="147"/>
      <c r="K219" s="147"/>
      <c r="L219" s="147"/>
      <c r="M219" s="147"/>
      <c r="N219" s="147"/>
      <c r="O219" s="147"/>
      <c r="P219" s="147"/>
      <c r="Q219" s="147"/>
      <c r="R219" s="147"/>
      <c r="S219" s="150"/>
      <c r="T219" s="143"/>
      <c r="U219" s="149"/>
      <c r="V219" s="136"/>
      <c r="W219" s="136"/>
      <c r="X219" s="147"/>
      <c r="Y219" s="147"/>
      <c r="Z219" s="147"/>
      <c r="AA219" s="147"/>
      <c r="AB219" s="147"/>
      <c r="AC219" s="147"/>
      <c r="AD219" s="147"/>
      <c r="AE219" s="147"/>
      <c r="AF219" s="147"/>
      <c r="AG219" s="147"/>
      <c r="AH219" s="147"/>
      <c r="AI219" s="147"/>
      <c r="AJ219" s="150"/>
      <c r="AK219" s="143"/>
      <c r="AL219" s="149"/>
      <c r="AM219" s="136"/>
      <c r="AN219" s="136"/>
    </row>
    <row r="220" spans="1:40" x14ac:dyDescent="0.3">
      <c r="A220" s="150"/>
      <c r="B220" s="143"/>
      <c r="C220" s="149"/>
      <c r="D220" s="147"/>
      <c r="E220" s="136"/>
      <c r="F220" s="136"/>
      <c r="G220" s="147"/>
      <c r="H220" s="147"/>
      <c r="I220" s="147"/>
      <c r="J220" s="147"/>
      <c r="K220" s="147"/>
      <c r="L220" s="147"/>
      <c r="M220" s="147"/>
      <c r="N220" s="147"/>
      <c r="O220" s="147"/>
      <c r="P220" s="147"/>
      <c r="Q220" s="147"/>
      <c r="R220" s="147"/>
      <c r="S220" s="150"/>
      <c r="T220" s="143"/>
      <c r="U220" s="149"/>
      <c r="V220" s="136"/>
      <c r="W220" s="136"/>
      <c r="X220" s="147"/>
      <c r="Y220" s="147"/>
      <c r="Z220" s="147"/>
      <c r="AA220" s="147"/>
      <c r="AB220" s="147"/>
      <c r="AC220" s="147"/>
      <c r="AD220" s="147"/>
      <c r="AE220" s="147"/>
      <c r="AF220" s="147"/>
      <c r="AG220" s="147"/>
      <c r="AH220" s="147"/>
      <c r="AI220" s="147"/>
      <c r="AJ220" s="150"/>
      <c r="AK220" s="143"/>
      <c r="AL220" s="149"/>
      <c r="AM220" s="136"/>
      <c r="AN220" s="136"/>
    </row>
    <row r="221" spans="1:40" x14ac:dyDescent="0.3">
      <c r="A221" s="150"/>
      <c r="B221" s="143"/>
      <c r="C221" s="149"/>
      <c r="D221" s="147"/>
      <c r="E221" s="136"/>
      <c r="F221" s="136"/>
      <c r="G221" s="147"/>
      <c r="H221" s="147"/>
      <c r="I221" s="147"/>
      <c r="J221" s="147"/>
      <c r="K221" s="147"/>
      <c r="L221" s="147"/>
      <c r="M221" s="147"/>
      <c r="N221" s="147"/>
      <c r="O221" s="147"/>
      <c r="P221" s="147"/>
      <c r="Q221" s="147"/>
      <c r="R221" s="147"/>
      <c r="S221" s="150"/>
      <c r="T221" s="143"/>
      <c r="U221" s="149"/>
      <c r="V221" s="136"/>
      <c r="W221" s="136"/>
      <c r="X221" s="147"/>
      <c r="Y221" s="147"/>
      <c r="Z221" s="147"/>
      <c r="AA221" s="147"/>
      <c r="AB221" s="147"/>
      <c r="AC221" s="147"/>
      <c r="AD221" s="147"/>
      <c r="AE221" s="147"/>
      <c r="AF221" s="147"/>
      <c r="AG221" s="147"/>
      <c r="AH221" s="147"/>
      <c r="AI221" s="147"/>
      <c r="AJ221" s="150"/>
      <c r="AK221" s="143"/>
      <c r="AL221" s="149"/>
      <c r="AM221" s="136"/>
      <c r="AN221" s="136"/>
    </row>
    <row r="222" spans="1:40" x14ac:dyDescent="0.3">
      <c r="A222" s="150"/>
      <c r="B222" s="143"/>
      <c r="C222" s="149"/>
      <c r="D222" s="147"/>
      <c r="E222" s="136"/>
      <c r="F222" s="136"/>
      <c r="G222" s="147"/>
      <c r="H222" s="147"/>
      <c r="I222" s="147"/>
      <c r="J222" s="147"/>
      <c r="K222" s="147"/>
      <c r="L222" s="147"/>
      <c r="M222" s="147"/>
      <c r="N222" s="147"/>
      <c r="O222" s="147"/>
      <c r="P222" s="147"/>
      <c r="Q222" s="147"/>
      <c r="R222" s="147"/>
      <c r="S222" s="150"/>
      <c r="T222" s="143"/>
      <c r="U222" s="149"/>
      <c r="V222" s="136"/>
      <c r="W222" s="136"/>
      <c r="X222" s="147"/>
      <c r="Y222" s="147"/>
      <c r="Z222" s="147"/>
      <c r="AA222" s="147"/>
      <c r="AB222" s="147"/>
      <c r="AC222" s="147"/>
      <c r="AD222" s="147"/>
      <c r="AE222" s="147"/>
      <c r="AF222" s="147"/>
      <c r="AG222" s="147"/>
      <c r="AH222" s="147"/>
      <c r="AI222" s="147"/>
      <c r="AJ222" s="150"/>
      <c r="AK222" s="143"/>
      <c r="AL222" s="149"/>
      <c r="AM222" s="136"/>
      <c r="AN222" s="136"/>
    </row>
    <row r="223" spans="1:40" x14ac:dyDescent="0.3">
      <c r="A223" s="150"/>
      <c r="B223" s="143"/>
      <c r="C223" s="149"/>
      <c r="D223" s="147"/>
      <c r="E223" s="136"/>
      <c r="F223" s="136"/>
      <c r="G223" s="147"/>
      <c r="H223" s="147"/>
      <c r="I223" s="147"/>
      <c r="J223" s="147"/>
      <c r="K223" s="147"/>
      <c r="L223" s="147"/>
      <c r="M223" s="147"/>
      <c r="N223" s="147"/>
      <c r="O223" s="147"/>
      <c r="P223" s="147"/>
      <c r="Q223" s="147"/>
      <c r="R223" s="147"/>
      <c r="S223" s="150"/>
      <c r="T223" s="143"/>
      <c r="U223" s="149"/>
      <c r="V223" s="136"/>
      <c r="W223" s="136"/>
      <c r="X223" s="147"/>
      <c r="Y223" s="147"/>
      <c r="Z223" s="147"/>
      <c r="AA223" s="147"/>
      <c r="AB223" s="147"/>
      <c r="AC223" s="147"/>
      <c r="AD223" s="147"/>
      <c r="AE223" s="147"/>
      <c r="AF223" s="147"/>
      <c r="AG223" s="147"/>
      <c r="AH223" s="147"/>
      <c r="AI223" s="147"/>
      <c r="AJ223" s="150"/>
      <c r="AK223" s="143"/>
      <c r="AL223" s="149"/>
      <c r="AM223" s="136"/>
      <c r="AN223" s="136"/>
    </row>
    <row r="224" spans="1:40" x14ac:dyDescent="0.3">
      <c r="A224" s="150"/>
      <c r="B224" s="143"/>
      <c r="C224" s="149"/>
      <c r="D224" s="147"/>
      <c r="E224" s="136"/>
      <c r="F224" s="136"/>
      <c r="G224" s="147"/>
      <c r="H224" s="147"/>
      <c r="I224" s="147"/>
      <c r="J224" s="147"/>
      <c r="K224" s="147"/>
      <c r="L224" s="147"/>
      <c r="M224" s="147"/>
      <c r="N224" s="147"/>
      <c r="O224" s="147"/>
      <c r="P224" s="147"/>
      <c r="Q224" s="147"/>
      <c r="R224" s="147"/>
      <c r="S224" s="150"/>
      <c r="T224" s="143"/>
      <c r="U224" s="149"/>
      <c r="V224" s="136"/>
      <c r="W224" s="136"/>
      <c r="X224" s="147"/>
      <c r="Y224" s="147"/>
      <c r="Z224" s="147"/>
      <c r="AA224" s="147"/>
      <c r="AB224" s="147"/>
      <c r="AC224" s="147"/>
      <c r="AD224" s="147"/>
      <c r="AE224" s="147"/>
      <c r="AF224" s="147"/>
      <c r="AG224" s="147"/>
      <c r="AH224" s="147"/>
      <c r="AI224" s="147"/>
      <c r="AJ224" s="150"/>
      <c r="AK224" s="143"/>
      <c r="AL224" s="149"/>
      <c r="AM224" s="136"/>
      <c r="AN224" s="136"/>
    </row>
    <row r="225" spans="1:40" x14ac:dyDescent="0.3">
      <c r="A225" s="150"/>
      <c r="B225" s="143"/>
      <c r="C225" s="149"/>
      <c r="D225" s="147"/>
      <c r="E225" s="136"/>
      <c r="F225" s="136"/>
      <c r="G225" s="147"/>
      <c r="H225" s="147"/>
      <c r="I225" s="147"/>
      <c r="J225" s="147"/>
      <c r="K225" s="147"/>
      <c r="L225" s="147"/>
      <c r="M225" s="147"/>
      <c r="N225" s="147"/>
      <c r="O225" s="147"/>
      <c r="P225" s="147"/>
      <c r="Q225" s="147"/>
      <c r="R225" s="147"/>
      <c r="S225" s="150"/>
      <c r="T225" s="143"/>
      <c r="U225" s="149"/>
      <c r="V225" s="136"/>
      <c r="W225" s="136"/>
      <c r="X225" s="147"/>
      <c r="Y225" s="147"/>
      <c r="Z225" s="147"/>
      <c r="AA225" s="147"/>
      <c r="AB225" s="147"/>
      <c r="AC225" s="147"/>
      <c r="AD225" s="147"/>
      <c r="AE225" s="147"/>
      <c r="AF225" s="147"/>
      <c r="AG225" s="147"/>
      <c r="AH225" s="147"/>
      <c r="AI225" s="147"/>
      <c r="AJ225" s="150"/>
      <c r="AK225" s="143"/>
      <c r="AL225" s="149"/>
      <c r="AM225" s="136"/>
      <c r="AN225" s="136"/>
    </row>
    <row r="226" spans="1:40" x14ac:dyDescent="0.3">
      <c r="A226" s="150"/>
      <c r="B226" s="143"/>
      <c r="C226" s="149"/>
      <c r="D226" s="147"/>
      <c r="E226" s="136"/>
      <c r="F226" s="136"/>
      <c r="G226" s="147"/>
      <c r="H226" s="147"/>
      <c r="I226" s="147"/>
      <c r="J226" s="147"/>
      <c r="K226" s="147"/>
      <c r="L226" s="147"/>
      <c r="M226" s="147"/>
      <c r="N226" s="147"/>
      <c r="O226" s="147"/>
      <c r="P226" s="147"/>
      <c r="Q226" s="147"/>
      <c r="R226" s="147"/>
      <c r="S226" s="150"/>
      <c r="T226" s="143"/>
      <c r="U226" s="149"/>
      <c r="V226" s="136"/>
      <c r="W226" s="136"/>
      <c r="X226" s="147"/>
      <c r="Y226" s="147"/>
      <c r="Z226" s="147"/>
      <c r="AA226" s="147"/>
      <c r="AB226" s="147"/>
      <c r="AC226" s="147"/>
      <c r="AD226" s="147"/>
      <c r="AE226" s="147"/>
      <c r="AF226" s="147"/>
      <c r="AG226" s="147"/>
      <c r="AH226" s="147"/>
      <c r="AI226" s="147"/>
      <c r="AJ226" s="150"/>
      <c r="AK226" s="143"/>
      <c r="AL226" s="149"/>
      <c r="AM226" s="136"/>
      <c r="AN226" s="136"/>
    </row>
    <row r="227" spans="1:40" x14ac:dyDescent="0.3">
      <c r="A227" s="150"/>
      <c r="B227" s="143"/>
      <c r="C227" s="149"/>
      <c r="D227" s="147"/>
      <c r="E227" s="136"/>
      <c r="F227" s="136"/>
      <c r="G227" s="147"/>
      <c r="H227" s="147"/>
      <c r="I227" s="147"/>
      <c r="J227" s="147"/>
      <c r="K227" s="147"/>
      <c r="L227" s="147"/>
      <c r="M227" s="147"/>
      <c r="N227" s="147"/>
      <c r="O227" s="147"/>
      <c r="P227" s="147"/>
      <c r="Q227" s="147"/>
      <c r="R227" s="147"/>
      <c r="S227" s="150"/>
      <c r="T227" s="143"/>
      <c r="U227" s="149"/>
      <c r="V227" s="136"/>
      <c r="W227" s="136"/>
      <c r="X227" s="147"/>
      <c r="Y227" s="147"/>
      <c r="Z227" s="147"/>
      <c r="AA227" s="147"/>
      <c r="AB227" s="147"/>
      <c r="AC227" s="147"/>
      <c r="AD227" s="147"/>
      <c r="AE227" s="147"/>
      <c r="AF227" s="147"/>
      <c r="AG227" s="147"/>
      <c r="AH227" s="147"/>
      <c r="AI227" s="147"/>
      <c r="AJ227" s="150"/>
      <c r="AK227" s="143"/>
      <c r="AL227" s="149"/>
      <c r="AM227" s="136"/>
      <c r="AN227" s="136"/>
    </row>
    <row r="228" spans="1:40" x14ac:dyDescent="0.3">
      <c r="A228" s="150"/>
      <c r="B228" s="143"/>
      <c r="C228" s="149"/>
      <c r="D228" s="147"/>
      <c r="E228" s="136"/>
      <c r="F228" s="136"/>
      <c r="G228" s="147"/>
      <c r="H228" s="147"/>
      <c r="I228" s="147"/>
      <c r="J228" s="147"/>
      <c r="K228" s="147"/>
      <c r="L228" s="147"/>
      <c r="M228" s="147"/>
      <c r="N228" s="147"/>
      <c r="O228" s="147"/>
      <c r="P228" s="147"/>
      <c r="Q228" s="147"/>
      <c r="R228" s="147"/>
      <c r="S228" s="150"/>
      <c r="T228" s="143"/>
      <c r="U228" s="149"/>
      <c r="V228" s="136"/>
      <c r="W228" s="136"/>
      <c r="X228" s="147"/>
      <c r="Y228" s="147"/>
      <c r="Z228" s="147"/>
      <c r="AA228" s="147"/>
      <c r="AB228" s="147"/>
      <c r="AC228" s="147"/>
      <c r="AD228" s="147"/>
      <c r="AE228" s="147"/>
      <c r="AF228" s="147"/>
      <c r="AG228" s="147"/>
      <c r="AH228" s="147"/>
      <c r="AI228" s="147"/>
      <c r="AJ228" s="150"/>
      <c r="AK228" s="143"/>
      <c r="AL228" s="149"/>
      <c r="AM228" s="136"/>
      <c r="AN228" s="136"/>
    </row>
    <row r="229" spans="1:40" x14ac:dyDescent="0.3">
      <c r="A229" s="150"/>
      <c r="B229" s="143"/>
      <c r="C229" s="149"/>
      <c r="D229" s="147"/>
      <c r="E229" s="136"/>
      <c r="F229" s="136"/>
      <c r="G229" s="147"/>
      <c r="H229" s="147"/>
      <c r="I229" s="147"/>
      <c r="J229" s="147"/>
      <c r="K229" s="147"/>
      <c r="L229" s="147"/>
      <c r="M229" s="147"/>
      <c r="N229" s="147"/>
      <c r="O229" s="147"/>
      <c r="P229" s="147"/>
      <c r="Q229" s="147"/>
      <c r="R229" s="147"/>
      <c r="S229" s="150"/>
      <c r="T229" s="143"/>
      <c r="U229" s="149"/>
      <c r="V229" s="136"/>
      <c r="W229" s="136"/>
      <c r="X229" s="147"/>
      <c r="Y229" s="147"/>
      <c r="Z229" s="147"/>
      <c r="AA229" s="147"/>
      <c r="AB229" s="147"/>
      <c r="AC229" s="147"/>
      <c r="AD229" s="147"/>
      <c r="AE229" s="147"/>
      <c r="AF229" s="147"/>
      <c r="AG229" s="147"/>
      <c r="AH229" s="147"/>
      <c r="AI229" s="147"/>
      <c r="AJ229" s="150"/>
      <c r="AK229" s="143"/>
      <c r="AL229" s="149"/>
      <c r="AM229" s="136"/>
      <c r="AN229" s="136"/>
    </row>
    <row r="230" spans="1:40" x14ac:dyDescent="0.3">
      <c r="A230" s="150"/>
      <c r="B230" s="144"/>
      <c r="C230" s="149"/>
      <c r="D230" s="147"/>
      <c r="E230" s="136"/>
      <c r="F230" s="136"/>
      <c r="G230" s="147"/>
      <c r="H230" s="147"/>
      <c r="I230" s="147"/>
      <c r="J230" s="147"/>
      <c r="K230" s="147"/>
      <c r="L230" s="147"/>
      <c r="M230" s="147"/>
      <c r="N230" s="147"/>
      <c r="O230" s="147"/>
      <c r="P230" s="147"/>
      <c r="Q230" s="147"/>
      <c r="R230" s="147"/>
      <c r="S230" s="150"/>
      <c r="T230" s="144"/>
      <c r="U230" s="149"/>
      <c r="V230" s="136"/>
      <c r="W230" s="136"/>
      <c r="X230" s="147"/>
      <c r="Y230" s="147"/>
      <c r="Z230" s="147"/>
      <c r="AA230" s="147"/>
      <c r="AB230" s="147"/>
      <c r="AC230" s="147"/>
      <c r="AD230" s="147"/>
      <c r="AE230" s="147"/>
      <c r="AF230" s="147"/>
      <c r="AG230" s="147"/>
      <c r="AH230" s="147"/>
      <c r="AI230" s="147"/>
      <c r="AJ230" s="150"/>
      <c r="AK230" s="144"/>
      <c r="AL230" s="149"/>
      <c r="AM230" s="136"/>
      <c r="AN230" s="136"/>
    </row>
    <row r="231" spans="1:40" x14ac:dyDescent="0.3">
      <c r="A231" s="150"/>
      <c r="B231" s="144"/>
      <c r="C231" s="149"/>
      <c r="D231" s="147"/>
      <c r="E231" s="136"/>
      <c r="F231" s="136"/>
      <c r="G231" s="147"/>
      <c r="H231" s="147"/>
      <c r="I231" s="147"/>
      <c r="J231" s="147"/>
      <c r="K231" s="147"/>
      <c r="L231" s="147"/>
      <c r="M231" s="147"/>
      <c r="N231" s="147"/>
      <c r="O231" s="147"/>
      <c r="P231" s="147"/>
      <c r="Q231" s="147"/>
      <c r="R231" s="147"/>
      <c r="S231" s="150"/>
      <c r="T231" s="144"/>
      <c r="U231" s="149"/>
      <c r="V231" s="136"/>
      <c r="W231" s="136"/>
      <c r="X231" s="147"/>
      <c r="Y231" s="147"/>
      <c r="Z231" s="147"/>
      <c r="AA231" s="147"/>
      <c r="AB231" s="147"/>
      <c r="AC231" s="147"/>
      <c r="AD231" s="147"/>
      <c r="AE231" s="147"/>
      <c r="AF231" s="147"/>
      <c r="AG231" s="147"/>
      <c r="AH231" s="147"/>
      <c r="AI231" s="147"/>
      <c r="AJ231" s="150"/>
      <c r="AK231" s="144"/>
      <c r="AL231" s="149"/>
      <c r="AM231" s="136"/>
      <c r="AN231" s="136"/>
    </row>
    <row r="232" spans="1:40" x14ac:dyDescent="0.3">
      <c r="A232" s="150"/>
      <c r="B232" s="144"/>
      <c r="C232" s="149"/>
      <c r="D232" s="147"/>
      <c r="E232" s="136"/>
      <c r="F232" s="136"/>
      <c r="G232" s="147"/>
      <c r="H232" s="147"/>
      <c r="I232" s="147"/>
      <c r="J232" s="147"/>
      <c r="K232" s="147"/>
      <c r="L232" s="147"/>
      <c r="M232" s="147"/>
      <c r="N232" s="147"/>
      <c r="O232" s="147"/>
      <c r="P232" s="147"/>
      <c r="Q232" s="147"/>
      <c r="R232" s="147"/>
      <c r="S232" s="150"/>
      <c r="T232" s="144"/>
      <c r="U232" s="149"/>
      <c r="V232" s="136"/>
      <c r="W232" s="136"/>
      <c r="X232" s="147"/>
      <c r="Y232" s="147"/>
      <c r="Z232" s="147"/>
      <c r="AA232" s="147"/>
      <c r="AB232" s="147"/>
      <c r="AC232" s="147"/>
      <c r="AD232" s="147"/>
      <c r="AE232" s="147"/>
      <c r="AF232" s="147"/>
      <c r="AG232" s="147"/>
      <c r="AH232" s="147"/>
      <c r="AI232" s="147"/>
      <c r="AJ232" s="150"/>
      <c r="AK232" s="144"/>
      <c r="AL232" s="149"/>
      <c r="AM232" s="136"/>
      <c r="AN232" s="136"/>
    </row>
    <row r="233" spans="1:40" x14ac:dyDescent="0.3">
      <c r="A233" s="150"/>
      <c r="B233" s="144"/>
      <c r="C233" s="149"/>
      <c r="D233" s="147"/>
      <c r="E233" s="136"/>
      <c r="F233" s="136"/>
      <c r="G233" s="147"/>
      <c r="H233" s="147"/>
      <c r="I233" s="147"/>
      <c r="J233" s="147"/>
      <c r="K233" s="147"/>
      <c r="L233" s="147"/>
      <c r="M233" s="147"/>
      <c r="N233" s="147"/>
      <c r="O233" s="147"/>
      <c r="P233" s="147"/>
      <c r="Q233" s="147"/>
      <c r="R233" s="147"/>
      <c r="S233" s="150"/>
      <c r="T233" s="144"/>
      <c r="U233" s="149"/>
      <c r="V233" s="136"/>
      <c r="W233" s="136"/>
      <c r="X233" s="147"/>
      <c r="Y233" s="147"/>
      <c r="Z233" s="147"/>
      <c r="AA233" s="147"/>
      <c r="AB233" s="147"/>
      <c r="AC233" s="147"/>
      <c r="AD233" s="147"/>
      <c r="AE233" s="147"/>
      <c r="AF233" s="147"/>
      <c r="AG233" s="147"/>
      <c r="AH233" s="147"/>
      <c r="AI233" s="147"/>
      <c r="AJ233" s="150"/>
      <c r="AK233" s="144"/>
      <c r="AL233" s="149"/>
      <c r="AM233" s="136"/>
      <c r="AN233" s="136"/>
    </row>
    <row r="234" spans="1:40" x14ac:dyDescent="0.3">
      <c r="A234" s="150"/>
      <c r="B234" s="144"/>
      <c r="C234" s="149"/>
      <c r="D234" s="147"/>
      <c r="E234" s="136"/>
      <c r="F234" s="136"/>
      <c r="G234" s="147"/>
      <c r="H234" s="147"/>
      <c r="I234" s="147"/>
      <c r="J234" s="147"/>
      <c r="K234" s="147"/>
      <c r="L234" s="147"/>
      <c r="M234" s="147"/>
      <c r="N234" s="147"/>
      <c r="O234" s="147"/>
      <c r="P234" s="147"/>
      <c r="Q234" s="147"/>
      <c r="R234" s="147"/>
      <c r="S234" s="150"/>
      <c r="T234" s="144"/>
      <c r="U234" s="149"/>
      <c r="V234" s="136"/>
      <c r="W234" s="136"/>
      <c r="X234" s="147"/>
      <c r="Y234" s="147"/>
      <c r="Z234" s="147"/>
      <c r="AA234" s="147"/>
      <c r="AB234" s="147"/>
      <c r="AC234" s="147"/>
      <c r="AD234" s="147"/>
      <c r="AE234" s="147"/>
      <c r="AF234" s="147"/>
      <c r="AG234" s="147"/>
      <c r="AH234" s="147"/>
      <c r="AI234" s="147"/>
      <c r="AJ234" s="150"/>
      <c r="AK234" s="144"/>
      <c r="AL234" s="149"/>
      <c r="AM234" s="136"/>
      <c r="AN234" s="136"/>
    </row>
    <row r="235" spans="1:40" x14ac:dyDescent="0.3">
      <c r="A235" s="150"/>
      <c r="B235" s="144"/>
      <c r="C235" s="149"/>
      <c r="D235" s="147"/>
      <c r="E235" s="136"/>
      <c r="F235" s="136"/>
      <c r="G235" s="147"/>
      <c r="H235" s="147"/>
      <c r="I235" s="147"/>
      <c r="J235" s="147"/>
      <c r="K235" s="147"/>
      <c r="L235" s="147"/>
      <c r="M235" s="147"/>
      <c r="N235" s="147"/>
      <c r="O235" s="147"/>
      <c r="P235" s="147"/>
      <c r="Q235" s="147"/>
      <c r="R235" s="147"/>
      <c r="S235" s="150"/>
      <c r="T235" s="144"/>
      <c r="U235" s="149"/>
      <c r="V235" s="136"/>
      <c r="W235" s="136"/>
      <c r="X235" s="147"/>
      <c r="Y235" s="147"/>
      <c r="Z235" s="147"/>
      <c r="AA235" s="147"/>
      <c r="AB235" s="147"/>
      <c r="AC235" s="147"/>
      <c r="AD235" s="147"/>
      <c r="AE235" s="147"/>
      <c r="AF235" s="147"/>
      <c r="AG235" s="147"/>
      <c r="AH235" s="147"/>
      <c r="AI235" s="147"/>
      <c r="AJ235" s="150"/>
      <c r="AK235" s="144"/>
      <c r="AL235" s="149"/>
      <c r="AM235" s="136"/>
      <c r="AN235" s="136"/>
    </row>
    <row r="236" spans="1:40" x14ac:dyDescent="0.3">
      <c r="A236" s="151"/>
      <c r="B236" s="145"/>
      <c r="C236" s="147"/>
      <c r="D236" s="147"/>
      <c r="E236" s="136"/>
      <c r="F236" s="136"/>
      <c r="G236" s="147"/>
      <c r="H236" s="147"/>
      <c r="I236" s="147"/>
      <c r="J236" s="147"/>
      <c r="K236" s="147"/>
      <c r="L236" s="147"/>
      <c r="M236" s="147"/>
      <c r="N236" s="147"/>
      <c r="O236" s="147"/>
      <c r="P236" s="147"/>
      <c r="Q236" s="147"/>
      <c r="R236" s="147"/>
      <c r="S236" s="151"/>
      <c r="T236" s="145"/>
      <c r="U236" s="147"/>
      <c r="V236" s="136"/>
      <c r="W236" s="136"/>
      <c r="X236" s="147"/>
      <c r="Y236" s="147"/>
      <c r="Z236" s="147"/>
      <c r="AA236" s="147"/>
      <c r="AB236" s="147"/>
      <c r="AC236" s="147"/>
      <c r="AD236" s="147"/>
      <c r="AE236" s="147"/>
      <c r="AF236" s="147"/>
      <c r="AG236" s="147"/>
      <c r="AH236" s="147"/>
      <c r="AI236" s="147"/>
      <c r="AJ236" s="151"/>
      <c r="AK236" s="145"/>
      <c r="AL236" s="147"/>
      <c r="AM236" s="136"/>
      <c r="AN236" s="136"/>
    </row>
    <row r="237" spans="1:40" x14ac:dyDescent="0.3">
      <c r="A237" s="151"/>
      <c r="B237" s="145"/>
      <c r="C237" s="147"/>
      <c r="D237" s="147"/>
      <c r="E237" s="136"/>
      <c r="F237" s="136"/>
      <c r="G237" s="147"/>
      <c r="H237" s="147"/>
      <c r="I237" s="147"/>
      <c r="J237" s="147"/>
      <c r="K237" s="147"/>
      <c r="L237" s="147"/>
      <c r="M237" s="147"/>
      <c r="N237" s="147"/>
      <c r="O237" s="147"/>
      <c r="P237" s="147"/>
      <c r="Q237" s="147"/>
      <c r="R237" s="147"/>
      <c r="S237" s="151"/>
      <c r="T237" s="145"/>
      <c r="U237" s="147"/>
      <c r="V237" s="136"/>
      <c r="W237" s="136"/>
      <c r="X237" s="147"/>
      <c r="Y237" s="147"/>
      <c r="Z237" s="147"/>
      <c r="AA237" s="147"/>
      <c r="AB237" s="147"/>
      <c r="AC237" s="147"/>
      <c r="AD237" s="147"/>
      <c r="AE237" s="147"/>
      <c r="AF237" s="147"/>
      <c r="AG237" s="147"/>
      <c r="AH237" s="147"/>
      <c r="AI237" s="147"/>
      <c r="AJ237" s="151"/>
      <c r="AK237" s="145"/>
      <c r="AL237" s="147"/>
      <c r="AM237" s="136"/>
      <c r="AN237" s="136"/>
    </row>
    <row r="238" spans="1:40" x14ac:dyDescent="0.3">
      <c r="A238" s="151"/>
      <c r="B238" s="145"/>
      <c r="C238" s="147"/>
      <c r="D238" s="147"/>
      <c r="E238" s="136"/>
      <c r="F238" s="136"/>
      <c r="G238" s="147"/>
      <c r="H238" s="147"/>
      <c r="I238" s="147"/>
      <c r="J238" s="147"/>
      <c r="K238" s="147"/>
      <c r="L238" s="147"/>
      <c r="M238" s="147"/>
      <c r="N238" s="147"/>
      <c r="O238" s="147"/>
      <c r="P238" s="147"/>
      <c r="Q238" s="147"/>
      <c r="R238" s="147"/>
      <c r="S238" s="151"/>
      <c r="T238" s="145"/>
      <c r="U238" s="147"/>
      <c r="V238" s="136"/>
      <c r="W238" s="136"/>
      <c r="X238" s="147"/>
      <c r="Y238" s="147"/>
      <c r="Z238" s="147"/>
      <c r="AA238" s="147"/>
      <c r="AB238" s="147"/>
      <c r="AC238" s="147"/>
      <c r="AD238" s="147"/>
      <c r="AE238" s="147"/>
      <c r="AF238" s="147"/>
      <c r="AG238" s="147"/>
      <c r="AH238" s="147"/>
      <c r="AI238" s="147"/>
      <c r="AJ238" s="151"/>
      <c r="AK238" s="145"/>
      <c r="AL238" s="147"/>
      <c r="AM238" s="136"/>
      <c r="AN238" s="136"/>
    </row>
    <row r="239" spans="1:40" x14ac:dyDescent="0.3">
      <c r="A239" s="151"/>
      <c r="B239" s="145"/>
      <c r="C239" s="147"/>
      <c r="D239" s="147"/>
      <c r="E239" s="136"/>
      <c r="F239" s="136"/>
      <c r="G239" s="147"/>
      <c r="H239" s="147"/>
      <c r="I239" s="147"/>
      <c r="J239" s="147"/>
      <c r="K239" s="147"/>
      <c r="L239" s="147"/>
      <c r="M239" s="147"/>
      <c r="N239" s="147"/>
      <c r="O239" s="147"/>
      <c r="P239" s="147"/>
      <c r="Q239" s="147"/>
      <c r="R239" s="147"/>
      <c r="S239" s="151"/>
      <c r="T239" s="145"/>
      <c r="U239" s="147"/>
      <c r="V239" s="136"/>
      <c r="W239" s="136"/>
      <c r="X239" s="147"/>
      <c r="Y239" s="147"/>
      <c r="Z239" s="147"/>
      <c r="AA239" s="147"/>
      <c r="AB239" s="147"/>
      <c r="AC239" s="147"/>
      <c r="AD239" s="147"/>
      <c r="AE239" s="147"/>
      <c r="AF239" s="147"/>
      <c r="AG239" s="147"/>
      <c r="AH239" s="147"/>
      <c r="AI239" s="147"/>
      <c r="AJ239" s="151"/>
      <c r="AK239" s="145"/>
      <c r="AL239" s="147"/>
      <c r="AM239" s="136"/>
      <c r="AN239" s="136"/>
    </row>
    <row r="240" spans="1:40" x14ac:dyDescent="0.3">
      <c r="A240" s="151"/>
      <c r="B240" s="145"/>
      <c r="C240" s="147"/>
      <c r="D240" s="147"/>
      <c r="E240" s="136"/>
      <c r="F240" s="136"/>
      <c r="G240" s="147"/>
      <c r="H240" s="147"/>
      <c r="I240" s="147"/>
      <c r="J240" s="147"/>
      <c r="K240" s="147"/>
      <c r="L240" s="147"/>
      <c r="M240" s="147"/>
      <c r="N240" s="147"/>
      <c r="O240" s="147"/>
      <c r="P240" s="147"/>
      <c r="Q240" s="147"/>
      <c r="R240" s="147"/>
      <c r="S240" s="151"/>
      <c r="T240" s="145"/>
      <c r="U240" s="147"/>
      <c r="V240" s="136"/>
      <c r="W240" s="136"/>
      <c r="X240" s="147"/>
      <c r="Y240" s="147"/>
      <c r="Z240" s="147"/>
      <c r="AA240" s="147"/>
      <c r="AB240" s="147"/>
      <c r="AC240" s="147"/>
      <c r="AD240" s="147"/>
      <c r="AE240" s="147"/>
      <c r="AF240" s="147"/>
      <c r="AG240" s="147"/>
      <c r="AH240" s="147"/>
      <c r="AI240" s="147"/>
      <c r="AJ240" s="151"/>
      <c r="AK240" s="145"/>
      <c r="AL240" s="147"/>
      <c r="AM240" s="136"/>
      <c r="AN240" s="136"/>
    </row>
    <row r="241" spans="1:40" x14ac:dyDescent="0.3">
      <c r="A241" s="151"/>
      <c r="B241" s="145"/>
      <c r="C241" s="147"/>
      <c r="D241" s="147"/>
      <c r="E241" s="136"/>
      <c r="F241" s="136"/>
      <c r="G241" s="147"/>
      <c r="H241" s="147"/>
      <c r="I241" s="147"/>
      <c r="J241" s="147"/>
      <c r="K241" s="147"/>
      <c r="L241" s="147"/>
      <c r="M241" s="147"/>
      <c r="N241" s="147"/>
      <c r="O241" s="147"/>
      <c r="P241" s="147"/>
      <c r="Q241" s="147"/>
      <c r="R241" s="147"/>
      <c r="S241" s="151"/>
      <c r="T241" s="145"/>
      <c r="U241" s="147"/>
      <c r="V241" s="136"/>
      <c r="W241" s="136"/>
      <c r="X241" s="147"/>
      <c r="Y241" s="147"/>
      <c r="Z241" s="147"/>
      <c r="AA241" s="147"/>
      <c r="AB241" s="147"/>
      <c r="AC241" s="147"/>
      <c r="AD241" s="147"/>
      <c r="AE241" s="147"/>
      <c r="AF241" s="147"/>
      <c r="AG241" s="147"/>
      <c r="AH241" s="147"/>
      <c r="AI241" s="147"/>
      <c r="AJ241" s="151"/>
      <c r="AK241" s="145"/>
      <c r="AL241" s="147"/>
      <c r="AM241" s="136"/>
      <c r="AN241" s="136"/>
    </row>
    <row r="242" spans="1:40" x14ac:dyDescent="0.3">
      <c r="A242" s="151"/>
      <c r="B242" s="145"/>
      <c r="C242" s="147"/>
      <c r="D242" s="147"/>
      <c r="E242" s="136"/>
      <c r="F242" s="136"/>
      <c r="G242" s="147"/>
      <c r="H242" s="147"/>
      <c r="I242" s="147"/>
      <c r="J242" s="147"/>
      <c r="K242" s="147"/>
      <c r="L242" s="147"/>
      <c r="M242" s="147"/>
      <c r="N242" s="147"/>
      <c r="O242" s="147"/>
      <c r="P242" s="147"/>
      <c r="Q242" s="147"/>
      <c r="R242" s="147"/>
      <c r="S242" s="151"/>
      <c r="T242" s="145"/>
      <c r="U242" s="147"/>
      <c r="V242" s="136"/>
      <c r="W242" s="136"/>
      <c r="X242" s="147"/>
      <c r="Y242" s="147"/>
      <c r="Z242" s="147"/>
      <c r="AA242" s="147"/>
      <c r="AB242" s="147"/>
      <c r="AC242" s="147"/>
      <c r="AD242" s="147"/>
      <c r="AE242" s="147"/>
      <c r="AF242" s="147"/>
      <c r="AG242" s="147"/>
      <c r="AH242" s="147"/>
      <c r="AI242" s="147"/>
      <c r="AJ242" s="151"/>
      <c r="AK242" s="145"/>
      <c r="AL242" s="147"/>
      <c r="AM242" s="136"/>
      <c r="AN242" s="136"/>
    </row>
    <row r="243" spans="1:40" x14ac:dyDescent="0.3">
      <c r="A243" s="151"/>
      <c r="B243" s="145"/>
      <c r="C243" s="147"/>
      <c r="D243" s="147"/>
      <c r="E243" s="136"/>
      <c r="F243" s="136"/>
      <c r="G243" s="147"/>
      <c r="H243" s="147"/>
      <c r="I243" s="147"/>
      <c r="J243" s="147"/>
      <c r="K243" s="147"/>
      <c r="L243" s="147"/>
      <c r="M243" s="147"/>
      <c r="N243" s="147"/>
      <c r="O243" s="147"/>
      <c r="P243" s="147"/>
      <c r="Q243" s="147"/>
      <c r="R243" s="147"/>
      <c r="S243" s="151"/>
      <c r="T243" s="145"/>
      <c r="U243" s="147"/>
      <c r="V243" s="136"/>
      <c r="W243" s="136"/>
      <c r="X243" s="147"/>
      <c r="Y243" s="147"/>
      <c r="Z243" s="147"/>
      <c r="AA243" s="147"/>
      <c r="AB243" s="147"/>
      <c r="AC243" s="147"/>
      <c r="AD243" s="147"/>
      <c r="AE243" s="147"/>
      <c r="AF243" s="147"/>
      <c r="AG243" s="147"/>
      <c r="AH243" s="147"/>
      <c r="AI243" s="147"/>
      <c r="AJ243" s="151"/>
      <c r="AK243" s="145"/>
      <c r="AL243" s="147"/>
      <c r="AM243" s="136"/>
      <c r="AN243" s="136"/>
    </row>
    <row r="244" spans="1:40" x14ac:dyDescent="0.3">
      <c r="A244" s="151"/>
      <c r="B244" s="145"/>
      <c r="C244" s="147"/>
      <c r="D244" s="147"/>
      <c r="E244" s="136"/>
      <c r="F244" s="136"/>
      <c r="G244" s="147"/>
      <c r="H244" s="147"/>
      <c r="I244" s="147"/>
      <c r="J244" s="147"/>
      <c r="K244" s="147"/>
      <c r="L244" s="147"/>
      <c r="M244" s="147"/>
      <c r="N244" s="147"/>
      <c r="O244" s="147"/>
      <c r="P244" s="147"/>
      <c r="Q244" s="147"/>
      <c r="R244" s="147"/>
      <c r="S244" s="151"/>
      <c r="T244" s="145"/>
      <c r="U244" s="147"/>
      <c r="V244" s="136"/>
      <c r="W244" s="136"/>
      <c r="X244" s="147"/>
      <c r="Y244" s="147"/>
      <c r="Z244" s="147"/>
      <c r="AA244" s="147"/>
      <c r="AB244" s="147"/>
      <c r="AC244" s="147"/>
      <c r="AD244" s="147"/>
      <c r="AE244" s="147"/>
      <c r="AF244" s="147"/>
      <c r="AG244" s="147"/>
      <c r="AH244" s="147"/>
      <c r="AI244" s="147"/>
      <c r="AJ244" s="151"/>
      <c r="AK244" s="145"/>
      <c r="AL244" s="147"/>
      <c r="AM244" s="136"/>
      <c r="AN244" s="136"/>
    </row>
    <row r="245" spans="1:40" x14ac:dyDescent="0.3">
      <c r="A245" s="151"/>
      <c r="B245" s="145"/>
      <c r="C245" s="147"/>
      <c r="D245" s="147"/>
      <c r="E245" s="136"/>
      <c r="F245" s="136"/>
      <c r="G245" s="147"/>
      <c r="H245" s="147"/>
      <c r="I245" s="147"/>
      <c r="J245" s="147"/>
      <c r="K245" s="147"/>
      <c r="L245" s="147"/>
      <c r="M245" s="147"/>
      <c r="N245" s="147"/>
      <c r="O245" s="147"/>
      <c r="P245" s="147"/>
      <c r="Q245" s="147"/>
      <c r="R245" s="147"/>
      <c r="S245" s="151"/>
      <c r="T245" s="145"/>
      <c r="U245" s="147"/>
      <c r="V245" s="136"/>
      <c r="W245" s="136"/>
      <c r="X245" s="147"/>
      <c r="Y245" s="147"/>
      <c r="Z245" s="147"/>
      <c r="AA245" s="147"/>
      <c r="AB245" s="147"/>
      <c r="AC245" s="147"/>
      <c r="AD245" s="147"/>
      <c r="AE245" s="147"/>
      <c r="AF245" s="147"/>
      <c r="AG245" s="147"/>
      <c r="AH245" s="147"/>
      <c r="AI245" s="147"/>
      <c r="AJ245" s="151"/>
      <c r="AK245" s="145"/>
      <c r="AL245" s="147"/>
      <c r="AM245" s="136"/>
      <c r="AN245" s="136"/>
    </row>
    <row r="246" spans="1:40" x14ac:dyDescent="0.3">
      <c r="A246" s="151"/>
      <c r="B246" s="145"/>
      <c r="C246" s="147"/>
      <c r="D246" s="147"/>
      <c r="E246" s="136"/>
      <c r="F246" s="136"/>
      <c r="G246" s="147"/>
      <c r="H246" s="147"/>
      <c r="I246" s="147"/>
      <c r="J246" s="147"/>
      <c r="K246" s="147"/>
      <c r="L246" s="147"/>
      <c r="M246" s="147"/>
      <c r="N246" s="147"/>
      <c r="O246" s="147"/>
      <c r="P246" s="147"/>
      <c r="Q246" s="147"/>
      <c r="R246" s="147"/>
      <c r="S246" s="151"/>
      <c r="T246" s="145"/>
      <c r="U246" s="147"/>
      <c r="V246" s="136"/>
      <c r="W246" s="136"/>
      <c r="X246" s="147"/>
      <c r="Y246" s="147"/>
      <c r="Z246" s="147"/>
      <c r="AA246" s="147"/>
      <c r="AB246" s="147"/>
      <c r="AC246" s="147"/>
      <c r="AD246" s="147"/>
      <c r="AE246" s="147"/>
      <c r="AF246" s="147"/>
      <c r="AG246" s="147"/>
      <c r="AH246" s="147"/>
      <c r="AI246" s="147"/>
      <c r="AJ246" s="151"/>
      <c r="AK246" s="145"/>
      <c r="AL246" s="147"/>
      <c r="AM246" s="136"/>
      <c r="AN246" s="136"/>
    </row>
    <row r="247" spans="1:40" x14ac:dyDescent="0.3">
      <c r="A247" s="151"/>
      <c r="B247" s="145"/>
      <c r="C247" s="147"/>
      <c r="D247" s="147"/>
      <c r="E247" s="136"/>
      <c r="F247" s="136"/>
      <c r="G247" s="147"/>
      <c r="H247" s="147"/>
      <c r="I247" s="147"/>
      <c r="J247" s="147"/>
      <c r="K247" s="147"/>
      <c r="L247" s="147"/>
      <c r="M247" s="147"/>
      <c r="N247" s="147"/>
      <c r="O247" s="147"/>
      <c r="P247" s="147"/>
      <c r="Q247" s="147"/>
      <c r="R247" s="147"/>
      <c r="S247" s="151"/>
      <c r="T247" s="145"/>
      <c r="U247" s="147"/>
      <c r="V247" s="136"/>
      <c r="W247" s="136"/>
      <c r="X247" s="147"/>
      <c r="Y247" s="147"/>
      <c r="Z247" s="147"/>
      <c r="AA247" s="147"/>
      <c r="AB247" s="147"/>
      <c r="AC247" s="147"/>
      <c r="AD247" s="147"/>
      <c r="AE247" s="147"/>
      <c r="AF247" s="147"/>
      <c r="AG247" s="147"/>
      <c r="AH247" s="147"/>
      <c r="AI247" s="147"/>
      <c r="AJ247" s="151"/>
      <c r="AK247" s="145"/>
      <c r="AL247" s="147"/>
      <c r="AM247" s="136"/>
      <c r="AN247" s="136"/>
    </row>
    <row r="248" spans="1:40" x14ac:dyDescent="0.3">
      <c r="A248" s="151"/>
      <c r="B248" s="145"/>
      <c r="C248" s="147"/>
      <c r="D248" s="147"/>
      <c r="E248" s="136"/>
      <c r="F248" s="136"/>
      <c r="G248" s="147"/>
      <c r="H248" s="147"/>
      <c r="I248" s="147"/>
      <c r="J248" s="147"/>
      <c r="K248" s="147"/>
      <c r="L248" s="147"/>
      <c r="M248" s="147"/>
      <c r="N248" s="147"/>
      <c r="O248" s="147"/>
      <c r="P248" s="147"/>
      <c r="Q248" s="147"/>
      <c r="R248" s="147"/>
      <c r="S248" s="151"/>
      <c r="T248" s="145"/>
      <c r="U248" s="147"/>
      <c r="V248" s="136"/>
      <c r="W248" s="136"/>
      <c r="X248" s="147"/>
      <c r="Y248" s="147"/>
      <c r="Z248" s="147"/>
      <c r="AA248" s="147"/>
      <c r="AB248" s="147"/>
      <c r="AC248" s="147"/>
      <c r="AD248" s="147"/>
      <c r="AE248" s="147"/>
      <c r="AF248" s="147"/>
      <c r="AG248" s="147"/>
      <c r="AH248" s="147"/>
      <c r="AI248" s="147"/>
      <c r="AJ248" s="151"/>
      <c r="AK248" s="145"/>
      <c r="AL248" s="147"/>
      <c r="AM248" s="136"/>
      <c r="AN248" s="136"/>
    </row>
    <row r="249" spans="1:40" x14ac:dyDescent="0.3">
      <c r="A249" s="151"/>
      <c r="B249" s="145"/>
      <c r="C249" s="147"/>
      <c r="D249" s="147"/>
      <c r="E249" s="136"/>
      <c r="F249" s="136"/>
      <c r="G249" s="147"/>
      <c r="H249" s="147"/>
      <c r="I249" s="147"/>
      <c r="J249" s="147"/>
      <c r="K249" s="147"/>
      <c r="L249" s="147"/>
      <c r="M249" s="147"/>
      <c r="N249" s="147"/>
      <c r="O249" s="147"/>
      <c r="P249" s="147"/>
      <c r="Q249" s="147"/>
      <c r="R249" s="147"/>
      <c r="S249" s="151"/>
      <c r="T249" s="145"/>
      <c r="U249" s="147"/>
      <c r="V249" s="136"/>
      <c r="W249" s="136"/>
      <c r="X249" s="147"/>
      <c r="Y249" s="147"/>
      <c r="Z249" s="147"/>
      <c r="AA249" s="147"/>
      <c r="AB249" s="147"/>
      <c r="AC249" s="147"/>
      <c r="AD249" s="147"/>
      <c r="AE249" s="147"/>
      <c r="AF249" s="147"/>
      <c r="AG249" s="147"/>
      <c r="AH249" s="147"/>
      <c r="AI249" s="147"/>
      <c r="AJ249" s="151"/>
      <c r="AK249" s="145"/>
      <c r="AL249" s="147"/>
      <c r="AM249" s="136"/>
      <c r="AN249" s="136"/>
    </row>
    <row r="250" spans="1:40" x14ac:dyDescent="0.3">
      <c r="A250" s="151"/>
      <c r="B250" s="145"/>
      <c r="C250" s="147"/>
      <c r="D250" s="147"/>
      <c r="E250" s="136"/>
      <c r="F250" s="136"/>
      <c r="G250" s="147"/>
      <c r="H250" s="147"/>
      <c r="I250" s="147"/>
      <c r="J250" s="147"/>
      <c r="K250" s="147"/>
      <c r="L250" s="147"/>
      <c r="M250" s="147"/>
      <c r="N250" s="147"/>
      <c r="O250" s="147"/>
      <c r="P250" s="147"/>
      <c r="Q250" s="147"/>
      <c r="R250" s="147"/>
      <c r="S250" s="151"/>
      <c r="T250" s="145"/>
      <c r="U250" s="147"/>
      <c r="V250" s="136"/>
      <c r="W250" s="136"/>
      <c r="X250" s="147"/>
      <c r="Y250" s="147"/>
      <c r="Z250" s="147"/>
      <c r="AA250" s="147"/>
      <c r="AB250" s="147"/>
      <c r="AC250" s="147"/>
      <c r="AD250" s="147"/>
      <c r="AE250" s="147"/>
      <c r="AF250" s="147"/>
      <c r="AG250" s="147"/>
      <c r="AH250" s="147"/>
      <c r="AI250" s="147"/>
      <c r="AJ250" s="151"/>
      <c r="AK250" s="145"/>
      <c r="AL250" s="147"/>
      <c r="AM250" s="136"/>
      <c r="AN250" s="136"/>
    </row>
    <row r="251" spans="1:40" x14ac:dyDescent="0.3">
      <c r="A251" s="151"/>
      <c r="B251" s="145"/>
      <c r="C251" s="147"/>
      <c r="D251" s="147"/>
      <c r="E251" s="136"/>
      <c r="F251" s="136"/>
      <c r="G251" s="147"/>
      <c r="H251" s="147"/>
      <c r="I251" s="147"/>
      <c r="J251" s="147"/>
      <c r="K251" s="147"/>
      <c r="L251" s="147"/>
      <c r="M251" s="147"/>
      <c r="N251" s="147"/>
      <c r="O251" s="147"/>
      <c r="P251" s="147"/>
      <c r="Q251" s="147"/>
      <c r="R251" s="147"/>
      <c r="S251" s="151"/>
      <c r="T251" s="145"/>
      <c r="U251" s="147"/>
      <c r="V251" s="136"/>
      <c r="W251" s="136"/>
      <c r="X251" s="147"/>
      <c r="Y251" s="147"/>
      <c r="Z251" s="147"/>
      <c r="AA251" s="147"/>
      <c r="AB251" s="147"/>
      <c r="AC251" s="147"/>
      <c r="AD251" s="147"/>
      <c r="AE251" s="147"/>
      <c r="AF251" s="147"/>
      <c r="AG251" s="147"/>
      <c r="AH251" s="147"/>
      <c r="AI251" s="147"/>
      <c r="AJ251" s="151"/>
      <c r="AK251" s="145"/>
      <c r="AL251" s="147"/>
      <c r="AM251" s="136"/>
      <c r="AN251" s="136"/>
    </row>
    <row r="252" spans="1:40" x14ac:dyDescent="0.3">
      <c r="A252" s="147"/>
      <c r="B252" s="147"/>
      <c r="C252" s="147"/>
      <c r="D252" s="147"/>
      <c r="E252" s="147"/>
      <c r="F252" s="147"/>
      <c r="G252" s="147"/>
      <c r="H252" s="147"/>
      <c r="I252" s="147"/>
      <c r="J252" s="147"/>
      <c r="K252" s="147"/>
      <c r="L252" s="147"/>
      <c r="M252" s="147"/>
      <c r="N252" s="147"/>
      <c r="O252" s="147"/>
      <c r="P252" s="147"/>
      <c r="Q252" s="147"/>
      <c r="R252" s="147"/>
      <c r="S252" s="147"/>
      <c r="T252" s="147"/>
      <c r="U252" s="147"/>
      <c r="V252" s="147"/>
      <c r="W252" s="147"/>
      <c r="X252" s="147"/>
      <c r="Y252" s="147"/>
      <c r="Z252" s="147"/>
      <c r="AA252" s="147"/>
      <c r="AB252" s="147"/>
      <c r="AC252" s="147"/>
      <c r="AD252" s="147"/>
      <c r="AE252" s="147"/>
      <c r="AF252" s="147"/>
      <c r="AG252" s="147"/>
      <c r="AH252" s="147"/>
      <c r="AI252" s="147"/>
      <c r="AJ252" s="147"/>
      <c r="AK252" s="147"/>
      <c r="AL252" s="147"/>
      <c r="AM252" s="147"/>
      <c r="AN252" s="147"/>
    </row>
    <row r="253" spans="1:40" x14ac:dyDescent="0.3">
      <c r="A253" s="147"/>
      <c r="B253" s="147"/>
      <c r="C253" s="147"/>
      <c r="D253" s="147"/>
      <c r="E253" s="147"/>
      <c r="F253" s="147"/>
      <c r="G253" s="147"/>
      <c r="H253" s="147"/>
      <c r="I253" s="147"/>
      <c r="J253" s="147"/>
      <c r="K253" s="147"/>
      <c r="L253" s="147"/>
      <c r="M253" s="147"/>
      <c r="N253" s="147"/>
      <c r="O253" s="147"/>
      <c r="P253" s="147"/>
      <c r="Q253" s="147"/>
      <c r="R253" s="147"/>
      <c r="S253" s="147"/>
      <c r="T253" s="147"/>
      <c r="U253" s="147"/>
      <c r="V253" s="147"/>
      <c r="W253" s="147"/>
      <c r="X253" s="147"/>
      <c r="Y253" s="147"/>
      <c r="Z253" s="147"/>
      <c r="AA253" s="147"/>
      <c r="AB253" s="147"/>
      <c r="AC253" s="147"/>
      <c r="AD253" s="147"/>
      <c r="AE253" s="147"/>
      <c r="AF253" s="147"/>
      <c r="AG253" s="147"/>
      <c r="AH253" s="147"/>
      <c r="AI253" s="147"/>
      <c r="AJ253" s="147"/>
      <c r="AK253" s="147"/>
      <c r="AL253" s="147"/>
      <c r="AM253" s="147"/>
      <c r="AN253" s="147"/>
    </row>
    <row r="254" spans="1:40" x14ac:dyDescent="0.3">
      <c r="A254" s="147"/>
      <c r="B254" s="147"/>
      <c r="C254" s="147"/>
      <c r="D254" s="147"/>
      <c r="E254" s="147"/>
      <c r="F254" s="147"/>
      <c r="G254" s="147"/>
      <c r="H254" s="147"/>
      <c r="I254" s="147"/>
      <c r="J254" s="147"/>
      <c r="K254" s="147"/>
      <c r="L254" s="147"/>
      <c r="M254" s="147"/>
      <c r="N254" s="147"/>
      <c r="O254" s="147"/>
      <c r="P254" s="147"/>
      <c r="Q254" s="147"/>
      <c r="R254" s="147"/>
      <c r="S254" s="147"/>
      <c r="T254" s="147"/>
      <c r="U254" s="147"/>
      <c r="V254" s="147"/>
      <c r="W254" s="147"/>
      <c r="X254" s="147"/>
      <c r="Y254" s="147"/>
      <c r="Z254" s="147"/>
      <c r="AA254" s="147"/>
      <c r="AB254" s="147"/>
      <c r="AC254" s="147"/>
      <c r="AD254" s="147"/>
      <c r="AE254" s="147"/>
      <c r="AF254" s="147"/>
      <c r="AG254" s="147"/>
      <c r="AH254" s="147"/>
      <c r="AI254" s="147"/>
      <c r="AJ254" s="147"/>
      <c r="AK254" s="147"/>
      <c r="AL254" s="147"/>
      <c r="AM254" s="147"/>
      <c r="AN254" s="147"/>
    </row>
    <row r="255" spans="1:40" x14ac:dyDescent="0.3">
      <c r="A255" s="147"/>
      <c r="B255" s="147"/>
      <c r="C255" s="147"/>
      <c r="D255" s="147"/>
      <c r="E255" s="147"/>
      <c r="F255" s="147"/>
      <c r="G255" s="147"/>
      <c r="H255" s="147"/>
      <c r="I255" s="147"/>
      <c r="J255" s="147"/>
      <c r="K255" s="147"/>
      <c r="L255" s="147"/>
      <c r="M255" s="147"/>
      <c r="N255" s="147"/>
      <c r="O255" s="147"/>
      <c r="P255" s="147"/>
      <c r="Q255" s="147"/>
      <c r="R255" s="147"/>
      <c r="S255" s="147"/>
      <c r="T255" s="147"/>
      <c r="U255" s="147"/>
      <c r="V255" s="147"/>
      <c r="W255" s="147"/>
      <c r="X255" s="147"/>
      <c r="Y255" s="147"/>
      <c r="Z255" s="147"/>
      <c r="AA255" s="147"/>
      <c r="AB255" s="147"/>
      <c r="AC255" s="147"/>
      <c r="AD255" s="147"/>
      <c r="AE255" s="147"/>
      <c r="AF255" s="147"/>
      <c r="AG255" s="147"/>
      <c r="AH255" s="147"/>
      <c r="AI255" s="147"/>
      <c r="AJ255" s="147"/>
      <c r="AK255" s="147"/>
      <c r="AL255" s="147"/>
      <c r="AM255" s="147"/>
      <c r="AN255" s="147"/>
    </row>
    <row r="256" spans="1:40" x14ac:dyDescent="0.3">
      <c r="A256" s="147"/>
      <c r="B256" s="147"/>
      <c r="C256" s="147"/>
      <c r="D256" s="147"/>
      <c r="E256" s="147"/>
      <c r="F256" s="147"/>
      <c r="G256" s="147"/>
      <c r="H256" s="147"/>
      <c r="I256" s="147"/>
      <c r="J256" s="147"/>
      <c r="K256" s="147"/>
      <c r="L256" s="147"/>
      <c r="M256" s="147"/>
      <c r="N256" s="147"/>
      <c r="O256" s="147"/>
      <c r="P256" s="147"/>
      <c r="Q256" s="147"/>
      <c r="R256" s="147"/>
      <c r="S256" s="147"/>
      <c r="T256" s="147"/>
      <c r="U256" s="147"/>
      <c r="V256" s="147"/>
      <c r="W256" s="147"/>
      <c r="X256" s="147"/>
      <c r="Y256" s="147"/>
      <c r="Z256" s="147"/>
      <c r="AA256" s="147"/>
      <c r="AB256" s="147"/>
      <c r="AC256" s="147"/>
      <c r="AD256" s="147"/>
      <c r="AE256" s="147"/>
      <c r="AF256" s="147"/>
      <c r="AG256" s="147"/>
      <c r="AH256" s="147"/>
      <c r="AI256" s="147"/>
      <c r="AJ256" s="147"/>
      <c r="AK256" s="147"/>
      <c r="AL256" s="147"/>
      <c r="AM256" s="147"/>
      <c r="AN256" s="147"/>
    </row>
    <row r="257" spans="1:40" x14ac:dyDescent="0.3">
      <c r="A257" s="147"/>
      <c r="B257" s="147"/>
      <c r="C257" s="147"/>
      <c r="D257" s="147"/>
      <c r="E257" s="147"/>
      <c r="F257" s="147"/>
      <c r="G257" s="147"/>
      <c r="H257" s="147"/>
      <c r="I257" s="147"/>
      <c r="J257" s="147"/>
      <c r="K257" s="147"/>
      <c r="L257" s="147"/>
      <c r="M257" s="147"/>
      <c r="N257" s="147"/>
      <c r="O257" s="147"/>
      <c r="P257" s="147"/>
      <c r="Q257" s="147"/>
      <c r="R257" s="147"/>
      <c r="S257" s="147"/>
      <c r="T257" s="147"/>
      <c r="U257" s="147"/>
      <c r="V257" s="147"/>
      <c r="W257" s="147"/>
      <c r="X257" s="147"/>
      <c r="Y257" s="147"/>
      <c r="Z257" s="147"/>
      <c r="AA257" s="147"/>
      <c r="AB257" s="147"/>
      <c r="AC257" s="147"/>
      <c r="AD257" s="147"/>
      <c r="AE257" s="147"/>
      <c r="AF257" s="147"/>
      <c r="AG257" s="147"/>
      <c r="AH257" s="147"/>
      <c r="AI257" s="147"/>
      <c r="AJ257" s="147"/>
      <c r="AK257" s="147"/>
      <c r="AL257" s="147"/>
      <c r="AM257" s="147"/>
      <c r="AN257" s="147"/>
    </row>
    <row r="258" spans="1:40" x14ac:dyDescent="0.3">
      <c r="A258" s="147"/>
      <c r="B258" s="147"/>
      <c r="C258" s="147"/>
      <c r="D258" s="147"/>
      <c r="E258" s="147"/>
      <c r="F258" s="147"/>
      <c r="G258" s="147"/>
      <c r="H258" s="147"/>
      <c r="I258" s="147"/>
      <c r="J258" s="147"/>
      <c r="K258" s="147"/>
      <c r="L258" s="147"/>
      <c r="M258" s="147"/>
      <c r="N258" s="147"/>
      <c r="O258" s="147"/>
      <c r="P258" s="147"/>
      <c r="Q258" s="147"/>
      <c r="R258" s="147"/>
      <c r="S258" s="147"/>
      <c r="T258" s="147"/>
      <c r="U258" s="147"/>
      <c r="V258" s="147"/>
      <c r="W258" s="147"/>
      <c r="X258" s="147"/>
      <c r="Y258" s="147"/>
      <c r="Z258" s="147"/>
      <c r="AA258" s="147"/>
      <c r="AB258" s="147"/>
      <c r="AC258" s="147"/>
      <c r="AD258" s="147"/>
      <c r="AE258" s="147"/>
      <c r="AF258" s="147"/>
      <c r="AG258" s="147"/>
      <c r="AH258" s="147"/>
      <c r="AI258" s="147"/>
      <c r="AJ258" s="147"/>
      <c r="AK258" s="147"/>
      <c r="AL258" s="147"/>
      <c r="AM258" s="147"/>
      <c r="AN258" s="147"/>
    </row>
    <row r="259" spans="1:40" x14ac:dyDescent="0.3">
      <c r="A259" s="147"/>
      <c r="B259" s="147"/>
      <c r="C259" s="147"/>
      <c r="D259" s="147"/>
      <c r="E259" s="147"/>
      <c r="F259" s="147"/>
      <c r="G259" s="147"/>
      <c r="H259" s="147"/>
      <c r="I259" s="147"/>
      <c r="J259" s="147"/>
      <c r="K259" s="147"/>
      <c r="L259" s="147"/>
      <c r="M259" s="147"/>
      <c r="N259" s="147"/>
      <c r="O259" s="147"/>
      <c r="P259" s="147"/>
      <c r="Q259" s="147"/>
      <c r="R259" s="147"/>
      <c r="S259" s="147"/>
      <c r="T259" s="147"/>
      <c r="U259" s="147"/>
      <c r="V259" s="147"/>
      <c r="W259" s="147"/>
      <c r="X259" s="147"/>
      <c r="Y259" s="147"/>
      <c r="Z259" s="147"/>
      <c r="AA259" s="147"/>
      <c r="AB259" s="147"/>
      <c r="AC259" s="147"/>
      <c r="AD259" s="147"/>
      <c r="AE259" s="147"/>
      <c r="AF259" s="147"/>
      <c r="AG259" s="147"/>
      <c r="AH259" s="147"/>
      <c r="AI259" s="147"/>
      <c r="AJ259" s="147"/>
      <c r="AK259" s="147"/>
      <c r="AL259" s="147"/>
      <c r="AM259" s="147"/>
      <c r="AN259" s="147"/>
    </row>
    <row r="260" spans="1:40" x14ac:dyDescent="0.3">
      <c r="A260" s="147"/>
      <c r="B260" s="147"/>
      <c r="C260" s="147"/>
      <c r="D260" s="147"/>
      <c r="E260" s="147"/>
      <c r="F260" s="147"/>
      <c r="G260" s="147"/>
      <c r="H260" s="147"/>
      <c r="I260" s="147"/>
      <c r="J260" s="147"/>
      <c r="K260" s="147"/>
      <c r="L260" s="147"/>
      <c r="M260" s="147"/>
      <c r="N260" s="147"/>
      <c r="O260" s="147"/>
      <c r="P260" s="147"/>
      <c r="Q260" s="147"/>
      <c r="R260" s="147"/>
      <c r="S260" s="147"/>
      <c r="T260" s="147"/>
      <c r="U260" s="147"/>
      <c r="V260" s="147"/>
      <c r="W260" s="147"/>
      <c r="X260" s="147"/>
      <c r="Y260" s="147"/>
      <c r="Z260" s="147"/>
      <c r="AA260" s="147"/>
      <c r="AB260" s="147"/>
      <c r="AC260" s="147"/>
      <c r="AD260" s="147"/>
      <c r="AE260" s="147"/>
      <c r="AF260" s="147"/>
      <c r="AG260" s="147"/>
      <c r="AH260" s="147"/>
      <c r="AI260" s="147"/>
      <c r="AJ260" s="147"/>
      <c r="AK260" s="147"/>
      <c r="AL260" s="147"/>
      <c r="AM260" s="147"/>
      <c r="AN260" s="147"/>
    </row>
    <row r="261" spans="1:40" x14ac:dyDescent="0.3">
      <c r="A261" s="147"/>
      <c r="B261" s="147"/>
      <c r="C261" s="147"/>
      <c r="D261" s="147"/>
      <c r="E261" s="147"/>
      <c r="F261" s="147"/>
      <c r="G261" s="147"/>
      <c r="H261" s="147"/>
      <c r="I261" s="147"/>
      <c r="J261" s="147"/>
      <c r="K261" s="147"/>
      <c r="L261" s="147"/>
      <c r="M261" s="147"/>
      <c r="N261" s="147"/>
      <c r="O261" s="147"/>
      <c r="P261" s="147"/>
      <c r="Q261" s="147"/>
      <c r="R261" s="147"/>
      <c r="S261" s="147"/>
      <c r="T261" s="147"/>
      <c r="U261" s="147"/>
      <c r="V261" s="147"/>
      <c r="W261" s="147"/>
      <c r="X261" s="147"/>
      <c r="Y261" s="147"/>
      <c r="Z261" s="147"/>
      <c r="AA261" s="147"/>
      <c r="AB261" s="147"/>
      <c r="AC261" s="147"/>
      <c r="AD261" s="147"/>
      <c r="AE261" s="147"/>
      <c r="AF261" s="147"/>
      <c r="AG261" s="147"/>
      <c r="AH261" s="147"/>
      <c r="AI261" s="147"/>
      <c r="AJ261" s="147"/>
      <c r="AK261" s="147"/>
      <c r="AL261" s="147"/>
      <c r="AM261" s="147"/>
      <c r="AN261" s="147"/>
    </row>
    <row r="262" spans="1:40" x14ac:dyDescent="0.3">
      <c r="A262" s="147"/>
      <c r="B262" s="147"/>
      <c r="C262" s="147"/>
      <c r="D262" s="147"/>
      <c r="E262" s="147"/>
      <c r="F262" s="147"/>
      <c r="G262" s="147"/>
      <c r="H262" s="147"/>
      <c r="I262" s="147"/>
      <c r="J262" s="147"/>
      <c r="K262" s="147"/>
      <c r="L262" s="147"/>
      <c r="M262" s="147"/>
      <c r="N262" s="147"/>
      <c r="O262" s="147"/>
      <c r="P262" s="147"/>
      <c r="Q262" s="147"/>
      <c r="R262" s="147"/>
      <c r="S262" s="147"/>
      <c r="T262" s="147"/>
      <c r="U262" s="147"/>
      <c r="V262" s="147"/>
      <c r="W262" s="147"/>
      <c r="X262" s="147"/>
      <c r="Y262" s="147"/>
      <c r="Z262" s="147"/>
      <c r="AA262" s="147"/>
      <c r="AB262" s="147"/>
      <c r="AC262" s="147"/>
      <c r="AD262" s="147"/>
      <c r="AE262" s="147"/>
      <c r="AF262" s="147"/>
      <c r="AG262" s="147"/>
      <c r="AH262" s="147"/>
      <c r="AI262" s="147"/>
      <c r="AJ262" s="147"/>
      <c r="AK262" s="147"/>
      <c r="AL262" s="147"/>
      <c r="AM262" s="147"/>
      <c r="AN262" s="147"/>
    </row>
    <row r="263" spans="1:40" x14ac:dyDescent="0.3">
      <c r="A263" s="147"/>
      <c r="B263" s="147"/>
      <c r="C263" s="147"/>
      <c r="D263" s="147"/>
      <c r="E263" s="147"/>
      <c r="F263" s="147"/>
      <c r="G263" s="147"/>
      <c r="H263" s="147"/>
      <c r="I263" s="147"/>
      <c r="J263" s="147"/>
      <c r="K263" s="147"/>
      <c r="L263" s="147"/>
      <c r="M263" s="147"/>
      <c r="N263" s="147"/>
      <c r="O263" s="147"/>
      <c r="P263" s="147"/>
      <c r="Q263" s="147"/>
      <c r="R263" s="147"/>
      <c r="S263" s="147"/>
      <c r="T263" s="147"/>
      <c r="U263" s="147"/>
      <c r="V263" s="147"/>
      <c r="W263" s="147"/>
      <c r="X263" s="147"/>
      <c r="Y263" s="147"/>
      <c r="Z263" s="147"/>
      <c r="AA263" s="147"/>
      <c r="AB263" s="147"/>
      <c r="AC263" s="147"/>
      <c r="AD263" s="147"/>
      <c r="AE263" s="147"/>
      <c r="AF263" s="147"/>
      <c r="AG263" s="147"/>
      <c r="AH263" s="147"/>
      <c r="AI263" s="147"/>
      <c r="AJ263" s="147"/>
      <c r="AK263" s="147"/>
      <c r="AL263" s="147"/>
      <c r="AM263" s="147"/>
      <c r="AN263" s="147"/>
    </row>
    <row r="264" spans="1:40" x14ac:dyDescent="0.3">
      <c r="A264" s="147"/>
      <c r="B264" s="147"/>
      <c r="C264" s="147"/>
      <c r="D264" s="147"/>
      <c r="E264" s="147"/>
      <c r="F264" s="147"/>
      <c r="G264" s="147"/>
      <c r="H264" s="147"/>
      <c r="I264" s="147"/>
      <c r="J264" s="147"/>
      <c r="K264" s="147"/>
      <c r="L264" s="147"/>
      <c r="M264" s="147"/>
      <c r="N264" s="147"/>
      <c r="O264" s="147"/>
      <c r="P264" s="147"/>
      <c r="Q264" s="147"/>
      <c r="R264" s="147"/>
      <c r="S264" s="147"/>
      <c r="T264" s="147"/>
      <c r="U264" s="147"/>
      <c r="V264" s="147"/>
      <c r="W264" s="147"/>
      <c r="X264" s="147"/>
      <c r="Y264" s="147"/>
      <c r="Z264" s="147"/>
      <c r="AA264" s="147"/>
      <c r="AB264" s="147"/>
      <c r="AC264" s="147"/>
      <c r="AD264" s="147"/>
      <c r="AE264" s="147"/>
      <c r="AF264" s="147"/>
      <c r="AG264" s="147"/>
      <c r="AH264" s="147"/>
      <c r="AI264" s="147"/>
      <c r="AJ264" s="147"/>
      <c r="AK264" s="147"/>
      <c r="AL264" s="147"/>
      <c r="AM264" s="147"/>
      <c r="AN264" s="147"/>
    </row>
    <row r="265" spans="1:40" x14ac:dyDescent="0.3">
      <c r="A265" s="147"/>
      <c r="B265" s="147"/>
      <c r="C265" s="147"/>
      <c r="D265" s="147"/>
      <c r="E265" s="147"/>
      <c r="F265" s="147"/>
      <c r="G265" s="147"/>
      <c r="H265" s="147"/>
      <c r="I265" s="147"/>
      <c r="J265" s="147"/>
      <c r="K265" s="147"/>
      <c r="L265" s="147"/>
      <c r="M265" s="147"/>
      <c r="N265" s="147"/>
      <c r="O265" s="147"/>
      <c r="P265" s="147"/>
      <c r="Q265" s="147"/>
      <c r="R265" s="147"/>
      <c r="S265" s="147"/>
      <c r="T265" s="147"/>
      <c r="U265" s="147"/>
      <c r="V265" s="147"/>
      <c r="W265" s="147"/>
      <c r="X265" s="147"/>
      <c r="Y265" s="147"/>
      <c r="Z265" s="147"/>
      <c r="AA265" s="147"/>
      <c r="AB265" s="147"/>
      <c r="AC265" s="147"/>
      <c r="AD265" s="147"/>
      <c r="AE265" s="147"/>
      <c r="AF265" s="147"/>
      <c r="AG265" s="147"/>
      <c r="AH265" s="147"/>
      <c r="AI265" s="147"/>
      <c r="AJ265" s="147"/>
      <c r="AK265" s="147"/>
      <c r="AL265" s="147"/>
      <c r="AM265" s="147"/>
      <c r="AN265" s="147"/>
    </row>
    <row r="266" spans="1:40" x14ac:dyDescent="0.3">
      <c r="A266" s="147"/>
      <c r="B266" s="147"/>
      <c r="C266" s="147"/>
      <c r="D266" s="147"/>
      <c r="E266" s="147"/>
      <c r="F266" s="147"/>
      <c r="G266" s="147"/>
      <c r="H266" s="147"/>
      <c r="I266" s="147"/>
      <c r="J266" s="147"/>
      <c r="K266" s="147"/>
      <c r="L266" s="147"/>
      <c r="M266" s="147"/>
      <c r="N266" s="147"/>
      <c r="O266" s="147"/>
      <c r="P266" s="147"/>
      <c r="Q266" s="147"/>
      <c r="R266" s="147"/>
      <c r="S266" s="147"/>
      <c r="T266" s="147"/>
      <c r="U266" s="147"/>
      <c r="V266" s="147"/>
      <c r="W266" s="147"/>
      <c r="X266" s="147"/>
      <c r="Y266" s="147"/>
      <c r="Z266" s="147"/>
      <c r="AA266" s="147"/>
      <c r="AB266" s="147"/>
      <c r="AC266" s="147"/>
      <c r="AD266" s="147"/>
      <c r="AE266" s="147"/>
      <c r="AF266" s="147"/>
      <c r="AG266" s="147"/>
      <c r="AH266" s="147"/>
      <c r="AI266" s="147"/>
      <c r="AJ266" s="147"/>
      <c r="AK266" s="147"/>
      <c r="AL266" s="147"/>
      <c r="AM266" s="147"/>
      <c r="AN266" s="147"/>
    </row>
    <row r="267" spans="1:40" x14ac:dyDescent="0.3">
      <c r="A267" s="147"/>
      <c r="B267" s="147"/>
      <c r="C267" s="147"/>
      <c r="D267" s="147"/>
      <c r="E267" s="147"/>
      <c r="F267" s="147"/>
      <c r="G267" s="147"/>
      <c r="H267" s="147"/>
      <c r="I267" s="147"/>
      <c r="J267" s="147"/>
      <c r="K267" s="147"/>
      <c r="L267" s="147"/>
      <c r="M267" s="147"/>
      <c r="N267" s="147"/>
      <c r="O267" s="147"/>
      <c r="P267" s="147"/>
      <c r="Q267" s="147"/>
      <c r="R267" s="147"/>
      <c r="S267" s="147"/>
      <c r="T267" s="147"/>
      <c r="U267" s="147"/>
      <c r="V267" s="147"/>
      <c r="W267" s="147"/>
      <c r="X267" s="147"/>
      <c r="Y267" s="147"/>
      <c r="Z267" s="147"/>
      <c r="AA267" s="147"/>
      <c r="AB267" s="147"/>
      <c r="AC267" s="147"/>
      <c r="AD267" s="147"/>
      <c r="AE267" s="147"/>
      <c r="AF267" s="147"/>
      <c r="AG267" s="147"/>
      <c r="AH267" s="147"/>
      <c r="AI267" s="147"/>
      <c r="AJ267" s="147"/>
      <c r="AK267" s="147"/>
      <c r="AL267" s="147"/>
      <c r="AM267" s="147"/>
      <c r="AN267" s="147"/>
    </row>
    <row r="268" spans="1:40" x14ac:dyDescent="0.3">
      <c r="A268" s="147"/>
      <c r="B268" s="147"/>
      <c r="C268" s="147"/>
      <c r="D268" s="147"/>
      <c r="E268" s="147"/>
      <c r="F268" s="147"/>
      <c r="G268" s="147"/>
      <c r="H268" s="147"/>
      <c r="I268" s="147"/>
      <c r="J268" s="147"/>
      <c r="K268" s="147"/>
      <c r="L268" s="147"/>
      <c r="M268" s="147"/>
      <c r="N268" s="147"/>
      <c r="O268" s="147"/>
      <c r="P268" s="147"/>
      <c r="Q268" s="147"/>
      <c r="R268" s="147"/>
      <c r="S268" s="147"/>
      <c r="T268" s="147"/>
      <c r="U268" s="147"/>
      <c r="V268" s="147"/>
      <c r="W268" s="147"/>
      <c r="X268" s="147"/>
      <c r="Y268" s="147"/>
      <c r="Z268" s="147"/>
      <c r="AA268" s="147"/>
      <c r="AB268" s="147"/>
      <c r="AC268" s="147"/>
      <c r="AD268" s="147"/>
      <c r="AE268" s="147"/>
      <c r="AF268" s="147"/>
      <c r="AG268" s="147"/>
      <c r="AH268" s="147"/>
      <c r="AI268" s="147"/>
      <c r="AJ268" s="147"/>
      <c r="AK268" s="147"/>
      <c r="AL268" s="147"/>
      <c r="AM268" s="147"/>
      <c r="AN268" s="147"/>
    </row>
    <row r="269" spans="1:40" x14ac:dyDescent="0.3">
      <c r="A269" s="147"/>
      <c r="B269" s="147"/>
      <c r="C269" s="147"/>
      <c r="D269" s="147"/>
      <c r="E269" s="147"/>
      <c r="F269" s="147"/>
      <c r="G269" s="147"/>
      <c r="H269" s="147"/>
      <c r="I269" s="147"/>
      <c r="J269" s="147"/>
      <c r="K269" s="147"/>
      <c r="L269" s="147"/>
      <c r="M269" s="147"/>
      <c r="N269" s="147"/>
      <c r="O269" s="147"/>
      <c r="P269" s="147"/>
      <c r="Q269" s="147"/>
      <c r="R269" s="147"/>
      <c r="S269" s="147"/>
      <c r="T269" s="147"/>
      <c r="U269" s="147"/>
      <c r="V269" s="147"/>
      <c r="W269" s="147"/>
      <c r="X269" s="147"/>
      <c r="Y269" s="147"/>
      <c r="Z269" s="147"/>
      <c r="AA269" s="147"/>
      <c r="AB269" s="147"/>
      <c r="AC269" s="147"/>
      <c r="AD269" s="147"/>
      <c r="AE269" s="147"/>
      <c r="AF269" s="147"/>
      <c r="AG269" s="147"/>
      <c r="AH269" s="147"/>
      <c r="AI269" s="147"/>
      <c r="AJ269" s="147"/>
      <c r="AK269" s="147"/>
      <c r="AL269" s="147"/>
      <c r="AM269" s="147"/>
      <c r="AN269" s="147"/>
    </row>
    <row r="270" spans="1:40" x14ac:dyDescent="0.3">
      <c r="A270" s="147"/>
      <c r="B270" s="147"/>
      <c r="C270" s="147"/>
      <c r="D270" s="147"/>
      <c r="E270" s="147"/>
      <c r="F270" s="147"/>
      <c r="G270" s="147"/>
      <c r="H270" s="147"/>
      <c r="I270" s="147"/>
      <c r="J270" s="147"/>
      <c r="K270" s="147"/>
      <c r="L270" s="147"/>
      <c r="M270" s="147"/>
      <c r="N270" s="147"/>
      <c r="O270" s="147"/>
      <c r="P270" s="147"/>
      <c r="Q270" s="147"/>
      <c r="R270" s="147"/>
      <c r="S270" s="147"/>
      <c r="T270" s="147"/>
      <c r="U270" s="147"/>
      <c r="V270" s="147"/>
      <c r="W270" s="147"/>
      <c r="X270" s="147"/>
      <c r="Y270" s="147"/>
      <c r="Z270" s="147"/>
      <c r="AA270" s="147"/>
      <c r="AB270" s="147"/>
      <c r="AC270" s="147"/>
      <c r="AD270" s="147"/>
      <c r="AE270" s="147"/>
      <c r="AF270" s="147"/>
      <c r="AG270" s="147"/>
      <c r="AH270" s="147"/>
      <c r="AI270" s="147"/>
      <c r="AJ270" s="147"/>
      <c r="AK270" s="147"/>
      <c r="AL270" s="147"/>
      <c r="AM270" s="147"/>
      <c r="AN270" s="147"/>
    </row>
    <row r="271" spans="1:40" x14ac:dyDescent="0.3">
      <c r="A271" s="147"/>
      <c r="B271" s="147"/>
      <c r="C271" s="147"/>
      <c r="D271" s="147"/>
      <c r="E271" s="147"/>
      <c r="F271" s="147"/>
      <c r="G271" s="147"/>
      <c r="H271" s="147"/>
      <c r="I271" s="147"/>
      <c r="J271" s="147"/>
      <c r="K271" s="147"/>
      <c r="L271" s="147"/>
      <c r="M271" s="147"/>
      <c r="N271" s="147"/>
      <c r="O271" s="147"/>
      <c r="P271" s="147"/>
      <c r="Q271" s="147"/>
      <c r="R271" s="147"/>
      <c r="S271" s="147"/>
      <c r="T271" s="147"/>
      <c r="U271" s="147"/>
      <c r="V271" s="147"/>
      <c r="W271" s="147"/>
      <c r="X271" s="147"/>
      <c r="Y271" s="147"/>
      <c r="Z271" s="147"/>
      <c r="AA271" s="147"/>
      <c r="AB271" s="147"/>
      <c r="AC271" s="147"/>
      <c r="AD271" s="147"/>
      <c r="AE271" s="147"/>
      <c r="AF271" s="147"/>
      <c r="AG271" s="147"/>
      <c r="AH271" s="147"/>
      <c r="AI271" s="147"/>
      <c r="AJ271" s="147"/>
      <c r="AK271" s="147"/>
      <c r="AL271" s="147"/>
      <c r="AM271" s="147"/>
      <c r="AN271" s="147"/>
    </row>
    <row r="272" spans="1:40" x14ac:dyDescent="0.3">
      <c r="A272" s="147"/>
      <c r="B272" s="147"/>
      <c r="C272" s="147"/>
      <c r="D272" s="147"/>
      <c r="E272" s="147"/>
      <c r="F272" s="147"/>
      <c r="G272" s="147"/>
      <c r="H272" s="147"/>
      <c r="I272" s="147"/>
      <c r="J272" s="147"/>
      <c r="K272" s="147"/>
      <c r="L272" s="147"/>
      <c r="M272" s="147"/>
      <c r="N272" s="147"/>
      <c r="O272" s="147"/>
      <c r="P272" s="147"/>
      <c r="Q272" s="147"/>
      <c r="R272" s="147"/>
      <c r="S272" s="147"/>
      <c r="T272" s="147"/>
      <c r="U272" s="147"/>
      <c r="V272" s="147"/>
      <c r="W272" s="147"/>
      <c r="X272" s="147"/>
      <c r="Y272" s="147"/>
      <c r="Z272" s="147"/>
      <c r="AA272" s="147"/>
      <c r="AB272" s="147"/>
      <c r="AC272" s="147"/>
      <c r="AD272" s="147"/>
      <c r="AE272" s="147"/>
      <c r="AF272" s="147"/>
      <c r="AG272" s="147"/>
      <c r="AH272" s="147"/>
      <c r="AI272" s="147"/>
      <c r="AJ272" s="147"/>
      <c r="AK272" s="147"/>
      <c r="AL272" s="147"/>
      <c r="AM272" s="147"/>
      <c r="AN272" s="147"/>
    </row>
    <row r="273" spans="1:40" x14ac:dyDescent="0.3">
      <c r="A273" s="147"/>
      <c r="B273" s="147"/>
      <c r="C273" s="147"/>
      <c r="D273" s="147"/>
      <c r="E273" s="147"/>
      <c r="F273" s="147"/>
      <c r="G273" s="147"/>
      <c r="H273" s="147"/>
      <c r="I273" s="147"/>
      <c r="J273" s="147"/>
      <c r="K273" s="147"/>
      <c r="L273" s="147"/>
      <c r="M273" s="147"/>
      <c r="N273" s="147"/>
      <c r="O273" s="147"/>
      <c r="P273" s="147"/>
      <c r="Q273" s="147"/>
      <c r="R273" s="147"/>
      <c r="S273" s="147"/>
      <c r="T273" s="147"/>
      <c r="U273" s="147"/>
      <c r="V273" s="147"/>
      <c r="W273" s="147"/>
      <c r="X273" s="147"/>
      <c r="Y273" s="147"/>
      <c r="Z273" s="147"/>
      <c r="AA273" s="147"/>
      <c r="AB273" s="147"/>
      <c r="AC273" s="147"/>
      <c r="AD273" s="147"/>
      <c r="AE273" s="147"/>
      <c r="AF273" s="147"/>
      <c r="AG273" s="147"/>
      <c r="AH273" s="147"/>
      <c r="AI273" s="147"/>
      <c r="AJ273" s="147"/>
      <c r="AK273" s="147"/>
      <c r="AL273" s="147"/>
      <c r="AM273" s="147"/>
      <c r="AN273" s="147"/>
    </row>
    <row r="274" spans="1:40" x14ac:dyDescent="0.3">
      <c r="A274" s="146"/>
      <c r="B274" s="146"/>
      <c r="C274" s="146"/>
      <c r="D274" s="147"/>
      <c r="E274" s="138"/>
      <c r="F274" s="138"/>
      <c r="G274" s="147"/>
      <c r="Q274" s="147"/>
      <c r="R274" s="146"/>
      <c r="S274" s="146"/>
      <c r="T274" s="146"/>
      <c r="U274" s="146"/>
      <c r="V274" s="138"/>
      <c r="W274" s="138"/>
      <c r="X274" s="147"/>
      <c r="AH274" s="147"/>
      <c r="AI274" s="146"/>
      <c r="AJ274" s="146"/>
      <c r="AK274" s="146"/>
      <c r="AL274" s="146"/>
      <c r="AM274" s="138"/>
      <c r="AN274" s="138"/>
    </row>
    <row r="275" spans="1:40" x14ac:dyDescent="0.3">
      <c r="A275" s="150"/>
      <c r="B275" s="143"/>
      <c r="C275" s="149"/>
      <c r="D275" s="147"/>
      <c r="E275" s="136"/>
      <c r="F275" s="136"/>
      <c r="G275" s="147"/>
      <c r="Q275" s="147"/>
      <c r="R275" s="153"/>
      <c r="S275" s="150"/>
      <c r="T275" s="143"/>
      <c r="U275" s="149"/>
      <c r="V275" s="136"/>
      <c r="W275" s="136"/>
      <c r="X275" s="147"/>
      <c r="AH275" s="147"/>
      <c r="AI275" s="153"/>
      <c r="AJ275" s="150"/>
      <c r="AK275" s="143"/>
      <c r="AL275" s="149"/>
      <c r="AM275" s="136"/>
      <c r="AN275" s="136"/>
    </row>
    <row r="276" spans="1:40" ht="14.5" x14ac:dyDescent="0.35">
      <c r="A276" s="150"/>
      <c r="B276" s="143"/>
      <c r="C276" s="149"/>
      <c r="D276" s="147"/>
      <c r="E276" s="136"/>
      <c r="F276" s="136"/>
      <c r="G276" s="147"/>
      <c r="H276" s="155"/>
      <c r="I276" s="155"/>
      <c r="Q276" s="147"/>
      <c r="R276" s="154"/>
      <c r="S276" s="150"/>
      <c r="T276" s="143"/>
      <c r="U276" s="149"/>
      <c r="V276" s="136"/>
      <c r="W276" s="136"/>
      <c r="X276" s="147"/>
      <c r="Y276" s="155"/>
      <c r="Z276" s="155"/>
      <c r="AH276" s="147"/>
      <c r="AI276" s="154"/>
      <c r="AJ276" s="150"/>
      <c r="AK276" s="143"/>
      <c r="AL276" s="149"/>
      <c r="AM276" s="136"/>
      <c r="AN276" s="136"/>
    </row>
    <row r="277" spans="1:40" x14ac:dyDescent="0.3">
      <c r="A277" s="150"/>
      <c r="B277" s="143"/>
      <c r="C277" s="149"/>
      <c r="D277" s="147"/>
      <c r="E277" s="136"/>
      <c r="F277" s="136"/>
      <c r="G277" s="147"/>
      <c r="H277" s="135"/>
      <c r="I277" s="135"/>
      <c r="Q277" s="147"/>
      <c r="R277" s="231"/>
      <c r="S277" s="150"/>
      <c r="T277" s="143"/>
      <c r="U277" s="149"/>
      <c r="V277" s="136"/>
      <c r="W277" s="136"/>
      <c r="X277" s="147"/>
      <c r="Y277" s="135"/>
      <c r="Z277" s="135"/>
      <c r="AH277" s="147"/>
      <c r="AI277" s="231"/>
      <c r="AJ277" s="150"/>
      <c r="AK277" s="143"/>
      <c r="AL277" s="149"/>
      <c r="AM277" s="136"/>
      <c r="AN277" s="136"/>
    </row>
    <row r="278" spans="1:40" x14ac:dyDescent="0.3">
      <c r="A278" s="150"/>
      <c r="B278" s="143"/>
      <c r="C278" s="149"/>
      <c r="D278" s="147"/>
      <c r="E278" s="136"/>
      <c r="F278" s="136"/>
      <c r="G278" s="147"/>
      <c r="H278" s="135"/>
      <c r="I278" s="135"/>
      <c r="Q278" s="147"/>
      <c r="R278" s="231"/>
      <c r="S278" s="150"/>
      <c r="T278" s="143"/>
      <c r="U278" s="149"/>
      <c r="V278" s="136"/>
      <c r="W278" s="136"/>
      <c r="X278" s="147"/>
      <c r="Y278" s="135"/>
      <c r="Z278" s="135"/>
      <c r="AH278" s="147"/>
      <c r="AI278" s="231"/>
      <c r="AJ278" s="150"/>
      <c r="AK278" s="143"/>
      <c r="AL278" s="149"/>
      <c r="AM278" s="136"/>
      <c r="AN278" s="136"/>
    </row>
    <row r="279" spans="1:40" x14ac:dyDescent="0.3">
      <c r="A279" s="150"/>
      <c r="B279" s="143"/>
      <c r="C279" s="149"/>
      <c r="D279" s="147"/>
      <c r="E279" s="136"/>
      <c r="F279" s="136"/>
      <c r="G279" s="147"/>
      <c r="H279" s="135"/>
      <c r="I279" s="135"/>
      <c r="Q279" s="147"/>
      <c r="R279" s="147"/>
      <c r="S279" s="150"/>
      <c r="T279" s="143"/>
      <c r="U279" s="149"/>
      <c r="V279" s="136"/>
      <c r="W279" s="136"/>
      <c r="X279" s="147"/>
      <c r="Y279" s="135"/>
      <c r="Z279" s="135"/>
      <c r="AH279" s="147"/>
      <c r="AI279" s="147"/>
      <c r="AJ279" s="150"/>
      <c r="AK279" s="143"/>
      <c r="AL279" s="149"/>
      <c r="AM279" s="136"/>
      <c r="AN279" s="136"/>
    </row>
    <row r="280" spans="1:40" x14ac:dyDescent="0.3">
      <c r="A280" s="150"/>
      <c r="B280" s="143"/>
      <c r="C280" s="149"/>
      <c r="D280" s="147"/>
      <c r="E280" s="136"/>
      <c r="F280" s="136"/>
      <c r="G280" s="147"/>
      <c r="H280" s="135"/>
      <c r="I280" s="135"/>
      <c r="Q280" s="147"/>
      <c r="R280" s="147"/>
      <c r="S280" s="150"/>
      <c r="T280" s="143"/>
      <c r="U280" s="149"/>
      <c r="V280" s="136"/>
      <c r="W280" s="136"/>
      <c r="X280" s="147"/>
      <c r="Y280" s="135"/>
      <c r="Z280" s="135"/>
      <c r="AH280" s="147"/>
      <c r="AI280" s="147"/>
      <c r="AJ280" s="150"/>
      <c r="AK280" s="143"/>
      <c r="AL280" s="149"/>
      <c r="AM280" s="136"/>
      <c r="AN280" s="136"/>
    </row>
    <row r="281" spans="1:40" x14ac:dyDescent="0.3">
      <c r="A281" s="150"/>
      <c r="B281" s="143"/>
      <c r="C281" s="149"/>
      <c r="D281" s="147"/>
      <c r="E281" s="136"/>
      <c r="F281" s="136"/>
      <c r="G281" s="147"/>
      <c r="H281" s="135"/>
      <c r="I281" s="135"/>
      <c r="Q281" s="147"/>
      <c r="R281" s="147"/>
      <c r="S281" s="150"/>
      <c r="T281" s="143"/>
      <c r="U281" s="149"/>
      <c r="V281" s="136"/>
      <c r="W281" s="136"/>
      <c r="X281" s="147"/>
      <c r="Y281" s="135"/>
      <c r="Z281" s="135"/>
      <c r="AH281" s="147"/>
      <c r="AI281" s="147"/>
      <c r="AJ281" s="150"/>
      <c r="AK281" s="143"/>
      <c r="AL281" s="149"/>
      <c r="AM281" s="136"/>
      <c r="AN281" s="136"/>
    </row>
    <row r="282" spans="1:40" x14ac:dyDescent="0.3">
      <c r="A282" s="150"/>
      <c r="B282" s="143"/>
      <c r="C282" s="149"/>
      <c r="D282" s="147"/>
      <c r="E282" s="136"/>
      <c r="F282" s="136"/>
      <c r="G282" s="147"/>
      <c r="Q282" s="147"/>
      <c r="R282" s="147"/>
      <c r="S282" s="150"/>
      <c r="T282" s="143"/>
      <c r="U282" s="149"/>
      <c r="V282" s="136"/>
      <c r="W282" s="136"/>
      <c r="X282" s="147"/>
      <c r="AH282" s="147"/>
      <c r="AI282" s="147"/>
      <c r="AJ282" s="150"/>
      <c r="AK282" s="143"/>
      <c r="AL282" s="149"/>
      <c r="AM282" s="136"/>
      <c r="AN282" s="136"/>
    </row>
    <row r="283" spans="1:40" x14ac:dyDescent="0.3">
      <c r="A283" s="150"/>
      <c r="B283" s="143"/>
      <c r="C283" s="149"/>
      <c r="D283" s="147"/>
      <c r="E283" s="136"/>
      <c r="F283" s="136"/>
      <c r="G283" s="147"/>
      <c r="Q283" s="147"/>
      <c r="R283" s="147"/>
      <c r="S283" s="150"/>
      <c r="T283" s="143"/>
      <c r="U283" s="149"/>
      <c r="V283" s="136"/>
      <c r="W283" s="136"/>
      <c r="X283" s="147"/>
      <c r="AH283" s="147"/>
      <c r="AI283" s="147"/>
      <c r="AJ283" s="150"/>
      <c r="AK283" s="143"/>
      <c r="AL283" s="149"/>
      <c r="AM283" s="136"/>
      <c r="AN283" s="136"/>
    </row>
    <row r="284" spans="1:40" ht="14.5" x14ac:dyDescent="0.35">
      <c r="A284" s="150"/>
      <c r="B284" s="143"/>
      <c r="C284" s="149"/>
      <c r="D284" s="147"/>
      <c r="E284" s="136"/>
      <c r="F284" s="136"/>
      <c r="G284" s="147"/>
      <c r="H284" s="156"/>
      <c r="I284" s="156"/>
      <c r="J284" s="156"/>
      <c r="K284" s="156"/>
      <c r="L284" s="156"/>
      <c r="M284" s="156"/>
      <c r="Q284" s="147"/>
      <c r="R284" s="147"/>
      <c r="S284" s="150"/>
      <c r="T284" s="143"/>
      <c r="U284" s="149"/>
      <c r="V284" s="136"/>
      <c r="W284" s="136"/>
      <c r="X284" s="147"/>
      <c r="Y284" s="156"/>
      <c r="Z284" s="156"/>
      <c r="AA284" s="156"/>
      <c r="AB284" s="156"/>
      <c r="AC284" s="156"/>
      <c r="AD284" s="156"/>
      <c r="AH284" s="147"/>
      <c r="AI284" s="147"/>
      <c r="AJ284" s="150"/>
      <c r="AK284" s="143"/>
      <c r="AL284" s="149"/>
      <c r="AM284" s="136"/>
      <c r="AN284" s="136"/>
    </row>
    <row r="285" spans="1:40" x14ac:dyDescent="0.3">
      <c r="A285" s="150"/>
      <c r="B285" s="143"/>
      <c r="C285" s="149"/>
      <c r="D285" s="147"/>
      <c r="E285" s="136"/>
      <c r="F285" s="136"/>
      <c r="G285" s="147"/>
      <c r="H285" s="135"/>
      <c r="I285" s="135"/>
      <c r="J285" s="135"/>
      <c r="K285" s="135"/>
      <c r="L285" s="135"/>
      <c r="M285" s="135"/>
      <c r="Q285" s="147"/>
      <c r="R285" s="147"/>
      <c r="S285" s="150"/>
      <c r="T285" s="143"/>
      <c r="U285" s="149"/>
      <c r="V285" s="136"/>
      <c r="W285" s="136"/>
      <c r="X285" s="147"/>
      <c r="Y285" s="135"/>
      <c r="Z285" s="135"/>
      <c r="AA285" s="135"/>
      <c r="AB285" s="135"/>
      <c r="AC285" s="135"/>
      <c r="AD285" s="135"/>
      <c r="AH285" s="147"/>
      <c r="AI285" s="147"/>
      <c r="AJ285" s="150"/>
      <c r="AK285" s="143"/>
      <c r="AL285" s="149"/>
      <c r="AM285" s="136"/>
      <c r="AN285" s="136"/>
    </row>
    <row r="286" spans="1:40" x14ac:dyDescent="0.3">
      <c r="A286" s="150"/>
      <c r="B286" s="143"/>
      <c r="C286" s="149"/>
      <c r="D286" s="147"/>
      <c r="E286" s="136"/>
      <c r="F286" s="136"/>
      <c r="G286" s="147"/>
      <c r="H286" s="135"/>
      <c r="I286" s="135"/>
      <c r="J286" s="135"/>
      <c r="K286" s="135"/>
      <c r="L286" s="135"/>
      <c r="M286" s="135"/>
      <c r="Q286" s="147"/>
      <c r="R286" s="147"/>
      <c r="S286" s="150"/>
      <c r="T286" s="143"/>
      <c r="U286" s="149"/>
      <c r="V286" s="136"/>
      <c r="W286" s="136"/>
      <c r="X286" s="147"/>
      <c r="Y286" s="135"/>
      <c r="Z286" s="135"/>
      <c r="AA286" s="135"/>
      <c r="AB286" s="135"/>
      <c r="AC286" s="135"/>
      <c r="AD286" s="135"/>
      <c r="AH286" s="147"/>
      <c r="AI286" s="147"/>
      <c r="AJ286" s="150"/>
      <c r="AK286" s="143"/>
      <c r="AL286" s="149"/>
      <c r="AM286" s="136"/>
      <c r="AN286" s="136"/>
    </row>
    <row r="287" spans="1:40" x14ac:dyDescent="0.3">
      <c r="A287" s="150"/>
      <c r="B287" s="143"/>
      <c r="C287" s="149"/>
      <c r="D287" s="147"/>
      <c r="E287" s="136"/>
      <c r="F287" s="136"/>
      <c r="G287" s="147"/>
      <c r="H287" s="135"/>
      <c r="I287" s="135"/>
      <c r="J287" s="135"/>
      <c r="K287" s="135"/>
      <c r="L287" s="135"/>
      <c r="M287" s="135"/>
      <c r="Q287" s="147"/>
      <c r="R287" s="147"/>
      <c r="S287" s="150"/>
      <c r="T287" s="143"/>
      <c r="U287" s="149"/>
      <c r="V287" s="136"/>
      <c r="W287" s="136"/>
      <c r="X287" s="147"/>
      <c r="Y287" s="135"/>
      <c r="Z287" s="135"/>
      <c r="AA287" s="135"/>
      <c r="AB287" s="135"/>
      <c r="AC287" s="135"/>
      <c r="AD287" s="135"/>
      <c r="AH287" s="147"/>
      <c r="AI287" s="147"/>
      <c r="AJ287" s="150"/>
      <c r="AK287" s="143"/>
      <c r="AL287" s="149"/>
      <c r="AM287" s="136"/>
      <c r="AN287" s="136"/>
    </row>
    <row r="288" spans="1:40" x14ac:dyDescent="0.3">
      <c r="A288" s="150"/>
      <c r="B288" s="143"/>
      <c r="C288" s="149"/>
      <c r="D288" s="147"/>
      <c r="E288" s="136"/>
      <c r="F288" s="136"/>
      <c r="G288" s="147"/>
      <c r="Q288" s="147"/>
      <c r="R288" s="147"/>
      <c r="S288" s="150"/>
      <c r="T288" s="143"/>
      <c r="U288" s="149"/>
      <c r="V288" s="136"/>
      <c r="W288" s="136"/>
      <c r="X288" s="147"/>
      <c r="AH288" s="147"/>
      <c r="AI288" s="147"/>
      <c r="AJ288" s="150"/>
      <c r="AK288" s="143"/>
      <c r="AL288" s="149"/>
      <c r="AM288" s="136"/>
      <c r="AN288" s="136"/>
    </row>
    <row r="289" spans="1:40" ht="14.5" x14ac:dyDescent="0.35">
      <c r="A289" s="150"/>
      <c r="B289" s="143"/>
      <c r="C289" s="149"/>
      <c r="D289" s="147"/>
      <c r="E289" s="136"/>
      <c r="F289" s="136"/>
      <c r="G289" s="147"/>
      <c r="H289" s="156"/>
      <c r="I289" s="156"/>
      <c r="J289" s="156"/>
      <c r="K289" s="156"/>
      <c r="L289" s="156"/>
      <c r="M289" s="156"/>
      <c r="N289" s="156"/>
      <c r="O289" s="156"/>
      <c r="P289" s="156"/>
      <c r="Q289" s="147"/>
      <c r="R289" s="147"/>
      <c r="S289" s="150"/>
      <c r="T289" s="143"/>
      <c r="U289" s="149"/>
      <c r="V289" s="136"/>
      <c r="W289" s="136"/>
      <c r="X289" s="147"/>
      <c r="Y289" s="156"/>
      <c r="Z289" s="156"/>
      <c r="AA289" s="156"/>
      <c r="AB289" s="156"/>
      <c r="AC289" s="156"/>
      <c r="AD289" s="156"/>
      <c r="AE289" s="156"/>
      <c r="AF289" s="156"/>
      <c r="AG289" s="156"/>
      <c r="AH289" s="147"/>
      <c r="AI289" s="147"/>
      <c r="AJ289" s="150"/>
      <c r="AK289" s="143"/>
      <c r="AL289" s="149"/>
      <c r="AM289" s="136"/>
      <c r="AN289" s="136"/>
    </row>
    <row r="290" spans="1:40" x14ac:dyDescent="0.3">
      <c r="A290" s="150"/>
      <c r="B290" s="143"/>
      <c r="C290" s="149"/>
      <c r="D290" s="147"/>
      <c r="E290" s="136"/>
      <c r="F290" s="136"/>
      <c r="G290" s="147"/>
      <c r="H290" s="135"/>
      <c r="I290" s="135"/>
      <c r="J290" s="135"/>
      <c r="K290" s="135"/>
      <c r="L290" s="135"/>
      <c r="M290" s="135"/>
      <c r="N290" s="135"/>
      <c r="O290" s="135"/>
      <c r="P290" s="135"/>
      <c r="Q290" s="147"/>
      <c r="R290" s="147"/>
      <c r="S290" s="150"/>
      <c r="T290" s="143"/>
      <c r="U290" s="149"/>
      <c r="V290" s="136"/>
      <c r="W290" s="136"/>
      <c r="X290" s="147"/>
      <c r="Y290" s="135"/>
      <c r="Z290" s="135"/>
      <c r="AA290" s="135"/>
      <c r="AB290" s="135"/>
      <c r="AC290" s="135"/>
      <c r="AD290" s="135"/>
      <c r="AE290" s="135"/>
      <c r="AF290" s="135"/>
      <c r="AG290" s="135"/>
      <c r="AH290" s="147"/>
      <c r="AI290" s="147"/>
      <c r="AJ290" s="150"/>
      <c r="AK290" s="143"/>
      <c r="AL290" s="149"/>
      <c r="AM290" s="136"/>
      <c r="AN290" s="136"/>
    </row>
    <row r="291" spans="1:40" x14ac:dyDescent="0.3">
      <c r="A291" s="150"/>
      <c r="B291" s="143"/>
      <c r="C291" s="149"/>
      <c r="D291" s="147"/>
      <c r="E291" s="136"/>
      <c r="F291" s="136"/>
      <c r="G291" s="147"/>
      <c r="H291" s="135"/>
      <c r="I291" s="135"/>
      <c r="J291" s="135"/>
      <c r="K291" s="135"/>
      <c r="L291" s="135"/>
      <c r="M291" s="135"/>
      <c r="N291" s="135"/>
      <c r="O291" s="135"/>
      <c r="P291" s="135"/>
      <c r="Q291" s="147"/>
      <c r="R291" s="147"/>
      <c r="S291" s="150"/>
      <c r="T291" s="143"/>
      <c r="U291" s="149"/>
      <c r="V291" s="136"/>
      <c r="W291" s="136"/>
      <c r="X291" s="147"/>
      <c r="Y291" s="135"/>
      <c r="Z291" s="135"/>
      <c r="AA291" s="135"/>
      <c r="AB291" s="135"/>
      <c r="AC291" s="135"/>
      <c r="AD291" s="135"/>
      <c r="AE291" s="135"/>
      <c r="AF291" s="135"/>
      <c r="AG291" s="135"/>
      <c r="AH291" s="147"/>
      <c r="AI291" s="147"/>
      <c r="AJ291" s="150"/>
      <c r="AK291" s="143"/>
      <c r="AL291" s="149"/>
      <c r="AM291" s="136"/>
      <c r="AN291" s="136"/>
    </row>
    <row r="292" spans="1:40" x14ac:dyDescent="0.3">
      <c r="A292" s="150"/>
      <c r="B292" s="143"/>
      <c r="C292" s="149"/>
      <c r="D292" s="147"/>
      <c r="E292" s="136"/>
      <c r="F292" s="136"/>
      <c r="G292" s="147"/>
      <c r="H292" s="135"/>
      <c r="I292" s="135"/>
      <c r="J292" s="135"/>
      <c r="K292" s="135"/>
      <c r="L292" s="135"/>
      <c r="M292" s="135"/>
      <c r="N292" s="135"/>
      <c r="O292" s="135"/>
      <c r="P292" s="135"/>
      <c r="Q292" s="147"/>
      <c r="R292" s="147"/>
      <c r="S292" s="150"/>
      <c r="T292" s="143"/>
      <c r="U292" s="149"/>
      <c r="V292" s="136"/>
      <c r="W292" s="136"/>
      <c r="X292" s="147"/>
      <c r="Y292" s="135"/>
      <c r="Z292" s="135"/>
      <c r="AA292" s="135"/>
      <c r="AB292" s="135"/>
      <c r="AC292" s="135"/>
      <c r="AD292" s="135"/>
      <c r="AE292" s="135"/>
      <c r="AF292" s="135"/>
      <c r="AG292" s="135"/>
      <c r="AH292" s="147"/>
      <c r="AI292" s="147"/>
      <c r="AJ292" s="150"/>
      <c r="AK292" s="143"/>
      <c r="AL292" s="149"/>
      <c r="AM292" s="136"/>
      <c r="AN292" s="136"/>
    </row>
    <row r="293" spans="1:40" x14ac:dyDescent="0.3">
      <c r="A293" s="150"/>
      <c r="B293" s="143"/>
      <c r="C293" s="149"/>
      <c r="D293" s="147"/>
      <c r="E293" s="136"/>
      <c r="F293" s="136"/>
      <c r="G293" s="147"/>
      <c r="Q293" s="147"/>
      <c r="R293" s="147"/>
      <c r="S293" s="150"/>
      <c r="T293" s="143"/>
      <c r="U293" s="149"/>
      <c r="V293" s="136"/>
      <c r="W293" s="136"/>
      <c r="X293" s="147"/>
      <c r="AH293" s="147"/>
      <c r="AI293" s="147"/>
      <c r="AJ293" s="150"/>
      <c r="AK293" s="143"/>
      <c r="AL293" s="149"/>
      <c r="AM293" s="136"/>
      <c r="AN293" s="136"/>
    </row>
    <row r="294" spans="1:40" x14ac:dyDescent="0.3">
      <c r="A294" s="150"/>
      <c r="B294" s="143"/>
      <c r="C294" s="149"/>
      <c r="D294" s="147"/>
      <c r="E294" s="136"/>
      <c r="F294" s="136"/>
      <c r="G294" s="147"/>
      <c r="Q294" s="147"/>
      <c r="R294" s="147"/>
      <c r="S294" s="150"/>
      <c r="T294" s="143"/>
      <c r="U294" s="149"/>
      <c r="V294" s="136"/>
      <c r="W294" s="136"/>
      <c r="X294" s="147"/>
      <c r="AH294" s="147"/>
      <c r="AI294" s="147"/>
      <c r="AJ294" s="150"/>
      <c r="AK294" s="143"/>
      <c r="AL294" s="149"/>
      <c r="AM294" s="136"/>
      <c r="AN294" s="136"/>
    </row>
    <row r="295" spans="1:40" x14ac:dyDescent="0.3">
      <c r="A295" s="150"/>
      <c r="B295" s="143"/>
      <c r="C295" s="149"/>
      <c r="D295" s="147"/>
      <c r="E295" s="136"/>
      <c r="F295" s="136"/>
      <c r="G295" s="147"/>
      <c r="Q295" s="147"/>
      <c r="R295" s="147"/>
      <c r="S295" s="150"/>
      <c r="T295" s="143"/>
      <c r="U295" s="149"/>
      <c r="V295" s="136"/>
      <c r="W295" s="136"/>
      <c r="X295" s="147"/>
      <c r="AH295" s="147"/>
      <c r="AI295" s="147"/>
      <c r="AJ295" s="150"/>
      <c r="AK295" s="143"/>
      <c r="AL295" s="149"/>
      <c r="AM295" s="136"/>
      <c r="AN295" s="136"/>
    </row>
    <row r="296" spans="1:40" x14ac:dyDescent="0.3">
      <c r="A296" s="150"/>
      <c r="B296" s="143"/>
      <c r="C296" s="149"/>
      <c r="D296" s="147"/>
      <c r="E296" s="136"/>
      <c r="F296" s="136"/>
      <c r="G296" s="147"/>
      <c r="H296" s="147"/>
      <c r="I296" s="147"/>
      <c r="J296" s="147"/>
      <c r="K296" s="147"/>
      <c r="L296" s="147"/>
      <c r="M296" s="147"/>
      <c r="N296" s="147"/>
      <c r="O296" s="147"/>
      <c r="P296" s="147"/>
      <c r="Q296" s="147"/>
      <c r="R296" s="147"/>
      <c r="S296" s="150"/>
      <c r="T296" s="143"/>
      <c r="U296" s="149"/>
      <c r="V296" s="136"/>
      <c r="W296" s="136"/>
      <c r="X296" s="147"/>
      <c r="Y296" s="147"/>
      <c r="Z296" s="147"/>
      <c r="AA296" s="147"/>
      <c r="AB296" s="147"/>
      <c r="AC296" s="147"/>
      <c r="AD296" s="147"/>
      <c r="AE296" s="147"/>
      <c r="AF296" s="147"/>
      <c r="AG296" s="147"/>
      <c r="AH296" s="147"/>
      <c r="AI296" s="147"/>
      <c r="AJ296" s="150"/>
      <c r="AK296" s="143"/>
      <c r="AL296" s="149"/>
      <c r="AM296" s="136"/>
      <c r="AN296" s="136"/>
    </row>
    <row r="297" spans="1:40" x14ac:dyDescent="0.3">
      <c r="A297" s="150"/>
      <c r="B297" s="143"/>
      <c r="C297" s="149"/>
      <c r="D297" s="147"/>
      <c r="E297" s="136"/>
      <c r="F297" s="136"/>
      <c r="G297" s="147"/>
      <c r="H297" s="147"/>
      <c r="I297" s="147"/>
      <c r="J297" s="147"/>
      <c r="K297" s="147"/>
      <c r="L297" s="147"/>
      <c r="M297" s="147"/>
      <c r="N297" s="147"/>
      <c r="O297" s="147"/>
      <c r="P297" s="147"/>
      <c r="Q297" s="147"/>
      <c r="R297" s="147"/>
      <c r="S297" s="150"/>
      <c r="T297" s="143"/>
      <c r="U297" s="149"/>
      <c r="V297" s="136"/>
      <c r="W297" s="136"/>
      <c r="X297" s="147"/>
      <c r="Y297" s="147"/>
      <c r="Z297" s="147"/>
      <c r="AA297" s="147"/>
      <c r="AB297" s="147"/>
      <c r="AC297" s="147"/>
      <c r="AD297" s="147"/>
      <c r="AE297" s="147"/>
      <c r="AF297" s="147"/>
      <c r="AG297" s="147"/>
      <c r="AH297" s="147"/>
      <c r="AI297" s="147"/>
      <c r="AJ297" s="150"/>
      <c r="AK297" s="143"/>
      <c r="AL297" s="149"/>
      <c r="AM297" s="136"/>
      <c r="AN297" s="136"/>
    </row>
  </sheetData>
  <mergeCells count="8">
    <mergeCell ref="R277:R278"/>
    <mergeCell ref="AI277:AI278"/>
    <mergeCell ref="R4:R5"/>
    <mergeCell ref="AI4:AI5"/>
    <mergeCell ref="R95:R96"/>
    <mergeCell ref="AI95:AI96"/>
    <mergeCell ref="R186:R187"/>
    <mergeCell ref="AI186:AI187"/>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0AD4A0-52A3-4700-A90F-975E17A7D096}">
  <dimension ref="A1:Q69"/>
  <sheetViews>
    <sheetView showGridLines="0" topLeftCell="G1" zoomScale="90" zoomScaleNormal="90" workbookViewId="0"/>
  </sheetViews>
  <sheetFormatPr defaultColWidth="8.58203125" defaultRowHeight="12.5" x14ac:dyDescent="0.25"/>
  <cols>
    <col min="1" max="1" width="10.33203125" style="1" customWidth="1"/>
    <col min="2" max="2" width="8.58203125" style="1"/>
    <col min="3" max="3" width="9.08203125" style="1" customWidth="1"/>
    <col min="4" max="4" width="8.58203125" style="1"/>
    <col min="5" max="5" width="10.83203125" style="1" customWidth="1"/>
    <col min="6" max="6" width="8.58203125" style="1"/>
    <col min="7" max="7" width="30.25" style="1" customWidth="1"/>
    <col min="8" max="8" width="12.33203125" style="1" customWidth="1"/>
    <col min="9" max="9" width="13.5" style="1" customWidth="1"/>
    <col min="10" max="10" width="12.33203125" style="1" customWidth="1"/>
    <col min="11" max="11" width="11.75" style="1" customWidth="1"/>
    <col min="12" max="15" width="12.33203125" style="1" customWidth="1"/>
    <col min="16" max="16" width="8.58203125" style="1"/>
    <col min="17" max="17" width="41.83203125" style="1" customWidth="1"/>
    <col min="18" max="16384" width="8.58203125" style="1"/>
  </cols>
  <sheetData>
    <row r="1" spans="1:17" ht="38" x14ac:dyDescent="0.3">
      <c r="A1" s="16" t="s">
        <v>123</v>
      </c>
      <c r="B1" s="16" t="s">
        <v>109</v>
      </c>
      <c r="C1" s="146"/>
      <c r="D1" s="122" t="s">
        <v>233</v>
      </c>
      <c r="E1" s="122" t="s">
        <v>60</v>
      </c>
      <c r="G1" s="54" t="s">
        <v>87</v>
      </c>
      <c r="H1" s="55"/>
      <c r="I1" s="55"/>
      <c r="J1" s="55"/>
      <c r="K1" s="55"/>
      <c r="L1" s="55"/>
      <c r="M1" s="55"/>
      <c r="N1" s="55"/>
      <c r="O1" s="56"/>
      <c r="Q1" s="66" t="s">
        <v>191</v>
      </c>
    </row>
    <row r="2" spans="1:17" ht="14.5" thickBot="1" x14ac:dyDescent="0.35">
      <c r="A2" s="141" t="s">
        <v>38</v>
      </c>
      <c r="B2" s="129">
        <v>1180.5899999999999</v>
      </c>
      <c r="C2" s="149"/>
      <c r="D2" s="131">
        <v>5.2</v>
      </c>
      <c r="E2" s="131">
        <v>181</v>
      </c>
      <c r="G2" s="57"/>
      <c r="H2" s="4"/>
      <c r="I2" s="4"/>
      <c r="J2" s="4"/>
      <c r="K2" s="4"/>
      <c r="L2" s="4"/>
      <c r="M2" s="4"/>
      <c r="N2" s="4"/>
      <c r="O2" s="58"/>
      <c r="Q2" s="95" t="s">
        <v>265</v>
      </c>
    </row>
    <row r="3" spans="1:17" ht="14.5" x14ac:dyDescent="0.35">
      <c r="A3" s="141" t="s">
        <v>39</v>
      </c>
      <c r="B3" s="129">
        <v>1191.33</v>
      </c>
      <c r="C3" s="149"/>
      <c r="D3" s="131">
        <v>5.4</v>
      </c>
      <c r="E3" s="131">
        <v>186</v>
      </c>
      <c r="G3" s="59" t="s">
        <v>88</v>
      </c>
      <c r="H3" s="7"/>
      <c r="I3" s="4"/>
      <c r="J3" s="4"/>
      <c r="K3" s="4"/>
      <c r="L3" s="4"/>
      <c r="M3" s="4"/>
      <c r="N3" s="4"/>
      <c r="O3" s="58"/>
      <c r="Q3" s="67" t="s">
        <v>190</v>
      </c>
    </row>
    <row r="4" spans="1:17" ht="14" x14ac:dyDescent="0.3">
      <c r="A4" s="141" t="s">
        <v>40</v>
      </c>
      <c r="B4" s="129">
        <v>1228.81</v>
      </c>
      <c r="C4" s="149"/>
      <c r="D4" s="131">
        <v>5.4</v>
      </c>
      <c r="E4" s="131">
        <v>193</v>
      </c>
      <c r="G4" s="60" t="s">
        <v>89</v>
      </c>
      <c r="H4" s="2">
        <v>0.96026652723235351</v>
      </c>
      <c r="I4" s="4"/>
      <c r="J4" s="4"/>
      <c r="K4" s="4"/>
      <c r="L4" s="4"/>
      <c r="M4" s="4"/>
      <c r="N4" s="4"/>
      <c r="O4" s="58"/>
      <c r="Q4" s="232" t="s">
        <v>266</v>
      </c>
    </row>
    <row r="5" spans="1:17" ht="14" x14ac:dyDescent="0.3">
      <c r="A5" s="141" t="s">
        <v>41</v>
      </c>
      <c r="B5" s="129">
        <v>1248.29</v>
      </c>
      <c r="C5" s="149"/>
      <c r="D5" s="131">
        <v>5.8</v>
      </c>
      <c r="E5" s="131">
        <v>200</v>
      </c>
      <c r="G5" s="60" t="s">
        <v>90</v>
      </c>
      <c r="H5" s="2">
        <v>0.92211180332288423</v>
      </c>
      <c r="I5" s="4"/>
      <c r="J5" s="4"/>
      <c r="K5" s="4"/>
      <c r="L5" s="4"/>
      <c r="M5" s="4"/>
      <c r="N5" s="4"/>
      <c r="O5" s="58"/>
      <c r="Q5" s="232"/>
    </row>
    <row r="6" spans="1:17" ht="14.5" thickBot="1" x14ac:dyDescent="0.35">
      <c r="A6" s="141" t="s">
        <v>42</v>
      </c>
      <c r="B6" s="129">
        <v>1294.83</v>
      </c>
      <c r="C6" s="149"/>
      <c r="D6" s="131">
        <v>5.8</v>
      </c>
      <c r="E6" s="131">
        <v>206</v>
      </c>
      <c r="G6" s="60" t="s">
        <v>91</v>
      </c>
      <c r="H6" s="2">
        <v>0.91971524342512689</v>
      </c>
      <c r="I6" s="4"/>
      <c r="J6" s="4"/>
      <c r="K6" s="4"/>
      <c r="L6" s="4"/>
      <c r="M6" s="4"/>
      <c r="N6" s="4"/>
      <c r="O6" s="58"/>
      <c r="Q6" s="93" t="s">
        <v>192</v>
      </c>
    </row>
    <row r="7" spans="1:17" ht="14" x14ac:dyDescent="0.3">
      <c r="A7" s="141" t="s">
        <v>43</v>
      </c>
      <c r="B7" s="129">
        <v>1270.2</v>
      </c>
      <c r="C7" s="149"/>
      <c r="D7" s="131">
        <v>6.3</v>
      </c>
      <c r="E7" s="131">
        <v>214</v>
      </c>
      <c r="G7" s="60" t="s">
        <v>92</v>
      </c>
      <c r="H7" s="2">
        <v>260.43372928851966</v>
      </c>
      <c r="I7" s="4"/>
      <c r="J7" s="4"/>
      <c r="K7" s="4"/>
      <c r="L7" s="4"/>
      <c r="M7" s="4"/>
      <c r="N7" s="4"/>
      <c r="O7" s="58"/>
    </row>
    <row r="8" spans="1:17" ht="14.5" thickBot="1" x14ac:dyDescent="0.35">
      <c r="A8" s="141" t="s">
        <v>44</v>
      </c>
      <c r="B8" s="129">
        <v>1335.85</v>
      </c>
      <c r="C8" s="149"/>
      <c r="D8" s="131">
        <v>6.3</v>
      </c>
      <c r="E8" s="131">
        <v>222</v>
      </c>
      <c r="G8" s="61" t="s">
        <v>93</v>
      </c>
      <c r="H8" s="5">
        <v>68</v>
      </c>
      <c r="I8" s="4"/>
      <c r="J8" s="4"/>
      <c r="K8" s="4"/>
      <c r="L8" s="4"/>
      <c r="M8" s="4"/>
      <c r="N8" s="4"/>
      <c r="O8" s="58"/>
    </row>
    <row r="9" spans="1:17" ht="14" x14ac:dyDescent="0.3">
      <c r="A9" s="141" t="s">
        <v>45</v>
      </c>
      <c r="B9" s="129">
        <v>1418.3</v>
      </c>
      <c r="C9" s="149"/>
      <c r="D9" s="131">
        <v>6</v>
      </c>
      <c r="E9" s="131">
        <v>225</v>
      </c>
      <c r="G9" s="57"/>
      <c r="H9" s="4"/>
      <c r="I9" s="4"/>
      <c r="J9" s="4"/>
      <c r="K9" s="4"/>
      <c r="L9" s="4"/>
      <c r="M9" s="4"/>
      <c r="N9" s="4"/>
      <c r="O9" s="58"/>
    </row>
    <row r="10" spans="1:17" ht="14.5" thickBot="1" x14ac:dyDescent="0.35">
      <c r="A10" s="141" t="s">
        <v>46</v>
      </c>
      <c r="B10" s="129">
        <v>1420.86</v>
      </c>
      <c r="C10" s="149"/>
      <c r="D10" s="131">
        <v>6</v>
      </c>
      <c r="E10" s="131">
        <v>232</v>
      </c>
      <c r="G10" s="57" t="s">
        <v>94</v>
      </c>
      <c r="H10" s="4"/>
      <c r="I10" s="4"/>
      <c r="J10" s="4"/>
      <c r="K10" s="4"/>
      <c r="L10" s="4"/>
      <c r="M10" s="4"/>
      <c r="N10" s="4"/>
      <c r="O10" s="58"/>
    </row>
    <row r="11" spans="1:17" ht="14.5" x14ac:dyDescent="0.35">
      <c r="A11" s="141" t="s">
        <v>47</v>
      </c>
      <c r="B11" s="129">
        <v>1503.35</v>
      </c>
      <c r="C11" s="149"/>
      <c r="D11" s="131">
        <v>6.2</v>
      </c>
      <c r="E11" s="131">
        <v>241</v>
      </c>
      <c r="G11" s="62"/>
      <c r="H11" s="6" t="s">
        <v>98</v>
      </c>
      <c r="I11" s="6" t="s">
        <v>99</v>
      </c>
      <c r="J11" s="6" t="s">
        <v>100</v>
      </c>
      <c r="K11" s="6" t="s">
        <v>101</v>
      </c>
      <c r="L11" s="6" t="s">
        <v>102</v>
      </c>
      <c r="M11" s="4"/>
      <c r="N11" s="4"/>
      <c r="O11" s="58"/>
    </row>
    <row r="12" spans="1:17" ht="14" x14ac:dyDescent="0.3">
      <c r="A12" s="141" t="s">
        <v>48</v>
      </c>
      <c r="B12" s="129">
        <v>1526.75</v>
      </c>
      <c r="C12" s="149"/>
      <c r="D12" s="131">
        <v>6.5</v>
      </c>
      <c r="E12" s="131">
        <v>249</v>
      </c>
      <c r="G12" s="60" t="s">
        <v>95</v>
      </c>
      <c r="H12" s="2">
        <v>2</v>
      </c>
      <c r="I12" s="2">
        <v>52193899.946300372</v>
      </c>
      <c r="J12" s="2">
        <v>26096949.973150186</v>
      </c>
      <c r="K12" s="2">
        <v>384.76476393757338</v>
      </c>
      <c r="L12" s="2">
        <v>9.3935248367607882E-37</v>
      </c>
      <c r="M12" s="4"/>
      <c r="N12" s="4"/>
      <c r="O12" s="58"/>
    </row>
    <row r="13" spans="1:17" ht="14" x14ac:dyDescent="0.3">
      <c r="A13" s="141" t="s">
        <v>49</v>
      </c>
      <c r="B13" s="129">
        <v>1468.36</v>
      </c>
      <c r="C13" s="149"/>
      <c r="D13" s="131">
        <v>6.3</v>
      </c>
      <c r="E13" s="131">
        <v>249</v>
      </c>
      <c r="G13" s="60" t="s">
        <v>96</v>
      </c>
      <c r="H13" s="2">
        <v>65</v>
      </c>
      <c r="I13" s="2">
        <v>4408672.2778231865</v>
      </c>
      <c r="J13" s="2">
        <v>67825.727351125941</v>
      </c>
      <c r="K13" s="2"/>
      <c r="L13" s="2"/>
      <c r="M13" s="4"/>
      <c r="N13" s="4"/>
      <c r="O13" s="58"/>
    </row>
    <row r="14" spans="1:17" ht="14.5" thickBot="1" x14ac:dyDescent="0.35">
      <c r="A14" s="141" t="s">
        <v>50</v>
      </c>
      <c r="B14" s="129">
        <v>1322.7</v>
      </c>
      <c r="C14" s="149"/>
      <c r="D14" s="131">
        <v>6.4</v>
      </c>
      <c r="E14" s="131">
        <v>236</v>
      </c>
      <c r="G14" s="61" t="s">
        <v>97</v>
      </c>
      <c r="H14" s="5">
        <v>67</v>
      </c>
      <c r="I14" s="5">
        <v>56602572.22412356</v>
      </c>
      <c r="J14" s="5"/>
      <c r="K14" s="5"/>
      <c r="L14" s="5"/>
      <c r="M14" s="4"/>
      <c r="N14" s="4"/>
      <c r="O14" s="58"/>
    </row>
    <row r="15" spans="1:17" ht="14.5" thickBot="1" x14ac:dyDescent="0.35">
      <c r="A15" s="141" t="s">
        <v>51</v>
      </c>
      <c r="B15" s="129">
        <v>1280</v>
      </c>
      <c r="C15" s="149"/>
      <c r="D15" s="131">
        <v>6.7</v>
      </c>
      <c r="E15" s="131">
        <v>226</v>
      </c>
      <c r="G15" s="57"/>
      <c r="H15" s="4"/>
      <c r="I15" s="4"/>
      <c r="J15" s="4"/>
      <c r="K15" s="4"/>
      <c r="L15" s="4"/>
      <c r="M15" s="4"/>
      <c r="N15" s="4"/>
      <c r="O15" s="58"/>
    </row>
    <row r="16" spans="1:17" ht="14.5" x14ac:dyDescent="0.35">
      <c r="A16" s="141" t="s">
        <v>0</v>
      </c>
      <c r="B16" s="129">
        <v>1166.3599999999999</v>
      </c>
      <c r="C16" s="149"/>
      <c r="D16" s="131">
        <v>7.1</v>
      </c>
      <c r="E16" s="131">
        <v>232</v>
      </c>
      <c r="G16" s="62"/>
      <c r="H16" s="6" t="s">
        <v>103</v>
      </c>
      <c r="I16" s="6" t="s">
        <v>92</v>
      </c>
      <c r="J16" s="6" t="s">
        <v>104</v>
      </c>
      <c r="K16" s="6" t="s">
        <v>105</v>
      </c>
      <c r="L16" s="6" t="s">
        <v>124</v>
      </c>
      <c r="M16" s="6" t="s">
        <v>125</v>
      </c>
      <c r="N16" s="6" t="s">
        <v>126</v>
      </c>
      <c r="O16" s="63" t="s">
        <v>127</v>
      </c>
    </row>
    <row r="17" spans="1:15" ht="14" x14ac:dyDescent="0.3">
      <c r="A17" s="141" t="s">
        <v>1</v>
      </c>
      <c r="B17" s="129">
        <v>903.25</v>
      </c>
      <c r="C17" s="149"/>
      <c r="D17" s="131">
        <v>9.6999999999999993</v>
      </c>
      <c r="E17" s="131">
        <v>221</v>
      </c>
      <c r="G17" s="60" t="s">
        <v>86</v>
      </c>
      <c r="H17" s="2">
        <v>4.9900123308184448</v>
      </c>
      <c r="I17" s="2">
        <v>259.54265939522691</v>
      </c>
      <c r="J17" s="2">
        <v>1.9226174003325377E-2</v>
      </c>
      <c r="K17" s="2">
        <v>0.98471957386993592</v>
      </c>
      <c r="L17" s="2">
        <v>-513.35247159226367</v>
      </c>
      <c r="M17" s="2">
        <v>523.33249625390056</v>
      </c>
      <c r="N17" s="2">
        <v>-513.35247159226367</v>
      </c>
      <c r="O17" s="64">
        <v>523.33249625390056</v>
      </c>
    </row>
    <row r="18" spans="1:15" ht="14" x14ac:dyDescent="0.3">
      <c r="A18" s="141" t="s">
        <v>2</v>
      </c>
      <c r="B18" s="129">
        <v>797.87</v>
      </c>
      <c r="C18" s="149"/>
      <c r="D18" s="131">
        <v>9.1</v>
      </c>
      <c r="E18" s="131">
        <v>213</v>
      </c>
      <c r="G18" s="60" t="s">
        <v>233</v>
      </c>
      <c r="H18" s="2">
        <v>-243.00500933387463</v>
      </c>
      <c r="I18" s="2">
        <v>24.914714512695848</v>
      </c>
      <c r="J18" s="2">
        <v>-9.7534735631847607</v>
      </c>
      <c r="K18" s="2">
        <v>2.3815797573066773E-14</v>
      </c>
      <c r="L18" s="2">
        <v>-292.76313016394397</v>
      </c>
      <c r="M18" s="2">
        <v>-193.24688850380531</v>
      </c>
      <c r="N18" s="2">
        <v>-292.76313016394397</v>
      </c>
      <c r="O18" s="64">
        <v>-193.24688850380531</v>
      </c>
    </row>
    <row r="19" spans="1:15" ht="14.5" thickBot="1" x14ac:dyDescent="0.35">
      <c r="A19" s="141" t="s">
        <v>3</v>
      </c>
      <c r="B19" s="129">
        <v>919.32</v>
      </c>
      <c r="C19" s="149"/>
      <c r="D19" s="131">
        <v>8.1</v>
      </c>
      <c r="E19" s="131">
        <v>182</v>
      </c>
      <c r="G19" s="61" t="s">
        <v>60</v>
      </c>
      <c r="H19" s="5">
        <v>13.402495686441702</v>
      </c>
      <c r="I19" s="5">
        <v>0.76222025779834279</v>
      </c>
      <c r="J19" s="5">
        <v>17.583494468061673</v>
      </c>
      <c r="K19" s="5">
        <v>2.1305316304934203E-26</v>
      </c>
      <c r="L19" s="5">
        <v>11.880236715048305</v>
      </c>
      <c r="M19" s="5">
        <v>14.924754657835098</v>
      </c>
      <c r="N19" s="5">
        <v>11.880236715048305</v>
      </c>
      <c r="O19" s="65">
        <v>14.924754657835098</v>
      </c>
    </row>
    <row r="20" spans="1:15" ht="14" x14ac:dyDescent="0.3">
      <c r="A20" s="141" t="s">
        <v>4</v>
      </c>
      <c r="B20" s="129">
        <v>1057.08</v>
      </c>
      <c r="C20" s="149"/>
      <c r="D20" s="131">
        <v>6.5</v>
      </c>
      <c r="E20" s="131">
        <v>163</v>
      </c>
      <c r="G20"/>
      <c r="H20"/>
      <c r="I20"/>
      <c r="J20"/>
      <c r="K20"/>
      <c r="L20"/>
      <c r="M20"/>
      <c r="N20"/>
      <c r="O20"/>
    </row>
    <row r="21" spans="1:15" ht="14" x14ac:dyDescent="0.3">
      <c r="A21" s="141" t="s">
        <v>5</v>
      </c>
      <c r="B21" s="129">
        <f>ROUND(AVERAGE(B20,B22),2)</f>
        <v>1113.26</v>
      </c>
      <c r="C21" s="149"/>
      <c r="D21" s="131">
        <v>5.8</v>
      </c>
      <c r="E21" s="131">
        <v>159</v>
      </c>
      <c r="G21"/>
      <c r="H21"/>
      <c r="I21"/>
      <c r="J21"/>
      <c r="K21"/>
      <c r="L21"/>
      <c r="M21"/>
      <c r="N21"/>
      <c r="O21"/>
    </row>
    <row r="22" spans="1:15" ht="14" x14ac:dyDescent="0.3">
      <c r="A22" s="141" t="s">
        <v>6</v>
      </c>
      <c r="B22" s="129">
        <v>1169.43</v>
      </c>
      <c r="C22" s="149"/>
      <c r="D22" s="131">
        <v>5.6</v>
      </c>
      <c r="E22" s="131">
        <v>155</v>
      </c>
      <c r="G22"/>
      <c r="H22"/>
      <c r="I22"/>
      <c r="J22"/>
      <c r="K22"/>
      <c r="L22"/>
      <c r="M22"/>
      <c r="N22"/>
      <c r="O22"/>
    </row>
    <row r="23" spans="1:15" ht="13" x14ac:dyDescent="0.25">
      <c r="A23" s="141" t="s">
        <v>7</v>
      </c>
      <c r="B23" s="129">
        <v>1030.71</v>
      </c>
      <c r="C23" s="149"/>
      <c r="D23" s="131">
        <v>5.4</v>
      </c>
      <c r="E23" s="131">
        <v>168</v>
      </c>
    </row>
    <row r="24" spans="1:15" ht="13" x14ac:dyDescent="0.25">
      <c r="A24" s="141" t="s">
        <v>8</v>
      </c>
      <c r="B24" s="129">
        <v>1141.2</v>
      </c>
      <c r="C24" s="149"/>
      <c r="D24" s="131">
        <v>4.8</v>
      </c>
      <c r="E24" s="131">
        <v>169</v>
      </c>
    </row>
    <row r="25" spans="1:15" ht="13" x14ac:dyDescent="0.25">
      <c r="A25" s="141" t="s">
        <v>9</v>
      </c>
      <c r="B25" s="129">
        <v>1257.6400000000001</v>
      </c>
      <c r="C25" s="149"/>
      <c r="D25" s="131">
        <v>4.7</v>
      </c>
      <c r="E25" s="131">
        <v>170</v>
      </c>
    </row>
    <row r="26" spans="1:15" ht="13" x14ac:dyDescent="0.25">
      <c r="A26" s="141" t="s">
        <v>10</v>
      </c>
      <c r="B26" s="129">
        <v>1325.83</v>
      </c>
      <c r="C26" s="149"/>
      <c r="D26" s="131">
        <v>5</v>
      </c>
      <c r="E26" s="131">
        <v>174</v>
      </c>
    </row>
    <row r="27" spans="1:15" ht="13" x14ac:dyDescent="0.25">
      <c r="A27" s="141" t="s">
        <v>11</v>
      </c>
      <c r="B27" s="129">
        <v>1320.64</v>
      </c>
      <c r="C27" s="149"/>
      <c r="D27" s="131">
        <v>4.8</v>
      </c>
      <c r="E27" s="131">
        <v>175</v>
      </c>
    </row>
    <row r="28" spans="1:15" ht="13" x14ac:dyDescent="0.25">
      <c r="A28" s="141" t="s">
        <v>12</v>
      </c>
      <c r="B28" s="129">
        <v>1131.42</v>
      </c>
      <c r="C28" s="149"/>
      <c r="D28" s="131">
        <v>4.5</v>
      </c>
      <c r="E28" s="131">
        <v>171</v>
      </c>
    </row>
    <row r="29" spans="1:15" ht="13" x14ac:dyDescent="0.25">
      <c r="A29" s="141" t="s">
        <v>13</v>
      </c>
      <c r="B29" s="129">
        <v>1257.5999999999999</v>
      </c>
      <c r="C29" s="149"/>
      <c r="D29" s="131">
        <v>4.8</v>
      </c>
      <c r="E29" s="131">
        <v>178</v>
      </c>
    </row>
    <row r="30" spans="1:15" ht="13" x14ac:dyDescent="0.25">
      <c r="A30" s="141" t="s">
        <v>14</v>
      </c>
      <c r="B30" s="129">
        <v>1408.47</v>
      </c>
      <c r="C30" s="149"/>
      <c r="D30" s="131">
        <v>4.4000000000000004</v>
      </c>
      <c r="E30" s="131">
        <v>183</v>
      </c>
    </row>
    <row r="31" spans="1:15" ht="13" x14ac:dyDescent="0.25">
      <c r="A31" s="141" t="s">
        <v>15</v>
      </c>
      <c r="B31" s="129">
        <v>1362.16</v>
      </c>
      <c r="C31" s="149"/>
      <c r="D31" s="131">
        <v>4.3</v>
      </c>
      <c r="E31" s="131">
        <v>180</v>
      </c>
    </row>
    <row r="32" spans="1:15" ht="13" x14ac:dyDescent="0.25">
      <c r="A32" s="141" t="s">
        <v>16</v>
      </c>
      <c r="B32" s="129">
        <v>1440.67</v>
      </c>
      <c r="C32" s="149"/>
      <c r="D32" s="131">
        <v>3.9</v>
      </c>
      <c r="E32" s="131">
        <v>184</v>
      </c>
    </row>
    <row r="33" spans="1:5" ht="13" x14ac:dyDescent="0.25">
      <c r="A33" s="141" t="s">
        <v>17</v>
      </c>
      <c r="B33" s="129">
        <v>1426.19</v>
      </c>
      <c r="C33" s="149"/>
      <c r="D33" s="131">
        <v>3.6</v>
      </c>
      <c r="E33" s="131">
        <v>185</v>
      </c>
    </row>
    <row r="34" spans="1:5" ht="13" x14ac:dyDescent="0.25">
      <c r="A34" s="141" t="s">
        <v>18</v>
      </c>
      <c r="B34" s="129">
        <v>1569.19</v>
      </c>
      <c r="C34" s="149"/>
      <c r="D34" s="131">
        <v>3.7</v>
      </c>
      <c r="E34" s="131">
        <v>189</v>
      </c>
    </row>
    <row r="35" spans="1:5" ht="13" x14ac:dyDescent="0.25">
      <c r="A35" s="141" t="s">
        <v>19</v>
      </c>
      <c r="B35" s="129">
        <v>1606.28</v>
      </c>
      <c r="C35" s="149"/>
      <c r="D35" s="131">
        <v>3.8</v>
      </c>
      <c r="E35" s="131">
        <v>197</v>
      </c>
    </row>
    <row r="36" spans="1:5" ht="13" x14ac:dyDescent="0.25">
      <c r="A36" s="141" t="s">
        <v>20</v>
      </c>
      <c r="B36" s="129">
        <v>1681.55</v>
      </c>
      <c r="C36" s="149"/>
      <c r="D36" s="131">
        <v>4.7</v>
      </c>
      <c r="E36" s="131">
        <v>209</v>
      </c>
    </row>
    <row r="37" spans="1:5" ht="13" x14ac:dyDescent="0.25">
      <c r="A37" s="141" t="s">
        <v>21</v>
      </c>
      <c r="B37" s="129">
        <v>1848.36</v>
      </c>
      <c r="C37" s="149"/>
      <c r="D37" s="131">
        <v>4.5</v>
      </c>
      <c r="E37" s="131">
        <v>212</v>
      </c>
    </row>
    <row r="38" spans="1:5" ht="13" x14ac:dyDescent="0.25">
      <c r="A38" s="141" t="s">
        <v>22</v>
      </c>
      <c r="B38" s="129">
        <v>1872.34</v>
      </c>
      <c r="C38" s="149"/>
      <c r="D38" s="131">
        <v>4.4000000000000004</v>
      </c>
      <c r="E38" s="131">
        <v>209</v>
      </c>
    </row>
    <row r="39" spans="1:5" ht="13" x14ac:dyDescent="0.25">
      <c r="A39" s="141" t="s">
        <v>23</v>
      </c>
      <c r="B39" s="129">
        <v>1960.23</v>
      </c>
      <c r="C39" s="149"/>
      <c r="D39" s="131">
        <v>4</v>
      </c>
      <c r="E39" s="131">
        <v>215</v>
      </c>
    </row>
    <row r="40" spans="1:5" ht="13" x14ac:dyDescent="0.25">
      <c r="A40" s="141" t="s">
        <v>24</v>
      </c>
      <c r="B40" s="129">
        <v>1972.29</v>
      </c>
      <c r="C40" s="149"/>
      <c r="D40" s="131">
        <v>3.9</v>
      </c>
      <c r="E40" s="131">
        <v>221</v>
      </c>
    </row>
    <row r="41" spans="1:5" ht="13" x14ac:dyDescent="0.25">
      <c r="A41" s="141" t="s">
        <v>25</v>
      </c>
      <c r="B41" s="129">
        <v>2058.9</v>
      </c>
      <c r="C41" s="149"/>
      <c r="D41" s="131">
        <v>4</v>
      </c>
      <c r="E41" s="131">
        <v>227</v>
      </c>
    </row>
    <row r="42" spans="1:5" ht="13" x14ac:dyDescent="0.25">
      <c r="A42" s="141" t="s">
        <v>26</v>
      </c>
      <c r="B42" s="129">
        <v>2067.89</v>
      </c>
      <c r="C42" s="149"/>
      <c r="D42" s="131">
        <v>3.9</v>
      </c>
      <c r="E42" s="131">
        <v>240</v>
      </c>
    </row>
    <row r="43" spans="1:5" ht="13" x14ac:dyDescent="0.25">
      <c r="A43" s="141" t="s">
        <v>27</v>
      </c>
      <c r="B43" s="129">
        <v>2063.11</v>
      </c>
      <c r="C43" s="149"/>
      <c r="D43" s="131">
        <v>3.9</v>
      </c>
      <c r="E43" s="131">
        <v>243</v>
      </c>
    </row>
    <row r="44" spans="1:5" ht="13" x14ac:dyDescent="0.25">
      <c r="A44" s="141" t="s">
        <v>28</v>
      </c>
      <c r="B44" s="129">
        <v>1920.03</v>
      </c>
      <c r="C44" s="149"/>
      <c r="D44" s="131">
        <v>4.3</v>
      </c>
      <c r="E44" s="131">
        <v>245</v>
      </c>
    </row>
    <row r="45" spans="1:5" ht="13" x14ac:dyDescent="0.25">
      <c r="A45" s="141" t="s">
        <v>29</v>
      </c>
      <c r="B45" s="129">
        <v>2043.94</v>
      </c>
      <c r="C45" s="149"/>
      <c r="D45" s="131">
        <v>4.4000000000000004</v>
      </c>
      <c r="E45" s="131">
        <v>246</v>
      </c>
    </row>
    <row r="46" spans="1:5" ht="13" x14ac:dyDescent="0.25">
      <c r="A46" s="141" t="s">
        <v>30</v>
      </c>
      <c r="B46" s="129">
        <v>2059.7399999999998</v>
      </c>
      <c r="C46" s="149"/>
      <c r="D46" s="131">
        <v>4.5</v>
      </c>
      <c r="E46" s="131">
        <v>239</v>
      </c>
    </row>
    <row r="47" spans="1:5" ht="13" x14ac:dyDescent="0.25">
      <c r="A47" s="141" t="s">
        <v>31</v>
      </c>
      <c r="B47" s="129">
        <v>2098.86</v>
      </c>
      <c r="C47" s="149"/>
      <c r="D47" s="131">
        <v>3.9</v>
      </c>
      <c r="E47" s="131">
        <v>242</v>
      </c>
    </row>
    <row r="48" spans="1:5" ht="13" x14ac:dyDescent="0.25">
      <c r="A48" s="141" t="s">
        <v>32</v>
      </c>
      <c r="B48" s="132">
        <f>ROUND(AVERAGE(B47,B49),2)</f>
        <v>2168.85</v>
      </c>
      <c r="C48" s="149"/>
      <c r="D48" s="131">
        <v>3.5</v>
      </c>
      <c r="E48" s="131">
        <v>255</v>
      </c>
    </row>
    <row r="49" spans="1:5" ht="13" x14ac:dyDescent="0.25">
      <c r="A49" s="141" t="s">
        <v>33</v>
      </c>
      <c r="B49" s="132">
        <v>2238.83</v>
      </c>
      <c r="C49" s="149"/>
      <c r="D49" s="131">
        <v>3.9</v>
      </c>
      <c r="E49" s="131">
        <v>257</v>
      </c>
    </row>
    <row r="50" spans="1:5" ht="13" x14ac:dyDescent="0.25">
      <c r="A50" s="141" t="s">
        <v>34</v>
      </c>
      <c r="B50" s="132">
        <v>2362.7199999999998</v>
      </c>
      <c r="C50" s="149"/>
      <c r="D50" s="131">
        <v>4</v>
      </c>
      <c r="E50" s="131">
        <v>253</v>
      </c>
    </row>
    <row r="51" spans="1:5" ht="13" x14ac:dyDescent="0.25">
      <c r="A51" s="141" t="s">
        <v>35</v>
      </c>
      <c r="B51" s="132">
        <v>2423.41</v>
      </c>
      <c r="C51" s="149"/>
      <c r="D51" s="131">
        <v>3.8</v>
      </c>
      <c r="E51" s="131">
        <v>262</v>
      </c>
    </row>
    <row r="52" spans="1:5" ht="13" x14ac:dyDescent="0.25">
      <c r="A52" s="141" t="s">
        <v>36</v>
      </c>
      <c r="B52" s="132">
        <v>2603.2773015873017</v>
      </c>
      <c r="C52" s="149"/>
      <c r="D52" s="131">
        <v>3.7</v>
      </c>
      <c r="E52" s="131">
        <v>267</v>
      </c>
    </row>
    <row r="53" spans="1:5" ht="13" x14ac:dyDescent="0.25">
      <c r="A53" s="141" t="s">
        <v>37</v>
      </c>
      <c r="B53" s="132">
        <v>2733.4767213114756</v>
      </c>
      <c r="C53" s="149"/>
      <c r="D53" s="131">
        <v>3.7</v>
      </c>
      <c r="E53" s="131">
        <v>275</v>
      </c>
    </row>
    <row r="54" spans="1:5" ht="14" x14ac:dyDescent="0.3">
      <c r="A54" s="142" t="s">
        <v>62</v>
      </c>
      <c r="B54" s="134">
        <v>2669.29</v>
      </c>
      <c r="D54" s="131">
        <v>4.0999999999999996</v>
      </c>
      <c r="E54" s="131">
        <v>270</v>
      </c>
    </row>
    <row r="55" spans="1:5" ht="14" x14ac:dyDescent="0.3">
      <c r="A55" s="142" t="s">
        <v>63</v>
      </c>
      <c r="B55" s="134">
        <v>2760.05</v>
      </c>
      <c r="D55" s="131">
        <v>4.5</v>
      </c>
      <c r="E55" s="131">
        <v>283</v>
      </c>
    </row>
    <row r="56" spans="1:5" ht="14" x14ac:dyDescent="0.3">
      <c r="A56" s="142" t="s">
        <v>235</v>
      </c>
      <c r="B56" s="134">
        <v>2942.92</v>
      </c>
      <c r="D56" s="131">
        <v>4.5</v>
      </c>
      <c r="E56" s="131">
        <v>276</v>
      </c>
    </row>
    <row r="57" spans="1:5" ht="14" x14ac:dyDescent="0.3">
      <c r="A57" s="142" t="s">
        <v>65</v>
      </c>
      <c r="B57" s="134">
        <v>2507.67</v>
      </c>
      <c r="D57" s="131">
        <v>4.8</v>
      </c>
      <c r="E57" s="131">
        <v>277</v>
      </c>
    </row>
    <row r="58" spans="1:5" ht="14" x14ac:dyDescent="0.3">
      <c r="A58" s="142" t="s">
        <v>66</v>
      </c>
      <c r="B58" s="134">
        <v>2845.83</v>
      </c>
      <c r="D58" s="131">
        <v>4.5</v>
      </c>
      <c r="E58" s="131">
        <v>283</v>
      </c>
    </row>
    <row r="59" spans="1:5" ht="14" x14ac:dyDescent="0.3">
      <c r="A59" s="142" t="s">
        <v>67</v>
      </c>
      <c r="B59" s="134">
        <v>2948.19</v>
      </c>
      <c r="D59" s="131">
        <v>4</v>
      </c>
      <c r="E59" s="131">
        <v>296</v>
      </c>
    </row>
    <row r="60" spans="1:5" ht="14" x14ac:dyDescent="0.3">
      <c r="A60" s="142" t="s">
        <v>68</v>
      </c>
      <c r="B60" s="134">
        <v>2967.49</v>
      </c>
      <c r="D60" s="131">
        <v>3.4</v>
      </c>
      <c r="E60" s="131">
        <v>305</v>
      </c>
    </row>
    <row r="61" spans="1:5" ht="14" x14ac:dyDescent="0.3">
      <c r="A61" s="142" t="s">
        <v>69</v>
      </c>
      <c r="B61" s="134">
        <v>3220.25</v>
      </c>
      <c r="D61" s="131">
        <v>3.3</v>
      </c>
      <c r="E61" s="131">
        <v>298</v>
      </c>
    </row>
    <row r="62" spans="1:5" ht="14" x14ac:dyDescent="0.3">
      <c r="A62" s="142" t="s">
        <v>70</v>
      </c>
      <c r="B62" s="134">
        <v>2533.02</v>
      </c>
      <c r="D62" s="131">
        <v>3.4</v>
      </c>
      <c r="E62" s="131">
        <v>300</v>
      </c>
    </row>
    <row r="63" spans="1:5" ht="14" x14ac:dyDescent="0.3">
      <c r="A63" s="142" t="s">
        <v>71</v>
      </c>
      <c r="B63" s="134">
        <v>3078.13</v>
      </c>
      <c r="D63" s="131">
        <v>3.4</v>
      </c>
      <c r="E63" s="131">
        <v>302</v>
      </c>
    </row>
    <row r="64" spans="1:5" ht="14" x14ac:dyDescent="0.3">
      <c r="A64" s="142" t="s">
        <v>72</v>
      </c>
      <c r="B64" s="134">
        <v>3344.15</v>
      </c>
      <c r="D64" s="131">
        <v>2.4</v>
      </c>
      <c r="E64" s="131">
        <v>300</v>
      </c>
    </row>
    <row r="65" spans="1:5" ht="14" x14ac:dyDescent="0.3">
      <c r="A65" s="142" t="s">
        <v>73</v>
      </c>
      <c r="B65" s="134">
        <v>3823.17</v>
      </c>
      <c r="D65" s="131">
        <v>2.2999999999999998</v>
      </c>
      <c r="E65" s="131">
        <v>312</v>
      </c>
    </row>
    <row r="66" spans="1:5" ht="14" x14ac:dyDescent="0.3">
      <c r="A66" s="142" t="s">
        <v>74</v>
      </c>
      <c r="B66" s="134">
        <v>4055.46</v>
      </c>
      <c r="D66" s="131">
        <v>2.4</v>
      </c>
      <c r="E66" s="131">
        <v>313</v>
      </c>
    </row>
    <row r="67" spans="1:5" ht="14" x14ac:dyDescent="0.3">
      <c r="A67" s="142" t="s">
        <v>236</v>
      </c>
      <c r="B67" s="134">
        <v>4377.24</v>
      </c>
      <c r="D67" s="131">
        <v>2.6</v>
      </c>
      <c r="E67" s="131">
        <v>323</v>
      </c>
    </row>
    <row r="68" spans="1:5" ht="14" x14ac:dyDescent="0.3">
      <c r="A68" s="142" t="s">
        <v>237</v>
      </c>
      <c r="B68" s="134">
        <v>4357.9399999999996</v>
      </c>
      <c r="D68" s="131">
        <v>2.4</v>
      </c>
      <c r="E68" s="131">
        <v>337</v>
      </c>
    </row>
    <row r="69" spans="1:5" ht="14" x14ac:dyDescent="0.3">
      <c r="A69" s="142" t="s">
        <v>238</v>
      </c>
      <c r="B69" s="134">
        <v>4740.84</v>
      </c>
      <c r="D69" s="131">
        <v>2.7</v>
      </c>
      <c r="E69" s="131">
        <v>337</v>
      </c>
    </row>
  </sheetData>
  <mergeCells count="1">
    <mergeCell ref="Q4:Q5"/>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2598BE-465B-40C6-B3D1-D39542D38296}">
  <dimension ref="A1:S69"/>
  <sheetViews>
    <sheetView showGridLines="0" zoomScale="90" zoomScaleNormal="90" workbookViewId="0"/>
  </sheetViews>
  <sheetFormatPr defaultColWidth="9.08203125" defaultRowHeight="12.5" x14ac:dyDescent="0.25"/>
  <cols>
    <col min="1" max="1" width="9.08203125" style="39"/>
    <col min="2" max="2" width="9.25" style="39" customWidth="1"/>
    <col min="3" max="3" width="12" style="19" customWidth="1"/>
    <col min="4" max="4" width="9.25" style="46" customWidth="1"/>
    <col min="5" max="5" width="12.25" style="19" customWidth="1"/>
    <col min="6" max="6" width="10.83203125" style="19" customWidth="1"/>
    <col min="7" max="7" width="9.08203125" style="3"/>
    <col min="8" max="8" width="31.33203125" style="3" customWidth="1"/>
    <col min="9" max="9" width="12.33203125" style="3" customWidth="1"/>
    <col min="10" max="10" width="13.5" style="3" customWidth="1"/>
    <col min="11" max="11" width="12.33203125" style="3" customWidth="1"/>
    <col min="12" max="12" width="11.75" style="3" customWidth="1"/>
    <col min="13" max="17" width="12.33203125" style="3" customWidth="1"/>
    <col min="18" max="18" width="9.08203125" style="3"/>
    <col min="19" max="19" width="56.33203125" style="3" customWidth="1"/>
    <col min="20" max="16384" width="9.08203125" style="3"/>
  </cols>
  <sheetData>
    <row r="1" spans="1:19" ht="52" x14ac:dyDescent="0.3">
      <c r="A1" s="85" t="s">
        <v>123</v>
      </c>
      <c r="B1" s="85" t="s">
        <v>109</v>
      </c>
      <c r="C1" s="85" t="s">
        <v>166</v>
      </c>
      <c r="D1" s="90"/>
      <c r="E1" s="122" t="s">
        <v>233</v>
      </c>
      <c r="F1" s="122" t="s">
        <v>60</v>
      </c>
      <c r="G1" s="21"/>
      <c r="H1" s="54" t="s">
        <v>87</v>
      </c>
      <c r="I1" s="55"/>
      <c r="J1" s="55"/>
      <c r="K1" s="55"/>
      <c r="L1" s="55"/>
      <c r="M1" s="55"/>
      <c r="N1" s="55"/>
      <c r="O1" s="55"/>
      <c r="P1" s="55"/>
      <c r="Q1" s="56"/>
      <c r="R1" s="20"/>
      <c r="S1" s="66" t="s">
        <v>191</v>
      </c>
    </row>
    <row r="2" spans="1:19" ht="14.5" thickBot="1" x14ac:dyDescent="0.35">
      <c r="A2" s="141" t="s">
        <v>38</v>
      </c>
      <c r="B2" s="129">
        <v>1180.5899999999999</v>
      </c>
      <c r="C2" s="86">
        <f>LN(B2)</f>
        <v>7.0737695925013613</v>
      </c>
      <c r="D2" s="160"/>
      <c r="E2" s="131">
        <v>5.2</v>
      </c>
      <c r="F2" s="131">
        <v>181</v>
      </c>
      <c r="H2" s="57"/>
      <c r="I2" s="4"/>
      <c r="J2" s="4"/>
      <c r="K2" s="4"/>
      <c r="L2" s="4"/>
      <c r="M2" s="4"/>
      <c r="N2" s="4"/>
      <c r="O2" s="4"/>
      <c r="P2" s="4"/>
      <c r="Q2" s="58"/>
      <c r="R2" s="20"/>
      <c r="S2" s="95" t="s">
        <v>270</v>
      </c>
    </row>
    <row r="3" spans="1:19" ht="14.5" x14ac:dyDescent="0.35">
      <c r="A3" s="141" t="s">
        <v>39</v>
      </c>
      <c r="B3" s="129">
        <v>1191.33</v>
      </c>
      <c r="C3" s="86">
        <f t="shared" ref="C3:C66" si="0">LN(B3)</f>
        <v>7.0828256090618984</v>
      </c>
      <c r="D3" s="160"/>
      <c r="E3" s="131">
        <v>5.4</v>
      </c>
      <c r="F3" s="131">
        <v>186</v>
      </c>
      <c r="H3" s="59" t="s">
        <v>88</v>
      </c>
      <c r="I3" s="7"/>
      <c r="J3" s="4"/>
      <c r="K3" s="4"/>
      <c r="L3" s="4"/>
      <c r="M3" s="4"/>
      <c r="N3" s="4"/>
      <c r="O3" s="4"/>
      <c r="P3" s="4"/>
      <c r="Q3" s="58"/>
      <c r="R3" s="20"/>
      <c r="S3" s="67" t="s">
        <v>190</v>
      </c>
    </row>
    <row r="4" spans="1:19" ht="14.5" customHeight="1" x14ac:dyDescent="0.3">
      <c r="A4" s="141" t="s">
        <v>40</v>
      </c>
      <c r="B4" s="129">
        <v>1228.81</v>
      </c>
      <c r="C4" s="86">
        <f t="shared" si="0"/>
        <v>7.1138015003811272</v>
      </c>
      <c r="D4" s="160"/>
      <c r="E4" s="131">
        <v>5.4</v>
      </c>
      <c r="F4" s="131">
        <v>193</v>
      </c>
      <c r="H4" s="60" t="s">
        <v>89</v>
      </c>
      <c r="I4" s="2">
        <v>0.98257859131651903</v>
      </c>
      <c r="J4" s="4"/>
      <c r="K4" s="4"/>
      <c r="L4" s="4"/>
      <c r="M4" s="4"/>
      <c r="N4" s="4"/>
      <c r="O4" s="4"/>
      <c r="P4" s="4"/>
      <c r="Q4" s="58"/>
      <c r="R4" s="20"/>
      <c r="S4" s="232" t="s">
        <v>271</v>
      </c>
    </row>
    <row r="5" spans="1:19" ht="14" x14ac:dyDescent="0.3">
      <c r="A5" s="141" t="s">
        <v>41</v>
      </c>
      <c r="B5" s="129">
        <v>1248.29</v>
      </c>
      <c r="C5" s="86">
        <f t="shared" si="0"/>
        <v>7.1295298937301013</v>
      </c>
      <c r="D5" s="160"/>
      <c r="E5" s="131">
        <v>5.8</v>
      </c>
      <c r="F5" s="131">
        <v>200</v>
      </c>
      <c r="H5" s="60" t="s">
        <v>90</v>
      </c>
      <c r="I5" s="2">
        <v>0.96546068811355501</v>
      </c>
      <c r="J5" s="4"/>
      <c r="K5" s="4"/>
      <c r="L5" s="4"/>
      <c r="M5" s="4"/>
      <c r="N5" s="4"/>
      <c r="O5" s="4"/>
      <c r="P5" s="4"/>
      <c r="Q5" s="58"/>
      <c r="R5" s="20"/>
      <c r="S5" s="232"/>
    </row>
    <row r="6" spans="1:19" ht="14.5" thickBot="1" x14ac:dyDescent="0.35">
      <c r="A6" s="141" t="s">
        <v>42</v>
      </c>
      <c r="B6" s="129">
        <v>1294.83</v>
      </c>
      <c r="C6" s="86">
        <f t="shared" si="0"/>
        <v>7.1661346913851611</v>
      </c>
      <c r="D6" s="160"/>
      <c r="E6" s="131">
        <v>5.8</v>
      </c>
      <c r="F6" s="131">
        <v>206</v>
      </c>
      <c r="H6" s="60" t="s">
        <v>91</v>
      </c>
      <c r="I6" s="2">
        <v>0.96439794005551061</v>
      </c>
      <c r="J6" s="4"/>
      <c r="K6" s="4"/>
      <c r="L6" s="4"/>
      <c r="M6" s="4"/>
      <c r="N6" s="4"/>
      <c r="O6" s="4"/>
      <c r="P6" s="4"/>
      <c r="Q6" s="58"/>
      <c r="R6" s="20"/>
      <c r="S6" s="93" t="s">
        <v>272</v>
      </c>
    </row>
    <row r="7" spans="1:19" ht="14" x14ac:dyDescent="0.3">
      <c r="A7" s="141" t="s">
        <v>43</v>
      </c>
      <c r="B7" s="129">
        <v>1270.2</v>
      </c>
      <c r="C7" s="86">
        <f t="shared" si="0"/>
        <v>7.1469296473688742</v>
      </c>
      <c r="D7" s="160"/>
      <c r="E7" s="131">
        <v>6.3</v>
      </c>
      <c r="F7" s="131">
        <v>214</v>
      </c>
      <c r="H7" s="60" t="s">
        <v>92</v>
      </c>
      <c r="I7" s="2">
        <v>8.0697481063513682E-2</v>
      </c>
      <c r="J7" s="4"/>
      <c r="K7" s="4"/>
      <c r="L7" s="4"/>
      <c r="M7" s="4"/>
      <c r="N7" s="4"/>
      <c r="O7" s="4"/>
      <c r="P7" s="4"/>
      <c r="Q7" s="58"/>
      <c r="R7" s="20"/>
      <c r="S7" s="20"/>
    </row>
    <row r="8" spans="1:19" ht="14.5" thickBot="1" x14ac:dyDescent="0.35">
      <c r="A8" s="141" t="s">
        <v>44</v>
      </c>
      <c r="B8" s="129">
        <v>1335.85</v>
      </c>
      <c r="C8" s="86">
        <f t="shared" si="0"/>
        <v>7.1973230723441288</v>
      </c>
      <c r="D8" s="160"/>
      <c r="E8" s="131">
        <v>6.3</v>
      </c>
      <c r="F8" s="131">
        <v>222</v>
      </c>
      <c r="H8" s="61" t="s">
        <v>93</v>
      </c>
      <c r="I8" s="5">
        <v>68</v>
      </c>
      <c r="J8" s="4"/>
      <c r="K8" s="4"/>
      <c r="L8" s="4"/>
      <c r="M8" s="4"/>
      <c r="N8" s="4"/>
      <c r="O8" s="4"/>
      <c r="P8" s="4"/>
      <c r="Q8" s="58"/>
      <c r="R8" s="20"/>
      <c r="S8" s="20"/>
    </row>
    <row r="9" spans="1:19" ht="14" x14ac:dyDescent="0.3">
      <c r="A9" s="141" t="s">
        <v>45</v>
      </c>
      <c r="B9" s="129">
        <v>1418.3</v>
      </c>
      <c r="C9" s="86">
        <f t="shared" si="0"/>
        <v>7.2572142503005619</v>
      </c>
      <c r="D9" s="160"/>
      <c r="E9" s="131">
        <v>6</v>
      </c>
      <c r="F9" s="131">
        <v>225</v>
      </c>
      <c r="H9" s="57"/>
      <c r="I9" s="4"/>
      <c r="J9" s="4"/>
      <c r="K9" s="4"/>
      <c r="L9" s="4"/>
      <c r="M9" s="4"/>
      <c r="N9" s="4"/>
      <c r="O9" s="4"/>
      <c r="P9" s="4"/>
      <c r="Q9" s="58"/>
      <c r="R9" s="20"/>
      <c r="S9" s="20"/>
    </row>
    <row r="10" spans="1:19" ht="14.5" thickBot="1" x14ac:dyDescent="0.35">
      <c r="A10" s="141" t="s">
        <v>46</v>
      </c>
      <c r="B10" s="129">
        <v>1420.86</v>
      </c>
      <c r="C10" s="86">
        <f t="shared" si="0"/>
        <v>7.2590176010759855</v>
      </c>
      <c r="D10" s="160"/>
      <c r="E10" s="131">
        <v>6</v>
      </c>
      <c r="F10" s="131">
        <v>232</v>
      </c>
      <c r="H10" s="57" t="s">
        <v>94</v>
      </c>
      <c r="I10" s="4"/>
      <c r="J10" s="4"/>
      <c r="K10" s="4"/>
      <c r="L10" s="4"/>
      <c r="M10" s="4"/>
      <c r="N10" s="4"/>
      <c r="O10" s="4"/>
      <c r="P10" s="4"/>
      <c r="Q10" s="58"/>
      <c r="R10" s="20"/>
      <c r="S10" s="20"/>
    </row>
    <row r="11" spans="1:19" ht="14.5" x14ac:dyDescent="0.35">
      <c r="A11" s="141" t="s">
        <v>47</v>
      </c>
      <c r="B11" s="129">
        <v>1503.35</v>
      </c>
      <c r="C11" s="86">
        <f t="shared" si="0"/>
        <v>7.3154512302416608</v>
      </c>
      <c r="D11" s="160"/>
      <c r="E11" s="131">
        <v>6.2</v>
      </c>
      <c r="F11" s="131">
        <v>241</v>
      </c>
      <c r="H11" s="62"/>
      <c r="I11" s="6" t="s">
        <v>98</v>
      </c>
      <c r="J11" s="6" t="s">
        <v>99</v>
      </c>
      <c r="K11" s="6" t="s">
        <v>100</v>
      </c>
      <c r="L11" s="6" t="s">
        <v>101</v>
      </c>
      <c r="M11" s="6" t="s">
        <v>102</v>
      </c>
      <c r="N11" s="4"/>
      <c r="O11" s="4"/>
      <c r="P11" s="4"/>
      <c r="Q11" s="58"/>
      <c r="R11" s="20"/>
      <c r="S11" s="20"/>
    </row>
    <row r="12" spans="1:19" ht="14" x14ac:dyDescent="0.3">
      <c r="A12" s="141" t="s">
        <v>48</v>
      </c>
      <c r="B12" s="129">
        <v>1526.75</v>
      </c>
      <c r="C12" s="86">
        <f t="shared" si="0"/>
        <v>7.330896572103244</v>
      </c>
      <c r="D12" s="160"/>
      <c r="E12" s="131">
        <v>6.5</v>
      </c>
      <c r="F12" s="131">
        <v>249</v>
      </c>
      <c r="H12" s="60" t="s">
        <v>95</v>
      </c>
      <c r="I12" s="2">
        <v>2</v>
      </c>
      <c r="J12" s="2">
        <v>11.831892838750596</v>
      </c>
      <c r="K12" s="2">
        <v>5.915946419375298</v>
      </c>
      <c r="L12" s="2">
        <v>908.45678879910486</v>
      </c>
      <c r="M12" s="2">
        <v>3.1274806662198878E-48</v>
      </c>
      <c r="N12" s="4"/>
      <c r="O12" s="4"/>
      <c r="P12" s="4"/>
      <c r="Q12" s="58"/>
      <c r="R12" s="20"/>
      <c r="S12" s="20"/>
    </row>
    <row r="13" spans="1:19" ht="14" x14ac:dyDescent="0.3">
      <c r="A13" s="141" t="s">
        <v>49</v>
      </c>
      <c r="B13" s="129">
        <v>1468.36</v>
      </c>
      <c r="C13" s="86">
        <f t="shared" si="0"/>
        <v>7.2919014107177347</v>
      </c>
      <c r="D13" s="160"/>
      <c r="E13" s="131">
        <v>6.3</v>
      </c>
      <c r="F13" s="131">
        <v>249</v>
      </c>
      <c r="H13" s="60" t="s">
        <v>96</v>
      </c>
      <c r="I13" s="2">
        <v>65</v>
      </c>
      <c r="J13" s="2">
        <v>0.42328542424974969</v>
      </c>
      <c r="K13" s="2">
        <v>6.512083449996149E-3</v>
      </c>
      <c r="L13" s="2"/>
      <c r="M13" s="2"/>
      <c r="N13" s="4"/>
      <c r="O13" s="4"/>
      <c r="P13" s="4"/>
      <c r="Q13" s="58"/>
      <c r="R13" s="20"/>
      <c r="S13" s="20"/>
    </row>
    <row r="14" spans="1:19" ht="14.5" thickBot="1" x14ac:dyDescent="0.35">
      <c r="A14" s="141" t="s">
        <v>50</v>
      </c>
      <c r="B14" s="129">
        <v>1322.7</v>
      </c>
      <c r="C14" s="86">
        <f t="shared" si="0"/>
        <v>7.1874303810320015</v>
      </c>
      <c r="D14" s="160"/>
      <c r="E14" s="131">
        <v>6.4</v>
      </c>
      <c r="F14" s="131">
        <v>236</v>
      </c>
      <c r="H14" s="61" t="s">
        <v>97</v>
      </c>
      <c r="I14" s="5">
        <v>67</v>
      </c>
      <c r="J14" s="5">
        <v>12.255178263000346</v>
      </c>
      <c r="K14" s="5"/>
      <c r="L14" s="5"/>
      <c r="M14" s="5"/>
      <c r="N14" s="4"/>
      <c r="O14" s="4"/>
      <c r="P14" s="4"/>
      <c r="Q14" s="58"/>
      <c r="R14" s="20"/>
      <c r="S14" s="20"/>
    </row>
    <row r="15" spans="1:19" ht="14.5" thickBot="1" x14ac:dyDescent="0.35">
      <c r="A15" s="141" t="s">
        <v>51</v>
      </c>
      <c r="B15" s="129">
        <v>1280</v>
      </c>
      <c r="C15" s="86">
        <f t="shared" si="0"/>
        <v>7.1546153569136628</v>
      </c>
      <c r="D15" s="160"/>
      <c r="E15" s="131">
        <v>6.7</v>
      </c>
      <c r="F15" s="131">
        <v>226</v>
      </c>
      <c r="H15" s="57"/>
      <c r="I15" s="4"/>
      <c r="J15" s="4"/>
      <c r="K15" s="4"/>
      <c r="L15" s="4"/>
      <c r="M15" s="4"/>
      <c r="N15" s="4"/>
      <c r="O15" s="4"/>
      <c r="P15" s="4"/>
      <c r="Q15" s="58"/>
      <c r="R15" s="20"/>
      <c r="S15" s="20"/>
    </row>
    <row r="16" spans="1:19" ht="14.5" x14ac:dyDescent="0.35">
      <c r="A16" s="141" t="s">
        <v>0</v>
      </c>
      <c r="B16" s="129">
        <v>1166.3599999999999</v>
      </c>
      <c r="C16" s="86">
        <f t="shared" si="0"/>
        <v>7.0616430671135442</v>
      </c>
      <c r="D16" s="160"/>
      <c r="E16" s="131">
        <v>7.1</v>
      </c>
      <c r="F16" s="131">
        <v>232</v>
      </c>
      <c r="H16" s="62"/>
      <c r="I16" s="6" t="s">
        <v>103</v>
      </c>
      <c r="J16" s="6" t="s">
        <v>92</v>
      </c>
      <c r="K16" s="6" t="s">
        <v>104</v>
      </c>
      <c r="L16" s="6" t="s">
        <v>105</v>
      </c>
      <c r="M16" s="6" t="s">
        <v>124</v>
      </c>
      <c r="N16" s="6" t="s">
        <v>125</v>
      </c>
      <c r="O16" s="6" t="s">
        <v>126</v>
      </c>
      <c r="P16" s="6" t="s">
        <v>127</v>
      </c>
      <c r="Q16" s="63" t="s">
        <v>127</v>
      </c>
      <c r="R16" s="23"/>
      <c r="S16" s="23"/>
    </row>
    <row r="17" spans="1:19" ht="14" x14ac:dyDescent="0.3">
      <c r="A17" s="141" t="s">
        <v>1</v>
      </c>
      <c r="B17" s="129">
        <v>903.25</v>
      </c>
      <c r="C17" s="86">
        <f t="shared" si="0"/>
        <v>6.8059993700277497</v>
      </c>
      <c r="D17" s="160"/>
      <c r="E17" s="131">
        <v>9.6999999999999993</v>
      </c>
      <c r="F17" s="131">
        <v>221</v>
      </c>
      <c r="H17" s="60" t="s">
        <v>86</v>
      </c>
      <c r="I17" s="2">
        <v>6.778984564835441</v>
      </c>
      <c r="J17" s="2">
        <v>8.0421375906026202E-2</v>
      </c>
      <c r="K17" s="2">
        <v>84.293317398060992</v>
      </c>
      <c r="L17" s="2">
        <v>4.0768759940005048E-68</v>
      </c>
      <c r="M17" s="2">
        <v>6.6183719863684729</v>
      </c>
      <c r="N17" s="2">
        <v>6.9395971433024091</v>
      </c>
      <c r="O17" s="2">
        <v>6.6183719863684729</v>
      </c>
      <c r="P17" s="2">
        <v>6.9395971433024091</v>
      </c>
      <c r="Q17" s="64">
        <v>-3841.714584785057</v>
      </c>
      <c r="R17" s="22"/>
      <c r="S17" s="22"/>
    </row>
    <row r="18" spans="1:19" ht="14" x14ac:dyDescent="0.3">
      <c r="A18" s="141" t="s">
        <v>2</v>
      </c>
      <c r="B18" s="129">
        <v>797.87</v>
      </c>
      <c r="C18" s="86">
        <f t="shared" si="0"/>
        <v>6.6819456769108081</v>
      </c>
      <c r="D18" s="160"/>
      <c r="E18" s="131">
        <v>9.1</v>
      </c>
      <c r="F18" s="131">
        <v>213</v>
      </c>
      <c r="H18" s="60" t="s">
        <v>233</v>
      </c>
      <c r="I18" s="2">
        <v>-0.13620974809072628</v>
      </c>
      <c r="J18" s="2">
        <v>7.7200242383494953E-3</v>
      </c>
      <c r="K18" s="2">
        <v>-17.643694357084982</v>
      </c>
      <c r="L18" s="2">
        <v>1.7720299972692307E-26</v>
      </c>
      <c r="M18" s="2">
        <v>-0.15162770115083918</v>
      </c>
      <c r="N18" s="2">
        <v>-0.12079179503061338</v>
      </c>
      <c r="O18" s="2">
        <v>-0.15162770115083918</v>
      </c>
      <c r="P18" s="2">
        <v>-0.12079179503061338</v>
      </c>
      <c r="Q18" s="64">
        <v>1902.4197108314436</v>
      </c>
      <c r="R18" s="22"/>
      <c r="S18" s="22"/>
    </row>
    <row r="19" spans="1:19" ht="14.5" thickBot="1" x14ac:dyDescent="0.35">
      <c r="A19" s="141" t="s">
        <v>3</v>
      </c>
      <c r="B19" s="129">
        <v>919.32</v>
      </c>
      <c r="C19" s="86">
        <f t="shared" si="0"/>
        <v>6.8236342663167298</v>
      </c>
      <c r="D19" s="160"/>
      <c r="E19" s="131">
        <v>8.1</v>
      </c>
      <c r="F19" s="131">
        <v>182</v>
      </c>
      <c r="H19" s="61" t="s">
        <v>60</v>
      </c>
      <c r="I19" s="5">
        <v>5.8416138881580773E-3</v>
      </c>
      <c r="J19" s="5">
        <v>2.3618006388015006E-4</v>
      </c>
      <c r="K19" s="5">
        <v>24.733729816934986</v>
      </c>
      <c r="L19" s="5">
        <v>8.8239944567384556E-35</v>
      </c>
      <c r="M19" s="5">
        <v>5.3699297293765842E-3</v>
      </c>
      <c r="N19" s="5">
        <v>6.3132980469395705E-3</v>
      </c>
      <c r="O19" s="5">
        <v>5.3699297293765842E-3</v>
      </c>
      <c r="P19" s="5">
        <v>6.3132980469395705E-3</v>
      </c>
      <c r="Q19" s="65">
        <v>-1037.146800822632</v>
      </c>
      <c r="R19" s="22"/>
      <c r="S19" s="22"/>
    </row>
    <row r="20" spans="1:19" ht="14" x14ac:dyDescent="0.3">
      <c r="A20" s="141" t="s">
        <v>4</v>
      </c>
      <c r="B20" s="129">
        <v>1057.08</v>
      </c>
      <c r="C20" s="86">
        <f t="shared" si="0"/>
        <v>6.9632656689097043</v>
      </c>
      <c r="D20" s="160"/>
      <c r="E20" s="131">
        <v>6.5</v>
      </c>
      <c r="F20" s="131">
        <v>163</v>
      </c>
      <c r="H20"/>
      <c r="I20"/>
      <c r="J20"/>
      <c r="K20"/>
      <c r="L20"/>
      <c r="M20"/>
      <c r="N20"/>
      <c r="O20"/>
      <c r="P20"/>
      <c r="Q20"/>
    </row>
    <row r="21" spans="1:19" ht="14" x14ac:dyDescent="0.3">
      <c r="A21" s="141" t="s">
        <v>5</v>
      </c>
      <c r="B21" s="129">
        <f>ROUND(AVERAGE(B20,B22),2)</f>
        <v>1113.26</v>
      </c>
      <c r="C21" s="86">
        <f t="shared" si="0"/>
        <v>7.0150479268697543</v>
      </c>
      <c r="D21" s="160"/>
      <c r="E21" s="131">
        <v>5.8</v>
      </c>
      <c r="F21" s="131">
        <v>159</v>
      </c>
      <c r="H21"/>
      <c r="I21"/>
      <c r="J21"/>
      <c r="K21"/>
      <c r="L21"/>
      <c r="M21"/>
      <c r="N21"/>
      <c r="O21"/>
      <c r="P21"/>
      <c r="Q21"/>
    </row>
    <row r="22" spans="1:19" ht="14" x14ac:dyDescent="0.3">
      <c r="A22" s="141" t="s">
        <v>6</v>
      </c>
      <c r="B22" s="129">
        <v>1169.43</v>
      </c>
      <c r="C22" s="86">
        <f t="shared" si="0"/>
        <v>7.0642717295941386</v>
      </c>
      <c r="D22" s="160"/>
      <c r="E22" s="131">
        <v>5.6</v>
      </c>
      <c r="F22" s="131">
        <v>155</v>
      </c>
      <c r="H22"/>
      <c r="I22"/>
      <c r="J22"/>
      <c r="K22"/>
      <c r="L22"/>
      <c r="M22"/>
      <c r="N22"/>
      <c r="O22"/>
      <c r="P22"/>
      <c r="Q22"/>
    </row>
    <row r="23" spans="1:19" ht="13" x14ac:dyDescent="0.25">
      <c r="A23" s="141" t="s">
        <v>7</v>
      </c>
      <c r="B23" s="129">
        <v>1030.71</v>
      </c>
      <c r="C23" s="86">
        <f t="shared" si="0"/>
        <v>6.9380031641398556</v>
      </c>
      <c r="D23" s="160"/>
      <c r="E23" s="131">
        <v>5.4</v>
      </c>
      <c r="F23" s="131">
        <v>168</v>
      </c>
    </row>
    <row r="24" spans="1:19" ht="13" x14ac:dyDescent="0.25">
      <c r="A24" s="141" t="s">
        <v>8</v>
      </c>
      <c r="B24" s="129">
        <v>1141.2</v>
      </c>
      <c r="C24" s="86">
        <f t="shared" si="0"/>
        <v>7.0398356193393452</v>
      </c>
      <c r="D24" s="160"/>
      <c r="E24" s="131">
        <v>4.8</v>
      </c>
      <c r="F24" s="131">
        <v>169</v>
      </c>
    </row>
    <row r="25" spans="1:19" ht="13" x14ac:dyDescent="0.25">
      <c r="A25" s="141" t="s">
        <v>9</v>
      </c>
      <c r="B25" s="129">
        <v>1257.6400000000001</v>
      </c>
      <c r="C25" s="86">
        <f t="shared" si="0"/>
        <v>7.1369922277848987</v>
      </c>
      <c r="D25" s="160"/>
      <c r="E25" s="131">
        <v>4.7</v>
      </c>
      <c r="F25" s="131">
        <v>170</v>
      </c>
    </row>
    <row r="26" spans="1:19" ht="13" x14ac:dyDescent="0.25">
      <c r="A26" s="141" t="s">
        <v>10</v>
      </c>
      <c r="B26" s="129">
        <v>1325.83</v>
      </c>
      <c r="C26" s="86">
        <f t="shared" si="0"/>
        <v>7.1897939573986225</v>
      </c>
      <c r="D26" s="160"/>
      <c r="E26" s="131">
        <v>5</v>
      </c>
      <c r="F26" s="131">
        <v>174</v>
      </c>
    </row>
    <row r="27" spans="1:19" ht="13" x14ac:dyDescent="0.25">
      <c r="A27" s="141" t="s">
        <v>11</v>
      </c>
      <c r="B27" s="129">
        <v>1320.64</v>
      </c>
      <c r="C27" s="86">
        <f t="shared" si="0"/>
        <v>7.1858717465642172</v>
      </c>
      <c r="D27" s="160"/>
      <c r="E27" s="131">
        <v>4.8</v>
      </c>
      <c r="F27" s="131">
        <v>175</v>
      </c>
    </row>
    <row r="28" spans="1:19" ht="13" x14ac:dyDescent="0.25">
      <c r="A28" s="141" t="s">
        <v>12</v>
      </c>
      <c r="B28" s="129">
        <v>1131.42</v>
      </c>
      <c r="C28" s="86">
        <f t="shared" si="0"/>
        <v>7.0312287599668863</v>
      </c>
      <c r="D28" s="160"/>
      <c r="E28" s="131">
        <v>4.5</v>
      </c>
      <c r="F28" s="131">
        <v>171</v>
      </c>
    </row>
    <row r="29" spans="1:19" ht="13" x14ac:dyDescent="0.25">
      <c r="A29" s="141" t="s">
        <v>13</v>
      </c>
      <c r="B29" s="129">
        <v>1257.5999999999999</v>
      </c>
      <c r="C29" s="86">
        <f t="shared" si="0"/>
        <v>7.1369604216749423</v>
      </c>
      <c r="D29" s="160"/>
      <c r="E29" s="131">
        <v>4.8</v>
      </c>
      <c r="F29" s="131">
        <v>178</v>
      </c>
    </row>
    <row r="30" spans="1:19" ht="13" x14ac:dyDescent="0.25">
      <c r="A30" s="141" t="s">
        <v>14</v>
      </c>
      <c r="B30" s="129">
        <v>1408.47</v>
      </c>
      <c r="C30" s="86">
        <f t="shared" si="0"/>
        <v>7.2502592878350685</v>
      </c>
      <c r="D30" s="160"/>
      <c r="E30" s="131">
        <v>4.4000000000000004</v>
      </c>
      <c r="F30" s="131">
        <v>183</v>
      </c>
    </row>
    <row r="31" spans="1:19" ht="13" x14ac:dyDescent="0.25">
      <c r="A31" s="141" t="s">
        <v>15</v>
      </c>
      <c r="B31" s="129">
        <v>1362.16</v>
      </c>
      <c r="C31" s="86">
        <f t="shared" si="0"/>
        <v>7.2168269541123884</v>
      </c>
      <c r="D31" s="160"/>
      <c r="E31" s="131">
        <v>4.3</v>
      </c>
      <c r="F31" s="131">
        <v>180</v>
      </c>
    </row>
    <row r="32" spans="1:19" ht="13" x14ac:dyDescent="0.25">
      <c r="A32" s="141" t="s">
        <v>16</v>
      </c>
      <c r="B32" s="129">
        <v>1440.67</v>
      </c>
      <c r="C32" s="86">
        <f t="shared" si="0"/>
        <v>7.2728635621396824</v>
      </c>
      <c r="D32" s="160"/>
      <c r="E32" s="131">
        <v>3.9</v>
      </c>
      <c r="F32" s="131">
        <v>184</v>
      </c>
    </row>
    <row r="33" spans="1:6" ht="13" x14ac:dyDescent="0.25">
      <c r="A33" s="141" t="s">
        <v>17</v>
      </c>
      <c r="B33" s="129">
        <v>1426.19</v>
      </c>
      <c r="C33" s="86">
        <f t="shared" si="0"/>
        <v>7.2627618319303</v>
      </c>
      <c r="D33" s="160"/>
      <c r="E33" s="131">
        <v>3.6</v>
      </c>
      <c r="F33" s="131">
        <v>185</v>
      </c>
    </row>
    <row r="34" spans="1:6" ht="13" x14ac:dyDescent="0.25">
      <c r="A34" s="141" t="s">
        <v>18</v>
      </c>
      <c r="B34" s="129">
        <v>1569.19</v>
      </c>
      <c r="C34" s="86">
        <f t="shared" si="0"/>
        <v>7.3583148416411177</v>
      </c>
      <c r="D34" s="160"/>
      <c r="E34" s="131">
        <v>3.7</v>
      </c>
      <c r="F34" s="131">
        <v>189</v>
      </c>
    </row>
    <row r="35" spans="1:6" ht="13" x14ac:dyDescent="0.25">
      <c r="A35" s="141" t="s">
        <v>19</v>
      </c>
      <c r="B35" s="129">
        <v>1606.28</v>
      </c>
      <c r="C35" s="86">
        <f t="shared" si="0"/>
        <v>7.3816762255119173</v>
      </c>
      <c r="D35" s="160"/>
      <c r="E35" s="131">
        <v>3.8</v>
      </c>
      <c r="F35" s="131">
        <v>197</v>
      </c>
    </row>
    <row r="36" spans="1:6" ht="13" x14ac:dyDescent="0.25">
      <c r="A36" s="141" t="s">
        <v>20</v>
      </c>
      <c r="B36" s="129">
        <v>1681.55</v>
      </c>
      <c r="C36" s="86">
        <f t="shared" si="0"/>
        <v>7.4274712660935744</v>
      </c>
      <c r="D36" s="160"/>
      <c r="E36" s="131">
        <v>4.7</v>
      </c>
      <c r="F36" s="131">
        <v>209</v>
      </c>
    </row>
    <row r="37" spans="1:6" ht="13" x14ac:dyDescent="0.25">
      <c r="A37" s="141" t="s">
        <v>21</v>
      </c>
      <c r="B37" s="129">
        <v>1848.36</v>
      </c>
      <c r="C37" s="86">
        <f t="shared" si="0"/>
        <v>7.5220540384243666</v>
      </c>
      <c r="D37" s="160"/>
      <c r="E37" s="131">
        <v>4.5</v>
      </c>
      <c r="F37" s="131">
        <v>212</v>
      </c>
    </row>
    <row r="38" spans="1:6" ht="13" x14ac:dyDescent="0.25">
      <c r="A38" s="141" t="s">
        <v>22</v>
      </c>
      <c r="B38" s="129">
        <v>1872.34</v>
      </c>
      <c r="C38" s="86">
        <f t="shared" si="0"/>
        <v>7.5349442644775317</v>
      </c>
      <c r="D38" s="160"/>
      <c r="E38" s="131">
        <v>4.4000000000000004</v>
      </c>
      <c r="F38" s="131">
        <v>209</v>
      </c>
    </row>
    <row r="39" spans="1:6" ht="13" x14ac:dyDescent="0.25">
      <c r="A39" s="141" t="s">
        <v>23</v>
      </c>
      <c r="B39" s="129">
        <v>1960.23</v>
      </c>
      <c r="C39" s="86">
        <f t="shared" si="0"/>
        <v>7.5808170922787248</v>
      </c>
      <c r="D39" s="160"/>
      <c r="E39" s="131">
        <v>4</v>
      </c>
      <c r="F39" s="131">
        <v>215</v>
      </c>
    </row>
    <row r="40" spans="1:6" ht="13" x14ac:dyDescent="0.25">
      <c r="A40" s="141" t="s">
        <v>24</v>
      </c>
      <c r="B40" s="129">
        <v>1972.29</v>
      </c>
      <c r="C40" s="86">
        <f t="shared" si="0"/>
        <v>7.5869505831740209</v>
      </c>
      <c r="D40" s="160"/>
      <c r="E40" s="131">
        <v>3.9</v>
      </c>
      <c r="F40" s="131">
        <v>221</v>
      </c>
    </row>
    <row r="41" spans="1:6" ht="13" x14ac:dyDescent="0.25">
      <c r="A41" s="141" t="s">
        <v>25</v>
      </c>
      <c r="B41" s="129">
        <v>2058.9</v>
      </c>
      <c r="C41" s="86">
        <f t="shared" si="0"/>
        <v>7.6299271385826986</v>
      </c>
      <c r="D41" s="160"/>
      <c r="E41" s="131">
        <v>4</v>
      </c>
      <c r="F41" s="131">
        <v>227</v>
      </c>
    </row>
    <row r="42" spans="1:6" ht="13" x14ac:dyDescent="0.25">
      <c r="A42" s="141" t="s">
        <v>26</v>
      </c>
      <c r="B42" s="129">
        <v>2067.89</v>
      </c>
      <c r="C42" s="86">
        <f t="shared" si="0"/>
        <v>7.6342840427242402</v>
      </c>
      <c r="D42" s="160"/>
      <c r="E42" s="131">
        <v>3.9</v>
      </c>
      <c r="F42" s="131">
        <v>240</v>
      </c>
    </row>
    <row r="43" spans="1:6" ht="13" x14ac:dyDescent="0.25">
      <c r="A43" s="141" t="s">
        <v>27</v>
      </c>
      <c r="B43" s="129">
        <v>2063.11</v>
      </c>
      <c r="C43" s="86">
        <f t="shared" si="0"/>
        <v>7.6319698320569431</v>
      </c>
      <c r="D43" s="160"/>
      <c r="E43" s="131">
        <v>3.9</v>
      </c>
      <c r="F43" s="131">
        <v>243</v>
      </c>
    </row>
    <row r="44" spans="1:6" ht="13" x14ac:dyDescent="0.25">
      <c r="A44" s="141" t="s">
        <v>28</v>
      </c>
      <c r="B44" s="129">
        <v>1920.03</v>
      </c>
      <c r="C44" s="86">
        <f t="shared" si="0"/>
        <v>7.5600960898997585</v>
      </c>
      <c r="D44" s="160"/>
      <c r="E44" s="131">
        <v>4.3</v>
      </c>
      <c r="F44" s="131">
        <v>245</v>
      </c>
    </row>
    <row r="45" spans="1:6" ht="13" x14ac:dyDescent="0.25">
      <c r="A45" s="141" t="s">
        <v>29</v>
      </c>
      <c r="B45" s="129">
        <v>2043.94</v>
      </c>
      <c r="C45" s="86">
        <f t="shared" si="0"/>
        <v>7.6226345966853151</v>
      </c>
      <c r="D45" s="160"/>
      <c r="E45" s="131">
        <v>4.4000000000000004</v>
      </c>
      <c r="F45" s="131">
        <v>246</v>
      </c>
    </row>
    <row r="46" spans="1:6" ht="13" x14ac:dyDescent="0.25">
      <c r="A46" s="141" t="s">
        <v>30</v>
      </c>
      <c r="B46" s="129">
        <v>2059.7399999999998</v>
      </c>
      <c r="C46" s="86">
        <f t="shared" si="0"/>
        <v>7.6303350402257877</v>
      </c>
      <c r="D46" s="160"/>
      <c r="E46" s="131">
        <v>4.5</v>
      </c>
      <c r="F46" s="131">
        <v>239</v>
      </c>
    </row>
    <row r="47" spans="1:6" ht="13" x14ac:dyDescent="0.25">
      <c r="A47" s="141" t="s">
        <v>31</v>
      </c>
      <c r="B47" s="129">
        <v>2098.86</v>
      </c>
      <c r="C47" s="86">
        <f t="shared" si="0"/>
        <v>7.6491496191683712</v>
      </c>
      <c r="D47" s="160"/>
      <c r="E47" s="131">
        <v>3.9</v>
      </c>
      <c r="F47" s="131">
        <v>242</v>
      </c>
    </row>
    <row r="48" spans="1:6" ht="13" x14ac:dyDescent="0.25">
      <c r="A48" s="141" t="s">
        <v>32</v>
      </c>
      <c r="B48" s="132">
        <f>ROUND(AVERAGE(B47,B49),2)</f>
        <v>2168.85</v>
      </c>
      <c r="C48" s="86">
        <f t="shared" si="0"/>
        <v>7.681952352142245</v>
      </c>
      <c r="D48" s="160"/>
      <c r="E48" s="131">
        <v>3.5</v>
      </c>
      <c r="F48" s="131">
        <v>255</v>
      </c>
    </row>
    <row r="49" spans="1:6" ht="13" x14ac:dyDescent="0.25">
      <c r="A49" s="141" t="s">
        <v>33</v>
      </c>
      <c r="B49" s="132">
        <v>2238.83</v>
      </c>
      <c r="C49" s="86">
        <f t="shared" si="0"/>
        <v>7.7137086869631579</v>
      </c>
      <c r="D49" s="160"/>
      <c r="E49" s="131">
        <v>3.9</v>
      </c>
      <c r="F49" s="131">
        <v>257</v>
      </c>
    </row>
    <row r="50" spans="1:6" ht="13" x14ac:dyDescent="0.25">
      <c r="A50" s="141" t="s">
        <v>34</v>
      </c>
      <c r="B50" s="132">
        <v>2362.7199999999998</v>
      </c>
      <c r="C50" s="86">
        <f t="shared" si="0"/>
        <v>7.7675687767254633</v>
      </c>
      <c r="D50" s="160"/>
      <c r="E50" s="131">
        <v>4</v>
      </c>
      <c r="F50" s="131">
        <v>253</v>
      </c>
    </row>
    <row r="51" spans="1:6" ht="13" x14ac:dyDescent="0.25">
      <c r="A51" s="141" t="s">
        <v>35</v>
      </c>
      <c r="B51" s="132">
        <v>2423.41</v>
      </c>
      <c r="C51" s="86">
        <f t="shared" si="0"/>
        <v>7.7929309182228446</v>
      </c>
      <c r="D51" s="160"/>
      <c r="E51" s="131">
        <v>3.8</v>
      </c>
      <c r="F51" s="131">
        <v>262</v>
      </c>
    </row>
    <row r="52" spans="1:6" ht="13" x14ac:dyDescent="0.25">
      <c r="A52" s="141" t="s">
        <v>36</v>
      </c>
      <c r="B52" s="132">
        <v>2603.2773015873017</v>
      </c>
      <c r="C52" s="86">
        <f t="shared" si="0"/>
        <v>7.8645264308561362</v>
      </c>
      <c r="D52" s="160"/>
      <c r="E52" s="131">
        <v>3.7</v>
      </c>
      <c r="F52" s="131">
        <v>267</v>
      </c>
    </row>
    <row r="53" spans="1:6" ht="13" x14ac:dyDescent="0.25">
      <c r="A53" s="141" t="s">
        <v>37</v>
      </c>
      <c r="B53" s="132">
        <v>2733.4767213114756</v>
      </c>
      <c r="C53" s="86">
        <f t="shared" si="0"/>
        <v>7.9133296022247022</v>
      </c>
      <c r="D53" s="160"/>
      <c r="E53" s="131">
        <v>3.7</v>
      </c>
      <c r="F53" s="131">
        <v>275</v>
      </c>
    </row>
    <row r="54" spans="1:6" ht="14" x14ac:dyDescent="0.3">
      <c r="A54" s="142" t="s">
        <v>62</v>
      </c>
      <c r="B54" s="134">
        <v>2669.29</v>
      </c>
      <c r="C54" s="86">
        <f t="shared" si="0"/>
        <v>7.8895677984289438</v>
      </c>
      <c r="E54" s="131">
        <v>4.0999999999999996</v>
      </c>
      <c r="F54" s="131">
        <v>270</v>
      </c>
    </row>
    <row r="55" spans="1:6" ht="14" x14ac:dyDescent="0.3">
      <c r="A55" s="142" t="s">
        <v>63</v>
      </c>
      <c r="B55" s="134">
        <v>2760.05</v>
      </c>
      <c r="C55" s="86">
        <f t="shared" si="0"/>
        <v>7.9230040744891328</v>
      </c>
      <c r="E55" s="131">
        <v>4.5</v>
      </c>
      <c r="F55" s="131">
        <v>283</v>
      </c>
    </row>
    <row r="56" spans="1:6" ht="14" x14ac:dyDescent="0.3">
      <c r="A56" s="142" t="s">
        <v>235</v>
      </c>
      <c r="B56" s="134">
        <v>2942.92</v>
      </c>
      <c r="C56" s="86">
        <f t="shared" si="0"/>
        <v>7.9871575647175552</v>
      </c>
      <c r="E56" s="131">
        <v>4.5</v>
      </c>
      <c r="F56" s="131">
        <v>276</v>
      </c>
    </row>
    <row r="57" spans="1:6" ht="14" x14ac:dyDescent="0.3">
      <c r="A57" s="142" t="s">
        <v>65</v>
      </c>
      <c r="B57" s="134">
        <v>2507.67</v>
      </c>
      <c r="C57" s="86">
        <f t="shared" si="0"/>
        <v>7.8271093141481742</v>
      </c>
      <c r="E57" s="131">
        <v>4.8</v>
      </c>
      <c r="F57" s="131">
        <v>277</v>
      </c>
    </row>
    <row r="58" spans="1:6" ht="14" x14ac:dyDescent="0.3">
      <c r="A58" s="142" t="s">
        <v>66</v>
      </c>
      <c r="B58" s="134">
        <v>2845.83</v>
      </c>
      <c r="C58" s="86">
        <f t="shared" si="0"/>
        <v>7.9536100439071751</v>
      </c>
      <c r="E58" s="131">
        <v>4.5</v>
      </c>
      <c r="F58" s="131">
        <v>283</v>
      </c>
    </row>
    <row r="59" spans="1:6" ht="14" x14ac:dyDescent="0.3">
      <c r="A59" s="142" t="s">
        <v>67</v>
      </c>
      <c r="B59" s="134">
        <v>2948.19</v>
      </c>
      <c r="C59" s="86">
        <f t="shared" si="0"/>
        <v>7.9889467017072828</v>
      </c>
      <c r="E59" s="131">
        <v>4</v>
      </c>
      <c r="F59" s="131">
        <v>296</v>
      </c>
    </row>
    <row r="60" spans="1:6" ht="14" x14ac:dyDescent="0.3">
      <c r="A60" s="142" t="s">
        <v>68</v>
      </c>
      <c r="B60" s="134">
        <v>2967.49</v>
      </c>
      <c r="C60" s="86">
        <f t="shared" si="0"/>
        <v>7.9954717566382127</v>
      </c>
      <c r="E60" s="131">
        <v>3.4</v>
      </c>
      <c r="F60" s="131">
        <v>305</v>
      </c>
    </row>
    <row r="61" spans="1:6" ht="14" x14ac:dyDescent="0.3">
      <c r="A61" s="142" t="s">
        <v>69</v>
      </c>
      <c r="B61" s="134">
        <v>3220.25</v>
      </c>
      <c r="C61" s="86">
        <f t="shared" si="0"/>
        <v>8.077214275276198</v>
      </c>
      <c r="E61" s="131">
        <v>3.3</v>
      </c>
      <c r="F61" s="131">
        <v>298</v>
      </c>
    </row>
    <row r="62" spans="1:6" ht="14" x14ac:dyDescent="0.3">
      <c r="A62" s="142" t="s">
        <v>70</v>
      </c>
      <c r="B62" s="134">
        <v>2533.02</v>
      </c>
      <c r="C62" s="86">
        <f t="shared" si="0"/>
        <v>7.8371675457462633</v>
      </c>
      <c r="E62" s="131">
        <v>3.4</v>
      </c>
      <c r="F62" s="131">
        <v>300</v>
      </c>
    </row>
    <row r="63" spans="1:6" ht="14" x14ac:dyDescent="0.3">
      <c r="A63" s="142" t="s">
        <v>71</v>
      </c>
      <c r="B63" s="134">
        <v>3078.13</v>
      </c>
      <c r="C63" s="86">
        <f t="shared" si="0"/>
        <v>8.032077548724617</v>
      </c>
      <c r="E63" s="131">
        <v>3.4</v>
      </c>
      <c r="F63" s="131">
        <v>302</v>
      </c>
    </row>
    <row r="64" spans="1:6" ht="14" x14ac:dyDescent="0.3">
      <c r="A64" s="142" t="s">
        <v>72</v>
      </c>
      <c r="B64" s="134">
        <v>3344.15</v>
      </c>
      <c r="C64" s="86">
        <f t="shared" si="0"/>
        <v>8.1149678296579015</v>
      </c>
      <c r="E64" s="131">
        <v>2.4</v>
      </c>
      <c r="F64" s="131">
        <v>300</v>
      </c>
    </row>
    <row r="65" spans="1:6" ht="14" x14ac:dyDescent="0.3">
      <c r="A65" s="142" t="s">
        <v>73</v>
      </c>
      <c r="B65" s="134">
        <v>3823.17</v>
      </c>
      <c r="C65" s="86">
        <f t="shared" si="0"/>
        <v>8.2488352004032812</v>
      </c>
      <c r="E65" s="131">
        <v>2.2999999999999998</v>
      </c>
      <c r="F65" s="131">
        <v>312</v>
      </c>
    </row>
    <row r="66" spans="1:6" ht="14" x14ac:dyDescent="0.3">
      <c r="A66" s="142" t="s">
        <v>74</v>
      </c>
      <c r="B66" s="134">
        <v>4055.46</v>
      </c>
      <c r="C66" s="86">
        <f t="shared" si="0"/>
        <v>8.3078194003129475</v>
      </c>
      <c r="E66" s="131">
        <v>2.4</v>
      </c>
      <c r="F66" s="131">
        <v>313</v>
      </c>
    </row>
    <row r="67" spans="1:6" ht="14" x14ac:dyDescent="0.3">
      <c r="A67" s="142" t="s">
        <v>236</v>
      </c>
      <c r="B67" s="134">
        <v>4377.24</v>
      </c>
      <c r="C67" s="86">
        <f t="shared" ref="C67:C69" si="1">LN(B67)</f>
        <v>8.3841736677644363</v>
      </c>
      <c r="E67" s="131">
        <v>2.6</v>
      </c>
      <c r="F67" s="131">
        <v>323</v>
      </c>
    </row>
    <row r="68" spans="1:6" ht="14" x14ac:dyDescent="0.3">
      <c r="A68" s="142" t="s">
        <v>237</v>
      </c>
      <c r="B68" s="134">
        <v>4357.9399999999996</v>
      </c>
      <c r="C68" s="86">
        <f t="shared" si="1"/>
        <v>8.3797547476264018</v>
      </c>
      <c r="E68" s="131">
        <v>2.4</v>
      </c>
      <c r="F68" s="131">
        <v>337</v>
      </c>
    </row>
    <row r="69" spans="1:6" ht="14" x14ac:dyDescent="0.3">
      <c r="A69" s="142" t="s">
        <v>238</v>
      </c>
      <c r="B69" s="134">
        <v>4740.84</v>
      </c>
      <c r="C69" s="86">
        <f t="shared" si="1"/>
        <v>8.4639696141782395</v>
      </c>
      <c r="E69" s="131">
        <v>2.7</v>
      </c>
      <c r="F69" s="131">
        <v>337</v>
      </c>
    </row>
  </sheetData>
  <mergeCells count="1">
    <mergeCell ref="S4:S5"/>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82DE0-658C-487C-803E-4B437B016A84}">
  <dimension ref="A1:P69"/>
  <sheetViews>
    <sheetView workbookViewId="0">
      <selection activeCell="C3" sqref="C3"/>
    </sheetView>
  </sheetViews>
  <sheetFormatPr defaultColWidth="9" defaultRowHeight="12.5" x14ac:dyDescent="0.25"/>
  <cols>
    <col min="1" max="1" width="9" style="162"/>
    <col min="2" max="2" width="11.25" style="162" bestFit="1" customWidth="1"/>
    <col min="3" max="3" width="13" style="162" bestFit="1" customWidth="1"/>
    <col min="4" max="4" width="9" style="162"/>
    <col min="5" max="5" width="18" style="162" bestFit="1" customWidth="1"/>
    <col min="6" max="6" width="11.83203125" style="162" bestFit="1" customWidth="1"/>
    <col min="7" max="7" width="13.5" style="162" bestFit="1" customWidth="1"/>
    <col min="8" max="9" width="11.83203125" style="162" bestFit="1" customWidth="1"/>
    <col min="10" max="10" width="12.83203125" style="162" bestFit="1" customWidth="1"/>
    <col min="11" max="11" width="11.83203125" style="162" bestFit="1" customWidth="1"/>
    <col min="12" max="12" width="12.5" style="162" bestFit="1" customWidth="1"/>
    <col min="13" max="13" width="12" style="162" bestFit="1" customWidth="1"/>
    <col min="14" max="16384" width="9" style="162"/>
  </cols>
  <sheetData>
    <row r="1" spans="1:16" ht="28.5" customHeight="1" x14ac:dyDescent="0.25">
      <c r="A1" s="85" t="s">
        <v>123</v>
      </c>
      <c r="B1" s="85" t="s">
        <v>273</v>
      </c>
      <c r="C1" s="85" t="s">
        <v>287</v>
      </c>
      <c r="E1" s="163" t="s">
        <v>87</v>
      </c>
      <c r="F1" s="164"/>
      <c r="G1" s="164"/>
      <c r="H1" s="164"/>
      <c r="I1" s="164"/>
      <c r="J1" s="164"/>
      <c r="K1" s="164"/>
      <c r="L1" s="164"/>
      <c r="M1" s="165"/>
    </row>
    <row r="2" spans="1:16" ht="14.5" thickBot="1" x14ac:dyDescent="0.35">
      <c r="A2" s="141" t="s">
        <v>38</v>
      </c>
      <c r="B2" s="166">
        <f>('Iteration 5'!B2 - EXP('Iteration 5'!$I$17 + 'Iteration 5'!$I$18*'Iteration 5'!E2 + 'Iteration 5'!$I$19*'Iteration 5'!F2))</f>
        <v>-65.824101106252783</v>
      </c>
      <c r="C2" s="166"/>
      <c r="E2" s="167"/>
      <c r="F2" s="147"/>
      <c r="G2" s="147"/>
      <c r="H2" s="147"/>
      <c r="I2" s="147"/>
      <c r="J2" s="147"/>
      <c r="K2" s="147"/>
      <c r="L2" s="147"/>
      <c r="M2" s="168"/>
      <c r="N2" s="130"/>
      <c r="O2" s="130"/>
      <c r="P2" s="130"/>
    </row>
    <row r="3" spans="1:16" ht="14" x14ac:dyDescent="0.3">
      <c r="A3" s="141" t="s">
        <v>39</v>
      </c>
      <c r="B3" s="166">
        <f>('Iteration 5'!B3 - EXP('Iteration 5'!$I$17 + 'Iteration 5'!$I$18*'Iteration 5'!E3 + 'Iteration 5'!$I$19*'Iteration 5'!F3))</f>
        <v>-57.537111243387471</v>
      </c>
      <c r="C3" s="166">
        <f>B2</f>
        <v>-65.824101106252783</v>
      </c>
      <c r="E3" s="169" t="s">
        <v>88</v>
      </c>
      <c r="F3" s="170"/>
      <c r="G3" s="147"/>
      <c r="H3" s="147"/>
      <c r="I3" s="147"/>
      <c r="J3" s="147"/>
      <c r="K3" s="147"/>
      <c r="L3" s="147"/>
      <c r="M3" s="168"/>
      <c r="N3" s="130"/>
      <c r="O3" s="130"/>
      <c r="P3" s="130"/>
    </row>
    <row r="4" spans="1:16" ht="14" x14ac:dyDescent="0.3">
      <c r="A4" s="141" t="s">
        <v>40</v>
      </c>
      <c r="B4" s="166">
        <f>('Iteration 5'!B4 - EXP('Iteration 5'!$I$17 + 'Iteration 5'!$I$18*'Iteration 5'!E4 + 'Iteration 5'!$I$19*'Iteration 5'!F4))</f>
        <v>-72.183400105566534</v>
      </c>
      <c r="C4" s="166">
        <f t="shared" ref="C4:C67" si="0">B3</f>
        <v>-57.537111243387471</v>
      </c>
      <c r="E4" s="171" t="s">
        <v>89</v>
      </c>
      <c r="F4" s="172">
        <v>0.36105304232660002</v>
      </c>
      <c r="G4" s="147"/>
      <c r="H4" s="147"/>
      <c r="I4" s="147"/>
      <c r="J4" s="147"/>
      <c r="K4" s="147"/>
      <c r="L4" s="147"/>
      <c r="M4" s="168"/>
      <c r="N4" s="130"/>
      <c r="O4" s="130"/>
      <c r="P4" s="130"/>
    </row>
    <row r="5" spans="1:16" ht="14" x14ac:dyDescent="0.3">
      <c r="A5" s="141" t="s">
        <v>41</v>
      </c>
      <c r="B5" s="166">
        <f>('Iteration 5'!B5 - EXP('Iteration 5'!$I$17 + 'Iteration 5'!$I$18*'Iteration 5'!E5 + 'Iteration 5'!$I$19*'Iteration 5'!F5))</f>
        <v>-35.139156900427906</v>
      </c>
      <c r="C5" s="166">
        <f t="shared" si="0"/>
        <v>-72.183400105566534</v>
      </c>
      <c r="E5" s="171" t="s">
        <v>90</v>
      </c>
      <c r="F5" s="172">
        <v>0.13035929937329363</v>
      </c>
      <c r="G5" s="147"/>
      <c r="H5" s="147"/>
      <c r="I5" s="147"/>
      <c r="J5" s="147"/>
      <c r="K5" s="147"/>
      <c r="L5" s="147"/>
      <c r="M5" s="168"/>
      <c r="N5" s="130"/>
      <c r="O5" s="130"/>
      <c r="P5" s="130"/>
    </row>
    <row r="6" spans="1:16" ht="14" x14ac:dyDescent="0.3">
      <c r="A6" s="141" t="s">
        <v>42</v>
      </c>
      <c r="B6" s="166">
        <f>('Iteration 5'!B6 - EXP('Iteration 5'!$I$17 + 'Iteration 5'!$I$18*'Iteration 5'!E6 + 'Iteration 5'!$I$19*'Iteration 5'!F6))</f>
        <v>-34.380567699536641</v>
      </c>
      <c r="C6" s="166">
        <f t="shared" si="0"/>
        <v>-35.139156900427906</v>
      </c>
      <c r="E6" s="171" t="s">
        <v>91</v>
      </c>
      <c r="F6" s="172">
        <v>0.11520778422177848</v>
      </c>
      <c r="G6" s="147"/>
      <c r="H6" s="147"/>
      <c r="I6" s="147"/>
      <c r="J6" s="147"/>
      <c r="K6" s="147"/>
      <c r="L6" s="147"/>
      <c r="M6" s="168"/>
      <c r="N6" s="130"/>
      <c r="O6" s="130"/>
      <c r="P6" s="130"/>
    </row>
    <row r="7" spans="1:16" ht="14" x14ac:dyDescent="0.3">
      <c r="A7" s="141" t="s">
        <v>43</v>
      </c>
      <c r="B7" s="166">
        <f>('Iteration 5'!B7 - EXP('Iteration 5'!$I$17 + 'Iteration 5'!$I$18*'Iteration 5'!E7 + 'Iteration 5'!$I$19*'Iteration 5'!F7))</f>
        <v>-30.9041432558015</v>
      </c>
      <c r="C7" s="166">
        <f t="shared" si="0"/>
        <v>-34.380567699536641</v>
      </c>
      <c r="E7" s="171" t="s">
        <v>92</v>
      </c>
      <c r="F7" s="172">
        <v>167.01758018310852</v>
      </c>
      <c r="G7" s="147"/>
      <c r="H7" s="147"/>
      <c r="I7" s="147"/>
      <c r="J7" s="147"/>
      <c r="K7" s="147"/>
      <c r="L7" s="147"/>
      <c r="M7" s="168"/>
      <c r="N7" s="130"/>
      <c r="O7" s="130"/>
      <c r="P7" s="130"/>
    </row>
    <row r="8" spans="1:16" ht="14.5" thickBot="1" x14ac:dyDescent="0.35">
      <c r="A8" s="141" t="s">
        <v>44</v>
      </c>
      <c r="B8" s="166">
        <f>('Iteration 5'!B8 - EXP('Iteration 5'!$I$17 + 'Iteration 5'!$I$18*'Iteration 5'!E8 + 'Iteration 5'!$I$19*'Iteration 5'!F8))</f>
        <v>-27.501703918715748</v>
      </c>
      <c r="C8" s="166">
        <f t="shared" si="0"/>
        <v>-30.9041432558015</v>
      </c>
      <c r="E8" s="173" t="s">
        <v>93</v>
      </c>
      <c r="F8" s="174">
        <v>67</v>
      </c>
      <c r="G8" s="147"/>
      <c r="H8" s="147"/>
      <c r="I8" s="147"/>
      <c r="J8" s="147"/>
      <c r="K8" s="147"/>
      <c r="L8" s="147"/>
      <c r="M8" s="168"/>
      <c r="N8" s="130"/>
      <c r="O8" s="130"/>
      <c r="P8" s="130"/>
    </row>
    <row r="9" spans="1:16" ht="14" x14ac:dyDescent="0.3">
      <c r="A9" s="141" t="s">
        <v>45</v>
      </c>
      <c r="B9" s="166">
        <f>('Iteration 5'!B9 - EXP('Iteration 5'!$I$17 + 'Iteration 5'!$I$18*'Iteration 5'!E9 + 'Iteration 5'!$I$19*'Iteration 5'!F9))</f>
        <v>-27.024584287815287</v>
      </c>
      <c r="C9" s="166">
        <f t="shared" si="0"/>
        <v>-27.501703918715748</v>
      </c>
      <c r="E9" s="167"/>
      <c r="F9" s="147"/>
      <c r="G9" s="147"/>
      <c r="H9" s="147"/>
      <c r="I9" s="147"/>
      <c r="J9" s="147"/>
      <c r="K9" s="147"/>
      <c r="L9" s="147"/>
      <c r="M9" s="168"/>
      <c r="N9" s="130"/>
      <c r="O9" s="130"/>
      <c r="P9" s="130"/>
    </row>
    <row r="10" spans="1:16" ht="14.5" thickBot="1" x14ac:dyDescent="0.35">
      <c r="A10" s="141" t="s">
        <v>46</v>
      </c>
      <c r="B10" s="166">
        <f>('Iteration 5'!B10 - EXP('Iteration 5'!$I$17 + 'Iteration 5'!$I$18*'Iteration 5'!E10 + 'Iteration 5'!$I$19*'Iteration 5'!F10))</f>
        <v>-84.790784010689322</v>
      </c>
      <c r="C10" s="166">
        <f t="shared" si="0"/>
        <v>-27.024584287815287</v>
      </c>
      <c r="E10" s="167" t="s">
        <v>94</v>
      </c>
      <c r="F10" s="147"/>
      <c r="G10" s="147"/>
      <c r="H10" s="147"/>
      <c r="I10" s="147"/>
      <c r="J10" s="147"/>
      <c r="K10" s="147"/>
      <c r="L10" s="147"/>
      <c r="M10" s="168"/>
      <c r="N10" s="130"/>
      <c r="O10" s="130"/>
      <c r="P10" s="130"/>
    </row>
    <row r="11" spans="1:16" ht="14" x14ac:dyDescent="0.3">
      <c r="A11" s="141" t="s">
        <v>47</v>
      </c>
      <c r="B11" s="166">
        <f>('Iteration 5'!B11 - EXP('Iteration 5'!$I$17 + 'Iteration 5'!$I$18*'Iteration 5'!E11 + 'Iteration 5'!$I$19*'Iteration 5'!F11))</f>
        <v>-40.930019188391725</v>
      </c>
      <c r="C11" s="166">
        <f t="shared" si="0"/>
        <v>-84.790784010689322</v>
      </c>
      <c r="E11" s="175"/>
      <c r="F11" s="176" t="s">
        <v>98</v>
      </c>
      <c r="G11" s="176" t="s">
        <v>99</v>
      </c>
      <c r="H11" s="176" t="s">
        <v>100</v>
      </c>
      <c r="I11" s="176" t="s">
        <v>101</v>
      </c>
      <c r="J11" s="176" t="s">
        <v>102</v>
      </c>
      <c r="K11" s="147"/>
      <c r="L11" s="147"/>
      <c r="M11" s="168"/>
      <c r="N11" s="130"/>
      <c r="O11" s="130"/>
      <c r="P11" s="130"/>
    </row>
    <row r="12" spans="1:16" ht="14" x14ac:dyDescent="0.3">
      <c r="A12" s="141" t="s">
        <v>48</v>
      </c>
      <c r="B12" s="166">
        <f>('Iteration 5'!B12 - EXP('Iteration 5'!$I$17 + 'Iteration 5'!$I$18*'Iteration 5'!E12 + 'Iteration 5'!$I$19*'Iteration 5'!F12))</f>
        <v>-26.621579892860154</v>
      </c>
      <c r="C12" s="166">
        <f t="shared" si="0"/>
        <v>-40.930019188391725</v>
      </c>
      <c r="E12" s="171" t="s">
        <v>95</v>
      </c>
      <c r="F12" s="172">
        <v>1</v>
      </c>
      <c r="G12" s="172">
        <v>275975.46276883013</v>
      </c>
      <c r="H12" s="172">
        <v>275975.46276883013</v>
      </c>
      <c r="I12" s="172">
        <v>9.8934120176724871</v>
      </c>
      <c r="J12" s="172">
        <v>2.5016529622452132E-3</v>
      </c>
      <c r="K12" s="147"/>
      <c r="L12" s="147"/>
      <c r="M12" s="168"/>
      <c r="N12" s="130"/>
      <c r="O12" s="130"/>
      <c r="P12" s="130"/>
    </row>
    <row r="13" spans="1:16" ht="14" x14ac:dyDescent="0.3">
      <c r="A13" s="141" t="s">
        <v>49</v>
      </c>
      <c r="B13" s="166">
        <f>('Iteration 5'!B13 - EXP('Iteration 5'!$I$17 + 'Iteration 5'!$I$18*'Iteration 5'!E13 + 'Iteration 5'!$I$19*'Iteration 5'!F13))</f>
        <v>-127.91011713632224</v>
      </c>
      <c r="C13" s="166">
        <f t="shared" si="0"/>
        <v>-26.621579892860154</v>
      </c>
      <c r="E13" s="171" t="s">
        <v>96</v>
      </c>
      <c r="F13" s="172">
        <v>66</v>
      </c>
      <c r="G13" s="172">
        <v>1841061.5579545915</v>
      </c>
      <c r="H13" s="172">
        <v>27894.872090221084</v>
      </c>
      <c r="I13" s="172"/>
      <c r="J13" s="172"/>
      <c r="K13" s="147"/>
      <c r="L13" s="147"/>
      <c r="M13" s="168"/>
      <c r="N13" s="130"/>
      <c r="O13" s="130"/>
      <c r="P13" s="130"/>
    </row>
    <row r="14" spans="1:16" ht="14.5" thickBot="1" x14ac:dyDescent="0.35">
      <c r="A14" s="141" t="s">
        <v>50</v>
      </c>
      <c r="B14" s="166">
        <f>('Iteration 5'!B14 - EXP('Iteration 5'!$I$17 + 'Iteration 5'!$I$18*'Iteration 5'!E14 + 'Iteration 5'!$I$19*'Iteration 5'!F14))</f>
        <v>-136.82023518234723</v>
      </c>
      <c r="C14" s="166">
        <f t="shared" si="0"/>
        <v>-127.91011713632224</v>
      </c>
      <c r="E14" s="173" t="s">
        <v>97</v>
      </c>
      <c r="F14" s="174">
        <v>67</v>
      </c>
      <c r="G14" s="174">
        <v>2117037.0207234216</v>
      </c>
      <c r="H14" s="174"/>
      <c r="I14" s="174"/>
      <c r="J14" s="174"/>
      <c r="K14" s="147"/>
      <c r="L14" s="147"/>
      <c r="M14" s="168"/>
      <c r="N14" s="130"/>
      <c r="O14" s="130"/>
      <c r="P14" s="130"/>
    </row>
    <row r="15" spans="1:16" ht="14.5" thickBot="1" x14ac:dyDescent="0.35">
      <c r="A15" s="141" t="s">
        <v>51</v>
      </c>
      <c r="B15" s="166">
        <f>('Iteration 5'!B15 - EXP('Iteration 5'!$I$17 + 'Iteration 5'!$I$18*'Iteration 5'!E15 + 'Iteration 5'!$I$19*'Iteration 5'!F15))</f>
        <v>-41.580954010629966</v>
      </c>
      <c r="C15" s="166">
        <f t="shared" si="0"/>
        <v>-136.82023518234723</v>
      </c>
      <c r="E15" s="167"/>
      <c r="F15" s="147"/>
      <c r="G15" s="147"/>
      <c r="H15" s="147"/>
      <c r="I15" s="147"/>
      <c r="J15" s="147"/>
      <c r="K15" s="147"/>
      <c r="L15" s="147"/>
      <c r="M15" s="168"/>
      <c r="N15" s="130"/>
      <c r="O15" s="130"/>
      <c r="P15" s="130"/>
    </row>
    <row r="16" spans="1:16" ht="14" x14ac:dyDescent="0.3">
      <c r="A16" s="141" t="s">
        <v>0</v>
      </c>
      <c r="B16" s="166">
        <f>('Iteration 5'!B16 - EXP('Iteration 5'!$I$17 + 'Iteration 5'!$I$18*'Iteration 5'!E16 + 'Iteration 5'!$I$19*'Iteration 5'!F16))</f>
        <v>-129.7850286112257</v>
      </c>
      <c r="C16" s="166">
        <f t="shared" si="0"/>
        <v>-41.580954010629966</v>
      </c>
      <c r="E16" s="175"/>
      <c r="F16" s="176" t="s">
        <v>103</v>
      </c>
      <c r="G16" s="176" t="s">
        <v>92</v>
      </c>
      <c r="H16" s="176" t="s">
        <v>104</v>
      </c>
      <c r="I16" s="176" t="s">
        <v>105</v>
      </c>
      <c r="J16" s="176" t="s">
        <v>124</v>
      </c>
      <c r="K16" s="176" t="s">
        <v>125</v>
      </c>
      <c r="L16" s="176" t="s">
        <v>126</v>
      </c>
      <c r="M16" s="177" t="s">
        <v>127</v>
      </c>
      <c r="N16" s="130"/>
      <c r="O16" s="130"/>
      <c r="P16" s="130"/>
    </row>
    <row r="17" spans="1:16" ht="14" x14ac:dyDescent="0.3">
      <c r="A17" s="141" t="s">
        <v>1</v>
      </c>
      <c r="B17" s="166">
        <f>('Iteration 5'!B17 - EXP('Iteration 5'!$I$17 + 'Iteration 5'!$I$18*'Iteration 5'!E17 + 'Iteration 5'!$I$19*'Iteration 5'!F17))</f>
        <v>50.26097791426298</v>
      </c>
      <c r="C17" s="166">
        <f t="shared" si="0"/>
        <v>-129.7850286112257</v>
      </c>
      <c r="E17" s="171" t="s">
        <v>86</v>
      </c>
      <c r="F17" s="172">
        <v>0</v>
      </c>
      <c r="G17" s="172" t="e">
        <v>#N/A</v>
      </c>
      <c r="H17" s="172" t="e">
        <v>#N/A</v>
      </c>
      <c r="I17" s="172" t="e">
        <v>#N/A</v>
      </c>
      <c r="J17" s="172" t="e">
        <v>#N/A</v>
      </c>
      <c r="K17" s="172" t="e">
        <v>#N/A</v>
      </c>
      <c r="L17" s="172" t="e">
        <v>#N/A</v>
      </c>
      <c r="M17" s="178" t="e">
        <v>#N/A</v>
      </c>
      <c r="N17" s="130"/>
      <c r="O17" s="130"/>
      <c r="P17" s="130"/>
    </row>
    <row r="18" spans="1:16" ht="14.5" thickBot="1" x14ac:dyDescent="0.35">
      <c r="A18" s="141" t="s">
        <v>2</v>
      </c>
      <c r="B18" s="166">
        <f>('Iteration 5'!B18 - EXP('Iteration 5'!$I$17 + 'Iteration 5'!$I$18*'Iteration 5'!E18 + 'Iteration 5'!$I$19*'Iteration 5'!F18))</f>
        <v>-85.49600408738138</v>
      </c>
      <c r="C18" s="166">
        <f t="shared" si="0"/>
        <v>50.26097791426298</v>
      </c>
      <c r="E18" s="173" t="s">
        <v>287</v>
      </c>
      <c r="F18" s="174">
        <v>0.37380603534683043</v>
      </c>
      <c r="G18" s="174">
        <v>0.11884290552945732</v>
      </c>
      <c r="H18" s="174">
        <v>3.1453794711723533</v>
      </c>
      <c r="I18" s="174">
        <v>2.4874514648959398E-3</v>
      </c>
      <c r="J18" s="174">
        <v>0.13652851872180496</v>
      </c>
      <c r="K18" s="174">
        <v>0.61108355197185593</v>
      </c>
      <c r="L18" s="174">
        <v>0.13652851872180496</v>
      </c>
      <c r="M18" s="179">
        <v>0.61108355197185593</v>
      </c>
      <c r="N18" s="130"/>
      <c r="O18" s="130"/>
      <c r="P18" s="130"/>
    </row>
    <row r="19" spans="1:16" ht="14" x14ac:dyDescent="0.3">
      <c r="A19" s="141" t="s">
        <v>3</v>
      </c>
      <c r="B19" s="166">
        <f>('Iteration 5'!B19 - EXP('Iteration 5'!$I$17 + 'Iteration 5'!$I$18*'Iteration 5'!E19 + 'Iteration 5'!$I$19*'Iteration 5'!F19))</f>
        <v>74.723217543614965</v>
      </c>
      <c r="C19" s="166">
        <f t="shared" si="0"/>
        <v>-85.49600408738138</v>
      </c>
      <c r="E19" s="130"/>
      <c r="F19" s="130"/>
      <c r="G19" s="130"/>
      <c r="H19" s="130"/>
      <c r="I19" s="130"/>
      <c r="J19" s="130"/>
      <c r="K19" s="130"/>
      <c r="L19" s="130"/>
      <c r="M19" s="130"/>
      <c r="N19" s="130"/>
      <c r="O19" s="130"/>
      <c r="P19" s="130"/>
    </row>
    <row r="20" spans="1:16" ht="14" x14ac:dyDescent="0.3">
      <c r="A20" s="141" t="s">
        <v>4</v>
      </c>
      <c r="B20" s="166">
        <f>('Iteration 5'!B20 - EXP('Iteration 5'!$I$17 + 'Iteration 5'!$I$18*'Iteration 5'!E20 + 'Iteration 5'!$I$19*'Iteration 5'!F20))</f>
        <v>117.15107000684065</v>
      </c>
      <c r="C20" s="166">
        <f t="shared" si="0"/>
        <v>74.723217543614965</v>
      </c>
      <c r="E20" s="130"/>
      <c r="F20" s="130"/>
      <c r="G20" s="130"/>
      <c r="H20" s="130"/>
      <c r="I20" s="130"/>
      <c r="J20" s="130"/>
      <c r="K20" s="130"/>
      <c r="L20" s="130"/>
      <c r="M20" s="130"/>
      <c r="N20" s="130"/>
      <c r="O20" s="130"/>
      <c r="P20" s="130"/>
    </row>
    <row r="21" spans="1:16" ht="14" x14ac:dyDescent="0.3">
      <c r="A21" s="141" t="s">
        <v>5</v>
      </c>
      <c r="B21" s="166">
        <f>('Iteration 5'!B21 - EXP('Iteration 5'!$I$17 + 'Iteration 5'!$I$18*'Iteration 5'!E21 + 'Iteration 5'!$I$19*'Iteration 5'!F21))</f>
        <v>103.18018231230485</v>
      </c>
      <c r="C21" s="166">
        <f t="shared" si="0"/>
        <v>117.15107000684065</v>
      </c>
      <c r="E21" s="130"/>
      <c r="F21" s="130"/>
      <c r="G21" s="130"/>
      <c r="H21" s="130"/>
      <c r="I21" s="130"/>
      <c r="J21" s="130"/>
      <c r="K21" s="130"/>
      <c r="L21" s="130"/>
      <c r="M21" s="130"/>
      <c r="N21" s="130"/>
      <c r="O21" s="130"/>
      <c r="P21" s="130"/>
    </row>
    <row r="22" spans="1:16" ht="14" x14ac:dyDescent="0.3">
      <c r="A22" s="141" t="s">
        <v>6</v>
      </c>
      <c r="B22" s="166">
        <f>('Iteration 5'!B22 - EXP('Iteration 5'!$I$17 + 'Iteration 5'!$I$18*'Iteration 5'!E22 + 'Iteration 5'!$I$19*'Iteration 5'!F22))</f>
        <v>155.42802874076608</v>
      </c>
      <c r="C22" s="166">
        <f t="shared" si="0"/>
        <v>103.18018231230485</v>
      </c>
      <c r="H22" s="130"/>
      <c r="I22" s="130"/>
      <c r="J22" s="130"/>
      <c r="K22" s="130"/>
      <c r="L22" s="130"/>
      <c r="M22" s="130"/>
      <c r="N22" s="130"/>
      <c r="O22" s="130"/>
      <c r="P22" s="130"/>
    </row>
    <row r="23" spans="1:16" ht="13" x14ac:dyDescent="0.25">
      <c r="A23" s="141" t="s">
        <v>7</v>
      </c>
      <c r="B23" s="166">
        <f>('Iteration 5'!B23 - EXP('Iteration 5'!$I$17 + 'Iteration 5'!$I$18*'Iteration 5'!E23 + 'Iteration 5'!$I$19*'Iteration 5'!F23))</f>
        <v>-93.508108521226404</v>
      </c>
      <c r="C23" s="166">
        <f t="shared" si="0"/>
        <v>155.42802874076608</v>
      </c>
    </row>
    <row r="24" spans="1:16" ht="13" x14ac:dyDescent="0.25">
      <c r="A24" s="141" t="s">
        <v>8</v>
      </c>
      <c r="B24" s="166">
        <f>('Iteration 5'!B24 - EXP('Iteration 5'!$I$17 + 'Iteration 5'!$I$18*'Iteration 5'!E24 + 'Iteration 5'!$I$19*'Iteration 5'!F24))</f>
        <v>-85.901938962080976</v>
      </c>
      <c r="C24" s="166">
        <f t="shared" si="0"/>
        <v>-93.508108521226404</v>
      </c>
    </row>
    <row r="25" spans="1:16" ht="13" x14ac:dyDescent="0.25">
      <c r="A25" s="141" t="s">
        <v>9</v>
      </c>
      <c r="B25" s="166">
        <f>('Iteration 5'!B25 - EXP('Iteration 5'!$I$17 + 'Iteration 5'!$I$18*'Iteration 5'!E25 + 'Iteration 5'!$I$19*'Iteration 5'!F25))</f>
        <v>6.4215571700030978</v>
      </c>
      <c r="C25" s="166">
        <f t="shared" si="0"/>
        <v>-85.901938962080976</v>
      </c>
    </row>
    <row r="26" spans="1:16" ht="13" x14ac:dyDescent="0.25">
      <c r="A26" s="141" t="s">
        <v>10</v>
      </c>
      <c r="B26" s="166">
        <f>('Iteration 5'!B26 - EXP('Iteration 5'!$I$17 + 'Iteration 5'!$I$18*'Iteration 5'!E26 + 'Iteration 5'!$I$19*'Iteration 5'!F26))</f>
        <v>96.313058276876973</v>
      </c>
      <c r="C26" s="166">
        <f t="shared" si="0"/>
        <v>6.4215571700030978</v>
      </c>
    </row>
    <row r="27" spans="1:16" ht="13" x14ac:dyDescent="0.25">
      <c r="A27" s="141" t="s">
        <v>11</v>
      </c>
      <c r="B27" s="166">
        <f>('Iteration 5'!B27 - EXP('Iteration 5'!$I$17 + 'Iteration 5'!$I$18*'Iteration 5'!E27 + 'Iteration 5'!$I$19*'Iteration 5'!F27))</f>
        <v>49.76590761756006</v>
      </c>
      <c r="C27" s="166">
        <f t="shared" si="0"/>
        <v>96.313058276876973</v>
      </c>
    </row>
    <row r="28" spans="1:16" ht="13" x14ac:dyDescent="0.25">
      <c r="A28" s="141" t="s">
        <v>12</v>
      </c>
      <c r="B28" s="166">
        <f>('Iteration 5'!B28 - EXP('Iteration 5'!$I$17 + 'Iteration 5'!$I$18*'Iteration 5'!E28 + 'Iteration 5'!$I$19*'Iteration 5'!F28))</f>
        <v>-161.88556492797716</v>
      </c>
      <c r="C28" s="166">
        <f t="shared" si="0"/>
        <v>49.76590761756006</v>
      </c>
    </row>
    <row r="29" spans="1:16" ht="13" x14ac:dyDescent="0.25">
      <c r="A29" s="141" t="s">
        <v>13</v>
      </c>
      <c r="B29" s="166">
        <f>('Iteration 5'!B29 - EXP('Iteration 5'!$I$17 + 'Iteration 5'!$I$18*'Iteration 5'!E29 + 'Iteration 5'!$I$19*'Iteration 5'!F29))</f>
        <v>-35.742260135602464</v>
      </c>
      <c r="C29" s="166">
        <f t="shared" si="0"/>
        <v>-161.88556492797716</v>
      </c>
    </row>
    <row r="30" spans="1:16" ht="13" x14ac:dyDescent="0.25">
      <c r="A30" s="141" t="s">
        <v>14</v>
      </c>
      <c r="B30" s="166">
        <f>('Iteration 5'!B30 - EXP('Iteration 5'!$I$17 + 'Iteration 5'!$I$18*'Iteration 5'!E30 + 'Iteration 5'!$I$19*'Iteration 5'!F30))</f>
        <v>2.2268219603297439</v>
      </c>
      <c r="C30" s="166">
        <f t="shared" si="0"/>
        <v>-35.742260135602464</v>
      </c>
    </row>
    <row r="31" spans="1:16" ht="13" x14ac:dyDescent="0.25">
      <c r="A31" s="141" t="s">
        <v>15</v>
      </c>
      <c r="B31" s="166">
        <f>('Iteration 5'!B31 - EXP('Iteration 5'!$I$17 + 'Iteration 5'!$I$18*'Iteration 5'!E31 + 'Iteration 5'!$I$19*'Iteration 5'!F31))</f>
        <v>-38.604093672732233</v>
      </c>
      <c r="C31" s="166">
        <f t="shared" si="0"/>
        <v>2.2268219603297439</v>
      </c>
    </row>
    <row r="32" spans="1:16" ht="13" x14ac:dyDescent="0.25">
      <c r="A32" s="141" t="s">
        <v>16</v>
      </c>
      <c r="B32" s="166">
        <f>('Iteration 5'!B32 - EXP('Iteration 5'!$I$17 + 'Iteration 5'!$I$18*'Iteration 5'!E32 + 'Iteration 5'!$I$19*'Iteration 5'!F32))</f>
        <v>-73.501195698082029</v>
      </c>
      <c r="C32" s="166">
        <f t="shared" si="0"/>
        <v>-38.604093672732233</v>
      </c>
    </row>
    <row r="33" spans="1:3" ht="13" x14ac:dyDescent="0.25">
      <c r="A33" s="141" t="s">
        <v>17</v>
      </c>
      <c r="B33" s="166">
        <f>('Iteration 5'!B33 - EXP('Iteration 5'!$I$17 + 'Iteration 5'!$I$18*'Iteration 5'!E33 + 'Iteration 5'!$I$19*'Iteration 5'!F33))</f>
        <v>-160.37731661489352</v>
      </c>
      <c r="C33" s="166">
        <f t="shared" si="0"/>
        <v>-73.501195698082029</v>
      </c>
    </row>
    <row r="34" spans="1:3" ht="13" x14ac:dyDescent="0.25">
      <c r="A34" s="141" t="s">
        <v>18</v>
      </c>
      <c r="B34" s="166">
        <f>('Iteration 5'!B34 - EXP('Iteration 5'!$I$17 + 'Iteration 5'!$I$18*'Iteration 5'!E34 + 'Iteration 5'!$I$19*'Iteration 5'!F34))</f>
        <v>-32.914764827052977</v>
      </c>
      <c r="C34" s="166">
        <f t="shared" si="0"/>
        <v>-160.37731661489352</v>
      </c>
    </row>
    <row r="35" spans="1:3" ht="13" x14ac:dyDescent="0.25">
      <c r="A35" s="141" t="s">
        <v>19</v>
      </c>
      <c r="B35" s="166">
        <f>('Iteration 5'!B35 - EXP('Iteration 5'!$I$17 + 'Iteration 5'!$I$18*'Iteration 5'!E35 + 'Iteration 5'!$I$19*'Iteration 5'!F35))</f>
        <v>-49.761604397107476</v>
      </c>
      <c r="C35" s="166">
        <f t="shared" si="0"/>
        <v>-32.914764827052977</v>
      </c>
    </row>
    <row r="36" spans="1:3" ht="13" x14ac:dyDescent="0.25">
      <c r="A36" s="141" t="s">
        <v>20</v>
      </c>
      <c r="B36" s="166">
        <f>('Iteration 5'!B36 - EXP('Iteration 5'!$I$17 + 'Iteration 5'!$I$18*'Iteration 5'!E36 + 'Iteration 5'!$I$19*'Iteration 5'!F36))</f>
        <v>110.19112191198178</v>
      </c>
      <c r="C36" s="166">
        <f t="shared" si="0"/>
        <v>-49.761604397107476</v>
      </c>
    </row>
    <row r="37" spans="1:3" ht="13" x14ac:dyDescent="0.25">
      <c r="A37" s="141" t="s">
        <v>21</v>
      </c>
      <c r="B37" s="166">
        <f>('Iteration 5'!B37 - EXP('Iteration 5'!$I$17 + 'Iteration 5'!$I$18*'Iteration 5'!E37 + 'Iteration 5'!$I$19*'Iteration 5'!F37))</f>
        <v>205.05811262048542</v>
      </c>
      <c r="C37" s="166">
        <f t="shared" si="0"/>
        <v>110.19112191198178</v>
      </c>
    </row>
    <row r="38" spans="1:3" ht="13" x14ac:dyDescent="0.25">
      <c r="A38" s="141" t="s">
        <v>22</v>
      </c>
      <c r="B38" s="166">
        <f>('Iteration 5'!B38 - EXP('Iteration 5'!$I$17 + 'Iteration 5'!$I$18*'Iteration 5'!E38 + 'Iteration 5'!$I$19*'Iteration 5'!F38))</f>
        <v>235.44083856569068</v>
      </c>
      <c r="C38" s="166">
        <f t="shared" si="0"/>
        <v>205.05811262048542</v>
      </c>
    </row>
    <row r="39" spans="1:3" ht="13" x14ac:dyDescent="0.25">
      <c r="A39" s="141" t="s">
        <v>23</v>
      </c>
      <c r="B39" s="166">
        <f>('Iteration 5'!B39 - EXP('Iteration 5'!$I$17 + 'Iteration 5'!$I$18*'Iteration 5'!E39 + 'Iteration 5'!$I$19*'Iteration 5'!F39))</f>
        <v>170.01221608333526</v>
      </c>
      <c r="C39" s="166">
        <f t="shared" si="0"/>
        <v>235.44083856569068</v>
      </c>
    </row>
    <row r="40" spans="1:3" ht="13" x14ac:dyDescent="0.25">
      <c r="A40" s="141" t="s">
        <v>24</v>
      </c>
      <c r="B40" s="166">
        <f>('Iteration 5'!B40 - EXP('Iteration 5'!$I$17 + 'Iteration 5'!$I$18*'Iteration 5'!E40 + 'Iteration 5'!$I$19*'Iteration 5'!F40))</f>
        <v>92.785952379037326</v>
      </c>
      <c r="C40" s="166">
        <f t="shared" si="0"/>
        <v>170.01221608333526</v>
      </c>
    </row>
    <row r="41" spans="1:3" ht="13" x14ac:dyDescent="0.25">
      <c r="A41" s="141" t="s">
        <v>25</v>
      </c>
      <c r="B41" s="166">
        <f>('Iteration 5'!B41 - EXP('Iteration 5'!$I$17 + 'Iteration 5'!$I$18*'Iteration 5'!E41 + 'Iteration 5'!$I$19*'Iteration 5'!F41))</f>
        <v>138.68598475296835</v>
      </c>
      <c r="C41" s="166">
        <f t="shared" si="0"/>
        <v>92.785952379037326</v>
      </c>
    </row>
    <row r="42" spans="1:3" ht="13" x14ac:dyDescent="0.25">
      <c r="A42" s="141" t="s">
        <v>26</v>
      </c>
      <c r="B42" s="166">
        <f>('Iteration 5'!B42 - EXP('Iteration 5'!$I$17 + 'Iteration 5'!$I$18*'Iteration 5'!E42 + 'Iteration 5'!$I$19*'Iteration 5'!F42))</f>
        <v>-32.238643068956208</v>
      </c>
      <c r="C42" s="166">
        <f t="shared" si="0"/>
        <v>138.68598475296835</v>
      </c>
    </row>
    <row r="43" spans="1:3" ht="13" x14ac:dyDescent="0.25">
      <c r="A43" s="141" t="s">
        <v>27</v>
      </c>
      <c r="B43" s="166">
        <f>('Iteration 5'!B43 - EXP('Iteration 5'!$I$17 + 'Iteration 5'!$I$18*'Iteration 5'!E43 + 'Iteration 5'!$I$19*'Iteration 5'!F43))</f>
        <v>-74.147453026233052</v>
      </c>
      <c r="C43" s="166">
        <f t="shared" si="0"/>
        <v>-32.238643068956208</v>
      </c>
    </row>
    <row r="44" spans="1:3" ht="13" x14ac:dyDescent="0.25">
      <c r="A44" s="141" t="s">
        <v>28</v>
      </c>
      <c r="B44" s="166">
        <f>('Iteration 5'!B44 - EXP('Iteration 5'!$I$17 + 'Iteration 5'!$I$18*'Iteration 5'!E44 + 'Iteration 5'!$I$19*'Iteration 5'!F44))</f>
        <v>-127.68138440313214</v>
      </c>
      <c r="C44" s="166">
        <f t="shared" si="0"/>
        <v>-74.147453026233052</v>
      </c>
    </row>
    <row r="45" spans="1:3" ht="13" x14ac:dyDescent="0.25">
      <c r="A45" s="141" t="s">
        <v>29</v>
      </c>
      <c r="B45" s="166">
        <f>('Iteration 5'!B45 - EXP('Iteration 5'!$I$17 + 'Iteration 5'!$I$18*'Iteration 5'!E45 + 'Iteration 5'!$I$19*'Iteration 5'!F45))</f>
        <v>12.096699715351406</v>
      </c>
      <c r="C45" s="166">
        <f t="shared" si="0"/>
        <v>-127.68138440313214</v>
      </c>
    </row>
    <row r="46" spans="1:3" ht="13" x14ac:dyDescent="0.25">
      <c r="A46" s="141" t="s">
        <v>30</v>
      </c>
      <c r="B46" s="166">
        <f>('Iteration 5'!B46 - EXP('Iteration 5'!$I$17 + 'Iteration 5'!$I$18*'Iteration 5'!E46 + 'Iteration 5'!$I$19*'Iteration 5'!F46))</f>
        <v>135.69231023818816</v>
      </c>
      <c r="C46" s="166">
        <f t="shared" si="0"/>
        <v>12.096699715351406</v>
      </c>
    </row>
    <row r="47" spans="1:3" ht="13" x14ac:dyDescent="0.25">
      <c r="A47" s="141" t="s">
        <v>31</v>
      </c>
      <c r="B47" s="166">
        <f>('Iteration 5'!B47 - EXP('Iteration 5'!$I$17 + 'Iteration 5'!$I$18*'Iteration 5'!E47 + 'Iteration 5'!$I$19*'Iteration 5'!F47))</f>
        <v>-25.94881567271841</v>
      </c>
      <c r="C47" s="166">
        <f t="shared" si="0"/>
        <v>135.69231023818816</v>
      </c>
    </row>
    <row r="48" spans="1:3" ht="13" x14ac:dyDescent="0.25">
      <c r="A48" s="141" t="s">
        <v>32</v>
      </c>
      <c r="B48" s="166">
        <f>('Iteration 5'!B48 - EXP('Iteration 5'!$I$17 + 'Iteration 5'!$I$18*'Iteration 5'!E48 + 'Iteration 5'!$I$19*'Iteration 5'!F48))</f>
        <v>-251.97092781959464</v>
      </c>
      <c r="C48" s="166">
        <f t="shared" si="0"/>
        <v>-25.94881567271841</v>
      </c>
    </row>
    <row r="49" spans="1:3" ht="13" x14ac:dyDescent="0.25">
      <c r="A49" s="141" t="s">
        <v>33</v>
      </c>
      <c r="B49" s="166">
        <f>('Iteration 5'!B49 - EXP('Iteration 5'!$I$17 + 'Iteration 5'!$I$18*'Iteration 5'!E49 + 'Iteration 5'!$I$19*'Iteration 5'!F49))</f>
        <v>-80.564215459870411</v>
      </c>
      <c r="C49" s="166">
        <f t="shared" si="0"/>
        <v>-251.97092781959464</v>
      </c>
    </row>
    <row r="50" spans="1:3" ht="13" x14ac:dyDescent="0.25">
      <c r="A50" s="141" t="s">
        <v>34</v>
      </c>
      <c r="B50" s="166">
        <f>('Iteration 5'!B50 - EXP('Iteration 5'!$I$17 + 'Iteration 5'!$I$18*'Iteration 5'!E50 + 'Iteration 5'!$I$19*'Iteration 5'!F50))</f>
        <v>127.54705095575991</v>
      </c>
      <c r="C50" s="166">
        <f t="shared" si="0"/>
        <v>-80.564215459870411</v>
      </c>
    </row>
    <row r="51" spans="1:3" ht="13" x14ac:dyDescent="0.25">
      <c r="A51" s="141" t="s">
        <v>35</v>
      </c>
      <c r="B51" s="166">
        <f>('Iteration 5'!B51 - EXP('Iteration 5'!$I$17 + 'Iteration 5'!$I$18*'Iteration 5'!E51 + 'Iteration 5'!$I$19*'Iteration 5'!F51))</f>
        <v>2.5203857624551347</v>
      </c>
      <c r="C51" s="166">
        <f t="shared" si="0"/>
        <v>127.54705095575991</v>
      </c>
    </row>
    <row r="52" spans="1:3" ht="13" x14ac:dyDescent="0.25">
      <c r="A52" s="141" t="s">
        <v>36</v>
      </c>
      <c r="B52" s="166">
        <f>('Iteration 5'!B52 - EXP('Iteration 5'!$I$17 + 'Iteration 5'!$I$18*'Iteration 5'!E52 + 'Iteration 5'!$I$19*'Iteration 5'!F52))</f>
        <v>76.450906462743205</v>
      </c>
      <c r="C52" s="166">
        <f t="shared" si="0"/>
        <v>2.5203857624551347</v>
      </c>
    </row>
    <row r="53" spans="1:3" ht="13" x14ac:dyDescent="0.25">
      <c r="A53" s="141" t="s">
        <v>37</v>
      </c>
      <c r="B53" s="166">
        <f>('Iteration 5'!B53 - EXP('Iteration 5'!$I$17 + 'Iteration 5'!$I$18*'Iteration 5'!E53 + 'Iteration 5'!$I$19*'Iteration 5'!F53))</f>
        <v>85.7616332022194</v>
      </c>
      <c r="C53" s="166">
        <f t="shared" si="0"/>
        <v>76.450906462743205</v>
      </c>
    </row>
    <row r="54" spans="1:3" ht="13" x14ac:dyDescent="0.3">
      <c r="A54" s="142" t="s">
        <v>62</v>
      </c>
      <c r="B54" s="166">
        <f>('Iteration 5'!B54 - EXP('Iteration 5'!$I$17 + 'Iteration 5'!$I$18*'Iteration 5'!E54 + 'Iteration 5'!$I$19*'Iteration 5'!F54))</f>
        <v>234.14800626315628</v>
      </c>
      <c r="C54" s="166">
        <f t="shared" si="0"/>
        <v>85.7616332022194</v>
      </c>
    </row>
    <row r="55" spans="1:3" ht="13" x14ac:dyDescent="0.3">
      <c r="A55" s="142" t="s">
        <v>63</v>
      </c>
      <c r="B55" s="166">
        <f>('Iteration 5'!B55 - EXP('Iteration 5'!$I$17 + 'Iteration 5'!$I$18*'Iteration 5'!E55 + 'Iteration 5'!$I$19*'Iteration 5'!F55))</f>
        <v>272.09235804632908</v>
      </c>
      <c r="C55" s="166">
        <f t="shared" si="0"/>
        <v>234.14800626315628</v>
      </c>
    </row>
    <row r="56" spans="1:3" ht="13" x14ac:dyDescent="0.3">
      <c r="A56" s="142" t="s">
        <v>235</v>
      </c>
      <c r="B56" s="166">
        <f>('Iteration 5'!B56 - EXP('Iteration 5'!$I$17 + 'Iteration 5'!$I$18*'Iteration 5'!E56 + 'Iteration 5'!$I$19*'Iteration 5'!F56))</f>
        <v>554.64618327620519</v>
      </c>
      <c r="C56" s="166">
        <f t="shared" si="0"/>
        <v>272.09235804632908</v>
      </c>
    </row>
    <row r="57" spans="1:3" ht="13" x14ac:dyDescent="0.3">
      <c r="A57" s="142" t="s">
        <v>65</v>
      </c>
      <c r="B57" s="166">
        <f>('Iteration 5'!B57 - EXP('Iteration 5'!$I$17 + 'Iteration 5'!$I$18*'Iteration 5'!E57 + 'Iteration 5'!$I$19*'Iteration 5'!F57))</f>
        <v>201.5890114179997</v>
      </c>
      <c r="C57" s="166">
        <f t="shared" si="0"/>
        <v>554.64618327620519</v>
      </c>
    </row>
    <row r="58" spans="1:3" ht="13" x14ac:dyDescent="0.3">
      <c r="A58" s="142" t="s">
        <v>66</v>
      </c>
      <c r="B58" s="166">
        <f>('Iteration 5'!B58 - EXP('Iteration 5'!$I$17 + 'Iteration 5'!$I$18*'Iteration 5'!E58 + 'Iteration 5'!$I$19*'Iteration 5'!F58))</f>
        <v>357.87235804632883</v>
      </c>
      <c r="C58" s="166">
        <f t="shared" si="0"/>
        <v>201.5890114179997</v>
      </c>
    </row>
    <row r="59" spans="1:3" ht="13" x14ac:dyDescent="0.3">
      <c r="A59" s="142" t="s">
        <v>67</v>
      </c>
      <c r="B59" s="166">
        <f>('Iteration 5'!B59 - EXP('Iteration 5'!$I$17 + 'Iteration 5'!$I$18*'Iteration 5'!E59 + 'Iteration 5'!$I$19*'Iteration 5'!F59))</f>
        <v>74.755499480460458</v>
      </c>
      <c r="C59" s="166">
        <f t="shared" si="0"/>
        <v>357.87235804632883</v>
      </c>
    </row>
    <row r="60" spans="1:3" ht="13" x14ac:dyDescent="0.3">
      <c r="A60" s="142" t="s">
        <v>68</v>
      </c>
      <c r="B60" s="166">
        <f>('Iteration 5'!B60 - EXP('Iteration 5'!$I$17 + 'Iteration 5'!$I$18*'Iteration 5'!E60 + 'Iteration 5'!$I$19*'Iteration 5'!F60))</f>
        <v>-318.96139141920048</v>
      </c>
      <c r="C60" s="166">
        <f t="shared" si="0"/>
        <v>74.755499480460458</v>
      </c>
    </row>
    <row r="61" spans="1:3" ht="13" x14ac:dyDescent="0.3">
      <c r="A61" s="142" t="s">
        <v>69</v>
      </c>
      <c r="B61" s="166">
        <f>('Iteration 5'!B61 - EXP('Iteration 5'!$I$17 + 'Iteration 5'!$I$18*'Iteration 5'!E61 + 'Iteration 5'!$I$19*'Iteration 5'!F61))</f>
        <v>22.210212112915542</v>
      </c>
      <c r="C61" s="166">
        <f t="shared" si="0"/>
        <v>-318.96139141920048</v>
      </c>
    </row>
    <row r="62" spans="1:3" ht="13" x14ac:dyDescent="0.3">
      <c r="A62" s="142" t="s">
        <v>70</v>
      </c>
      <c r="B62" s="166">
        <f>('Iteration 5'!B62 - EXP('Iteration 5'!$I$17 + 'Iteration 5'!$I$18*'Iteration 5'!E62 + 'Iteration 5'!$I$19*'Iteration 5'!F62))</f>
        <v>-658.82879600274327</v>
      </c>
      <c r="C62" s="166">
        <f t="shared" si="0"/>
        <v>22.210212112915542</v>
      </c>
    </row>
    <row r="63" spans="1:3" ht="13" x14ac:dyDescent="0.3">
      <c r="A63" s="142" t="s">
        <v>71</v>
      </c>
      <c r="B63" s="166">
        <f>('Iteration 5'!B63 - EXP('Iteration 5'!$I$17 + 'Iteration 5'!$I$18*'Iteration 5'!E63 + 'Iteration 5'!$I$19*'Iteration 5'!F63))</f>
        <v>-151.22858354382561</v>
      </c>
      <c r="C63" s="166">
        <f t="shared" si="0"/>
        <v>-658.82879600274327</v>
      </c>
    </row>
    <row r="64" spans="1:3" ht="13" x14ac:dyDescent="0.3">
      <c r="A64" s="142" t="s">
        <v>72</v>
      </c>
      <c r="B64" s="166">
        <f>('Iteration 5'!B64 - EXP('Iteration 5'!$I$17 + 'Iteration 5'!$I$18*'Iteration 5'!E64 + 'Iteration 5'!$I$19*'Iteration 5'!F64))</f>
        <v>-313.46046903409206</v>
      </c>
      <c r="C64" s="166">
        <f t="shared" si="0"/>
        <v>-151.22858354382561</v>
      </c>
    </row>
    <row r="65" spans="1:3" ht="13" x14ac:dyDescent="0.3">
      <c r="A65" s="142" t="s">
        <v>73</v>
      </c>
      <c r="B65" s="166">
        <f>('Iteration 5'!B65 - EXP('Iteration 5'!$I$17 + 'Iteration 5'!$I$18*'Iteration 5'!E65 + 'Iteration 5'!$I$19*'Iteration 5'!F65))</f>
        <v>-153.84046797251676</v>
      </c>
      <c r="C65" s="166">
        <f t="shared" si="0"/>
        <v>-313.46046903409206</v>
      </c>
    </row>
    <row r="66" spans="1:3" ht="13" x14ac:dyDescent="0.3">
      <c r="A66" s="142" t="s">
        <v>74</v>
      </c>
      <c r="B66" s="166">
        <f>('Iteration 5'!B66 - EXP('Iteration 5'!$I$17 + 'Iteration 5'!$I$18*'Iteration 5'!E66 + 'Iteration 5'!$I$19*'Iteration 5'!F66))</f>
        <v>109.26810203033438</v>
      </c>
      <c r="C66" s="166">
        <f t="shared" si="0"/>
        <v>-153.84046797251676</v>
      </c>
    </row>
    <row r="67" spans="1:3" ht="13" x14ac:dyDescent="0.3">
      <c r="A67" s="142" t="s">
        <v>236</v>
      </c>
      <c r="B67" s="166">
        <f>('Iteration 5'!B67 - EXP('Iteration 5'!$I$17 + 'Iteration 5'!$I$18*'Iteration 5'!E67 + 'Iteration 5'!$I$19*'Iteration 5'!F67))</f>
        <v>306.09117303395715</v>
      </c>
      <c r="C67" s="166">
        <f t="shared" si="0"/>
        <v>109.26810203033438</v>
      </c>
    </row>
    <row r="68" spans="1:3" ht="13" x14ac:dyDescent="0.3">
      <c r="A68" s="142" t="s">
        <v>237</v>
      </c>
      <c r="B68" s="166">
        <f>('Iteration 5'!B68 - EXP('Iteration 5'!$I$17 + 'Iteration 5'!$I$18*'Iteration 5'!E68 + 'Iteration 5'!$I$19*'Iteration 5'!F68))</f>
        <v>-182.16332563553442</v>
      </c>
      <c r="C68" s="166">
        <f t="shared" ref="C68:C69" si="1">B67</f>
        <v>306.09117303395715</v>
      </c>
    </row>
    <row r="69" spans="1:3" ht="13" x14ac:dyDescent="0.3">
      <c r="A69" s="142" t="s">
        <v>238</v>
      </c>
      <c r="B69" s="166">
        <f>('Iteration 5'!B69 - EXP('Iteration 5'!$I$17 + 'Iteration 5'!$I$18*'Iteration 5'!E69 + 'Iteration 5'!$I$19*'Iteration 5'!F69))</f>
        <v>382.51919670558527</v>
      </c>
      <c r="C69" s="166">
        <f t="shared" si="1"/>
        <v>-182.16332563553442</v>
      </c>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3CFAC-5C24-4BA8-B2C3-52A0BEFCDF77}">
  <dimension ref="A1:I70"/>
  <sheetViews>
    <sheetView showGridLines="0" workbookViewId="0">
      <selection activeCell="L4" sqref="L4"/>
    </sheetView>
  </sheetViews>
  <sheetFormatPr defaultRowHeight="14" x14ac:dyDescent="0.3"/>
  <cols>
    <col min="2" max="3" width="9" style="26"/>
    <col min="5" max="5" width="10.5" customWidth="1"/>
    <col min="7" max="7" width="9" style="26"/>
    <col min="9" max="9" width="10.5" customWidth="1"/>
  </cols>
  <sheetData>
    <row r="1" spans="1:9" s="26" customFormat="1" ht="14.5" thickBot="1" x14ac:dyDescent="0.35">
      <c r="G1" s="233" t="s">
        <v>274</v>
      </c>
      <c r="H1" s="234"/>
      <c r="I1" s="235"/>
    </row>
    <row r="2" spans="1:9" ht="38" x14ac:dyDescent="0.3">
      <c r="A2" s="85" t="s">
        <v>123</v>
      </c>
      <c r="B2" s="196" t="s">
        <v>109</v>
      </c>
      <c r="C2" s="196" t="s">
        <v>288</v>
      </c>
      <c r="D2" s="122" t="s">
        <v>233</v>
      </c>
      <c r="E2" s="122" t="s">
        <v>60</v>
      </c>
      <c r="G2" s="122" t="s">
        <v>288</v>
      </c>
      <c r="H2" s="122" t="s">
        <v>233</v>
      </c>
      <c r="I2" s="122" t="s">
        <v>60</v>
      </c>
    </row>
    <row r="3" spans="1:9" x14ac:dyDescent="0.3">
      <c r="A3" s="141" t="s">
        <v>38</v>
      </c>
      <c r="B3" s="129">
        <f>'Equity Portfolio of the Bank'!M3</f>
        <v>1180.5899999999999</v>
      </c>
      <c r="C3" s="204">
        <f>LN(B3)</f>
        <v>7.0737695925013613</v>
      </c>
      <c r="D3" s="131">
        <v>5.2</v>
      </c>
      <c r="E3" s="131">
        <v>181</v>
      </c>
      <c r="G3" s="207"/>
      <c r="H3" s="207"/>
      <c r="I3" s="207"/>
    </row>
    <row r="4" spans="1:9" x14ac:dyDescent="0.3">
      <c r="A4" s="141" t="s">
        <v>39</v>
      </c>
      <c r="B4" s="129">
        <f>'Equity Portfolio of the Bank'!M4</f>
        <v>1191.33</v>
      </c>
      <c r="C4" s="204">
        <f t="shared" ref="C4:C67" si="0">LN(B4)</f>
        <v>7.0828256090618984</v>
      </c>
      <c r="D4" s="131">
        <v>5.4</v>
      </c>
      <c r="E4" s="131">
        <v>186</v>
      </c>
      <c r="G4" s="207">
        <f>C4-C3*'Error regression'!$F$18</f>
        <v>4.4386078427320008</v>
      </c>
      <c r="H4" s="207">
        <f>D4-D3*'Error regression'!$F$18</f>
        <v>3.456208616196482</v>
      </c>
      <c r="I4" s="207">
        <f>E4-E3*'Error regression'!$F$18</f>
        <v>118.34110760222369</v>
      </c>
    </row>
    <row r="5" spans="1:9" x14ac:dyDescent="0.3">
      <c r="A5" s="141" t="s">
        <v>40</v>
      </c>
      <c r="B5" s="129">
        <f>'Equity Portfolio of the Bank'!M5</f>
        <v>1228.81</v>
      </c>
      <c r="C5" s="204">
        <f t="shared" si="0"/>
        <v>7.1138015003811272</v>
      </c>
      <c r="D5" s="131">
        <v>5.4</v>
      </c>
      <c r="E5" s="131">
        <v>193</v>
      </c>
      <c r="G5" s="207">
        <f>C5-C4*'Error regression'!$F$18</f>
        <v>4.4661985404046991</v>
      </c>
      <c r="H5" s="207">
        <f>D5-D4*'Error regression'!$F$18</f>
        <v>3.3814474091271158</v>
      </c>
      <c r="I5" s="207">
        <f>E5-E4*'Error regression'!$F$18</f>
        <v>123.47207742548954</v>
      </c>
    </row>
    <row r="6" spans="1:9" x14ac:dyDescent="0.3">
      <c r="A6" s="141" t="s">
        <v>41</v>
      </c>
      <c r="B6" s="129">
        <f>'Equity Portfolio of the Bank'!M6</f>
        <v>1248.29</v>
      </c>
      <c r="C6" s="204">
        <f t="shared" si="0"/>
        <v>7.1295298937301013</v>
      </c>
      <c r="D6" s="131">
        <v>5.8</v>
      </c>
      <c r="E6" s="131">
        <v>200</v>
      </c>
      <c r="G6" s="207">
        <f>C6-C5*'Error regression'!$F$18</f>
        <v>4.4703479586282988</v>
      </c>
      <c r="H6" s="207">
        <f>D6-D5*'Error regression'!$F$18</f>
        <v>3.7814474091271153</v>
      </c>
      <c r="I6" s="207">
        <f>E6-E5*'Error regression'!$F$18</f>
        <v>127.85543517806173</v>
      </c>
    </row>
    <row r="7" spans="1:9" x14ac:dyDescent="0.3">
      <c r="A7" s="141" t="s">
        <v>42</v>
      </c>
      <c r="B7" s="129">
        <f>'Equity Portfolio of the Bank'!M7</f>
        <v>1294.83</v>
      </c>
      <c r="C7" s="204">
        <f t="shared" si="0"/>
        <v>7.1661346913851611</v>
      </c>
      <c r="D7" s="131">
        <v>5.8</v>
      </c>
      <c r="E7" s="131">
        <v>206</v>
      </c>
      <c r="G7" s="207">
        <f>C7-C6*'Error regression'!$F$18</f>
        <v>4.5010733879232028</v>
      </c>
      <c r="H7" s="207">
        <f>D7-D6*'Error regression'!$F$18</f>
        <v>3.6319249949883834</v>
      </c>
      <c r="I7" s="207">
        <f>E7-E6*'Error regression'!$F$18</f>
        <v>131.23879293063391</v>
      </c>
    </row>
    <row r="8" spans="1:9" x14ac:dyDescent="0.3">
      <c r="A8" s="141" t="s">
        <v>43</v>
      </c>
      <c r="B8" s="129">
        <f>'Equity Portfolio of the Bank'!M8</f>
        <v>1270.2</v>
      </c>
      <c r="C8" s="204">
        <f t="shared" si="0"/>
        <v>7.1469296473688742</v>
      </c>
      <c r="D8" s="131">
        <v>6.3</v>
      </c>
      <c r="E8" s="131">
        <v>214</v>
      </c>
      <c r="G8" s="207">
        <f>C8-C7*'Error regression'!$F$18</f>
        <v>4.468185249620805</v>
      </c>
      <c r="H8" s="207">
        <f>D8-D7*'Error regression'!$F$18</f>
        <v>4.1319249949883829</v>
      </c>
      <c r="I8" s="207">
        <f>E8-E7*'Error regression'!$F$18</f>
        <v>136.99595671855292</v>
      </c>
    </row>
    <row r="9" spans="1:9" x14ac:dyDescent="0.3">
      <c r="A9" s="141" t="s">
        <v>44</v>
      </c>
      <c r="B9" s="129">
        <f>'Equity Portfolio of the Bank'!M9</f>
        <v>1335.85</v>
      </c>
      <c r="C9" s="204">
        <f t="shared" si="0"/>
        <v>7.1973230723441288</v>
      </c>
      <c r="D9" s="131">
        <v>6.3</v>
      </c>
      <c r="E9" s="131">
        <v>222</v>
      </c>
      <c r="G9" s="207">
        <f>C9-C8*'Error regression'!$F$18</f>
        <v>4.525757635958449</v>
      </c>
      <c r="H9" s="207">
        <f>D9-D8*'Error regression'!$F$18</f>
        <v>3.9450219773149682</v>
      </c>
      <c r="I9" s="207">
        <f>E9-E8*'Error regression'!$F$18</f>
        <v>142.00550843577827</v>
      </c>
    </row>
    <row r="10" spans="1:9" x14ac:dyDescent="0.3">
      <c r="A10" s="141" t="s">
        <v>45</v>
      </c>
      <c r="B10" s="129">
        <f>'Equity Portfolio of the Bank'!M10</f>
        <v>1418.3</v>
      </c>
      <c r="C10" s="204">
        <f t="shared" si="0"/>
        <v>7.2572142503005619</v>
      </c>
      <c r="D10" s="131">
        <v>6</v>
      </c>
      <c r="E10" s="131">
        <v>225</v>
      </c>
      <c r="G10" s="207">
        <f>C10-C9*'Error regression'!$F$18</f>
        <v>4.5668114475173347</v>
      </c>
      <c r="H10" s="207">
        <f>D10-D9*'Error regression'!$F$18</f>
        <v>3.6450219773149684</v>
      </c>
      <c r="I10" s="207">
        <f>E10-E9*'Error regression'!$F$18</f>
        <v>142.01506015300365</v>
      </c>
    </row>
    <row r="11" spans="1:9" x14ac:dyDescent="0.3">
      <c r="A11" s="141" t="s">
        <v>46</v>
      </c>
      <c r="B11" s="129">
        <f>'Equity Portfolio of the Bank'!M11</f>
        <v>1420.86</v>
      </c>
      <c r="C11" s="204">
        <f t="shared" si="0"/>
        <v>7.2590176010759855</v>
      </c>
      <c r="D11" s="131">
        <v>6</v>
      </c>
      <c r="E11" s="131">
        <v>232</v>
      </c>
      <c r="G11" s="207">
        <f>C11-C10*'Error regression'!$F$18</f>
        <v>4.5462271145086124</v>
      </c>
      <c r="H11" s="207">
        <f>D11-D10*'Error regression'!$F$18</f>
        <v>3.7571637879190174</v>
      </c>
      <c r="I11" s="207">
        <f>E11-E10*'Error regression'!$F$18</f>
        <v>147.89364204696315</v>
      </c>
    </row>
    <row r="12" spans="1:9" x14ac:dyDescent="0.3">
      <c r="A12" s="141" t="s">
        <v>47</v>
      </c>
      <c r="B12" s="129">
        <f>'Equity Portfolio of the Bank'!M12</f>
        <v>1503.35</v>
      </c>
      <c r="C12" s="204">
        <f t="shared" si="0"/>
        <v>7.3154512302416608</v>
      </c>
      <c r="D12" s="131">
        <v>6.2</v>
      </c>
      <c r="E12" s="131">
        <v>241</v>
      </c>
      <c r="G12" s="207">
        <f>C12-C11*'Error regression'!$F$18</f>
        <v>4.6019866402705869</v>
      </c>
      <c r="H12" s="207">
        <f>D12-D11*'Error regression'!$F$18</f>
        <v>3.9571637879190176</v>
      </c>
      <c r="I12" s="207">
        <f>E12-E11*'Error regression'!$F$18</f>
        <v>154.27699979953533</v>
      </c>
    </row>
    <row r="13" spans="1:9" x14ac:dyDescent="0.3">
      <c r="A13" s="141" t="s">
        <v>48</v>
      </c>
      <c r="B13" s="129">
        <f>'Equity Portfolio of the Bank'!M13</f>
        <v>1526.75</v>
      </c>
      <c r="C13" s="204">
        <f t="shared" si="0"/>
        <v>7.330896572103244</v>
      </c>
      <c r="D13" s="131">
        <v>6.5</v>
      </c>
      <c r="E13" s="131">
        <v>249</v>
      </c>
      <c r="G13" s="207">
        <f>C13-C12*'Error regression'!$F$18</f>
        <v>4.5963367509535153</v>
      </c>
      <c r="H13" s="207">
        <f>D13-D12*'Error regression'!$F$18</f>
        <v>4.1824025808496508</v>
      </c>
      <c r="I13" s="207">
        <f>E13-E12*'Error regression'!$F$18</f>
        <v>158.91274548141388</v>
      </c>
    </row>
    <row r="14" spans="1:9" x14ac:dyDescent="0.3">
      <c r="A14" s="141" t="s">
        <v>49</v>
      </c>
      <c r="B14" s="129">
        <f>'Equity Portfolio of the Bank'!M14</f>
        <v>1468.36</v>
      </c>
      <c r="C14" s="204">
        <f t="shared" si="0"/>
        <v>7.2919014107177347</v>
      </c>
      <c r="D14" s="131">
        <v>6.3</v>
      </c>
      <c r="E14" s="131">
        <v>249</v>
      </c>
      <c r="G14" s="207">
        <f>C14-C13*'Error regression'!$F$18</f>
        <v>4.5515680275621513</v>
      </c>
      <c r="H14" s="207">
        <f>D14-D13*'Error regression'!$F$18</f>
        <v>3.870260770245602</v>
      </c>
      <c r="I14" s="207">
        <f>E14-E13*'Error regression'!$F$18</f>
        <v>155.92229719863923</v>
      </c>
    </row>
    <row r="15" spans="1:9" x14ac:dyDescent="0.3">
      <c r="A15" s="141" t="s">
        <v>50</v>
      </c>
      <c r="B15" s="129">
        <f>'Equity Portfolio of the Bank'!M15</f>
        <v>1322.7</v>
      </c>
      <c r="C15" s="204">
        <f t="shared" si="0"/>
        <v>7.1874303810320015</v>
      </c>
      <c r="D15" s="131">
        <v>6.4</v>
      </c>
      <c r="E15" s="131">
        <v>236</v>
      </c>
      <c r="G15" s="207">
        <f>C15-C14*'Error regression'!$F$18</f>
        <v>4.4616736245516453</v>
      </c>
      <c r="H15" s="207">
        <f>D15-D14*'Error regression'!$F$18</f>
        <v>4.0450219773149687</v>
      </c>
      <c r="I15" s="207">
        <f>E15-E14*'Error regression'!$F$18</f>
        <v>142.92229719863923</v>
      </c>
    </row>
    <row r="16" spans="1:9" x14ac:dyDescent="0.3">
      <c r="A16" s="141" t="s">
        <v>51</v>
      </c>
      <c r="B16" s="129">
        <f>'Equity Portfolio of the Bank'!M16</f>
        <v>1280</v>
      </c>
      <c r="C16" s="204">
        <f t="shared" si="0"/>
        <v>7.1546153569136628</v>
      </c>
      <c r="D16" s="131">
        <v>6.7</v>
      </c>
      <c r="E16" s="131">
        <v>226</v>
      </c>
      <c r="G16" s="207">
        <f>C16-C15*'Error regression'!$F$18</f>
        <v>4.4679105018487313</v>
      </c>
      <c r="H16" s="207">
        <f>D16-D15*'Error regression'!$F$18</f>
        <v>4.3076413737802852</v>
      </c>
      <c r="I16" s="207">
        <f>E16-E15*'Error regression'!$F$18</f>
        <v>137.78177565814804</v>
      </c>
    </row>
    <row r="17" spans="1:9" x14ac:dyDescent="0.3">
      <c r="A17" s="141" t="s">
        <v>0</v>
      </c>
      <c r="B17" s="129">
        <f>'Equity Portfolio of the Bank'!M17</f>
        <v>1166.3599999999999</v>
      </c>
      <c r="C17" s="204">
        <f t="shared" si="0"/>
        <v>7.0616430671135442</v>
      </c>
      <c r="D17" s="131">
        <v>7.1</v>
      </c>
      <c r="E17" s="131">
        <v>232</v>
      </c>
      <c r="G17" s="207">
        <f>C17-C16*'Error regression'!$F$18</f>
        <v>4.3872046661140995</v>
      </c>
      <c r="H17" s="207">
        <f>D17-D16*'Error regression'!$F$18</f>
        <v>4.5954995631762356</v>
      </c>
      <c r="I17" s="207">
        <f>E17-E16*'Error regression'!$F$18</f>
        <v>147.51983601161632</v>
      </c>
    </row>
    <row r="18" spans="1:9" x14ac:dyDescent="0.3">
      <c r="A18" s="141" t="s">
        <v>1</v>
      </c>
      <c r="B18" s="129">
        <f>'Equity Portfolio of the Bank'!M18</f>
        <v>903.25</v>
      </c>
      <c r="C18" s="204">
        <f t="shared" si="0"/>
        <v>6.8059993700277497</v>
      </c>
      <c r="D18" s="131">
        <v>9.6999999999999993</v>
      </c>
      <c r="E18" s="131">
        <v>221</v>
      </c>
      <c r="G18" s="207">
        <f>C18-C17*'Error regression'!$F$18</f>
        <v>4.1663145720756045</v>
      </c>
      <c r="H18" s="207">
        <f>D18-D17*'Error regression'!$F$18</f>
        <v>7.0459771490375029</v>
      </c>
      <c r="I18" s="207">
        <f>E18-E17*'Error regression'!$F$18</f>
        <v>134.27699979953533</v>
      </c>
    </row>
    <row r="19" spans="1:9" x14ac:dyDescent="0.3">
      <c r="A19" s="141" t="s">
        <v>2</v>
      </c>
      <c r="B19" s="129">
        <f>'Equity Portfolio of the Bank'!M19</f>
        <v>797.87</v>
      </c>
      <c r="C19" s="204">
        <f t="shared" si="0"/>
        <v>6.6819456769108081</v>
      </c>
      <c r="D19" s="131">
        <v>9.1</v>
      </c>
      <c r="E19" s="131">
        <v>213</v>
      </c>
      <c r="G19" s="207">
        <f>C19-C18*'Error regression'!$F$18</f>
        <v>4.1378220358277096</v>
      </c>
      <c r="H19" s="207">
        <f>D19-D18*'Error regression'!$F$18</f>
        <v>5.4740814571357443</v>
      </c>
      <c r="I19" s="207">
        <f>E19-E18*'Error regression'!$F$18</f>
        <v>130.38886618835048</v>
      </c>
    </row>
    <row r="20" spans="1:9" x14ac:dyDescent="0.3">
      <c r="A20" s="141" t="s">
        <v>3</v>
      </c>
      <c r="B20" s="129">
        <f>'Equity Portfolio of the Bank'!M20</f>
        <v>919.32</v>
      </c>
      <c r="C20" s="204">
        <f t="shared" si="0"/>
        <v>6.8236342663167298</v>
      </c>
      <c r="D20" s="131">
        <v>8.1</v>
      </c>
      <c r="E20" s="131">
        <v>182</v>
      </c>
      <c r="G20" s="207">
        <f>C20-C19*'Error regression'!$F$18</f>
        <v>4.3258826444278071</v>
      </c>
      <c r="H20" s="207">
        <f>D20-D19*'Error regression'!$F$18</f>
        <v>4.6983650783438424</v>
      </c>
      <c r="I20" s="207">
        <f>E20-E19*'Error regression'!$F$18</f>
        <v>102.37931447112511</v>
      </c>
    </row>
    <row r="21" spans="1:9" x14ac:dyDescent="0.3">
      <c r="A21" s="141" t="s">
        <v>4</v>
      </c>
      <c r="B21" s="129">
        <f>'Equity Portfolio of the Bank'!M21</f>
        <v>1057.08</v>
      </c>
      <c r="C21" s="204">
        <f t="shared" si="0"/>
        <v>6.9632656689097043</v>
      </c>
      <c r="D21" s="131">
        <v>6.5</v>
      </c>
      <c r="E21" s="131">
        <v>163</v>
      </c>
      <c r="G21" s="207">
        <f>C21-C20*'Error regression'!$F$18</f>
        <v>4.4125499971610695</v>
      </c>
      <c r="H21" s="207">
        <f>D21-D20*'Error regression'!$F$18</f>
        <v>3.4721711136906737</v>
      </c>
      <c r="I21" s="207">
        <f>E21-E20*'Error regression'!$F$18</f>
        <v>94.967301566876856</v>
      </c>
    </row>
    <row r="22" spans="1:9" x14ac:dyDescent="0.3">
      <c r="A22" s="141" t="s">
        <v>5</v>
      </c>
      <c r="B22" s="129">
        <f>'Equity Portfolio of the Bank'!M22</f>
        <v>1113.26</v>
      </c>
      <c r="C22" s="204">
        <f t="shared" si="0"/>
        <v>7.0150479268697543</v>
      </c>
      <c r="D22" s="131">
        <v>5.8</v>
      </c>
      <c r="E22" s="131">
        <v>159</v>
      </c>
      <c r="G22" s="207">
        <f>C22-C21*'Error regression'!$F$18</f>
        <v>4.4121371941079222</v>
      </c>
      <c r="H22" s="207">
        <f>D22-D21*'Error regression'!$F$18</f>
        <v>3.370260770245602</v>
      </c>
      <c r="I22" s="207">
        <f>E22-E21*'Error regression'!$F$18</f>
        <v>98.069616238466637</v>
      </c>
    </row>
    <row r="23" spans="1:9" x14ac:dyDescent="0.3">
      <c r="A23" s="141" t="s">
        <v>6</v>
      </c>
      <c r="B23" s="129">
        <f>'Equity Portfolio of the Bank'!M23</f>
        <v>1169.43</v>
      </c>
      <c r="C23" s="204">
        <f t="shared" si="0"/>
        <v>7.0642717295941386</v>
      </c>
      <c r="D23" s="131">
        <v>5.6</v>
      </c>
      <c r="E23" s="131">
        <v>155</v>
      </c>
      <c r="G23" s="207">
        <f>C23-C22*'Error regression'!$F$18</f>
        <v>4.4420044762829534</v>
      </c>
      <c r="H23" s="207">
        <f>D23-D22*'Error regression'!$F$18</f>
        <v>3.4319249949883832</v>
      </c>
      <c r="I23" s="207">
        <f>E23-E22*'Error regression'!$F$18</f>
        <v>95.564840379853962</v>
      </c>
    </row>
    <row r="24" spans="1:9" x14ac:dyDescent="0.3">
      <c r="A24" s="141" t="s">
        <v>7</v>
      </c>
      <c r="B24" s="129">
        <f>'Equity Portfolio of the Bank'!M24</f>
        <v>1030.71</v>
      </c>
      <c r="C24" s="204">
        <f t="shared" si="0"/>
        <v>6.9380031641398556</v>
      </c>
      <c r="D24" s="131">
        <v>5.4</v>
      </c>
      <c r="E24" s="131">
        <v>168</v>
      </c>
      <c r="G24" s="207">
        <f>C24-C23*'Error regression'!$F$18</f>
        <v>4.2973357562875742</v>
      </c>
      <c r="H24" s="207">
        <f>D24-D23*'Error regression'!$F$18</f>
        <v>3.3066862020577501</v>
      </c>
      <c r="I24" s="207">
        <f>E24-E23*'Error regression'!$F$18</f>
        <v>110.06006452124129</v>
      </c>
    </row>
    <row r="25" spans="1:9" x14ac:dyDescent="0.3">
      <c r="A25" s="141" t="s">
        <v>8</v>
      </c>
      <c r="B25" s="129">
        <f>'Equity Portfolio of the Bank'!M25</f>
        <v>1141.2</v>
      </c>
      <c r="C25" s="204">
        <f t="shared" si="0"/>
        <v>7.0398356193393452</v>
      </c>
      <c r="D25" s="131">
        <v>4.8</v>
      </c>
      <c r="E25" s="131">
        <v>169</v>
      </c>
      <c r="G25" s="207">
        <f>C25-C24*'Error regression'!$F$18</f>
        <v>4.4463681633284615</v>
      </c>
      <c r="H25" s="207">
        <f>D25-D24*'Error regression'!$F$18</f>
        <v>2.7814474091271153</v>
      </c>
      <c r="I25" s="207">
        <f>E25-E24*'Error regression'!$F$18</f>
        <v>106.20058606173248</v>
      </c>
    </row>
    <row r="26" spans="1:9" x14ac:dyDescent="0.3">
      <c r="A26" s="141" t="s">
        <v>9</v>
      </c>
      <c r="B26" s="129">
        <f>'Equity Portfolio of the Bank'!M26</f>
        <v>1257.6400000000001</v>
      </c>
      <c r="C26" s="204">
        <f t="shared" si="0"/>
        <v>7.1369922277848987</v>
      </c>
      <c r="D26" s="131">
        <v>4.7</v>
      </c>
      <c r="E26" s="131">
        <v>170</v>
      </c>
      <c r="G26" s="207">
        <f>C26-C25*'Error regression'!$F$18</f>
        <v>4.5054591854262593</v>
      </c>
      <c r="H26" s="207">
        <f>D26-D25*'Error regression'!$F$18</f>
        <v>2.9057310303352142</v>
      </c>
      <c r="I26" s="207">
        <f>E26-E25*'Error regression'!$F$18</f>
        <v>106.82678002638565</v>
      </c>
    </row>
    <row r="27" spans="1:9" x14ac:dyDescent="0.3">
      <c r="A27" s="141" t="s">
        <v>10</v>
      </c>
      <c r="B27" s="129">
        <f>'Equity Portfolio of the Bank'!M27</f>
        <v>1325.83</v>
      </c>
      <c r="C27" s="204">
        <f t="shared" si="0"/>
        <v>7.1897939573986225</v>
      </c>
      <c r="D27" s="131">
        <v>5</v>
      </c>
      <c r="E27" s="131">
        <v>174</v>
      </c>
      <c r="G27" s="207">
        <f>C27-C26*'Error regression'!$F$18</f>
        <v>4.5219431884292067</v>
      </c>
      <c r="H27" s="207">
        <f>D27-D26*'Error regression'!$F$18</f>
        <v>3.2431116338698969</v>
      </c>
      <c r="I27" s="207">
        <f>E27-E26*'Error regression'!$F$18</f>
        <v>110.45297399103882</v>
      </c>
    </row>
    <row r="28" spans="1:9" x14ac:dyDescent="0.3">
      <c r="A28" s="141" t="s">
        <v>11</v>
      </c>
      <c r="B28" s="129">
        <f>'Equity Portfolio of the Bank'!M28</f>
        <v>1320.64</v>
      </c>
      <c r="C28" s="204">
        <f t="shared" si="0"/>
        <v>7.1858717465642172</v>
      </c>
      <c r="D28" s="131">
        <v>4.8</v>
      </c>
      <c r="E28" s="131">
        <v>175</v>
      </c>
      <c r="G28" s="207">
        <f>C28-C27*'Error regression'!$F$18</f>
        <v>4.4982833723884399</v>
      </c>
      <c r="H28" s="207">
        <f>D28-D27*'Error regression'!$F$18</f>
        <v>2.9309698232658477</v>
      </c>
      <c r="I28" s="207">
        <f>E28-E27*'Error regression'!$F$18</f>
        <v>109.95774984965151</v>
      </c>
    </row>
    <row r="29" spans="1:9" x14ac:dyDescent="0.3">
      <c r="A29" s="141" t="s">
        <v>12</v>
      </c>
      <c r="B29" s="129">
        <f>'Equity Portfolio of the Bank'!M29</f>
        <v>1131.42</v>
      </c>
      <c r="C29" s="204">
        <f t="shared" si="0"/>
        <v>7.0312287599668863</v>
      </c>
      <c r="D29" s="131">
        <v>4.5</v>
      </c>
      <c r="E29" s="131">
        <v>171</v>
      </c>
      <c r="G29" s="207">
        <f>C29-C28*'Error regression'!$F$18</f>
        <v>4.3451065318729123</v>
      </c>
      <c r="H29" s="207">
        <f>D29-D28*'Error regression'!$F$18</f>
        <v>2.705731030335214</v>
      </c>
      <c r="I29" s="207">
        <f>E29-E28*'Error regression'!$F$18</f>
        <v>105.58394381430467</v>
      </c>
    </row>
    <row r="30" spans="1:9" x14ac:dyDescent="0.3">
      <c r="A30" s="141" t="s">
        <v>13</v>
      </c>
      <c r="B30" s="129">
        <f>'Equity Portfolio of the Bank'!M30</f>
        <v>1257.5999999999999</v>
      </c>
      <c r="C30" s="204">
        <f t="shared" si="0"/>
        <v>7.1369604216749423</v>
      </c>
      <c r="D30" s="131">
        <v>4.8</v>
      </c>
      <c r="E30" s="131">
        <v>178</v>
      </c>
      <c r="G30" s="207">
        <f>C30-C29*'Error regression'!$F$18</f>
        <v>4.508644675295109</v>
      </c>
      <c r="H30" s="207">
        <f>D30-D29*'Error regression'!$F$18</f>
        <v>3.1178728409392629</v>
      </c>
      <c r="I30" s="207">
        <f>E30-E29*'Error regression'!$F$18</f>
        <v>114.07916795569199</v>
      </c>
    </row>
    <row r="31" spans="1:9" x14ac:dyDescent="0.3">
      <c r="A31" s="141" t="s">
        <v>14</v>
      </c>
      <c r="B31" s="129">
        <f>'Equity Portfolio of the Bank'!M31</f>
        <v>1408.47</v>
      </c>
      <c r="C31" s="204">
        <f t="shared" si="0"/>
        <v>7.2502592878350685</v>
      </c>
      <c r="D31" s="131">
        <v>4.4000000000000004</v>
      </c>
      <c r="E31" s="131">
        <v>183</v>
      </c>
      <c r="G31" s="207">
        <f>C31-C30*'Error regression'!$F$18</f>
        <v>4.5824204081815152</v>
      </c>
      <c r="H31" s="207">
        <f>D31-D30*'Error regression'!$F$18</f>
        <v>2.6057310303352144</v>
      </c>
      <c r="I31" s="207">
        <f>E31-E30*'Error regression'!$F$18</f>
        <v>116.46252570826418</v>
      </c>
    </row>
    <row r="32" spans="1:9" x14ac:dyDescent="0.3">
      <c r="A32" s="141" t="s">
        <v>15</v>
      </c>
      <c r="B32" s="129">
        <f>'Equity Portfolio of the Bank'!M32</f>
        <v>1362.16</v>
      </c>
      <c r="C32" s="204">
        <f t="shared" si="0"/>
        <v>7.2168269541123884</v>
      </c>
      <c r="D32" s="131">
        <v>4.3</v>
      </c>
      <c r="E32" s="131">
        <v>180</v>
      </c>
      <c r="G32" s="207">
        <f>C32-C31*'Error regression'!$F$18</f>
        <v>4.5066362744902273</v>
      </c>
      <c r="H32" s="207">
        <f>D32-D31*'Error regression'!$F$18</f>
        <v>2.6552534444739457</v>
      </c>
      <c r="I32" s="207">
        <f>E32-E31*'Error regression'!$F$18</f>
        <v>111.59349553153002</v>
      </c>
    </row>
    <row r="33" spans="1:9" x14ac:dyDescent="0.3">
      <c r="A33" s="141" t="s">
        <v>16</v>
      </c>
      <c r="B33" s="129">
        <f>'Equity Portfolio of the Bank'!M33</f>
        <v>1440.67</v>
      </c>
      <c r="C33" s="204">
        <f t="shared" si="0"/>
        <v>7.2728635621396824</v>
      </c>
      <c r="D33" s="131">
        <v>3.9</v>
      </c>
      <c r="E33" s="131">
        <v>184</v>
      </c>
      <c r="G33" s="207">
        <f>C33-C32*'Error regression'!$F$18</f>
        <v>4.5751700906387889</v>
      </c>
      <c r="H33" s="207">
        <f>D33-D32*'Error regression'!$F$18</f>
        <v>2.2926340480086291</v>
      </c>
      <c r="I33" s="207">
        <f>E33-E32*'Error regression'!$F$18</f>
        <v>116.71491363757052</v>
      </c>
    </row>
    <row r="34" spans="1:9" x14ac:dyDescent="0.3">
      <c r="A34" s="141" t="s">
        <v>17</v>
      </c>
      <c r="B34" s="129">
        <f>'Equity Portfolio of the Bank'!M34</f>
        <v>1426.19</v>
      </c>
      <c r="C34" s="204">
        <f t="shared" si="0"/>
        <v>7.2627618319303</v>
      </c>
      <c r="D34" s="131">
        <v>3.6</v>
      </c>
      <c r="E34" s="131">
        <v>185</v>
      </c>
      <c r="G34" s="207">
        <f>C34-C33*'Error regression'!$F$18</f>
        <v>4.5441215381484383</v>
      </c>
      <c r="H34" s="207">
        <f>D34-D33*'Error regression'!$F$18</f>
        <v>2.1421564621473612</v>
      </c>
      <c r="I34" s="207">
        <f>E34-E33*'Error regression'!$F$18</f>
        <v>116.21968949618321</v>
      </c>
    </row>
    <row r="35" spans="1:9" x14ac:dyDescent="0.3">
      <c r="A35" s="141" t="s">
        <v>18</v>
      </c>
      <c r="B35" s="129">
        <f>'Equity Portfolio of the Bank'!M35</f>
        <v>1569.19</v>
      </c>
      <c r="C35" s="204">
        <f t="shared" si="0"/>
        <v>7.3583148416411177</v>
      </c>
      <c r="D35" s="131">
        <v>3.7</v>
      </c>
      <c r="E35" s="131">
        <v>189</v>
      </c>
      <c r="G35" s="207">
        <f>C35-C34*'Error regression'!$F$18</f>
        <v>4.6434506355789686</v>
      </c>
      <c r="H35" s="207">
        <f>D35-D34*'Error regression'!$F$18</f>
        <v>2.3542982727514108</v>
      </c>
      <c r="I35" s="207">
        <f>E35-E34*'Error regression'!$F$18</f>
        <v>119.84588346083638</v>
      </c>
    </row>
    <row r="36" spans="1:9" x14ac:dyDescent="0.3">
      <c r="A36" s="141" t="s">
        <v>19</v>
      </c>
      <c r="B36" s="129">
        <f>'Equity Portfolio of the Bank'!M36</f>
        <v>1606.28</v>
      </c>
      <c r="C36" s="204">
        <f t="shared" si="0"/>
        <v>7.3816762255119173</v>
      </c>
      <c r="D36" s="131">
        <v>3.8</v>
      </c>
      <c r="E36" s="131">
        <v>197</v>
      </c>
      <c r="G36" s="207">
        <f>C36-C35*'Error regression'!$F$18</f>
        <v>4.6310937277243109</v>
      </c>
      <c r="H36" s="207">
        <f>D36-D35*'Error regression'!$F$18</f>
        <v>2.4169176692167271</v>
      </c>
      <c r="I36" s="207">
        <f>E36-E35*'Error regression'!$F$18</f>
        <v>126.35065931944905</v>
      </c>
    </row>
    <row r="37" spans="1:9" x14ac:dyDescent="0.3">
      <c r="A37" s="141" t="s">
        <v>20</v>
      </c>
      <c r="B37" s="129">
        <f>'Equity Portfolio of the Bank'!M37</f>
        <v>1681.55</v>
      </c>
      <c r="C37" s="204">
        <f t="shared" si="0"/>
        <v>7.4274712660935744</v>
      </c>
      <c r="D37" s="131">
        <v>4.7</v>
      </c>
      <c r="E37" s="131">
        <v>209</v>
      </c>
      <c r="G37" s="207">
        <f>C37-C36*'Error regression'!$F$18</f>
        <v>4.6681561420210089</v>
      </c>
      <c r="H37" s="207">
        <f>D37-D36*'Error regression'!$F$18</f>
        <v>3.2795370656820446</v>
      </c>
      <c r="I37" s="207">
        <f>E37-E36*'Error regression'!$F$18</f>
        <v>135.3602110366744</v>
      </c>
    </row>
    <row r="38" spans="1:9" x14ac:dyDescent="0.3">
      <c r="A38" s="141" t="s">
        <v>21</v>
      </c>
      <c r="B38" s="129">
        <f>'Equity Portfolio of the Bank'!M38</f>
        <v>1848.36</v>
      </c>
      <c r="C38" s="204">
        <f t="shared" si="0"/>
        <v>7.5220540384243666</v>
      </c>
      <c r="D38" s="131">
        <v>4.5</v>
      </c>
      <c r="E38" s="131">
        <v>212</v>
      </c>
      <c r="G38" s="207">
        <f>C38-C37*'Error regression'!$F$18</f>
        <v>4.7456204517934246</v>
      </c>
      <c r="H38" s="207">
        <f>D38-D37*'Error regression'!$F$18</f>
        <v>2.7431116338698969</v>
      </c>
      <c r="I38" s="207">
        <f>E38-E37*'Error regression'!$F$18</f>
        <v>133.87453861251242</v>
      </c>
    </row>
    <row r="39" spans="1:9" x14ac:dyDescent="0.3">
      <c r="A39" s="141" t="s">
        <v>22</v>
      </c>
      <c r="B39" s="129">
        <f>'Equity Portfolio of the Bank'!M39</f>
        <v>1872.34</v>
      </c>
      <c r="C39" s="204">
        <f t="shared" si="0"/>
        <v>7.5349442644775317</v>
      </c>
      <c r="D39" s="131">
        <v>4.4000000000000004</v>
      </c>
      <c r="E39" s="131">
        <v>209</v>
      </c>
      <c r="G39" s="207">
        <f>C39-C38*'Error regression'!$F$18</f>
        <v>4.7231550667095039</v>
      </c>
      <c r="H39" s="207">
        <f>D39-D38*'Error regression'!$F$18</f>
        <v>2.7178728409392634</v>
      </c>
      <c r="I39" s="207">
        <f>E39-E38*'Error regression'!$F$18</f>
        <v>129.75312050647193</v>
      </c>
    </row>
    <row r="40" spans="1:9" x14ac:dyDescent="0.3">
      <c r="A40" s="141" t="s">
        <v>23</v>
      </c>
      <c r="B40" s="129">
        <f>'Equity Portfolio of the Bank'!M40</f>
        <v>1960.23</v>
      </c>
      <c r="C40" s="204">
        <f t="shared" si="0"/>
        <v>7.5808170922787248</v>
      </c>
      <c r="D40" s="131">
        <v>4</v>
      </c>
      <c r="E40" s="131">
        <v>215</v>
      </c>
      <c r="G40" s="207">
        <f>C40-C39*'Error regression'!$F$18</f>
        <v>4.7642094502150396</v>
      </c>
      <c r="H40" s="207">
        <f>D40-D39*'Error regression'!$F$18</f>
        <v>2.3552534444739459</v>
      </c>
      <c r="I40" s="207">
        <f>E40-E39*'Error regression'!$F$18</f>
        <v>136.87453861251242</v>
      </c>
    </row>
    <row r="41" spans="1:9" x14ac:dyDescent="0.3">
      <c r="A41" s="141" t="s">
        <v>24</v>
      </c>
      <c r="B41" s="129">
        <f>'Equity Portfolio of the Bank'!M41</f>
        <v>1972.29</v>
      </c>
      <c r="C41" s="204">
        <f t="shared" si="0"/>
        <v>7.5869505831740209</v>
      </c>
      <c r="D41" s="131">
        <v>3.9</v>
      </c>
      <c r="E41" s="131">
        <v>221</v>
      </c>
      <c r="G41" s="207">
        <f>C41-C40*'Error regression'!$F$18</f>
        <v>4.7531954012198234</v>
      </c>
      <c r="H41" s="207">
        <f>D41-D40*'Error regression'!$F$18</f>
        <v>2.4047758586126782</v>
      </c>
      <c r="I41" s="207">
        <f>E41-E40*'Error regression'!$F$18</f>
        <v>140.63170240043144</v>
      </c>
    </row>
    <row r="42" spans="1:9" x14ac:dyDescent="0.3">
      <c r="A42" s="141" t="s">
        <v>25</v>
      </c>
      <c r="B42" s="129">
        <f>'Equity Portfolio of the Bank'!M42</f>
        <v>2058.9</v>
      </c>
      <c r="C42" s="204">
        <f t="shared" si="0"/>
        <v>7.6299271385826986</v>
      </c>
      <c r="D42" s="131">
        <v>4</v>
      </c>
      <c r="E42" s="131">
        <v>227</v>
      </c>
      <c r="G42" s="207">
        <f>C42-C41*'Error regression'!$F$18</f>
        <v>4.7938792207140946</v>
      </c>
      <c r="H42" s="207">
        <f>D42-D41*'Error regression'!$F$18</f>
        <v>2.5421564621473616</v>
      </c>
      <c r="I42" s="207">
        <f>E42-E41*'Error regression'!$F$18</f>
        <v>144.38886618835048</v>
      </c>
    </row>
    <row r="43" spans="1:9" x14ac:dyDescent="0.3">
      <c r="A43" s="141" t="s">
        <v>26</v>
      </c>
      <c r="B43" s="129">
        <f>'Equity Portfolio of the Bank'!M43</f>
        <v>2067.89</v>
      </c>
      <c r="C43" s="204">
        <f t="shared" si="0"/>
        <v>7.6342840427242402</v>
      </c>
      <c r="D43" s="131">
        <v>3.9</v>
      </c>
      <c r="E43" s="131">
        <v>240</v>
      </c>
      <c r="G43" s="207">
        <f>C43-C42*'Error regression'!$F$18</f>
        <v>4.7821712290654546</v>
      </c>
      <c r="H43" s="207">
        <f>D43-D42*'Error regression'!$F$18</f>
        <v>2.4047758586126782</v>
      </c>
      <c r="I43" s="207">
        <f>E43-E42*'Error regression'!$F$18</f>
        <v>155.14602997626949</v>
      </c>
    </row>
    <row r="44" spans="1:9" x14ac:dyDescent="0.3">
      <c r="A44" s="141" t="s">
        <v>27</v>
      </c>
      <c r="B44" s="129">
        <f>'Equity Portfolio of the Bank'!M44</f>
        <v>2063.11</v>
      </c>
      <c r="C44" s="204">
        <f t="shared" si="0"/>
        <v>7.6319698320569431</v>
      </c>
      <c r="D44" s="131">
        <v>3.9</v>
      </c>
      <c r="E44" s="131">
        <v>243</v>
      </c>
      <c r="G44" s="207">
        <f>C44-C43*'Error regression'!$F$18</f>
        <v>4.778228381334622</v>
      </c>
      <c r="H44" s="207">
        <f>D44-D43*'Error regression'!$F$18</f>
        <v>2.442156462147361</v>
      </c>
      <c r="I44" s="207">
        <f>E44-E43*'Error regression'!$F$18</f>
        <v>153.28655151676071</v>
      </c>
    </row>
    <row r="45" spans="1:9" x14ac:dyDescent="0.3">
      <c r="A45" s="141" t="s">
        <v>28</v>
      </c>
      <c r="B45" s="129">
        <f>'Equity Portfolio of the Bank'!M45</f>
        <v>1920.03</v>
      </c>
      <c r="C45" s="204">
        <f t="shared" si="0"/>
        <v>7.5600960898997585</v>
      </c>
      <c r="D45" s="131">
        <v>4.3</v>
      </c>
      <c r="E45" s="131">
        <v>245</v>
      </c>
      <c r="G45" s="207">
        <f>C45-C44*'Error regression'!$F$18</f>
        <v>4.7072197050919371</v>
      </c>
      <c r="H45" s="207">
        <f>D45-D44*'Error regression'!$F$18</f>
        <v>2.8421564621473614</v>
      </c>
      <c r="I45" s="207">
        <f>E45-E44*'Error regression'!$F$18</f>
        <v>154.16513341072022</v>
      </c>
    </row>
    <row r="46" spans="1:9" x14ac:dyDescent="0.3">
      <c r="A46" s="141" t="s">
        <v>29</v>
      </c>
      <c r="B46" s="129">
        <f>'Equity Portfolio of the Bank'!M46</f>
        <v>2043.94</v>
      </c>
      <c r="C46" s="204">
        <f t="shared" si="0"/>
        <v>7.6226345966853151</v>
      </c>
      <c r="D46" s="131">
        <v>4.4000000000000004</v>
      </c>
      <c r="E46" s="131">
        <v>246</v>
      </c>
      <c r="G46" s="207">
        <f>C46-C45*'Error regression'!$F$18</f>
        <v>4.796625050478811</v>
      </c>
      <c r="H46" s="207">
        <f>D46-D45*'Error regression'!$F$18</f>
        <v>2.7926340480086296</v>
      </c>
      <c r="I46" s="207">
        <f>E46-E45*'Error regression'!$F$18</f>
        <v>154.41752134002655</v>
      </c>
    </row>
    <row r="47" spans="1:9" x14ac:dyDescent="0.3">
      <c r="A47" s="141" t="s">
        <v>30</v>
      </c>
      <c r="B47" s="129">
        <f>'Equity Portfolio of the Bank'!M47</f>
        <v>2059.7399999999998</v>
      </c>
      <c r="C47" s="204">
        <f t="shared" si="0"/>
        <v>7.6303350402257877</v>
      </c>
      <c r="D47" s="131">
        <v>4.5</v>
      </c>
      <c r="E47" s="131">
        <v>239</v>
      </c>
      <c r="G47" s="207">
        <f>C47-C46*'Error regression'!$F$18</f>
        <v>4.7809482227412641</v>
      </c>
      <c r="H47" s="207">
        <f>D47-D46*'Error regression'!$F$18</f>
        <v>2.8552534444739459</v>
      </c>
      <c r="I47" s="207">
        <f>E47-E46*'Error regression'!$F$18</f>
        <v>147.04371530467972</v>
      </c>
    </row>
    <row r="48" spans="1:9" x14ac:dyDescent="0.3">
      <c r="A48" s="141" t="s">
        <v>31</v>
      </c>
      <c r="B48" s="129">
        <f>'Equity Portfolio of the Bank'!M48</f>
        <v>2098.86</v>
      </c>
      <c r="C48" s="204">
        <f t="shared" si="0"/>
        <v>7.6491496191683712</v>
      </c>
      <c r="D48" s="131">
        <v>3.9</v>
      </c>
      <c r="E48" s="131">
        <v>242</v>
      </c>
      <c r="G48" s="207">
        <f>C48-C47*'Error regression'!$F$18</f>
        <v>4.7968843294135715</v>
      </c>
      <c r="H48" s="207">
        <f>D48-D47*'Error regression'!$F$18</f>
        <v>2.217872840939263</v>
      </c>
      <c r="I48" s="207">
        <f>E48-E47*'Error regression'!$F$18</f>
        <v>152.66035755210754</v>
      </c>
    </row>
    <row r="49" spans="1:9" x14ac:dyDescent="0.3">
      <c r="A49" s="141" t="s">
        <v>32</v>
      </c>
      <c r="B49" s="129">
        <f>'Equity Portfolio of the Bank'!M49</f>
        <v>2168.85</v>
      </c>
      <c r="C49" s="204">
        <f t="shared" si="0"/>
        <v>7.681952352142245</v>
      </c>
      <c r="D49" s="131">
        <v>3.5</v>
      </c>
      <c r="E49" s="131">
        <v>255</v>
      </c>
      <c r="G49" s="207">
        <f>C49-C48*'Error regression'!$F$18</f>
        <v>4.8226540592261982</v>
      </c>
      <c r="H49" s="207">
        <f>D49-D48*'Error regression'!$F$18</f>
        <v>2.0421564621473616</v>
      </c>
      <c r="I49" s="207">
        <f>E49-E48*'Error regression'!$F$18</f>
        <v>164.53893944606705</v>
      </c>
    </row>
    <row r="50" spans="1:9" x14ac:dyDescent="0.3">
      <c r="A50" s="141" t="s">
        <v>33</v>
      </c>
      <c r="B50" s="129">
        <f>'Equity Portfolio of the Bank'!M50</f>
        <v>2238.83</v>
      </c>
      <c r="C50" s="204">
        <f t="shared" si="0"/>
        <v>7.7137086869631579</v>
      </c>
      <c r="D50" s="131">
        <v>3.9</v>
      </c>
      <c r="E50" s="131">
        <v>257</v>
      </c>
      <c r="G50" s="207">
        <f>C50-C49*'Error regression'!$F$18</f>
        <v>4.8421485344856068</v>
      </c>
      <c r="H50" s="207">
        <f>D50-D49*'Error regression'!$F$18</f>
        <v>2.5916788762860934</v>
      </c>
      <c r="I50" s="207">
        <f>E50-E49*'Error regression'!$F$18</f>
        <v>161.67946098655824</v>
      </c>
    </row>
    <row r="51" spans="1:9" x14ac:dyDescent="0.3">
      <c r="A51" s="141" t="s">
        <v>34</v>
      </c>
      <c r="B51" s="129">
        <f>'Equity Portfolio of the Bank'!M51</f>
        <v>2362.7199999999998</v>
      </c>
      <c r="C51" s="204">
        <f t="shared" si="0"/>
        <v>7.7675687767254633</v>
      </c>
      <c r="D51" s="131">
        <v>4</v>
      </c>
      <c r="E51" s="131">
        <v>253</v>
      </c>
      <c r="G51" s="207">
        <f>C51-C50*'Error regression'!$F$18</f>
        <v>4.8841379146313599</v>
      </c>
      <c r="H51" s="207">
        <f>D51-D50*'Error regression'!$F$18</f>
        <v>2.5421564621473616</v>
      </c>
      <c r="I51" s="207">
        <f>E51-E50*'Error regression'!$F$18</f>
        <v>156.93184891586458</v>
      </c>
    </row>
    <row r="52" spans="1:9" x14ac:dyDescent="0.3">
      <c r="A52" s="141" t="s">
        <v>35</v>
      </c>
      <c r="B52" s="129">
        <f>'Equity Portfolio of the Bank'!M52</f>
        <v>2423.41</v>
      </c>
      <c r="C52" s="204">
        <f t="shared" si="0"/>
        <v>7.7929309182228446</v>
      </c>
      <c r="D52" s="131">
        <v>3.8</v>
      </c>
      <c r="E52" s="131">
        <v>262</v>
      </c>
      <c r="G52" s="207">
        <f>C52-C51*'Error regression'!$F$18</f>
        <v>4.8893668295112693</v>
      </c>
      <c r="H52" s="207">
        <f>D52-D51*'Error regression'!$F$18</f>
        <v>2.3047758586126781</v>
      </c>
      <c r="I52" s="207">
        <f>E52-E51*'Error regression'!$F$18</f>
        <v>167.4270730572519</v>
      </c>
    </row>
    <row r="53" spans="1:9" x14ac:dyDescent="0.3">
      <c r="A53" s="141" t="s">
        <v>36</v>
      </c>
      <c r="B53" s="129">
        <f>'Equity Portfolio of the Bank'!M53</f>
        <v>2603.2773015873017</v>
      </c>
      <c r="C53" s="204">
        <f t="shared" si="0"/>
        <v>7.8645264308561362</v>
      </c>
      <c r="D53" s="131">
        <v>3.7</v>
      </c>
      <c r="E53" s="131">
        <v>267</v>
      </c>
      <c r="G53" s="207">
        <f>C53-C52*'Error regression'!$F$18</f>
        <v>4.9514818205835205</v>
      </c>
      <c r="H53" s="207">
        <f>D53-D52*'Error regression'!$F$18</f>
        <v>2.2795370656820446</v>
      </c>
      <c r="I53" s="207">
        <f>E53-E52*'Error regression'!$F$18</f>
        <v>169.06281873913042</v>
      </c>
    </row>
    <row r="54" spans="1:9" x14ac:dyDescent="0.3">
      <c r="A54" s="141" t="s">
        <v>37</v>
      </c>
      <c r="B54" s="129">
        <f>'Equity Portfolio of the Bank'!M54</f>
        <v>2733.4767213114756</v>
      </c>
      <c r="C54" s="204">
        <f t="shared" si="0"/>
        <v>7.9133296022247022</v>
      </c>
      <c r="D54" s="131">
        <v>3.7</v>
      </c>
      <c r="E54" s="131">
        <v>275</v>
      </c>
      <c r="G54" s="207">
        <f>C54-C53*'Error regression'!$F$18</f>
        <v>4.9735221572260109</v>
      </c>
      <c r="H54" s="207">
        <f>D54-D53*'Error regression'!$F$18</f>
        <v>2.3169176692167275</v>
      </c>
      <c r="I54" s="207">
        <f>E54-E53*'Error regression'!$F$18</f>
        <v>175.19378856239626</v>
      </c>
    </row>
    <row r="55" spans="1:9" x14ac:dyDescent="0.3">
      <c r="A55" s="142" t="s">
        <v>62</v>
      </c>
      <c r="B55" s="129">
        <f>'Equity Portfolio of the Bank'!M55</f>
        <v>2669.29</v>
      </c>
      <c r="C55" s="204">
        <f t="shared" si="0"/>
        <v>7.8895677984289438</v>
      </c>
      <c r="D55" s="131">
        <v>4.0999999999999996</v>
      </c>
      <c r="E55" s="131">
        <v>270</v>
      </c>
      <c r="G55" s="207">
        <f>C55-C54*'Error regression'!$F$18</f>
        <v>4.9315174334286169</v>
      </c>
      <c r="H55" s="207">
        <f>D55-D54*'Error regression'!$F$18</f>
        <v>2.7169176692167269</v>
      </c>
      <c r="I55" s="207">
        <f>E55-E54*'Error regression'!$F$18</f>
        <v>167.20334027962161</v>
      </c>
    </row>
    <row r="56" spans="1:9" x14ac:dyDescent="0.3">
      <c r="A56" s="142" t="s">
        <v>63</v>
      </c>
      <c r="B56" s="129">
        <f>'Equity Portfolio of the Bank'!M56</f>
        <v>2760.05</v>
      </c>
      <c r="C56" s="204">
        <f t="shared" si="0"/>
        <v>7.9230040744891328</v>
      </c>
      <c r="D56" s="131">
        <v>4.5</v>
      </c>
      <c r="E56" s="131">
        <v>283</v>
      </c>
      <c r="G56" s="207">
        <f>C56-C55*'Error regression'!$F$18</f>
        <v>4.9738360151583878</v>
      </c>
      <c r="H56" s="207">
        <f>D56-D55*'Error regression'!$F$18</f>
        <v>2.9673952550779954</v>
      </c>
      <c r="I56" s="207">
        <f>E56-E55*'Error regression'!$F$18</f>
        <v>182.07237045635577</v>
      </c>
    </row>
    <row r="57" spans="1:9" x14ac:dyDescent="0.3">
      <c r="A57" s="142" t="s">
        <v>235</v>
      </c>
      <c r="B57" s="129">
        <f>'Equity Portfolio of the Bank'!M57</f>
        <v>2942.92</v>
      </c>
      <c r="C57" s="204">
        <f t="shared" si="0"/>
        <v>7.9871575647175552</v>
      </c>
      <c r="D57" s="131">
        <v>4.5</v>
      </c>
      <c r="E57" s="131">
        <v>276</v>
      </c>
      <c r="G57" s="207">
        <f>C57-C56*'Error regression'!$F$18</f>
        <v>5.0254908235959892</v>
      </c>
      <c r="H57" s="207">
        <f>D57-D56*'Error regression'!$F$18</f>
        <v>2.817872840939263</v>
      </c>
      <c r="I57" s="207">
        <f>E57-E56*'Error regression'!$F$18</f>
        <v>170.21289199684699</v>
      </c>
    </row>
    <row r="58" spans="1:9" x14ac:dyDescent="0.3">
      <c r="A58" s="142" t="s">
        <v>65</v>
      </c>
      <c r="B58" s="129">
        <f>'Equity Portfolio of the Bank'!M58</f>
        <v>2507.67</v>
      </c>
      <c r="C58" s="204">
        <f t="shared" si="0"/>
        <v>7.8271093141481742</v>
      </c>
      <c r="D58" s="131">
        <v>4.8</v>
      </c>
      <c r="E58" s="131">
        <v>277</v>
      </c>
      <c r="G58" s="207">
        <f>C58-C57*'Error regression'!$F$18</f>
        <v>4.8414616111906597</v>
      </c>
      <c r="H58" s="207">
        <f>D58-D57*'Error regression'!$F$18</f>
        <v>3.1178728409392629</v>
      </c>
      <c r="I58" s="207">
        <f>E58-E57*'Error regression'!$F$18</f>
        <v>173.82953424427478</v>
      </c>
    </row>
    <row r="59" spans="1:9" x14ac:dyDescent="0.3">
      <c r="A59" s="142" t="s">
        <v>66</v>
      </c>
      <c r="B59" s="129">
        <f>'Equity Portfolio of the Bank'!M59</f>
        <v>2845.83</v>
      </c>
      <c r="C59" s="204">
        <f t="shared" si="0"/>
        <v>7.9536100439071751</v>
      </c>
      <c r="D59" s="131">
        <v>4.5</v>
      </c>
      <c r="E59" s="131">
        <v>283</v>
      </c>
      <c r="G59" s="207">
        <f>C59-C58*'Error regression'!$F$18</f>
        <v>5.0277893429591973</v>
      </c>
      <c r="H59" s="207">
        <f>D59-D58*'Error regression'!$F$18</f>
        <v>2.705731030335214</v>
      </c>
      <c r="I59" s="207">
        <f>E59-E58*'Error regression'!$F$18</f>
        <v>179.45572820892795</v>
      </c>
    </row>
    <row r="60" spans="1:9" x14ac:dyDescent="0.3">
      <c r="A60" s="142" t="s">
        <v>67</v>
      </c>
      <c r="B60" s="129">
        <f>'Equity Portfolio of the Bank'!M60</f>
        <v>2948.19</v>
      </c>
      <c r="C60" s="204">
        <f t="shared" si="0"/>
        <v>7.9889467017072828</v>
      </c>
      <c r="D60" s="131">
        <v>4</v>
      </c>
      <c r="E60" s="131">
        <v>296</v>
      </c>
      <c r="G60" s="207">
        <f>C60-C59*'Error regression'!$F$18</f>
        <v>5.0158392644996113</v>
      </c>
      <c r="H60" s="207">
        <f>D60-D59*'Error regression'!$F$18</f>
        <v>2.317872840939263</v>
      </c>
      <c r="I60" s="207">
        <f>E60-E59*'Error regression'!$F$18</f>
        <v>190.21289199684699</v>
      </c>
    </row>
    <row r="61" spans="1:9" x14ac:dyDescent="0.3">
      <c r="A61" s="142" t="s">
        <v>68</v>
      </c>
      <c r="B61" s="129">
        <f>'Equity Portfolio of the Bank'!M61</f>
        <v>2967.49</v>
      </c>
      <c r="C61" s="204">
        <f t="shared" si="0"/>
        <v>7.9954717566382127</v>
      </c>
      <c r="D61" s="131">
        <v>3.4</v>
      </c>
      <c r="E61" s="131">
        <v>305</v>
      </c>
      <c r="G61" s="207">
        <f>C61-C60*'Error regression'!$F$18</f>
        <v>5.0091552634758756</v>
      </c>
      <c r="H61" s="207">
        <f>D61-D60*'Error regression'!$F$18</f>
        <v>1.9047758586126782</v>
      </c>
      <c r="I61" s="207">
        <f>E61-E60*'Error regression'!$F$18</f>
        <v>194.35341353733818</v>
      </c>
    </row>
    <row r="62" spans="1:9" x14ac:dyDescent="0.3">
      <c r="A62" s="142" t="s">
        <v>69</v>
      </c>
      <c r="B62" s="129">
        <f>'Equity Portfolio of the Bank'!M62</f>
        <v>3220.25</v>
      </c>
      <c r="C62" s="204">
        <f t="shared" si="0"/>
        <v>8.077214275276198</v>
      </c>
      <c r="D62" s="131">
        <v>3.3</v>
      </c>
      <c r="E62" s="131">
        <v>298</v>
      </c>
      <c r="G62" s="207">
        <f>C62-C61*'Error regression'!$F$18</f>
        <v>5.0884586771997098</v>
      </c>
      <c r="H62" s="207">
        <f>D62-D61*'Error regression'!$F$18</f>
        <v>2.0290594798207762</v>
      </c>
      <c r="I62" s="207">
        <f>E62-E61*'Error regression'!$F$18</f>
        <v>183.98915921921673</v>
      </c>
    </row>
    <row r="63" spans="1:9" x14ac:dyDescent="0.3">
      <c r="A63" s="142" t="s">
        <v>70</v>
      </c>
      <c r="B63" s="129">
        <f>'Equity Portfolio of the Bank'!M63</f>
        <v>2533.02</v>
      </c>
      <c r="C63" s="204">
        <f t="shared" si="0"/>
        <v>7.8371675457462633</v>
      </c>
      <c r="D63" s="131">
        <v>3.4</v>
      </c>
      <c r="E63" s="131">
        <v>300</v>
      </c>
      <c r="G63" s="207">
        <f>C63-C62*'Error regression'!$F$18</f>
        <v>4.817856100858446</v>
      </c>
      <c r="H63" s="207">
        <f>D63-D62*'Error regression'!$F$18</f>
        <v>2.1664400833554596</v>
      </c>
      <c r="I63" s="207">
        <f>E63-E62*'Error regression'!$F$18</f>
        <v>188.60580146664455</v>
      </c>
    </row>
    <row r="64" spans="1:9" x14ac:dyDescent="0.3">
      <c r="A64" s="142" t="s">
        <v>71</v>
      </c>
      <c r="B64" s="129">
        <f>'Equity Portfolio of the Bank'!M64</f>
        <v>3078.13</v>
      </c>
      <c r="C64" s="204">
        <f t="shared" si="0"/>
        <v>8.032077548724617</v>
      </c>
      <c r="D64" s="131">
        <v>3.4</v>
      </c>
      <c r="E64" s="131">
        <v>302</v>
      </c>
      <c r="G64" s="207">
        <f>C64-C63*'Error regression'!$F$18</f>
        <v>5.1024970201003566</v>
      </c>
      <c r="H64" s="207">
        <f>D64-D63*'Error regression'!$F$18</f>
        <v>2.1290594798207767</v>
      </c>
      <c r="I64" s="207">
        <f>E64-E63*'Error regression'!$F$18</f>
        <v>189.85818939595089</v>
      </c>
    </row>
    <row r="65" spans="1:9" x14ac:dyDescent="0.3">
      <c r="A65" s="142" t="s">
        <v>72</v>
      </c>
      <c r="B65" s="129">
        <f>'Equity Portfolio of the Bank'!M65</f>
        <v>3344.15</v>
      </c>
      <c r="C65" s="204">
        <f t="shared" si="0"/>
        <v>8.1149678296579015</v>
      </c>
      <c r="D65" s="131">
        <v>2.4</v>
      </c>
      <c r="E65" s="131">
        <v>300</v>
      </c>
      <c r="G65" s="207">
        <f>C65-C64*'Error regression'!$F$18</f>
        <v>5.1125287655708647</v>
      </c>
      <c r="H65" s="207">
        <f>D65-D64*'Error regression'!$F$18</f>
        <v>1.1290594798207765</v>
      </c>
      <c r="I65" s="207">
        <f>E65-E64*'Error regression'!$F$18</f>
        <v>187.11057732525722</v>
      </c>
    </row>
    <row r="66" spans="1:9" x14ac:dyDescent="0.3">
      <c r="A66" s="142" t="s">
        <v>73</v>
      </c>
      <c r="B66" s="129">
        <f>'Equity Portfolio of the Bank'!M66</f>
        <v>3823.17</v>
      </c>
      <c r="C66" s="204">
        <f t="shared" si="0"/>
        <v>8.2488352004032812</v>
      </c>
      <c r="D66" s="131">
        <v>2.2999999999999998</v>
      </c>
      <c r="E66" s="131">
        <v>312</v>
      </c>
      <c r="G66" s="207">
        <f>C66-C65*'Error regression'!$F$18</f>
        <v>5.2154112490317877</v>
      </c>
      <c r="H66" s="207">
        <f>D66-D65*'Error regression'!$F$18</f>
        <v>1.4028655151676068</v>
      </c>
      <c r="I66" s="207">
        <f>E66-E65*'Error regression'!$F$18</f>
        <v>199.85818939595089</v>
      </c>
    </row>
    <row r="67" spans="1:9" x14ac:dyDescent="0.3">
      <c r="A67" s="142" t="s">
        <v>74</v>
      </c>
      <c r="B67" s="129">
        <f>'Equity Portfolio of the Bank'!M67</f>
        <v>4055.46</v>
      </c>
      <c r="C67" s="204">
        <f t="shared" si="0"/>
        <v>8.3078194003129475</v>
      </c>
      <c r="D67" s="131">
        <v>2.4</v>
      </c>
      <c r="E67" s="131">
        <v>313</v>
      </c>
      <c r="G67" s="207">
        <f>C67-C66*'Error regression'!$F$18</f>
        <v>5.2243550178208196</v>
      </c>
      <c r="H67" s="207">
        <f>D67-D66*'Error regression'!$F$18</f>
        <v>1.54024611870229</v>
      </c>
      <c r="I67" s="207">
        <f>E67-E66*'Error regression'!$F$18</f>
        <v>196.37251697178891</v>
      </c>
    </row>
    <row r="68" spans="1:9" x14ac:dyDescent="0.3">
      <c r="A68" s="142" t="s">
        <v>236</v>
      </c>
      <c r="B68" s="129">
        <f>'Equity Portfolio of the Bank'!M68</f>
        <v>4377.24</v>
      </c>
      <c r="C68" s="204">
        <f t="shared" ref="C68:C70" si="1">LN(B68)</f>
        <v>8.3841736677644363</v>
      </c>
      <c r="D68" s="131">
        <v>2.6</v>
      </c>
      <c r="E68" s="131">
        <v>323</v>
      </c>
      <c r="G68" s="207">
        <f>C68-C67*'Error regression'!$F$18</f>
        <v>5.2786606353559709</v>
      </c>
      <c r="H68" s="207">
        <f>D68-D67*'Error regression'!$F$18</f>
        <v>1.7028655151676071</v>
      </c>
      <c r="I68" s="207">
        <f>E68-E67*'Error regression'!$F$18</f>
        <v>205.99871093644208</v>
      </c>
    </row>
    <row r="69" spans="1:9" x14ac:dyDescent="0.3">
      <c r="A69" s="142" t="s">
        <v>237</v>
      </c>
      <c r="B69" s="129">
        <f>'Equity Portfolio of the Bank'!M69</f>
        <v>4357.9399999999996</v>
      </c>
      <c r="C69" s="204">
        <f t="shared" si="1"/>
        <v>8.3797547476264018</v>
      </c>
      <c r="D69" s="131">
        <v>2.4</v>
      </c>
      <c r="E69" s="131">
        <v>337</v>
      </c>
      <c r="G69" s="207">
        <f>C69-C68*'Error regression'!$F$18</f>
        <v>5.2457000292200835</v>
      </c>
      <c r="H69" s="207">
        <f>D69-D68*'Error regression'!$F$18</f>
        <v>1.4281043080982407</v>
      </c>
      <c r="I69" s="207">
        <f>E69-E68*'Error regression'!$F$18</f>
        <v>216.26065058297377</v>
      </c>
    </row>
    <row r="70" spans="1:9" x14ac:dyDescent="0.3">
      <c r="A70" s="142" t="s">
        <v>238</v>
      </c>
      <c r="B70" s="129">
        <f>'Equity Portfolio of the Bank'!M70</f>
        <v>4740.84</v>
      </c>
      <c r="C70" s="204">
        <f t="shared" si="1"/>
        <v>8.4639696141782395</v>
      </c>
      <c r="D70" s="131">
        <v>2.7</v>
      </c>
      <c r="E70" s="131">
        <v>337</v>
      </c>
      <c r="G70" s="207">
        <f>C70-C69*'Error regression'!$F$18</f>
        <v>5.3315667147892345</v>
      </c>
      <c r="H70" s="207">
        <f>D70-D69*'Error regression'!$F$18</f>
        <v>1.8028655151676072</v>
      </c>
      <c r="I70" s="207">
        <f>E70-E69*'Error regression'!$F$18</f>
        <v>211.02736608811813</v>
      </c>
    </row>
  </sheetData>
  <mergeCells count="1">
    <mergeCell ref="G1:I1"/>
  </mergeCell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2668CA-E68A-472F-AF98-1FDE1ACA4974}">
  <dimension ref="A1:Q69"/>
  <sheetViews>
    <sheetView workbookViewId="0">
      <selection activeCell="I23" sqref="I23"/>
    </sheetView>
  </sheetViews>
  <sheetFormatPr defaultColWidth="9" defaultRowHeight="14" x14ac:dyDescent="0.3"/>
  <cols>
    <col min="1" max="1" width="9" style="130"/>
    <col min="2" max="2" width="11.75" style="130" customWidth="1"/>
    <col min="3" max="4" width="9" style="130"/>
    <col min="5" max="5" width="10.58203125" style="130" customWidth="1"/>
    <col min="6" max="6" width="9" style="130"/>
    <col min="7" max="7" width="31" style="130" bestFit="1" customWidth="1"/>
    <col min="8" max="8" width="12.5" style="130" bestFit="1" customWidth="1"/>
    <col min="9" max="9" width="13.5" style="130" bestFit="1" customWidth="1"/>
    <col min="10" max="10" width="12.5" style="130" bestFit="1" customWidth="1"/>
    <col min="11" max="11" width="12.25" style="130" bestFit="1" customWidth="1"/>
    <col min="12" max="12" width="12.83203125" style="130" bestFit="1" customWidth="1"/>
    <col min="13" max="13" width="11.83203125" style="130" bestFit="1" customWidth="1"/>
    <col min="14" max="14" width="12.5" style="130" bestFit="1" customWidth="1"/>
    <col min="15" max="15" width="12" style="130" bestFit="1" customWidth="1"/>
    <col min="16" max="16384" width="9" style="130"/>
  </cols>
  <sheetData>
    <row r="1" spans="1:17" ht="14.5" thickBot="1" x14ac:dyDescent="0.35">
      <c r="D1" s="236" t="s">
        <v>274</v>
      </c>
      <c r="E1" s="237"/>
    </row>
    <row r="2" spans="1:17" ht="65.25" customHeight="1" x14ac:dyDescent="0.3">
      <c r="A2" s="85" t="s">
        <v>123</v>
      </c>
      <c r="B2" s="195" t="s">
        <v>275</v>
      </c>
      <c r="D2" s="85" t="s">
        <v>233</v>
      </c>
      <c r="E2" s="85" t="s">
        <v>60</v>
      </c>
      <c r="G2" s="163" t="s">
        <v>87</v>
      </c>
      <c r="H2" s="164"/>
      <c r="I2" s="164"/>
      <c r="J2" s="164"/>
      <c r="K2" s="164"/>
      <c r="L2" s="164"/>
      <c r="M2" s="164"/>
      <c r="N2" s="164"/>
      <c r="O2" s="165"/>
      <c r="P2" s="162"/>
      <c r="Q2" s="162"/>
    </row>
    <row r="3" spans="1:17" ht="14.5" thickBot="1" x14ac:dyDescent="0.35">
      <c r="A3" s="141" t="s">
        <v>39</v>
      </c>
      <c r="B3" s="197">
        <f>'Macro data transformed'!G4</f>
        <v>4.4386078427320008</v>
      </c>
      <c r="D3" s="198">
        <f>'Macro data transformed'!H4</f>
        <v>3.456208616196482</v>
      </c>
      <c r="E3" s="198">
        <f>'Macro data transformed'!I4</f>
        <v>118.34110760222369</v>
      </c>
      <c r="G3" s="167"/>
      <c r="H3" s="147"/>
      <c r="I3" s="147"/>
      <c r="J3" s="147"/>
      <c r="K3" s="147"/>
      <c r="L3" s="147"/>
      <c r="M3" s="147"/>
      <c r="N3" s="147"/>
      <c r="O3" s="168"/>
      <c r="P3" s="162"/>
      <c r="Q3" s="162"/>
    </row>
    <row r="4" spans="1:17" x14ac:dyDescent="0.3">
      <c r="A4" s="141" t="s">
        <v>40</v>
      </c>
      <c r="B4" s="197">
        <f>'Macro data transformed'!G5</f>
        <v>4.4661985404046991</v>
      </c>
      <c r="D4" s="198">
        <f>'Macro data transformed'!H5</f>
        <v>3.3814474091271158</v>
      </c>
      <c r="E4" s="198">
        <f>'Macro data transformed'!I5</f>
        <v>123.47207742548954</v>
      </c>
      <c r="G4" s="169" t="s">
        <v>88</v>
      </c>
      <c r="H4" s="170"/>
      <c r="I4" s="147"/>
      <c r="J4" s="147"/>
      <c r="K4" s="147"/>
      <c r="L4" s="147"/>
      <c r="M4" s="147"/>
      <c r="N4" s="147"/>
      <c r="O4" s="168"/>
      <c r="P4" s="162"/>
      <c r="Q4" s="162"/>
    </row>
    <row r="5" spans="1:17" x14ac:dyDescent="0.3">
      <c r="A5" s="141" t="s">
        <v>41</v>
      </c>
      <c r="B5" s="197">
        <f>'Macro data transformed'!G6</f>
        <v>4.4703479586282988</v>
      </c>
      <c r="D5" s="198">
        <f>'Macro data transformed'!H6</f>
        <v>3.7814474091271153</v>
      </c>
      <c r="E5" s="198">
        <f>'Macro data transformed'!I6</f>
        <v>127.85543517806173</v>
      </c>
      <c r="G5" s="171" t="s">
        <v>89</v>
      </c>
      <c r="H5" s="172">
        <v>0.9649991059173616</v>
      </c>
      <c r="I5" s="147"/>
      <c r="J5" s="147"/>
      <c r="K5" s="147"/>
      <c r="L5" s="147"/>
      <c r="M5" s="147"/>
      <c r="N5" s="147"/>
      <c r="O5" s="168"/>
      <c r="P5" s="162"/>
      <c r="Q5" s="162"/>
    </row>
    <row r="6" spans="1:17" x14ac:dyDescent="0.3">
      <c r="A6" s="141" t="s">
        <v>42</v>
      </c>
      <c r="B6" s="197">
        <f>'Macro data transformed'!G7</f>
        <v>4.5010733879232028</v>
      </c>
      <c r="D6" s="198">
        <f>'Macro data transformed'!H7</f>
        <v>3.6319249949883834</v>
      </c>
      <c r="E6" s="198">
        <f>'Macro data transformed'!I7</f>
        <v>131.23879293063391</v>
      </c>
      <c r="G6" s="171" t="s">
        <v>90</v>
      </c>
      <c r="H6" s="172">
        <v>0.93122327442130726</v>
      </c>
      <c r="I6" s="147"/>
      <c r="J6" s="147"/>
      <c r="K6" s="147"/>
      <c r="L6" s="147"/>
      <c r="M6" s="147"/>
      <c r="N6" s="147"/>
      <c r="O6" s="168"/>
      <c r="P6" s="162"/>
      <c r="Q6" s="162"/>
    </row>
    <row r="7" spans="1:17" x14ac:dyDescent="0.3">
      <c r="A7" s="141" t="s">
        <v>43</v>
      </c>
      <c r="B7" s="197">
        <f>'Macro data transformed'!G8</f>
        <v>4.468185249620805</v>
      </c>
      <c r="D7" s="198">
        <f>'Macro data transformed'!H8</f>
        <v>4.1319249949883829</v>
      </c>
      <c r="E7" s="198">
        <f>'Macro data transformed'!I8</f>
        <v>136.99595671855292</v>
      </c>
      <c r="G7" s="171" t="s">
        <v>91</v>
      </c>
      <c r="H7" s="172">
        <v>0.92907400174697308</v>
      </c>
      <c r="I7" s="147"/>
      <c r="J7" s="147"/>
      <c r="K7" s="147"/>
      <c r="L7" s="147"/>
      <c r="M7" s="147"/>
      <c r="N7" s="147"/>
      <c r="O7" s="168"/>
      <c r="P7" s="162"/>
      <c r="Q7" s="162"/>
    </row>
    <row r="8" spans="1:17" x14ac:dyDescent="0.3">
      <c r="A8" s="141" t="s">
        <v>44</v>
      </c>
      <c r="B8" s="197">
        <f>'Macro data transformed'!G9</f>
        <v>4.525757635958449</v>
      </c>
      <c r="D8" s="198">
        <f>'Macro data transformed'!H9</f>
        <v>3.9450219773149682</v>
      </c>
      <c r="E8" s="198">
        <f>'Macro data transformed'!I9</f>
        <v>142.00550843577827</v>
      </c>
      <c r="G8" s="171" t="s">
        <v>92</v>
      </c>
      <c r="H8" s="172">
        <v>7.3945219080962674E-2</v>
      </c>
      <c r="I8" s="147"/>
      <c r="J8" s="147"/>
      <c r="K8" s="147"/>
      <c r="L8" s="147"/>
      <c r="M8" s="147"/>
      <c r="N8" s="147"/>
      <c r="O8" s="168"/>
      <c r="P8" s="162"/>
      <c r="Q8" s="162"/>
    </row>
    <row r="9" spans="1:17" ht="14.5" thickBot="1" x14ac:dyDescent="0.35">
      <c r="A9" s="141" t="s">
        <v>45</v>
      </c>
      <c r="B9" s="197">
        <f>'Macro data transformed'!G10</f>
        <v>4.5668114475173347</v>
      </c>
      <c r="D9" s="198">
        <f>'Macro data transformed'!H10</f>
        <v>3.6450219773149684</v>
      </c>
      <c r="E9" s="198">
        <f>'Macro data transformed'!I10</f>
        <v>142.01506015300365</v>
      </c>
      <c r="G9" s="173" t="s">
        <v>93</v>
      </c>
      <c r="H9" s="174">
        <v>67</v>
      </c>
      <c r="I9" s="147"/>
      <c r="J9" s="147"/>
      <c r="K9" s="147"/>
      <c r="L9" s="147"/>
      <c r="M9" s="147"/>
      <c r="N9" s="147"/>
      <c r="O9" s="168"/>
      <c r="P9" s="162"/>
      <c r="Q9" s="162"/>
    </row>
    <row r="10" spans="1:17" x14ac:dyDescent="0.3">
      <c r="A10" s="141" t="s">
        <v>46</v>
      </c>
      <c r="B10" s="197">
        <f>'Macro data transformed'!G11</f>
        <v>4.5462271145086124</v>
      </c>
      <c r="D10" s="198">
        <f>'Macro data transformed'!H11</f>
        <v>3.7571637879190174</v>
      </c>
      <c r="E10" s="198">
        <f>'Macro data transformed'!I11</f>
        <v>147.89364204696315</v>
      </c>
      <c r="G10" s="167"/>
      <c r="H10" s="147"/>
      <c r="I10" s="147"/>
      <c r="J10" s="147"/>
      <c r="K10" s="147"/>
      <c r="L10" s="147"/>
      <c r="M10" s="147"/>
      <c r="N10" s="147"/>
      <c r="O10" s="168"/>
      <c r="P10" s="162"/>
      <c r="Q10" s="162"/>
    </row>
    <row r="11" spans="1:17" ht="14.5" thickBot="1" x14ac:dyDescent="0.35">
      <c r="A11" s="141" t="s">
        <v>47</v>
      </c>
      <c r="B11" s="197">
        <f>'Macro data transformed'!G12</f>
        <v>4.6019866402705869</v>
      </c>
      <c r="D11" s="198">
        <f>'Macro data transformed'!H12</f>
        <v>3.9571637879190176</v>
      </c>
      <c r="E11" s="198">
        <f>'Macro data transformed'!I12</f>
        <v>154.27699979953533</v>
      </c>
      <c r="G11" s="167" t="s">
        <v>94</v>
      </c>
      <c r="H11" s="147"/>
      <c r="I11" s="147"/>
      <c r="J11" s="147"/>
      <c r="K11" s="147"/>
      <c r="L11" s="147"/>
      <c r="M11" s="147"/>
      <c r="N11" s="147"/>
      <c r="O11" s="168"/>
      <c r="P11" s="162"/>
      <c r="Q11" s="162"/>
    </row>
    <row r="12" spans="1:17" x14ac:dyDescent="0.3">
      <c r="A12" s="141" t="s">
        <v>48</v>
      </c>
      <c r="B12" s="197">
        <f>'Macro data transformed'!G13</f>
        <v>4.5963367509535153</v>
      </c>
      <c r="D12" s="198">
        <f>'Macro data transformed'!H13</f>
        <v>4.1824025808496508</v>
      </c>
      <c r="E12" s="198">
        <f>'Macro data transformed'!I13</f>
        <v>158.91274548141388</v>
      </c>
      <c r="G12" s="175"/>
      <c r="H12" s="176" t="s">
        <v>98</v>
      </c>
      <c r="I12" s="176" t="s">
        <v>99</v>
      </c>
      <c r="J12" s="176" t="s">
        <v>100</v>
      </c>
      <c r="K12" s="176" t="s">
        <v>101</v>
      </c>
      <c r="L12" s="176" t="s">
        <v>102</v>
      </c>
      <c r="M12" s="147"/>
      <c r="N12" s="147"/>
      <c r="O12" s="168"/>
      <c r="P12" s="162"/>
      <c r="Q12" s="162"/>
    </row>
    <row r="13" spans="1:17" x14ac:dyDescent="0.3">
      <c r="A13" s="141" t="s">
        <v>49</v>
      </c>
      <c r="B13" s="197">
        <f>'Macro data transformed'!G14</f>
        <v>4.5515680275621513</v>
      </c>
      <c r="D13" s="198">
        <f>'Macro data transformed'!H14</f>
        <v>3.870260770245602</v>
      </c>
      <c r="E13" s="198">
        <f>'Macro data transformed'!I14</f>
        <v>155.92229719863923</v>
      </c>
      <c r="G13" s="171" t="s">
        <v>95</v>
      </c>
      <c r="H13" s="172">
        <v>2</v>
      </c>
      <c r="I13" s="172">
        <v>4.7381903121022253</v>
      </c>
      <c r="J13" s="172">
        <v>2.3690951560511126</v>
      </c>
      <c r="K13" s="172">
        <v>433.27367697065336</v>
      </c>
      <c r="L13" s="172">
        <v>6.2824328421014896E-38</v>
      </c>
      <c r="M13" s="147"/>
      <c r="N13" s="147"/>
      <c r="O13" s="168"/>
      <c r="P13" s="162"/>
      <c r="Q13" s="162"/>
    </row>
    <row r="14" spans="1:17" x14ac:dyDescent="0.3">
      <c r="A14" s="141" t="s">
        <v>50</v>
      </c>
      <c r="B14" s="197">
        <f>'Macro data transformed'!G15</f>
        <v>4.4616736245516453</v>
      </c>
      <c r="D14" s="198">
        <f>'Macro data transformed'!H15</f>
        <v>4.0450219773149687</v>
      </c>
      <c r="E14" s="198">
        <f>'Macro data transformed'!I15</f>
        <v>142.92229719863923</v>
      </c>
      <c r="G14" s="171" t="s">
        <v>96</v>
      </c>
      <c r="H14" s="172">
        <v>64</v>
      </c>
      <c r="I14" s="172">
        <v>0.34994530719562023</v>
      </c>
      <c r="J14" s="172">
        <v>5.467895424931566E-3</v>
      </c>
      <c r="K14" s="172"/>
      <c r="L14" s="172"/>
      <c r="M14" s="147"/>
      <c r="N14" s="147"/>
      <c r="O14" s="168"/>
      <c r="P14" s="162"/>
      <c r="Q14" s="162"/>
    </row>
    <row r="15" spans="1:17" ht="14.5" thickBot="1" x14ac:dyDescent="0.35">
      <c r="A15" s="141" t="s">
        <v>51</v>
      </c>
      <c r="B15" s="197">
        <f>'Macro data transformed'!G16</f>
        <v>4.4679105018487313</v>
      </c>
      <c r="D15" s="198">
        <f>'Macro data transformed'!H16</f>
        <v>4.3076413737802852</v>
      </c>
      <c r="E15" s="198">
        <f>'Macro data transformed'!I16</f>
        <v>137.78177565814804</v>
      </c>
      <c r="G15" s="173" t="s">
        <v>97</v>
      </c>
      <c r="H15" s="174">
        <v>66</v>
      </c>
      <c r="I15" s="174">
        <v>5.0881356192978453</v>
      </c>
      <c r="J15" s="174"/>
      <c r="K15" s="174"/>
      <c r="L15" s="174"/>
      <c r="M15" s="147"/>
      <c r="N15" s="147"/>
      <c r="O15" s="168"/>
      <c r="P15" s="162"/>
      <c r="Q15" s="162"/>
    </row>
    <row r="16" spans="1:17" ht="14.5" thickBot="1" x14ac:dyDescent="0.35">
      <c r="A16" s="141" t="s">
        <v>0</v>
      </c>
      <c r="B16" s="197">
        <f>'Macro data transformed'!G17</f>
        <v>4.3872046661140995</v>
      </c>
      <c r="D16" s="198">
        <f>'Macro data transformed'!H17</f>
        <v>4.5954995631762356</v>
      </c>
      <c r="E16" s="198">
        <f>'Macro data transformed'!I17</f>
        <v>147.51983601161632</v>
      </c>
      <c r="G16" s="167"/>
      <c r="H16" s="147"/>
      <c r="I16" s="147"/>
      <c r="J16" s="147"/>
      <c r="K16" s="147"/>
      <c r="L16" s="147"/>
      <c r="M16" s="147"/>
      <c r="N16" s="147"/>
      <c r="O16" s="168"/>
      <c r="P16" s="162"/>
      <c r="Q16" s="162"/>
    </row>
    <row r="17" spans="1:17" x14ac:dyDescent="0.3">
      <c r="A17" s="141" t="s">
        <v>1</v>
      </c>
      <c r="B17" s="197">
        <f>'Macro data transformed'!G18</f>
        <v>4.1663145720756045</v>
      </c>
      <c r="D17" s="198">
        <f>'Macro data transformed'!H18</f>
        <v>7.0459771490375029</v>
      </c>
      <c r="E17" s="198">
        <f>'Macro data transformed'!I18</f>
        <v>134.27699979953533</v>
      </c>
      <c r="G17" s="175"/>
      <c r="H17" s="176" t="s">
        <v>103</v>
      </c>
      <c r="I17" s="176" t="s">
        <v>92</v>
      </c>
      <c r="J17" s="176" t="s">
        <v>104</v>
      </c>
      <c r="K17" s="176" t="s">
        <v>105</v>
      </c>
      <c r="L17" s="176" t="s">
        <v>124</v>
      </c>
      <c r="M17" s="176" t="s">
        <v>125</v>
      </c>
      <c r="N17" s="176" t="s">
        <v>126</v>
      </c>
      <c r="O17" s="177" t="s">
        <v>127</v>
      </c>
      <c r="P17" s="162"/>
      <c r="Q17" s="162"/>
    </row>
    <row r="18" spans="1:17" x14ac:dyDescent="0.3">
      <c r="A18" s="141" t="s">
        <v>2</v>
      </c>
      <c r="B18" s="197">
        <f>'Macro data transformed'!G19</f>
        <v>4.1378220358277096</v>
      </c>
      <c r="D18" s="198">
        <f>'Macro data transformed'!H19</f>
        <v>5.4740814571357443</v>
      </c>
      <c r="E18" s="198">
        <f>'Macro data transformed'!I19</f>
        <v>130.38886618835048</v>
      </c>
      <c r="G18" s="171" t="s">
        <v>86</v>
      </c>
      <c r="H18" s="172">
        <v>4.2358537208906499</v>
      </c>
      <c r="I18" s="172">
        <v>6.9548283715891571E-2</v>
      </c>
      <c r="J18" s="172">
        <v>60.90522288363487</v>
      </c>
      <c r="K18" s="172">
        <v>2.2023829144154131E-58</v>
      </c>
      <c r="L18" s="172">
        <v>4.0969150521045128</v>
      </c>
      <c r="M18" s="172">
        <v>4.3747923896767871</v>
      </c>
      <c r="N18" s="172">
        <v>4.0969150521045128</v>
      </c>
      <c r="O18" s="178">
        <v>4.3747923896767871</v>
      </c>
      <c r="P18" s="162"/>
      <c r="Q18" s="162"/>
    </row>
    <row r="19" spans="1:17" x14ac:dyDescent="0.3">
      <c r="A19" s="141" t="s">
        <v>3</v>
      </c>
      <c r="B19" s="197">
        <f>'Macro data transformed'!G20</f>
        <v>4.3258826444278071</v>
      </c>
      <c r="D19" s="198">
        <f>'Macro data transformed'!H20</f>
        <v>4.6983650783438424</v>
      </c>
      <c r="E19" s="198">
        <f>'Macro data transformed'!I20</f>
        <v>102.37931447112511</v>
      </c>
      <c r="G19" s="171" t="s">
        <v>233</v>
      </c>
      <c r="H19" s="172">
        <v>-0.13162749304807819</v>
      </c>
      <c r="I19" s="172">
        <v>1.0431680750918942E-2</v>
      </c>
      <c r="J19" s="172">
        <v>-12.618052276617355</v>
      </c>
      <c r="K19" s="172">
        <v>5.0875890126327474E-19</v>
      </c>
      <c r="L19" s="172">
        <v>-0.15246717102856405</v>
      </c>
      <c r="M19" s="172">
        <v>-0.11078781506759233</v>
      </c>
      <c r="N19" s="172">
        <v>-0.15246717102856405</v>
      </c>
      <c r="O19" s="178">
        <v>-0.11078781506759233</v>
      </c>
      <c r="P19" s="162"/>
      <c r="Q19" s="162"/>
    </row>
    <row r="20" spans="1:17" ht="14.5" thickBot="1" x14ac:dyDescent="0.35">
      <c r="A20" s="141" t="s">
        <v>4</v>
      </c>
      <c r="B20" s="197">
        <f>'Macro data transformed'!G21</f>
        <v>4.4125499971610695</v>
      </c>
      <c r="D20" s="198">
        <f>'Macro data transformed'!H21</f>
        <v>3.4721711136906737</v>
      </c>
      <c r="E20" s="198">
        <f>'Macro data transformed'!I21</f>
        <v>94.967301566876856</v>
      </c>
      <c r="G20" s="173" t="s">
        <v>60</v>
      </c>
      <c r="H20" s="174">
        <v>5.820541348332705E-3</v>
      </c>
      <c r="I20" s="174">
        <v>3.3252097882091169E-4</v>
      </c>
      <c r="J20" s="174">
        <v>17.504283095075085</v>
      </c>
      <c r="K20" s="174">
        <v>4.3378177593298064E-26</v>
      </c>
      <c r="L20" s="174">
        <v>5.156254328259423E-3</v>
      </c>
      <c r="M20" s="174">
        <v>6.4848283684059869E-3</v>
      </c>
      <c r="N20" s="174">
        <v>5.156254328259423E-3</v>
      </c>
      <c r="O20" s="179">
        <v>6.4848283684059869E-3</v>
      </c>
      <c r="P20" s="162"/>
      <c r="Q20" s="162"/>
    </row>
    <row r="21" spans="1:17" x14ac:dyDescent="0.3">
      <c r="A21" s="141" t="s">
        <v>5</v>
      </c>
      <c r="B21" s="197">
        <f>'Macro data transformed'!G22</f>
        <v>4.4121371941079222</v>
      </c>
      <c r="D21" s="198">
        <f>'Macro data transformed'!H22</f>
        <v>3.370260770245602</v>
      </c>
      <c r="E21" s="198">
        <f>'Macro data transformed'!I22</f>
        <v>98.069616238466637</v>
      </c>
      <c r="P21" s="162"/>
      <c r="Q21" s="162"/>
    </row>
    <row r="22" spans="1:17" x14ac:dyDescent="0.3">
      <c r="A22" s="141" t="s">
        <v>6</v>
      </c>
      <c r="B22" s="197">
        <f>'Macro data transformed'!G23</f>
        <v>4.4420044762829534</v>
      </c>
      <c r="D22" s="198">
        <f>'Macro data transformed'!H23</f>
        <v>3.4319249949883832</v>
      </c>
      <c r="E22" s="198">
        <f>'Macro data transformed'!I23</f>
        <v>95.564840379853962</v>
      </c>
      <c r="P22" s="162"/>
      <c r="Q22" s="162"/>
    </row>
    <row r="23" spans="1:17" ht="14.5" thickBot="1" x14ac:dyDescent="0.35">
      <c r="A23" s="141" t="s">
        <v>7</v>
      </c>
      <c r="B23" s="197">
        <f>'Macro data transformed'!G24</f>
        <v>4.2973357562875742</v>
      </c>
      <c r="D23" s="198">
        <f>'Macro data transformed'!H24</f>
        <v>3.3066862020577501</v>
      </c>
      <c r="E23" s="198">
        <f>'Macro data transformed'!I24</f>
        <v>110.06006452124129</v>
      </c>
      <c r="G23" s="238" t="s">
        <v>291</v>
      </c>
      <c r="H23" s="238"/>
      <c r="P23" s="162"/>
      <c r="Q23" s="162"/>
    </row>
    <row r="24" spans="1:17" ht="14.5" thickBot="1" x14ac:dyDescent="0.35">
      <c r="A24" s="141" t="s">
        <v>8</v>
      </c>
      <c r="B24" s="197">
        <f>'Macro data transformed'!G25</f>
        <v>4.4463681633284615</v>
      </c>
      <c r="D24" s="198">
        <f>'Macro data transformed'!H25</f>
        <v>2.7814474091271153</v>
      </c>
      <c r="E24" s="198">
        <f>'Macro data transformed'!I25</f>
        <v>106.20058606173248</v>
      </c>
      <c r="G24" s="211" t="s">
        <v>86</v>
      </c>
      <c r="H24" s="212">
        <f>H18/(1-'Error regression'!F18)</f>
        <v>6.7644435430430327</v>
      </c>
      <c r="I24" s="167"/>
      <c r="J24" s="162"/>
      <c r="K24" s="162"/>
      <c r="L24" s="162"/>
      <c r="M24" s="162"/>
      <c r="N24" s="162"/>
      <c r="O24" s="162"/>
      <c r="P24" s="162"/>
      <c r="Q24" s="162"/>
    </row>
    <row r="25" spans="1:17" ht="14.5" thickBot="1" x14ac:dyDescent="0.35">
      <c r="A25" s="141" t="s">
        <v>9</v>
      </c>
      <c r="B25" s="197">
        <f>'Macro data transformed'!G26</f>
        <v>4.5054591854262593</v>
      </c>
      <c r="D25" s="198">
        <f>'Macro data transformed'!H26</f>
        <v>2.9057310303352142</v>
      </c>
      <c r="E25" s="198">
        <f>'Macro data transformed'!I26</f>
        <v>106.82678002638565</v>
      </c>
      <c r="G25" s="212" t="s">
        <v>233</v>
      </c>
      <c r="H25" s="212">
        <f>H19</f>
        <v>-0.13162749304807819</v>
      </c>
      <c r="I25" s="167"/>
      <c r="J25" s="162"/>
      <c r="K25" s="162"/>
      <c r="L25" s="162"/>
      <c r="M25" s="162"/>
      <c r="N25" s="162"/>
      <c r="O25" s="162"/>
      <c r="P25" s="162"/>
      <c r="Q25" s="162"/>
    </row>
    <row r="26" spans="1:17" ht="14.5" thickBot="1" x14ac:dyDescent="0.35">
      <c r="A26" s="141" t="s">
        <v>10</v>
      </c>
      <c r="B26" s="197">
        <f>'Macro data transformed'!G27</f>
        <v>4.5219431884292067</v>
      </c>
      <c r="D26" s="198">
        <f>'Macro data transformed'!H27</f>
        <v>3.2431116338698969</v>
      </c>
      <c r="E26" s="198">
        <f>'Macro data transformed'!I27</f>
        <v>110.45297399103882</v>
      </c>
      <c r="G26" s="214" t="s">
        <v>60</v>
      </c>
      <c r="H26" s="213">
        <f>H20</f>
        <v>5.820541348332705E-3</v>
      </c>
      <c r="I26" s="162"/>
      <c r="J26" s="162"/>
      <c r="K26" s="162"/>
      <c r="L26" s="162"/>
      <c r="M26" s="162"/>
      <c r="N26" s="162"/>
      <c r="O26" s="162"/>
      <c r="P26" s="162"/>
      <c r="Q26" s="162"/>
    </row>
    <row r="27" spans="1:17" x14ac:dyDescent="0.3">
      <c r="A27" s="141" t="s">
        <v>11</v>
      </c>
      <c r="B27" s="197">
        <f>'Macro data transformed'!G28</f>
        <v>4.4982833723884399</v>
      </c>
      <c r="D27" s="198">
        <f>'Macro data transformed'!H28</f>
        <v>2.9309698232658477</v>
      </c>
      <c r="E27" s="198">
        <f>'Macro data transformed'!I28</f>
        <v>109.95774984965151</v>
      </c>
      <c r="G27" s="164"/>
      <c r="H27" s="164"/>
      <c r="I27" s="162"/>
      <c r="J27" s="162"/>
      <c r="K27" s="162"/>
      <c r="L27" s="162"/>
      <c r="M27" s="162"/>
      <c r="N27" s="162"/>
      <c r="O27" s="162"/>
      <c r="P27" s="162"/>
      <c r="Q27" s="162"/>
    </row>
    <row r="28" spans="1:17" x14ac:dyDescent="0.3">
      <c r="A28" s="141" t="s">
        <v>12</v>
      </c>
      <c r="B28" s="197">
        <f>'Macro data transformed'!G29</f>
        <v>4.3451065318729123</v>
      </c>
      <c r="D28" s="198">
        <f>'Macro data transformed'!H29</f>
        <v>2.705731030335214</v>
      </c>
      <c r="E28" s="198">
        <f>'Macro data transformed'!I29</f>
        <v>105.58394381430467</v>
      </c>
      <c r="G28" s="162"/>
      <c r="H28" s="162"/>
      <c r="I28" s="162"/>
      <c r="J28" s="162"/>
      <c r="K28" s="162"/>
      <c r="L28" s="162"/>
      <c r="M28" s="162"/>
      <c r="N28" s="162"/>
      <c r="O28" s="162"/>
      <c r="P28" s="162"/>
      <c r="Q28" s="162"/>
    </row>
    <row r="29" spans="1:17" x14ac:dyDescent="0.3">
      <c r="A29" s="141" t="s">
        <v>13</v>
      </c>
      <c r="B29" s="197">
        <f>'Macro data transformed'!G30</f>
        <v>4.508644675295109</v>
      </c>
      <c r="D29" s="198">
        <f>'Macro data transformed'!H30</f>
        <v>3.1178728409392629</v>
      </c>
      <c r="E29" s="198">
        <f>'Macro data transformed'!I30</f>
        <v>114.07916795569199</v>
      </c>
      <c r="G29" s="152"/>
      <c r="H29" s="152"/>
      <c r="I29" s="152"/>
      <c r="J29" s="152"/>
      <c r="K29" s="152"/>
      <c r="L29" s="152"/>
      <c r="M29" s="152"/>
      <c r="N29" s="152"/>
      <c r="O29" s="152"/>
      <c r="P29" s="162"/>
      <c r="Q29" s="162"/>
    </row>
    <row r="30" spans="1:17" x14ac:dyDescent="0.3">
      <c r="A30" s="141" t="s">
        <v>14</v>
      </c>
      <c r="B30" s="197">
        <f>'Macro data transformed'!G31</f>
        <v>4.5824204081815152</v>
      </c>
      <c r="D30" s="198">
        <f>'Macro data transformed'!H31</f>
        <v>2.6057310303352144</v>
      </c>
      <c r="E30" s="198">
        <f>'Macro data transformed'!I31</f>
        <v>116.46252570826418</v>
      </c>
      <c r="G30" s="152"/>
      <c r="H30" s="152"/>
      <c r="I30" s="152"/>
      <c r="J30" s="152"/>
      <c r="K30" s="152"/>
      <c r="L30" s="152"/>
      <c r="M30" s="152"/>
      <c r="N30" s="152"/>
      <c r="O30" s="152"/>
      <c r="P30" s="162"/>
      <c r="Q30" s="162"/>
    </row>
    <row r="31" spans="1:17" ht="14.5" x14ac:dyDescent="0.35">
      <c r="A31" s="141" t="s">
        <v>15</v>
      </c>
      <c r="B31" s="197">
        <f>'Macro data transformed'!G32</f>
        <v>4.5066362744902273</v>
      </c>
      <c r="D31" s="198">
        <f>'Macro data transformed'!H32</f>
        <v>2.6552534444739457</v>
      </c>
      <c r="E31" s="198">
        <f>'Macro data transformed'!I32</f>
        <v>111.59349553153002</v>
      </c>
      <c r="G31" s="155"/>
      <c r="H31" s="155"/>
      <c r="I31" s="152"/>
      <c r="J31" s="152"/>
      <c r="K31" s="152"/>
      <c r="L31" s="152"/>
      <c r="M31" s="152"/>
      <c r="N31" s="152"/>
      <c r="O31" s="152"/>
      <c r="P31" s="162"/>
      <c r="Q31" s="162"/>
    </row>
    <row r="32" spans="1:17" x14ac:dyDescent="0.3">
      <c r="A32" s="141" t="s">
        <v>16</v>
      </c>
      <c r="B32" s="197">
        <f>'Macro data transformed'!G33</f>
        <v>4.5751700906387889</v>
      </c>
      <c r="D32" s="198">
        <f>'Macro data transformed'!H33</f>
        <v>2.2926340480086291</v>
      </c>
      <c r="E32" s="198">
        <f>'Macro data transformed'!I33</f>
        <v>116.71491363757052</v>
      </c>
      <c r="G32" s="135"/>
      <c r="H32" s="135"/>
      <c r="I32" s="152"/>
      <c r="J32" s="152"/>
      <c r="K32" s="152"/>
      <c r="L32" s="152"/>
      <c r="M32" s="152"/>
      <c r="N32" s="152"/>
      <c r="O32" s="152"/>
    </row>
    <row r="33" spans="1:15" x14ac:dyDescent="0.3">
      <c r="A33" s="141" t="s">
        <v>17</v>
      </c>
      <c r="B33" s="197">
        <f>'Macro data transformed'!G34</f>
        <v>4.5441215381484383</v>
      </c>
      <c r="D33" s="198">
        <f>'Macro data transformed'!H34</f>
        <v>2.1421564621473612</v>
      </c>
      <c r="E33" s="198">
        <f>'Macro data transformed'!I34</f>
        <v>116.21968949618321</v>
      </c>
      <c r="G33" s="135"/>
      <c r="H33" s="135"/>
      <c r="I33" s="152"/>
      <c r="J33" s="152"/>
      <c r="K33" s="152"/>
      <c r="L33" s="152"/>
      <c r="M33" s="152"/>
      <c r="N33" s="152"/>
      <c r="O33" s="152"/>
    </row>
    <row r="34" spans="1:15" x14ac:dyDescent="0.3">
      <c r="A34" s="141" t="s">
        <v>18</v>
      </c>
      <c r="B34" s="197">
        <f>'Macro data transformed'!G35</f>
        <v>4.6434506355789686</v>
      </c>
      <c r="D34" s="198">
        <f>'Macro data transformed'!H35</f>
        <v>2.3542982727514108</v>
      </c>
      <c r="E34" s="198">
        <f>'Macro data transformed'!I35</f>
        <v>119.84588346083638</v>
      </c>
      <c r="G34" s="135"/>
      <c r="H34" s="135"/>
      <c r="I34" s="152"/>
      <c r="J34" s="152"/>
      <c r="K34" s="152"/>
      <c r="L34" s="152"/>
      <c r="M34" s="152"/>
      <c r="N34" s="152"/>
      <c r="O34" s="152"/>
    </row>
    <row r="35" spans="1:15" x14ac:dyDescent="0.3">
      <c r="A35" s="141" t="s">
        <v>19</v>
      </c>
      <c r="B35" s="197">
        <f>'Macro data transformed'!G36</f>
        <v>4.6310937277243109</v>
      </c>
      <c r="D35" s="198">
        <f>'Macro data transformed'!H36</f>
        <v>2.4169176692167271</v>
      </c>
      <c r="E35" s="198">
        <f>'Macro data transformed'!I36</f>
        <v>126.35065931944905</v>
      </c>
      <c r="G35" s="135"/>
      <c r="H35" s="135"/>
      <c r="I35" s="152"/>
      <c r="J35" s="152"/>
      <c r="K35" s="152"/>
      <c r="L35" s="152"/>
      <c r="M35" s="152"/>
      <c r="N35" s="152"/>
      <c r="O35" s="152"/>
    </row>
    <row r="36" spans="1:15" x14ac:dyDescent="0.3">
      <c r="A36" s="141" t="s">
        <v>20</v>
      </c>
      <c r="B36" s="197">
        <f>'Macro data transformed'!G37</f>
        <v>4.6681561420210089</v>
      </c>
      <c r="D36" s="198">
        <f>'Macro data transformed'!H37</f>
        <v>3.2795370656820446</v>
      </c>
      <c r="E36" s="198">
        <f>'Macro data transformed'!I37</f>
        <v>135.3602110366744</v>
      </c>
      <c r="G36" s="135"/>
      <c r="H36" s="135"/>
      <c r="I36" s="152"/>
      <c r="J36" s="152"/>
      <c r="K36" s="152"/>
      <c r="L36" s="152"/>
      <c r="M36" s="152"/>
      <c r="N36" s="152"/>
      <c r="O36" s="152"/>
    </row>
    <row r="37" spans="1:15" x14ac:dyDescent="0.3">
      <c r="A37" s="141" t="s">
        <v>21</v>
      </c>
      <c r="B37" s="197">
        <f>'Macro data transformed'!G38</f>
        <v>4.7456204517934246</v>
      </c>
      <c r="D37" s="198">
        <f>'Macro data transformed'!H38</f>
        <v>2.7431116338698969</v>
      </c>
      <c r="E37" s="198">
        <f>'Macro data transformed'!I38</f>
        <v>133.87453861251242</v>
      </c>
      <c r="G37" s="152"/>
      <c r="H37" s="152"/>
      <c r="I37" s="152"/>
      <c r="J37" s="152"/>
      <c r="K37" s="152"/>
      <c r="L37" s="152"/>
      <c r="M37" s="152"/>
      <c r="N37" s="152"/>
      <c r="O37" s="152"/>
    </row>
    <row r="38" spans="1:15" x14ac:dyDescent="0.3">
      <c r="A38" s="141" t="s">
        <v>22</v>
      </c>
      <c r="B38" s="197">
        <f>'Macro data transformed'!G39</f>
        <v>4.7231550667095039</v>
      </c>
      <c r="D38" s="198">
        <f>'Macro data transformed'!H39</f>
        <v>2.7178728409392634</v>
      </c>
      <c r="E38" s="198">
        <f>'Macro data transformed'!I39</f>
        <v>129.75312050647193</v>
      </c>
      <c r="G38" s="152"/>
      <c r="H38" s="152"/>
      <c r="I38" s="152"/>
      <c r="J38" s="152"/>
      <c r="K38" s="152"/>
      <c r="L38" s="152"/>
      <c r="M38" s="152"/>
      <c r="N38" s="152"/>
      <c r="O38" s="152"/>
    </row>
    <row r="39" spans="1:15" ht="14.5" x14ac:dyDescent="0.35">
      <c r="A39" s="141" t="s">
        <v>23</v>
      </c>
      <c r="B39" s="197">
        <f>'Macro data transformed'!G40</f>
        <v>4.7642094502150396</v>
      </c>
      <c r="D39" s="198">
        <f>'Macro data transformed'!H40</f>
        <v>2.3552534444739459</v>
      </c>
      <c r="E39" s="198">
        <f>'Macro data transformed'!I40</f>
        <v>136.87453861251242</v>
      </c>
      <c r="G39" s="156"/>
      <c r="H39" s="156"/>
      <c r="I39" s="156"/>
      <c r="J39" s="156"/>
      <c r="K39" s="156"/>
      <c r="L39" s="156"/>
      <c r="M39" s="152"/>
      <c r="N39" s="152"/>
      <c r="O39" s="152"/>
    </row>
    <row r="40" spans="1:15" x14ac:dyDescent="0.3">
      <c r="A40" s="141" t="s">
        <v>24</v>
      </c>
      <c r="B40" s="197">
        <f>'Macro data transformed'!G41</f>
        <v>4.7531954012198234</v>
      </c>
      <c r="D40" s="198">
        <f>'Macro data transformed'!H41</f>
        <v>2.4047758586126782</v>
      </c>
      <c r="E40" s="198">
        <f>'Macro data transformed'!I41</f>
        <v>140.63170240043144</v>
      </c>
      <c r="G40" s="135"/>
      <c r="H40" s="135"/>
      <c r="I40" s="135"/>
      <c r="J40" s="135"/>
      <c r="K40" s="135"/>
      <c r="L40" s="135"/>
      <c r="M40" s="152"/>
      <c r="N40" s="152"/>
      <c r="O40" s="152"/>
    </row>
    <row r="41" spans="1:15" x14ac:dyDescent="0.3">
      <c r="A41" s="141" t="s">
        <v>25</v>
      </c>
      <c r="B41" s="197">
        <f>'Macro data transformed'!G42</f>
        <v>4.7938792207140946</v>
      </c>
      <c r="D41" s="198">
        <f>'Macro data transformed'!H42</f>
        <v>2.5421564621473616</v>
      </c>
      <c r="E41" s="198">
        <f>'Macro data transformed'!I42</f>
        <v>144.38886618835048</v>
      </c>
      <c r="G41" s="135"/>
      <c r="H41" s="135"/>
      <c r="I41" s="135"/>
      <c r="J41" s="135"/>
      <c r="K41" s="135"/>
      <c r="L41" s="135"/>
      <c r="M41" s="152"/>
      <c r="N41" s="152"/>
      <c r="O41" s="152"/>
    </row>
    <row r="42" spans="1:15" x14ac:dyDescent="0.3">
      <c r="A42" s="141" t="s">
        <v>26</v>
      </c>
      <c r="B42" s="197">
        <f>'Macro data transformed'!G43</f>
        <v>4.7821712290654546</v>
      </c>
      <c r="D42" s="198">
        <f>'Macro data transformed'!H43</f>
        <v>2.4047758586126782</v>
      </c>
      <c r="E42" s="198">
        <f>'Macro data transformed'!I43</f>
        <v>155.14602997626949</v>
      </c>
      <c r="G42" s="135"/>
      <c r="H42" s="135"/>
      <c r="I42" s="135"/>
      <c r="J42" s="135"/>
      <c r="K42" s="135"/>
      <c r="L42" s="135"/>
      <c r="M42" s="152"/>
      <c r="N42" s="152"/>
      <c r="O42" s="152"/>
    </row>
    <row r="43" spans="1:15" x14ac:dyDescent="0.3">
      <c r="A43" s="141" t="s">
        <v>27</v>
      </c>
      <c r="B43" s="197">
        <f>'Macro data transformed'!G44</f>
        <v>4.778228381334622</v>
      </c>
      <c r="D43" s="198">
        <f>'Macro data transformed'!H44</f>
        <v>2.442156462147361</v>
      </c>
      <c r="E43" s="198">
        <f>'Macro data transformed'!I44</f>
        <v>153.28655151676071</v>
      </c>
      <c r="G43" s="152"/>
      <c r="H43" s="152"/>
      <c r="I43" s="152"/>
      <c r="J43" s="152"/>
      <c r="K43" s="152"/>
      <c r="L43" s="152"/>
      <c r="M43" s="152"/>
      <c r="N43" s="152"/>
      <c r="O43" s="152"/>
    </row>
    <row r="44" spans="1:15" ht="14.5" x14ac:dyDescent="0.35">
      <c r="A44" s="141" t="s">
        <v>28</v>
      </c>
      <c r="B44" s="197">
        <f>'Macro data transformed'!G45</f>
        <v>4.7072197050919371</v>
      </c>
      <c r="D44" s="198">
        <f>'Macro data transformed'!H45</f>
        <v>2.8421564621473614</v>
      </c>
      <c r="E44" s="198">
        <f>'Macro data transformed'!I45</f>
        <v>154.16513341072022</v>
      </c>
      <c r="G44" s="156"/>
      <c r="H44" s="156"/>
      <c r="I44" s="156"/>
      <c r="J44" s="156"/>
      <c r="K44" s="156"/>
      <c r="L44" s="156"/>
      <c r="M44" s="156"/>
      <c r="N44" s="156"/>
      <c r="O44" s="156"/>
    </row>
    <row r="45" spans="1:15" x14ac:dyDescent="0.3">
      <c r="A45" s="141" t="s">
        <v>29</v>
      </c>
      <c r="B45" s="197">
        <f>'Macro data transformed'!G46</f>
        <v>4.796625050478811</v>
      </c>
      <c r="D45" s="198">
        <f>'Macro data transformed'!H46</f>
        <v>2.7926340480086296</v>
      </c>
      <c r="E45" s="198">
        <f>'Macro data transformed'!I46</f>
        <v>154.41752134002655</v>
      </c>
      <c r="G45" s="135"/>
      <c r="H45" s="135"/>
      <c r="I45" s="135"/>
      <c r="J45" s="135"/>
      <c r="K45" s="135"/>
      <c r="L45" s="135"/>
      <c r="M45" s="135"/>
      <c r="N45" s="135"/>
      <c r="O45" s="135"/>
    </row>
    <row r="46" spans="1:15" x14ac:dyDescent="0.3">
      <c r="A46" s="141" t="s">
        <v>30</v>
      </c>
      <c r="B46" s="197">
        <f>'Macro data transformed'!G47</f>
        <v>4.7809482227412641</v>
      </c>
      <c r="D46" s="198">
        <f>'Macro data transformed'!H47</f>
        <v>2.8552534444739459</v>
      </c>
      <c r="E46" s="198">
        <f>'Macro data transformed'!I47</f>
        <v>147.04371530467972</v>
      </c>
      <c r="G46" s="135"/>
      <c r="H46" s="135"/>
      <c r="I46" s="135"/>
      <c r="J46" s="135"/>
      <c r="K46" s="135"/>
      <c r="L46" s="135"/>
      <c r="M46" s="135"/>
      <c r="N46" s="135"/>
      <c r="O46" s="135"/>
    </row>
    <row r="47" spans="1:15" x14ac:dyDescent="0.3">
      <c r="A47" s="141" t="s">
        <v>31</v>
      </c>
      <c r="B47" s="197">
        <f>'Macro data transformed'!G48</f>
        <v>4.7968843294135715</v>
      </c>
      <c r="D47" s="198">
        <f>'Macro data transformed'!H48</f>
        <v>2.217872840939263</v>
      </c>
      <c r="E47" s="198">
        <f>'Macro data transformed'!I48</f>
        <v>152.66035755210754</v>
      </c>
      <c r="G47" s="135"/>
      <c r="H47" s="135"/>
      <c r="I47" s="135"/>
      <c r="J47" s="135"/>
      <c r="K47" s="135"/>
      <c r="L47" s="135"/>
      <c r="M47" s="135"/>
      <c r="N47" s="135"/>
      <c r="O47" s="135"/>
    </row>
    <row r="48" spans="1:15" x14ac:dyDescent="0.3">
      <c r="A48" s="141" t="s">
        <v>32</v>
      </c>
      <c r="B48" s="197">
        <f>'Macro data transformed'!G49</f>
        <v>4.8226540592261982</v>
      </c>
      <c r="D48" s="198">
        <f>'Macro data transformed'!H49</f>
        <v>2.0421564621473616</v>
      </c>
      <c r="E48" s="198">
        <f>'Macro data transformed'!I49</f>
        <v>164.53893944606705</v>
      </c>
      <c r="G48" s="152"/>
      <c r="H48" s="152"/>
      <c r="I48" s="152"/>
      <c r="J48" s="152"/>
      <c r="K48" s="152"/>
      <c r="L48" s="152"/>
      <c r="M48" s="152"/>
      <c r="N48" s="152"/>
      <c r="O48" s="152"/>
    </row>
    <row r="49" spans="1:15" x14ac:dyDescent="0.3">
      <c r="A49" s="141" t="s">
        <v>33</v>
      </c>
      <c r="B49" s="197">
        <f>'Macro data transformed'!G50</f>
        <v>4.8421485344856068</v>
      </c>
      <c r="D49" s="198">
        <f>'Macro data transformed'!H50</f>
        <v>2.5916788762860934</v>
      </c>
      <c r="E49" s="198">
        <f>'Macro data transformed'!I50</f>
        <v>161.67946098655824</v>
      </c>
      <c r="G49" s="152"/>
      <c r="H49" s="152"/>
      <c r="I49" s="152"/>
      <c r="J49" s="152"/>
      <c r="K49" s="152"/>
      <c r="L49" s="152"/>
      <c r="M49" s="152"/>
      <c r="N49" s="152"/>
      <c r="O49" s="152"/>
    </row>
    <row r="50" spans="1:15" x14ac:dyDescent="0.3">
      <c r="A50" s="141" t="s">
        <v>34</v>
      </c>
      <c r="B50" s="197">
        <f>'Macro data transformed'!G51</f>
        <v>4.8841379146313599</v>
      </c>
      <c r="D50" s="198">
        <f>'Macro data transformed'!H51</f>
        <v>2.5421564621473616</v>
      </c>
      <c r="E50" s="198">
        <f>'Macro data transformed'!I51</f>
        <v>156.93184891586458</v>
      </c>
      <c r="G50" s="152"/>
      <c r="H50" s="152"/>
      <c r="I50" s="152"/>
      <c r="J50" s="152"/>
      <c r="K50" s="152"/>
      <c r="L50" s="152"/>
      <c r="M50" s="152"/>
      <c r="N50" s="152"/>
      <c r="O50" s="152"/>
    </row>
    <row r="51" spans="1:15" x14ac:dyDescent="0.3">
      <c r="A51" s="141" t="s">
        <v>35</v>
      </c>
      <c r="B51" s="197">
        <f>'Macro data transformed'!G52</f>
        <v>4.8893668295112693</v>
      </c>
      <c r="D51" s="198">
        <f>'Macro data transformed'!H52</f>
        <v>2.3047758586126781</v>
      </c>
      <c r="E51" s="198">
        <f>'Macro data transformed'!I52</f>
        <v>167.4270730572519</v>
      </c>
      <c r="G51" s="152"/>
      <c r="H51" s="152"/>
      <c r="I51" s="152"/>
      <c r="J51" s="152"/>
      <c r="K51" s="152"/>
      <c r="L51" s="152"/>
      <c r="M51" s="152"/>
      <c r="N51" s="152"/>
      <c r="O51" s="152"/>
    </row>
    <row r="52" spans="1:15" x14ac:dyDescent="0.3">
      <c r="A52" s="141" t="s">
        <v>36</v>
      </c>
      <c r="B52" s="197">
        <f>'Macro data transformed'!G53</f>
        <v>4.9514818205835205</v>
      </c>
      <c r="D52" s="198">
        <f>'Macro data transformed'!H53</f>
        <v>2.2795370656820446</v>
      </c>
      <c r="E52" s="198">
        <f>'Macro data transformed'!I53</f>
        <v>169.06281873913042</v>
      </c>
      <c r="G52" s="152"/>
      <c r="H52" s="152"/>
      <c r="I52" s="152"/>
      <c r="J52" s="152"/>
      <c r="K52" s="152"/>
      <c r="L52" s="152"/>
      <c r="M52" s="152"/>
      <c r="N52" s="152"/>
      <c r="O52" s="152"/>
    </row>
    <row r="53" spans="1:15" x14ac:dyDescent="0.3">
      <c r="A53" s="141" t="s">
        <v>37</v>
      </c>
      <c r="B53" s="197">
        <f>'Macro data transformed'!G54</f>
        <v>4.9735221572260109</v>
      </c>
      <c r="D53" s="198">
        <f>'Macro data transformed'!H54</f>
        <v>2.3169176692167275</v>
      </c>
      <c r="E53" s="198">
        <f>'Macro data transformed'!I54</f>
        <v>175.19378856239626</v>
      </c>
      <c r="G53" s="152"/>
      <c r="H53" s="152"/>
      <c r="I53" s="152"/>
      <c r="J53" s="152"/>
      <c r="K53" s="152"/>
      <c r="L53" s="152"/>
      <c r="M53" s="152"/>
      <c r="N53" s="152"/>
      <c r="O53" s="152"/>
    </row>
    <row r="54" spans="1:15" x14ac:dyDescent="0.3">
      <c r="A54" s="142" t="s">
        <v>62</v>
      </c>
      <c r="B54" s="197">
        <f>'Macro data transformed'!G55</f>
        <v>4.9315174334286169</v>
      </c>
      <c r="D54" s="198">
        <f>'Macro data transformed'!H55</f>
        <v>2.7169176692167269</v>
      </c>
      <c r="E54" s="198">
        <f>'Macro data transformed'!I55</f>
        <v>167.20334027962161</v>
      </c>
      <c r="G54" s="152"/>
      <c r="H54" s="152"/>
      <c r="I54" s="152"/>
      <c r="J54" s="152"/>
      <c r="K54" s="152"/>
      <c r="L54" s="152"/>
      <c r="M54" s="152"/>
      <c r="N54" s="152"/>
      <c r="O54" s="152"/>
    </row>
    <row r="55" spans="1:15" x14ac:dyDescent="0.3">
      <c r="A55" s="142" t="s">
        <v>63</v>
      </c>
      <c r="B55" s="197">
        <f>'Macro data transformed'!G56</f>
        <v>4.9738360151583878</v>
      </c>
      <c r="D55" s="198">
        <f>'Macro data transformed'!H56</f>
        <v>2.9673952550779954</v>
      </c>
      <c r="E55" s="198">
        <f>'Macro data transformed'!I56</f>
        <v>182.07237045635577</v>
      </c>
      <c r="G55" s="152"/>
      <c r="H55" s="152"/>
      <c r="I55" s="152"/>
      <c r="J55" s="152"/>
      <c r="K55" s="152"/>
      <c r="L55" s="152"/>
      <c r="M55" s="152"/>
      <c r="N55" s="152"/>
      <c r="O55" s="152"/>
    </row>
    <row r="56" spans="1:15" x14ac:dyDescent="0.3">
      <c r="A56" s="142" t="s">
        <v>235</v>
      </c>
      <c r="B56" s="197">
        <f>'Macro data transformed'!G57</f>
        <v>5.0254908235959892</v>
      </c>
      <c r="D56" s="198">
        <f>'Macro data transformed'!H57</f>
        <v>2.817872840939263</v>
      </c>
      <c r="E56" s="198">
        <f>'Macro data transformed'!I57</f>
        <v>170.21289199684699</v>
      </c>
      <c r="G56" s="152"/>
      <c r="H56" s="152"/>
      <c r="I56" s="152"/>
      <c r="J56" s="152"/>
      <c r="K56" s="152"/>
      <c r="L56" s="152"/>
      <c r="M56" s="152"/>
      <c r="N56" s="152"/>
      <c r="O56" s="152"/>
    </row>
    <row r="57" spans="1:15" x14ac:dyDescent="0.3">
      <c r="A57" s="142" t="s">
        <v>65</v>
      </c>
      <c r="B57" s="197">
        <f>'Macro data transformed'!G58</f>
        <v>4.8414616111906597</v>
      </c>
      <c r="D57" s="198">
        <f>'Macro data transformed'!H58</f>
        <v>3.1178728409392629</v>
      </c>
      <c r="E57" s="198">
        <f>'Macro data transformed'!I58</f>
        <v>173.82953424427478</v>
      </c>
      <c r="G57" s="152"/>
      <c r="H57" s="152"/>
      <c r="I57" s="152"/>
      <c r="J57" s="152"/>
      <c r="K57" s="152"/>
      <c r="L57" s="152"/>
      <c r="M57" s="152"/>
      <c r="N57" s="152"/>
      <c r="O57" s="152"/>
    </row>
    <row r="58" spans="1:15" x14ac:dyDescent="0.3">
      <c r="A58" s="142" t="s">
        <v>66</v>
      </c>
      <c r="B58" s="197">
        <f>'Macro data transformed'!G59</f>
        <v>5.0277893429591973</v>
      </c>
      <c r="D58" s="198">
        <f>'Macro data transformed'!H59</f>
        <v>2.705731030335214</v>
      </c>
      <c r="E58" s="198">
        <f>'Macro data transformed'!I59</f>
        <v>179.45572820892795</v>
      </c>
    </row>
    <row r="59" spans="1:15" x14ac:dyDescent="0.3">
      <c r="A59" s="142" t="s">
        <v>67</v>
      </c>
      <c r="B59" s="197">
        <f>'Macro data transformed'!G60</f>
        <v>5.0158392644996113</v>
      </c>
      <c r="D59" s="198">
        <f>'Macro data transformed'!H60</f>
        <v>2.317872840939263</v>
      </c>
      <c r="E59" s="198">
        <f>'Macro data transformed'!I60</f>
        <v>190.21289199684699</v>
      </c>
    </row>
    <row r="60" spans="1:15" x14ac:dyDescent="0.3">
      <c r="A60" s="142" t="s">
        <v>68</v>
      </c>
      <c r="B60" s="197">
        <f>'Macro data transformed'!G61</f>
        <v>5.0091552634758756</v>
      </c>
      <c r="D60" s="198">
        <f>'Macro data transformed'!H61</f>
        <v>1.9047758586126782</v>
      </c>
      <c r="E60" s="198">
        <f>'Macro data transformed'!I61</f>
        <v>194.35341353733818</v>
      </c>
    </row>
    <row r="61" spans="1:15" x14ac:dyDescent="0.3">
      <c r="A61" s="142" t="s">
        <v>69</v>
      </c>
      <c r="B61" s="197">
        <f>'Macro data transformed'!G62</f>
        <v>5.0884586771997098</v>
      </c>
      <c r="D61" s="198">
        <f>'Macro data transformed'!H62</f>
        <v>2.0290594798207762</v>
      </c>
      <c r="E61" s="198">
        <f>'Macro data transformed'!I62</f>
        <v>183.98915921921673</v>
      </c>
    </row>
    <row r="62" spans="1:15" x14ac:dyDescent="0.3">
      <c r="A62" s="142" t="s">
        <v>70</v>
      </c>
      <c r="B62" s="197">
        <f>'Macro data transformed'!G63</f>
        <v>4.817856100858446</v>
      </c>
      <c r="D62" s="198">
        <f>'Macro data transformed'!H63</f>
        <v>2.1664400833554596</v>
      </c>
      <c r="E62" s="198">
        <f>'Macro data transformed'!I63</f>
        <v>188.60580146664455</v>
      </c>
    </row>
    <row r="63" spans="1:15" x14ac:dyDescent="0.3">
      <c r="A63" s="142" t="s">
        <v>71</v>
      </c>
      <c r="B63" s="197">
        <f>'Macro data transformed'!G64</f>
        <v>5.1024970201003566</v>
      </c>
      <c r="D63" s="198">
        <f>'Macro data transformed'!H64</f>
        <v>2.1290594798207767</v>
      </c>
      <c r="E63" s="198">
        <f>'Macro data transformed'!I64</f>
        <v>189.85818939595089</v>
      </c>
    </row>
    <row r="64" spans="1:15" x14ac:dyDescent="0.3">
      <c r="A64" s="142" t="s">
        <v>72</v>
      </c>
      <c r="B64" s="197">
        <f>'Macro data transformed'!G65</f>
        <v>5.1125287655708647</v>
      </c>
      <c r="D64" s="198">
        <f>'Macro data transformed'!H65</f>
        <v>1.1290594798207765</v>
      </c>
      <c r="E64" s="198">
        <f>'Macro data transformed'!I65</f>
        <v>187.11057732525722</v>
      </c>
    </row>
    <row r="65" spans="1:5" x14ac:dyDescent="0.3">
      <c r="A65" s="142" t="s">
        <v>73</v>
      </c>
      <c r="B65" s="197">
        <f>'Macro data transformed'!G66</f>
        <v>5.2154112490317877</v>
      </c>
      <c r="D65" s="198">
        <f>'Macro data transformed'!H66</f>
        <v>1.4028655151676068</v>
      </c>
      <c r="E65" s="198">
        <f>'Macro data transformed'!I66</f>
        <v>199.85818939595089</v>
      </c>
    </row>
    <row r="66" spans="1:5" x14ac:dyDescent="0.3">
      <c r="A66" s="142" t="s">
        <v>74</v>
      </c>
      <c r="B66" s="197">
        <f>'Macro data transformed'!G67</f>
        <v>5.2243550178208196</v>
      </c>
      <c r="D66" s="198">
        <f>'Macro data transformed'!H67</f>
        <v>1.54024611870229</v>
      </c>
      <c r="E66" s="198">
        <f>'Macro data transformed'!I67</f>
        <v>196.37251697178891</v>
      </c>
    </row>
    <row r="67" spans="1:5" x14ac:dyDescent="0.3">
      <c r="A67" s="142" t="s">
        <v>236</v>
      </c>
      <c r="B67" s="197">
        <f>'Macro data transformed'!G68</f>
        <v>5.2786606353559709</v>
      </c>
      <c r="D67" s="198">
        <f>'Macro data transformed'!H68</f>
        <v>1.7028655151676071</v>
      </c>
      <c r="E67" s="198">
        <f>'Macro data transformed'!I68</f>
        <v>205.99871093644208</v>
      </c>
    </row>
    <row r="68" spans="1:5" x14ac:dyDescent="0.3">
      <c r="A68" s="142" t="s">
        <v>237</v>
      </c>
      <c r="B68" s="197">
        <f>'Macro data transformed'!G69</f>
        <v>5.2457000292200835</v>
      </c>
      <c r="D68" s="198">
        <f>'Macro data transformed'!H69</f>
        <v>1.4281043080982407</v>
      </c>
      <c r="E68" s="198">
        <f>'Macro data transformed'!I69</f>
        <v>216.26065058297377</v>
      </c>
    </row>
    <row r="69" spans="1:5" x14ac:dyDescent="0.3">
      <c r="A69" s="142" t="s">
        <v>238</v>
      </c>
      <c r="B69" s="197">
        <f>'Macro data transformed'!G70</f>
        <v>5.3315667147892345</v>
      </c>
      <c r="D69" s="198">
        <f>'Macro data transformed'!H70</f>
        <v>1.8028655151676072</v>
      </c>
      <c r="E69" s="198">
        <f>'Macro data transformed'!I70</f>
        <v>211.02736608811813</v>
      </c>
    </row>
  </sheetData>
  <mergeCells count="2">
    <mergeCell ref="D1:E1"/>
    <mergeCell ref="G23:H2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5CB34-5ED3-4DFC-BA4B-16FABB7C9418}">
  <sheetPr>
    <tabColor theme="1"/>
  </sheetPr>
  <dimension ref="A1"/>
  <sheetViews>
    <sheetView showGridLines="0" tabSelected="1" zoomScale="90" zoomScaleNormal="90" workbookViewId="0">
      <selection activeCell="D25" sqref="D25"/>
    </sheetView>
  </sheetViews>
  <sheetFormatPr defaultRowHeight="14" x14ac:dyDescent="0.3"/>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1CE8C-9113-4F5F-9FF2-BC6B2F5B2DBA}">
  <sheetPr>
    <tabColor theme="1"/>
  </sheetPr>
  <dimension ref="A1"/>
  <sheetViews>
    <sheetView showGridLines="0" topLeftCell="A4" zoomScale="90" zoomScaleNormal="90" workbookViewId="0">
      <selection activeCell="E27" sqref="E27:E28"/>
    </sheetView>
  </sheetViews>
  <sheetFormatPr defaultRowHeight="14" x14ac:dyDescent="0.3"/>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3A047-A21F-406C-99A3-86C6AB49DC21}">
  <dimension ref="A1:G15"/>
  <sheetViews>
    <sheetView showGridLines="0" zoomScale="90" zoomScaleNormal="90" workbookViewId="0">
      <selection activeCell="E13" sqref="E13"/>
    </sheetView>
  </sheetViews>
  <sheetFormatPr defaultRowHeight="14" x14ac:dyDescent="0.3"/>
  <cols>
    <col min="1" max="1" width="18.75" style="19" customWidth="1"/>
    <col min="2" max="2" width="26.83203125" style="19" customWidth="1"/>
    <col min="3" max="3" width="13.75" style="19" customWidth="1"/>
    <col min="4" max="4" width="9.75" style="19" customWidth="1"/>
    <col min="5" max="5" width="25.5" style="19" bestFit="1" customWidth="1"/>
    <col min="6" max="6" width="48.83203125" style="19" customWidth="1"/>
    <col min="7" max="7" width="28.25" customWidth="1"/>
  </cols>
  <sheetData>
    <row r="1" spans="1:7" s="26" customFormat="1" ht="25.5" customHeight="1" thickBot="1" x14ac:dyDescent="0.35">
      <c r="A1" s="245" t="s">
        <v>195</v>
      </c>
      <c r="B1" s="245"/>
      <c r="C1" s="245"/>
      <c r="D1" s="245"/>
      <c r="E1" s="245"/>
      <c r="F1" s="19"/>
    </row>
    <row r="2" spans="1:7" s="25" customFormat="1" ht="26.25" customHeight="1" thickBot="1" x14ac:dyDescent="0.35">
      <c r="A2" s="103" t="s">
        <v>128</v>
      </c>
      <c r="B2" s="104" t="s">
        <v>129</v>
      </c>
      <c r="C2" s="104" t="s">
        <v>276</v>
      </c>
      <c r="D2" s="104" t="s">
        <v>80</v>
      </c>
      <c r="E2" s="199" t="s">
        <v>234</v>
      </c>
      <c r="F2" s="70"/>
    </row>
    <row r="3" spans="1:7" x14ac:dyDescent="0.3">
      <c r="A3" s="239" t="s">
        <v>130</v>
      </c>
      <c r="B3" s="200" t="s">
        <v>132</v>
      </c>
      <c r="C3" s="221">
        <v>-5.4199427748773799</v>
      </c>
      <c r="D3" s="221">
        <v>0.01</v>
      </c>
      <c r="E3" s="222" t="s">
        <v>131</v>
      </c>
      <c r="F3" s="69"/>
    </row>
    <row r="4" spans="1:7" s="15" customFormat="1" ht="25" x14ac:dyDescent="0.3">
      <c r="A4" s="240"/>
      <c r="B4" s="200" t="s">
        <v>145</v>
      </c>
      <c r="C4" s="221">
        <v>0.34812083297905999</v>
      </c>
      <c r="D4" s="221">
        <v>9.9516882336612197E-2</v>
      </c>
      <c r="E4" s="222" t="s">
        <v>131</v>
      </c>
      <c r="F4" s="69"/>
    </row>
    <row r="5" spans="1:7" ht="14.5" thickBot="1" x14ac:dyDescent="0.35">
      <c r="A5" s="241"/>
      <c r="B5" s="201" t="s">
        <v>151</v>
      </c>
      <c r="C5" s="221">
        <v>-3.2449946284505899</v>
      </c>
      <c r="D5" s="221">
        <v>8.7995748970213006E-2</v>
      </c>
      <c r="E5" s="222" t="s">
        <v>277</v>
      </c>
      <c r="F5" s="69"/>
    </row>
    <row r="6" spans="1:7" s="4" customFormat="1" ht="14.5" thickBot="1" x14ac:dyDescent="0.35">
      <c r="A6" s="100" t="s">
        <v>133</v>
      </c>
      <c r="B6" s="202" t="s">
        <v>134</v>
      </c>
      <c r="C6" s="221">
        <v>1.98113748185202</v>
      </c>
      <c r="D6" s="221">
        <v>0.14654735430905999</v>
      </c>
      <c r="E6" s="222" t="s">
        <v>167</v>
      </c>
      <c r="F6" s="69"/>
    </row>
    <row r="7" spans="1:7" ht="14.5" thickBot="1" x14ac:dyDescent="0.35">
      <c r="A7" s="101" t="s">
        <v>135</v>
      </c>
      <c r="B7" s="202" t="s">
        <v>283</v>
      </c>
      <c r="C7" s="221">
        <v>-0.50120119285901499</v>
      </c>
      <c r="D7" s="221" t="s">
        <v>200</v>
      </c>
      <c r="E7" s="222" t="s">
        <v>278</v>
      </c>
      <c r="F7" s="69"/>
    </row>
    <row r="8" spans="1:7" x14ac:dyDescent="0.3">
      <c r="A8" s="242" t="s">
        <v>136</v>
      </c>
      <c r="B8" s="200" t="s">
        <v>137</v>
      </c>
      <c r="C8" s="221">
        <v>8.1028173632566702E-2</v>
      </c>
      <c r="D8" s="221">
        <v>0.96029563690791797</v>
      </c>
      <c r="E8" s="222" t="s">
        <v>138</v>
      </c>
      <c r="F8" s="69"/>
    </row>
    <row r="9" spans="1:7" x14ac:dyDescent="0.3">
      <c r="A9" s="243"/>
      <c r="B9" s="200" t="s">
        <v>139</v>
      </c>
      <c r="C9" s="221">
        <v>0.98472115955961703</v>
      </c>
      <c r="D9" s="221">
        <v>0.57312336236291495</v>
      </c>
      <c r="E9" s="222" t="s">
        <v>138</v>
      </c>
      <c r="F9" s="69"/>
    </row>
    <row r="10" spans="1:7" ht="14.5" thickBot="1" x14ac:dyDescent="0.35">
      <c r="A10" s="244"/>
      <c r="B10" s="200" t="s">
        <v>140</v>
      </c>
      <c r="C10" s="221">
        <v>0.43178581456447002</v>
      </c>
      <c r="D10" s="221">
        <v>4.8835380184186801E-12</v>
      </c>
      <c r="E10" s="222" t="s">
        <v>279</v>
      </c>
      <c r="F10" s="69"/>
    </row>
    <row r="11" spans="1:7" ht="14.5" thickBot="1" x14ac:dyDescent="0.35">
      <c r="A11" s="102" t="s">
        <v>141</v>
      </c>
      <c r="B11" s="202" t="s">
        <v>142</v>
      </c>
      <c r="C11" s="221">
        <v>0.79588935984696696</v>
      </c>
      <c r="D11" s="221">
        <v>0.67169918508453896</v>
      </c>
      <c r="E11" s="222" t="s">
        <v>280</v>
      </c>
      <c r="F11" s="69"/>
    </row>
    <row r="12" spans="1:7" x14ac:dyDescent="0.3">
      <c r="A12" s="239" t="s">
        <v>143</v>
      </c>
      <c r="B12" s="202" t="s">
        <v>144</v>
      </c>
      <c r="C12" s="221">
        <v>1.1295884808701899</v>
      </c>
      <c r="D12" s="221" t="s">
        <v>200</v>
      </c>
      <c r="E12" s="222" t="s">
        <v>281</v>
      </c>
      <c r="F12" s="69"/>
      <c r="G12" s="118"/>
    </row>
    <row r="13" spans="1:7" ht="14.5" thickBot="1" x14ac:dyDescent="0.35">
      <c r="A13" s="241"/>
      <c r="B13" s="203" t="s">
        <v>152</v>
      </c>
      <c r="C13" s="221">
        <v>0.49586925225718798</v>
      </c>
      <c r="D13" s="221">
        <v>0.48132078183577998</v>
      </c>
      <c r="E13" s="222" t="s">
        <v>282</v>
      </c>
      <c r="F13" s="69"/>
    </row>
    <row r="15" spans="1:7" s="26" customFormat="1" x14ac:dyDescent="0.3">
      <c r="A15" s="19"/>
      <c r="B15" s="19"/>
      <c r="C15" s="19"/>
      <c r="D15" s="19"/>
      <c r="E15" s="19"/>
      <c r="F15" s="19"/>
    </row>
  </sheetData>
  <mergeCells count="4">
    <mergeCell ref="A3:A5"/>
    <mergeCell ref="A8:A10"/>
    <mergeCell ref="A12:A13"/>
    <mergeCell ref="A1:E1"/>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947CC1-B011-47AE-8101-1723E6E4ECE0}">
  <dimension ref="A1:G81"/>
  <sheetViews>
    <sheetView showGridLines="0" zoomScale="90" zoomScaleNormal="90" workbookViewId="0">
      <selection activeCell="F18" sqref="F18:F32"/>
    </sheetView>
  </sheetViews>
  <sheetFormatPr defaultColWidth="8.58203125" defaultRowHeight="14" x14ac:dyDescent="0.3"/>
  <cols>
    <col min="1" max="1" width="18.75" style="19" customWidth="1"/>
    <col min="2" max="2" width="26.83203125" style="19" customWidth="1"/>
    <col min="3" max="3" width="13.75" style="19" customWidth="1"/>
    <col min="4" max="4" width="9.75" style="19" customWidth="1"/>
    <col min="5" max="5" width="21.08203125" style="19" customWidth="1"/>
    <col min="6" max="6" width="48.83203125" style="19" customWidth="1"/>
    <col min="7" max="7" width="28.25" style="26" customWidth="1"/>
    <col min="8" max="16384" width="8.58203125" style="26"/>
  </cols>
  <sheetData>
    <row r="1" spans="1:6" ht="14.5" thickBot="1" x14ac:dyDescent="0.35">
      <c r="A1" s="245" t="s">
        <v>196</v>
      </c>
      <c r="B1" s="245"/>
      <c r="C1" s="245"/>
      <c r="D1" s="245"/>
      <c r="E1" s="245"/>
      <c r="F1" s="245"/>
    </row>
    <row r="2" spans="1:6" ht="14.5" thickBot="1" x14ac:dyDescent="0.35">
      <c r="A2" s="105" t="s">
        <v>128</v>
      </c>
      <c r="B2" s="106" t="s">
        <v>147</v>
      </c>
      <c r="C2" s="255" t="s">
        <v>146</v>
      </c>
      <c r="D2" s="256"/>
      <c r="E2" s="256"/>
      <c r="F2" s="107" t="s">
        <v>197</v>
      </c>
    </row>
    <row r="3" spans="1:6" ht="15" customHeight="1" x14ac:dyDescent="0.3">
      <c r="A3" s="52" t="s">
        <v>130</v>
      </c>
      <c r="B3" s="72" t="s">
        <v>148</v>
      </c>
      <c r="C3" s="38"/>
      <c r="D3" s="38"/>
      <c r="E3" s="38"/>
      <c r="F3" s="252" t="s">
        <v>284</v>
      </c>
    </row>
    <row r="4" spans="1:6" x14ac:dyDescent="0.3">
      <c r="A4" s="41"/>
      <c r="B4" s="73"/>
      <c r="C4" s="39"/>
      <c r="D4" s="39"/>
      <c r="E4" s="39"/>
      <c r="F4" s="253"/>
    </row>
    <row r="5" spans="1:6" x14ac:dyDescent="0.3">
      <c r="A5" s="41"/>
      <c r="B5" s="73"/>
      <c r="C5" s="39"/>
      <c r="D5" s="39"/>
      <c r="E5" s="39"/>
      <c r="F5" s="253"/>
    </row>
    <row r="6" spans="1:6" x14ac:dyDescent="0.3">
      <c r="A6" s="41"/>
      <c r="B6" s="73"/>
      <c r="C6" s="39"/>
      <c r="D6" s="39"/>
      <c r="E6" s="39"/>
      <c r="F6" s="253"/>
    </row>
    <row r="7" spans="1:6" x14ac:dyDescent="0.3">
      <c r="A7" s="41"/>
      <c r="B7" s="73"/>
      <c r="C7" s="39"/>
      <c r="D7" s="39"/>
      <c r="E7" s="39"/>
      <c r="F7" s="253"/>
    </row>
    <row r="8" spans="1:6" x14ac:dyDescent="0.3">
      <c r="A8" s="41"/>
      <c r="B8" s="73"/>
      <c r="C8" s="39"/>
      <c r="D8" s="39"/>
      <c r="E8" s="39"/>
      <c r="F8" s="253"/>
    </row>
    <row r="9" spans="1:6" x14ac:dyDescent="0.3">
      <c r="A9" s="41"/>
      <c r="B9" s="73"/>
      <c r="C9" s="39"/>
      <c r="D9" s="39"/>
      <c r="E9" s="39"/>
      <c r="F9" s="253"/>
    </row>
    <row r="10" spans="1:6" x14ac:dyDescent="0.3">
      <c r="A10" s="41"/>
      <c r="B10" s="73"/>
      <c r="C10" s="39"/>
      <c r="D10" s="39"/>
      <c r="E10" s="39"/>
      <c r="F10" s="253"/>
    </row>
    <row r="11" spans="1:6" x14ac:dyDescent="0.3">
      <c r="A11" s="41"/>
      <c r="B11" s="73"/>
      <c r="C11" s="39"/>
      <c r="D11" s="39"/>
      <c r="E11" s="39"/>
      <c r="F11" s="253"/>
    </row>
    <row r="12" spans="1:6" x14ac:dyDescent="0.3">
      <c r="A12" s="41"/>
      <c r="B12" s="73"/>
      <c r="C12" s="39"/>
      <c r="D12" s="39"/>
      <c r="E12" s="39"/>
      <c r="F12" s="253"/>
    </row>
    <row r="13" spans="1:6" x14ac:dyDescent="0.3">
      <c r="A13" s="41"/>
      <c r="B13" s="73"/>
      <c r="C13" s="39"/>
      <c r="D13" s="39"/>
      <c r="E13" s="39"/>
      <c r="F13" s="253"/>
    </row>
    <row r="14" spans="1:6" x14ac:dyDescent="0.3">
      <c r="A14" s="41"/>
      <c r="B14" s="73"/>
      <c r="C14" s="39"/>
      <c r="D14" s="39"/>
      <c r="E14" s="39"/>
      <c r="F14" s="253"/>
    </row>
    <row r="15" spans="1:6" x14ac:dyDescent="0.3">
      <c r="A15" s="41"/>
      <c r="B15" s="73"/>
      <c r="C15" s="39"/>
      <c r="D15" s="39"/>
      <c r="E15" s="39"/>
      <c r="F15" s="253"/>
    </row>
    <row r="16" spans="1:6" x14ac:dyDescent="0.3">
      <c r="A16" s="41"/>
      <c r="B16" s="73"/>
      <c r="C16" s="39"/>
      <c r="D16" s="39"/>
      <c r="E16" s="39"/>
      <c r="F16" s="253"/>
    </row>
    <row r="17" spans="1:6" ht="15.75" customHeight="1" thickBot="1" x14ac:dyDescent="0.35">
      <c r="A17" s="41"/>
      <c r="B17" s="74"/>
      <c r="C17" s="43"/>
      <c r="D17" s="43"/>
      <c r="E17" s="43"/>
      <c r="F17" s="254"/>
    </row>
    <row r="18" spans="1:6" ht="18.75" customHeight="1" x14ac:dyDescent="0.3">
      <c r="A18" s="40" t="s">
        <v>130</v>
      </c>
      <c r="B18" s="72" t="s">
        <v>149</v>
      </c>
      <c r="C18" s="38"/>
      <c r="D18" s="38"/>
      <c r="E18" s="38"/>
      <c r="F18" s="252" t="s">
        <v>285</v>
      </c>
    </row>
    <row r="19" spans="1:6" x14ac:dyDescent="0.3">
      <c r="A19" s="41"/>
      <c r="B19" s="73"/>
      <c r="C19" s="39"/>
      <c r="D19" s="39"/>
      <c r="E19" s="39"/>
      <c r="F19" s="253"/>
    </row>
    <row r="20" spans="1:6" x14ac:dyDescent="0.3">
      <c r="A20" s="41"/>
      <c r="B20" s="73"/>
      <c r="C20" s="39"/>
      <c r="D20" s="39"/>
      <c r="E20" s="39"/>
      <c r="F20" s="253"/>
    </row>
    <row r="21" spans="1:6" x14ac:dyDescent="0.3">
      <c r="A21" s="41"/>
      <c r="B21" s="73"/>
      <c r="C21" s="39"/>
      <c r="D21" s="39"/>
      <c r="E21" s="39"/>
      <c r="F21" s="253"/>
    </row>
    <row r="22" spans="1:6" x14ac:dyDescent="0.3">
      <c r="A22" s="41"/>
      <c r="B22" s="73"/>
      <c r="C22" s="39"/>
      <c r="D22" s="39"/>
      <c r="E22" s="39"/>
      <c r="F22" s="253"/>
    </row>
    <row r="23" spans="1:6" x14ac:dyDescent="0.3">
      <c r="A23" s="41"/>
      <c r="B23" s="73"/>
      <c r="C23" s="39"/>
      <c r="D23" s="39"/>
      <c r="E23" s="39"/>
      <c r="F23" s="253"/>
    </row>
    <row r="24" spans="1:6" x14ac:dyDescent="0.3">
      <c r="A24" s="41"/>
      <c r="B24" s="73"/>
      <c r="C24" s="39"/>
      <c r="D24" s="39"/>
      <c r="E24" s="39"/>
      <c r="F24" s="253"/>
    </row>
    <row r="25" spans="1:6" x14ac:dyDescent="0.3">
      <c r="A25" s="41"/>
      <c r="B25" s="73"/>
      <c r="C25" s="39"/>
      <c r="D25" s="39"/>
      <c r="E25" s="39"/>
      <c r="F25" s="253"/>
    </row>
    <row r="26" spans="1:6" x14ac:dyDescent="0.3">
      <c r="A26" s="41"/>
      <c r="B26" s="73"/>
      <c r="C26" s="39"/>
      <c r="D26" s="39"/>
      <c r="E26" s="39"/>
      <c r="F26" s="253"/>
    </row>
    <row r="27" spans="1:6" x14ac:dyDescent="0.3">
      <c r="A27" s="41"/>
      <c r="B27" s="73"/>
      <c r="C27" s="39"/>
      <c r="D27" s="39"/>
      <c r="E27" s="39"/>
      <c r="F27" s="253"/>
    </row>
    <row r="28" spans="1:6" x14ac:dyDescent="0.3">
      <c r="A28" s="41"/>
      <c r="B28" s="73"/>
      <c r="C28" s="39"/>
      <c r="D28" s="39"/>
      <c r="E28" s="39"/>
      <c r="F28" s="253"/>
    </row>
    <row r="29" spans="1:6" x14ac:dyDescent="0.3">
      <c r="A29" s="41"/>
      <c r="B29" s="73"/>
      <c r="C29" s="39"/>
      <c r="D29" s="39"/>
      <c r="E29" s="39"/>
      <c r="F29" s="253"/>
    </row>
    <row r="30" spans="1:6" x14ac:dyDescent="0.3">
      <c r="A30" s="41"/>
      <c r="B30" s="73"/>
      <c r="C30" s="39"/>
      <c r="D30" s="39"/>
      <c r="E30" s="39"/>
      <c r="F30" s="253"/>
    </row>
    <row r="31" spans="1:6" x14ac:dyDescent="0.3">
      <c r="A31" s="41"/>
      <c r="B31" s="73"/>
      <c r="C31" s="39"/>
      <c r="D31" s="39"/>
      <c r="E31" s="39"/>
      <c r="F31" s="253"/>
    </row>
    <row r="32" spans="1:6" ht="14.5" thickBot="1" x14ac:dyDescent="0.35">
      <c r="A32" s="42"/>
      <c r="B32" s="74"/>
      <c r="C32" s="43"/>
      <c r="D32" s="43"/>
      <c r="E32" s="43"/>
      <c r="F32" s="254"/>
    </row>
    <row r="33" spans="1:7" ht="15" customHeight="1" x14ac:dyDescent="0.3">
      <c r="A33" s="41" t="s">
        <v>136</v>
      </c>
      <c r="B33" s="73" t="s">
        <v>150</v>
      </c>
      <c r="C33" s="39"/>
      <c r="D33" s="39"/>
      <c r="E33" s="39"/>
      <c r="F33" s="246" t="s">
        <v>193</v>
      </c>
    </row>
    <row r="34" spans="1:7" ht="38.15" customHeight="1" x14ac:dyDescent="0.3">
      <c r="A34" s="41"/>
      <c r="B34" s="73"/>
      <c r="C34" s="39"/>
      <c r="D34" s="39"/>
      <c r="E34" s="39"/>
      <c r="F34" s="247"/>
      <c r="G34" s="53"/>
    </row>
    <row r="35" spans="1:7" ht="38.15" customHeight="1" x14ac:dyDescent="0.3">
      <c r="A35" s="41"/>
      <c r="B35" s="73"/>
      <c r="C35" s="39"/>
      <c r="D35" s="39"/>
      <c r="E35" s="39"/>
      <c r="F35" s="247"/>
      <c r="G35" s="53"/>
    </row>
    <row r="36" spans="1:7" ht="38.15" customHeight="1" x14ac:dyDescent="0.3">
      <c r="A36" s="41"/>
      <c r="B36" s="73"/>
      <c r="C36" s="39"/>
      <c r="D36" s="39"/>
      <c r="E36" s="39"/>
      <c r="F36" s="247"/>
      <c r="G36" s="53"/>
    </row>
    <row r="37" spans="1:7" ht="38.15" customHeight="1" x14ac:dyDescent="0.3">
      <c r="A37" s="41"/>
      <c r="B37" s="73"/>
      <c r="C37" s="39"/>
      <c r="D37" s="39"/>
      <c r="E37" s="39"/>
      <c r="F37" s="247"/>
      <c r="G37" s="53"/>
    </row>
    <row r="38" spans="1:7" ht="34.5" customHeight="1" thickBot="1" x14ac:dyDescent="0.35">
      <c r="A38" s="41"/>
      <c r="B38" s="73"/>
      <c r="C38" s="39"/>
      <c r="D38" s="39"/>
      <c r="E38" s="39"/>
      <c r="F38" s="248"/>
    </row>
    <row r="39" spans="1:7" ht="51" customHeight="1" x14ac:dyDescent="0.3">
      <c r="A39" s="40"/>
      <c r="B39" s="72"/>
      <c r="C39" s="38"/>
      <c r="D39" s="38"/>
      <c r="E39" s="38"/>
      <c r="F39" s="246" t="s">
        <v>199</v>
      </c>
    </row>
    <row r="40" spans="1:7" x14ac:dyDescent="0.3">
      <c r="A40" s="41" t="s">
        <v>133</v>
      </c>
      <c r="B40" s="73" t="s">
        <v>153</v>
      </c>
      <c r="C40" s="39"/>
      <c r="D40" s="39"/>
      <c r="E40" s="39"/>
      <c r="F40" s="247"/>
    </row>
    <row r="41" spans="1:7" x14ac:dyDescent="0.3">
      <c r="A41" s="41"/>
      <c r="B41" s="73"/>
      <c r="C41" s="39"/>
      <c r="D41" s="39"/>
      <c r="E41" s="39"/>
      <c r="F41" s="247"/>
    </row>
    <row r="42" spans="1:7" x14ac:dyDescent="0.3">
      <c r="A42" s="41"/>
      <c r="B42" s="73"/>
      <c r="C42" s="39"/>
      <c r="D42" s="39"/>
      <c r="E42" s="39"/>
      <c r="F42" s="247"/>
    </row>
    <row r="43" spans="1:7" x14ac:dyDescent="0.3">
      <c r="A43" s="41"/>
      <c r="B43" s="73"/>
      <c r="C43" s="39"/>
      <c r="D43" s="39"/>
      <c r="E43" s="39"/>
      <c r="F43" s="247"/>
    </row>
    <row r="44" spans="1:7" ht="38.25" customHeight="1" x14ac:dyDescent="0.3">
      <c r="A44" s="41"/>
      <c r="B44" s="73"/>
      <c r="C44" s="39"/>
      <c r="D44" s="39"/>
      <c r="E44" s="39"/>
      <c r="F44" s="247"/>
    </row>
    <row r="45" spans="1:7" x14ac:dyDescent="0.3">
      <c r="A45" s="41"/>
      <c r="B45" s="73"/>
      <c r="C45" s="39"/>
      <c r="D45" s="39"/>
      <c r="E45" s="39"/>
      <c r="F45" s="247"/>
    </row>
    <row r="46" spans="1:7" x14ac:dyDescent="0.3">
      <c r="A46" s="41"/>
      <c r="B46" s="73"/>
      <c r="C46" s="39"/>
      <c r="D46" s="39"/>
      <c r="E46" s="39"/>
      <c r="F46" s="247"/>
    </row>
    <row r="47" spans="1:7" x14ac:dyDescent="0.3">
      <c r="A47" s="41"/>
      <c r="B47" s="73"/>
      <c r="C47" s="39"/>
      <c r="D47" s="39"/>
      <c r="E47" s="39"/>
      <c r="F47" s="247"/>
    </row>
    <row r="48" spans="1:7" x14ac:dyDescent="0.3">
      <c r="A48" s="41"/>
      <c r="B48" s="73"/>
      <c r="C48" s="39"/>
      <c r="D48" s="39"/>
      <c r="E48" s="39"/>
      <c r="F48" s="247"/>
    </row>
    <row r="49" spans="1:6" ht="14.5" thickBot="1" x14ac:dyDescent="0.35">
      <c r="A49" s="41"/>
      <c r="B49" s="73"/>
      <c r="C49" s="39"/>
      <c r="D49" s="39"/>
      <c r="E49" s="39"/>
      <c r="F49" s="248"/>
    </row>
    <row r="50" spans="1:6" x14ac:dyDescent="0.3">
      <c r="A50" s="40" t="s">
        <v>155</v>
      </c>
      <c r="B50" s="72" t="s">
        <v>158</v>
      </c>
      <c r="C50" s="38"/>
      <c r="D50" s="38"/>
      <c r="E50" s="38"/>
      <c r="F50" s="246" t="s">
        <v>194</v>
      </c>
    </row>
    <row r="51" spans="1:6" x14ac:dyDescent="0.3">
      <c r="A51" s="41"/>
      <c r="B51" s="73"/>
      <c r="C51" s="39"/>
      <c r="D51" s="39"/>
      <c r="E51" s="39"/>
      <c r="F51" s="247"/>
    </row>
    <row r="52" spans="1:6" x14ac:dyDescent="0.3">
      <c r="A52" s="41"/>
      <c r="B52" s="73"/>
      <c r="C52" s="39"/>
      <c r="D52" s="39"/>
      <c r="E52" s="39"/>
      <c r="F52" s="247"/>
    </row>
    <row r="53" spans="1:6" x14ac:dyDescent="0.3">
      <c r="A53" s="41"/>
      <c r="B53" s="73"/>
      <c r="C53" s="39"/>
      <c r="D53" s="39"/>
      <c r="E53" s="39"/>
      <c r="F53" s="247"/>
    </row>
    <row r="54" spans="1:6" x14ac:dyDescent="0.3">
      <c r="A54" s="41"/>
      <c r="B54" s="73"/>
      <c r="C54" s="39"/>
      <c r="D54" s="39"/>
      <c r="E54" s="39"/>
      <c r="F54" s="247"/>
    </row>
    <row r="55" spans="1:6" x14ac:dyDescent="0.3">
      <c r="A55" s="41"/>
      <c r="B55" s="73"/>
      <c r="C55" s="39"/>
      <c r="D55" s="39"/>
      <c r="E55" s="39"/>
      <c r="F55" s="247"/>
    </row>
    <row r="56" spans="1:6" x14ac:dyDescent="0.3">
      <c r="A56" s="41"/>
      <c r="B56" s="73"/>
      <c r="C56" s="39"/>
      <c r="D56" s="39"/>
      <c r="E56" s="39"/>
      <c r="F56" s="247"/>
    </row>
    <row r="57" spans="1:6" x14ac:dyDescent="0.3">
      <c r="A57" s="41"/>
      <c r="B57" s="73"/>
      <c r="C57" s="39"/>
      <c r="D57" s="39"/>
      <c r="E57" s="39"/>
      <c r="F57" s="247"/>
    </row>
    <row r="58" spans="1:6" x14ac:dyDescent="0.3">
      <c r="A58" s="41"/>
      <c r="B58" s="73"/>
      <c r="C58" s="39"/>
      <c r="D58" s="39"/>
      <c r="E58" s="39"/>
      <c r="F58" s="247"/>
    </row>
    <row r="59" spans="1:6" x14ac:dyDescent="0.3">
      <c r="A59" s="41"/>
      <c r="B59" s="73"/>
      <c r="C59" s="39"/>
      <c r="D59" s="39"/>
      <c r="E59" s="39"/>
      <c r="F59" s="247"/>
    </row>
    <row r="60" spans="1:6" x14ac:dyDescent="0.3">
      <c r="A60" s="41"/>
      <c r="B60" s="73"/>
      <c r="C60" s="39"/>
      <c r="D60" s="39"/>
      <c r="E60" s="39"/>
      <c r="F60" s="247"/>
    </row>
    <row r="61" spans="1:6" x14ac:dyDescent="0.3">
      <c r="A61" s="41"/>
      <c r="B61" s="73"/>
      <c r="C61" s="39"/>
      <c r="D61" s="39"/>
      <c r="E61" s="39"/>
      <c r="F61" s="247"/>
    </row>
    <row r="62" spans="1:6" x14ac:dyDescent="0.3">
      <c r="A62" s="41"/>
      <c r="B62" s="73"/>
      <c r="C62" s="39"/>
      <c r="D62" s="39"/>
      <c r="E62" s="39"/>
      <c r="F62" s="247"/>
    </row>
    <row r="63" spans="1:6" x14ac:dyDescent="0.3">
      <c r="A63" s="41"/>
      <c r="B63" s="73"/>
      <c r="C63" s="39"/>
      <c r="D63" s="39"/>
      <c r="E63" s="39"/>
      <c r="F63" s="247"/>
    </row>
    <row r="64" spans="1:6" ht="14.5" thickBot="1" x14ac:dyDescent="0.35">
      <c r="A64" s="41"/>
      <c r="B64" s="73"/>
      <c r="C64" s="39"/>
      <c r="D64" s="39"/>
      <c r="E64" s="39"/>
      <c r="F64" s="248"/>
    </row>
    <row r="65" spans="1:6" x14ac:dyDescent="0.3">
      <c r="A65" s="40"/>
      <c r="B65" s="72"/>
      <c r="C65" s="38"/>
      <c r="D65" s="38"/>
      <c r="E65" s="38"/>
      <c r="F65" s="249" t="s">
        <v>286</v>
      </c>
    </row>
    <row r="66" spans="1:6" s="4" customFormat="1" x14ac:dyDescent="0.3">
      <c r="A66" s="41" t="s">
        <v>156</v>
      </c>
      <c r="B66" s="73" t="s">
        <v>157</v>
      </c>
      <c r="C66" s="39"/>
      <c r="D66" s="39"/>
      <c r="E66" s="39"/>
      <c r="F66" s="250"/>
    </row>
    <row r="67" spans="1:6" x14ac:dyDescent="0.3">
      <c r="A67" s="41"/>
      <c r="B67" s="73"/>
      <c r="C67" s="39"/>
      <c r="D67" s="39"/>
      <c r="E67" s="39"/>
      <c r="F67" s="250"/>
    </row>
    <row r="68" spans="1:6" x14ac:dyDescent="0.3">
      <c r="A68" s="41"/>
      <c r="B68" s="73"/>
      <c r="C68" s="39"/>
      <c r="D68" s="39"/>
      <c r="E68" s="39"/>
      <c r="F68" s="250"/>
    </row>
    <row r="69" spans="1:6" x14ac:dyDescent="0.3">
      <c r="A69" s="41"/>
      <c r="B69" s="73"/>
      <c r="C69" s="39"/>
      <c r="D69" s="39"/>
      <c r="E69" s="39"/>
      <c r="F69" s="250"/>
    </row>
    <row r="70" spans="1:6" x14ac:dyDescent="0.3">
      <c r="A70" s="41"/>
      <c r="B70" s="73"/>
      <c r="C70" s="39"/>
      <c r="D70" s="39"/>
      <c r="E70" s="39"/>
      <c r="F70" s="250"/>
    </row>
    <row r="71" spans="1:6" x14ac:dyDescent="0.3">
      <c r="A71" s="41"/>
      <c r="B71" s="73"/>
      <c r="C71" s="39"/>
      <c r="D71" s="39"/>
      <c r="E71" s="39"/>
      <c r="F71" s="250"/>
    </row>
    <row r="72" spans="1:6" x14ac:dyDescent="0.3">
      <c r="A72" s="41"/>
      <c r="B72" s="73"/>
      <c r="C72" s="39"/>
      <c r="D72" s="39"/>
      <c r="E72" s="39"/>
      <c r="F72" s="250"/>
    </row>
    <row r="73" spans="1:6" x14ac:dyDescent="0.3">
      <c r="A73" s="41"/>
      <c r="B73" s="73"/>
      <c r="C73" s="39"/>
      <c r="D73" s="39"/>
      <c r="E73" s="39"/>
      <c r="F73" s="250"/>
    </row>
    <row r="74" spans="1:6" x14ac:dyDescent="0.3">
      <c r="A74" s="41"/>
      <c r="B74" s="73"/>
      <c r="C74" s="39"/>
      <c r="D74" s="39"/>
      <c r="E74" s="39"/>
      <c r="F74" s="250"/>
    </row>
    <row r="75" spans="1:6" x14ac:dyDescent="0.3">
      <c r="A75" s="41"/>
      <c r="B75" s="73"/>
      <c r="C75" s="39"/>
      <c r="D75" s="39"/>
      <c r="E75" s="39"/>
      <c r="F75" s="250"/>
    </row>
    <row r="76" spans="1:6" x14ac:dyDescent="0.3">
      <c r="A76" s="41"/>
      <c r="B76" s="73"/>
      <c r="C76" s="39"/>
      <c r="D76" s="39"/>
      <c r="E76" s="39"/>
      <c r="F76" s="250"/>
    </row>
    <row r="77" spans="1:6" x14ac:dyDescent="0.3">
      <c r="A77" s="41"/>
      <c r="B77" s="73"/>
      <c r="C77" s="39"/>
      <c r="D77" s="39"/>
      <c r="E77" s="39"/>
      <c r="F77" s="250"/>
    </row>
    <row r="78" spans="1:6" x14ac:dyDescent="0.3">
      <c r="A78" s="41"/>
      <c r="B78" s="73"/>
      <c r="C78" s="39"/>
      <c r="D78" s="39"/>
      <c r="E78" s="39"/>
      <c r="F78" s="250"/>
    </row>
    <row r="79" spans="1:6" x14ac:dyDescent="0.3">
      <c r="A79" s="41"/>
      <c r="B79" s="73"/>
      <c r="C79" s="39"/>
      <c r="D79" s="39"/>
      <c r="E79" s="39"/>
      <c r="F79" s="250"/>
    </row>
    <row r="80" spans="1:6" x14ac:dyDescent="0.3">
      <c r="A80" s="41"/>
      <c r="B80" s="73"/>
      <c r="C80" s="39"/>
      <c r="D80" s="39"/>
      <c r="E80" s="39"/>
      <c r="F80" s="250"/>
    </row>
    <row r="81" spans="1:6" ht="14.5" thickBot="1" x14ac:dyDescent="0.35">
      <c r="A81" s="42"/>
      <c r="B81" s="74"/>
      <c r="C81" s="43"/>
      <c r="D81" s="43"/>
      <c r="E81" s="43"/>
      <c r="F81" s="251"/>
    </row>
  </sheetData>
  <mergeCells count="8">
    <mergeCell ref="F50:F64"/>
    <mergeCell ref="F65:F81"/>
    <mergeCell ref="A1:F1"/>
    <mergeCell ref="F3:F17"/>
    <mergeCell ref="F18:F32"/>
    <mergeCell ref="F33:F38"/>
    <mergeCell ref="F39:F49"/>
    <mergeCell ref="C2:E2"/>
  </mergeCell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319881-C3BE-48AE-9421-24BBD97931DB}">
  <sheetPr>
    <tabColor theme="1"/>
  </sheetPr>
  <dimension ref="A1"/>
  <sheetViews>
    <sheetView showGridLines="0" zoomScale="90" zoomScaleNormal="90" workbookViewId="0">
      <selection activeCell="K27" sqref="K27"/>
    </sheetView>
  </sheetViews>
  <sheetFormatPr defaultRowHeight="14" x14ac:dyDescent="0.3"/>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4B55A6-5C29-4B34-A868-C2B5CC09CBA5}">
  <dimension ref="A1:O73"/>
  <sheetViews>
    <sheetView showGridLines="0" zoomScale="90" zoomScaleNormal="90" workbookViewId="0">
      <selection activeCell="J4" sqref="J4"/>
    </sheetView>
  </sheetViews>
  <sheetFormatPr defaultRowHeight="14" x14ac:dyDescent="0.3"/>
  <cols>
    <col min="1" max="1" width="9.08203125" style="34" customWidth="1"/>
    <col min="2" max="2" width="9.33203125" style="33" customWidth="1"/>
    <col min="3" max="3" width="11.08203125" style="33" bestFit="1" customWidth="1"/>
    <col min="4" max="4" width="12.5" style="33" customWidth="1"/>
    <col min="5" max="5" width="19.08203125" style="33" customWidth="1"/>
    <col min="6" max="6" width="9.08203125" style="33" customWidth="1"/>
    <col min="8" max="8" width="9.5" customWidth="1"/>
    <col min="10" max="10" width="14.25" customWidth="1"/>
    <col min="15" max="15" width="16.83203125" customWidth="1"/>
  </cols>
  <sheetData>
    <row r="1" spans="1:10" ht="26" x14ac:dyDescent="0.3">
      <c r="A1" s="16" t="s">
        <v>123</v>
      </c>
      <c r="B1" s="31" t="s">
        <v>109</v>
      </c>
      <c r="C1" s="16" t="s">
        <v>106</v>
      </c>
      <c r="D1" s="16" t="s">
        <v>107</v>
      </c>
      <c r="E1" s="16" t="s">
        <v>108</v>
      </c>
      <c r="F1" s="16" t="s">
        <v>114</v>
      </c>
      <c r="I1" s="257" t="s">
        <v>110</v>
      </c>
      <c r="J1" s="257"/>
    </row>
    <row r="2" spans="1:10" x14ac:dyDescent="0.3">
      <c r="A2" s="28" t="str">
        <f>'Macro data transformed'!A3</f>
        <v>Q1 2005</v>
      </c>
      <c r="B2" s="114">
        <f>'Equity Portfolio of the Bank'!M3</f>
        <v>1180.5899999999999</v>
      </c>
      <c r="C2" s="99">
        <f>EXP('Final Iteration'!$H$24 + 'Final Iteration'!$H$25*'Modified macro variables'!K2 + 'Final Iteration'!$H$26*'Modified macro variables'!O2)</f>
        <v>1253.2538939761571</v>
      </c>
      <c r="D2" s="17">
        <f>B2-C2</f>
        <v>-72.663893976157169</v>
      </c>
      <c r="E2" s="17">
        <f t="shared" ref="E2:E39" si="0">D2^2</f>
        <v>5280.0414877782105</v>
      </c>
      <c r="F2" s="32">
        <f t="shared" ref="F2:F33" si="1">ABS(D2/B2)</f>
        <v>6.1548796767850966E-2</v>
      </c>
      <c r="I2" s="108" t="s">
        <v>111</v>
      </c>
      <c r="J2" s="35">
        <f>AVERAGE(E2:E69)</f>
        <v>31191.30564669134</v>
      </c>
    </row>
    <row r="3" spans="1:10" x14ac:dyDescent="0.3">
      <c r="A3" s="28" t="str">
        <f>'Macro data transformed'!A4</f>
        <v>Q2 2005</v>
      </c>
      <c r="B3" s="114">
        <f>'Equity Portfolio of the Bank'!M4</f>
        <v>1191.33</v>
      </c>
      <c r="C3" s="99">
        <f>EXP('Final Iteration'!$H$24 + 'Final Iteration'!$H$25*'Modified macro variables'!K3 + 'Final Iteration'!$H$26*'Modified macro variables'!O3)</f>
        <v>1256.7392784608992</v>
      </c>
      <c r="D3" s="17">
        <f t="shared" ref="D3:D66" si="2">B3-C3</f>
        <v>-65.409278460899259</v>
      </c>
      <c r="E3" s="17">
        <f t="shared" si="0"/>
        <v>4278.3737087754598</v>
      </c>
      <c r="F3" s="32">
        <f t="shared" si="1"/>
        <v>5.4904416459670508E-2</v>
      </c>
      <c r="I3" s="108" t="s">
        <v>112</v>
      </c>
      <c r="J3" s="36">
        <f>SQRT(J2)/AVERAGE(B2:B69)</f>
        <v>8.9327156334095936E-2</v>
      </c>
    </row>
    <row r="4" spans="1:10" x14ac:dyDescent="0.3">
      <c r="A4" s="28" t="str">
        <f>'Macro data transformed'!A5</f>
        <v>Q3 2005</v>
      </c>
      <c r="B4" s="114">
        <f>'Equity Portfolio of the Bank'!M5</f>
        <v>1228.81</v>
      </c>
      <c r="C4" s="99">
        <f>EXP('Final Iteration'!$H$24 + 'Final Iteration'!$H$25*'Modified macro variables'!K4 + 'Final Iteration'!$H$26*'Modified macro variables'!O4)</f>
        <v>1309.0010405267685</v>
      </c>
      <c r="D4" s="17">
        <f t="shared" si="2"/>
        <v>-80.191040526768575</v>
      </c>
      <c r="E4" s="17">
        <f t="shared" si="0"/>
        <v>6430.6029807658397</v>
      </c>
      <c r="F4" s="32">
        <f t="shared" si="1"/>
        <v>6.5259104765397882E-2</v>
      </c>
      <c r="I4" s="108" t="s">
        <v>113</v>
      </c>
      <c r="J4" s="36">
        <f>AVERAGE(F2:F69)</f>
        <v>6.518271682719888E-2</v>
      </c>
    </row>
    <row r="5" spans="1:10" x14ac:dyDescent="0.3">
      <c r="A5" s="28" t="str">
        <f>'Macro data transformed'!A6</f>
        <v>Q4 2005</v>
      </c>
      <c r="B5" s="114">
        <f>'Equity Portfolio of the Bank'!M6</f>
        <v>1248.29</v>
      </c>
      <c r="C5" s="99">
        <f>EXP('Final Iteration'!$H$24 + 'Final Iteration'!$H$25*'Modified macro variables'!K5 + 'Final Iteration'!$H$26*'Modified macro variables'!O5)</f>
        <v>1293.5069220604194</v>
      </c>
      <c r="D5" s="17">
        <f t="shared" si="2"/>
        <v>-45.216922060419392</v>
      </c>
      <c r="E5" s="17">
        <f t="shared" si="0"/>
        <v>2044.570040618042</v>
      </c>
      <c r="F5" s="32">
        <f t="shared" si="1"/>
        <v>3.6223090836599983E-2</v>
      </c>
      <c r="J5" s="4"/>
    </row>
    <row r="6" spans="1:10" x14ac:dyDescent="0.3">
      <c r="A6" s="28" t="str">
        <f>'Macro data transformed'!A7</f>
        <v>Q1 2006</v>
      </c>
      <c r="B6" s="114">
        <f>'Equity Portfolio of the Bank'!M7</f>
        <v>1294.83</v>
      </c>
      <c r="C6" s="99">
        <f>EXP('Final Iteration'!$H$24 + 'Final Iteration'!$H$25*'Modified macro variables'!K6 + 'Final Iteration'!$H$26*'Modified macro variables'!O6)</f>
        <v>1339.4784504795864</v>
      </c>
      <c r="D6" s="17">
        <f t="shared" si="2"/>
        <v>-44.648450479586472</v>
      </c>
      <c r="E6" s="17">
        <f t="shared" si="0"/>
        <v>1993.4841302280854</v>
      </c>
      <c r="F6" s="32">
        <f t="shared" si="1"/>
        <v>3.448209454491051E-2</v>
      </c>
    </row>
    <row r="7" spans="1:10" x14ac:dyDescent="0.3">
      <c r="A7" s="28" t="str">
        <f>'Macro data transformed'!A8</f>
        <v>Q2 2006</v>
      </c>
      <c r="B7" s="114">
        <f>'Equity Portfolio of the Bank'!M8</f>
        <v>1270.2</v>
      </c>
      <c r="C7" s="99">
        <f>EXP('Final Iteration'!$H$24 + 'Final Iteration'!$H$25*'Modified macro variables'!K7 + 'Final Iteration'!$H$26*'Modified macro variables'!O7)</f>
        <v>1313.9408533803744</v>
      </c>
      <c r="D7" s="17">
        <f t="shared" si="2"/>
        <v>-43.740853380374347</v>
      </c>
      <c r="E7" s="17">
        <f t="shared" si="0"/>
        <v>1913.2622544434059</v>
      </c>
      <c r="F7" s="32">
        <f t="shared" si="1"/>
        <v>3.4436193812292827E-2</v>
      </c>
    </row>
    <row r="8" spans="1:10" x14ac:dyDescent="0.3">
      <c r="A8" s="28" t="str">
        <f>'Macro data transformed'!A9</f>
        <v>Q3 2006</v>
      </c>
      <c r="B8" s="114">
        <f>'Equity Portfolio of the Bank'!M9</f>
        <v>1335.85</v>
      </c>
      <c r="C8" s="99">
        <f>EXP('Final Iteration'!$H$24 + 'Final Iteration'!$H$25*'Modified macro variables'!K8 + 'Final Iteration'!$H$26*'Modified macro variables'!O8)</f>
        <v>1376.5704670236155</v>
      </c>
      <c r="D8" s="17">
        <f t="shared" si="2"/>
        <v>-40.720467023615583</v>
      </c>
      <c r="E8" s="17">
        <f t="shared" si="0"/>
        <v>1658.1564346213643</v>
      </c>
      <c r="F8" s="32">
        <f t="shared" si="1"/>
        <v>3.0482813956369044E-2</v>
      </c>
    </row>
    <row r="9" spans="1:10" x14ac:dyDescent="0.3">
      <c r="A9" s="28" t="str">
        <f>'Macro data transformed'!A10</f>
        <v>Q4 2006</v>
      </c>
      <c r="B9" s="114">
        <f>'Equity Portfolio of the Bank'!M10</f>
        <v>1418.3</v>
      </c>
      <c r="C9" s="99">
        <f>EXP('Final Iteration'!$H$24 + 'Final Iteration'!$H$25*'Modified macro variables'!K9 + 'Final Iteration'!$H$26*'Modified macro variables'!O9)</f>
        <v>1457.2412728528159</v>
      </c>
      <c r="D9" s="17">
        <f t="shared" si="2"/>
        <v>-38.941272852815928</v>
      </c>
      <c r="E9" s="17">
        <f t="shared" si="0"/>
        <v>1516.4227313974588</v>
      </c>
      <c r="F9" s="32">
        <f t="shared" si="1"/>
        <v>2.7456301806963217E-2</v>
      </c>
    </row>
    <row r="10" spans="1:10" x14ac:dyDescent="0.3">
      <c r="A10" s="28" t="str">
        <f>'Macro data transformed'!A11</f>
        <v>Q1 2007</v>
      </c>
      <c r="B10" s="114">
        <f>'Equity Portfolio of the Bank'!M11</f>
        <v>1420.86</v>
      </c>
      <c r="C10" s="99">
        <f>EXP('Final Iteration'!$H$24 + 'Final Iteration'!$H$25*'Modified macro variables'!K10 + 'Final Iteration'!$H$26*'Modified macro variables'!O10)</f>
        <v>1517.8409517039991</v>
      </c>
      <c r="D10" s="17">
        <f t="shared" si="2"/>
        <v>-96.980951703999153</v>
      </c>
      <c r="E10" s="17">
        <f t="shared" si="0"/>
        <v>9405.304993413416</v>
      </c>
      <c r="F10" s="32">
        <f t="shared" si="1"/>
        <v>6.8255107261798606E-2</v>
      </c>
      <c r="J10" s="24"/>
    </row>
    <row r="11" spans="1:10" x14ac:dyDescent="0.3">
      <c r="A11" s="28" t="str">
        <f>'Macro data transformed'!A12</f>
        <v>Q2 2007</v>
      </c>
      <c r="B11" s="114">
        <f>'Equity Portfolio of the Bank'!M12</f>
        <v>1503.35</v>
      </c>
      <c r="C11" s="99">
        <f>EXP('Final Iteration'!$H$24 + 'Final Iteration'!$H$25*'Modified macro variables'!K11 + 'Final Iteration'!$H$26*'Modified macro variables'!O11)</f>
        <v>1557.914818152771</v>
      </c>
      <c r="D11" s="17">
        <f t="shared" si="2"/>
        <v>-54.564818152771068</v>
      </c>
      <c r="E11" s="17">
        <f t="shared" si="0"/>
        <v>2977.3193800449749</v>
      </c>
      <c r="F11" s="32">
        <f t="shared" si="1"/>
        <v>3.6295485517524907E-2</v>
      </c>
    </row>
    <row r="12" spans="1:10" x14ac:dyDescent="0.3">
      <c r="A12" s="28" t="str">
        <f>'Macro data transformed'!A13</f>
        <v>Q3 2007</v>
      </c>
      <c r="B12" s="114">
        <f>'Equity Portfolio of the Bank'!M13</f>
        <v>1526.75</v>
      </c>
      <c r="C12" s="99">
        <f>EXP('Final Iteration'!$H$24 + 'Final Iteration'!$H$25*'Modified macro variables'!K12 + 'Final Iteration'!$H$26*'Modified macro variables'!O12)</f>
        <v>1568.9778478099154</v>
      </c>
      <c r="D12" s="17">
        <f t="shared" si="2"/>
        <v>-42.227847809915374</v>
      </c>
      <c r="E12" s="17">
        <f t="shared" si="0"/>
        <v>1783.1911306573747</v>
      </c>
      <c r="F12" s="32">
        <f t="shared" si="1"/>
        <v>2.7658652569127477E-2</v>
      </c>
    </row>
    <row r="13" spans="1:10" x14ac:dyDescent="0.3">
      <c r="A13" s="28" t="str">
        <f>'Macro data transformed'!A14</f>
        <v>Q4 2007</v>
      </c>
      <c r="B13" s="114">
        <f>'Equity Portfolio of the Bank'!M14</f>
        <v>1468.36</v>
      </c>
      <c r="C13" s="99">
        <f>EXP('Final Iteration'!$H$24 + 'Final Iteration'!$H$25*'Modified macro variables'!K13 + 'Final Iteration'!$H$26*'Modified macro variables'!O13)</f>
        <v>1610.8304502029587</v>
      </c>
      <c r="D13" s="17">
        <f t="shared" si="2"/>
        <v>-142.47045020295877</v>
      </c>
      <c r="E13" s="17">
        <f t="shared" si="0"/>
        <v>20297.829181033754</v>
      </c>
      <c r="F13" s="32">
        <f t="shared" si="1"/>
        <v>9.7026921329209995E-2</v>
      </c>
    </row>
    <row r="14" spans="1:10" x14ac:dyDescent="0.3">
      <c r="A14" s="28" t="str">
        <f>'Macro data transformed'!A15</f>
        <v>Q1 2008</v>
      </c>
      <c r="B14" s="114">
        <f>'Equity Portfolio of the Bank'!M15</f>
        <v>1322.7</v>
      </c>
      <c r="C14" s="99">
        <f>EXP('Final Iteration'!$H$24 + 'Final Iteration'!$H$25*'Modified macro variables'!K14 + 'Final Iteration'!$H$26*'Modified macro variables'!O14)</f>
        <v>1473.9119650201051</v>
      </c>
      <c r="D14" s="17">
        <f t="shared" si="2"/>
        <v>-151.21196502010503</v>
      </c>
      <c r="E14" s="17">
        <f t="shared" si="0"/>
        <v>22865.058365241464</v>
      </c>
      <c r="F14" s="32">
        <f t="shared" si="1"/>
        <v>0.11432068119762986</v>
      </c>
    </row>
    <row r="15" spans="1:10" x14ac:dyDescent="0.3">
      <c r="A15" s="28" t="str">
        <f>'Macro data transformed'!A16</f>
        <v>Q2 2008</v>
      </c>
      <c r="B15" s="114">
        <f>'Equity Portfolio of the Bank'!M16</f>
        <v>1280</v>
      </c>
      <c r="C15" s="99">
        <f>EXP('Final Iteration'!$H$24 + 'Final Iteration'!$H$25*'Modified macro variables'!K15 + 'Final Iteration'!$H$26*'Modified macro variables'!O15)</f>
        <v>1336.7300966294483</v>
      </c>
      <c r="D15" s="17">
        <f t="shared" si="2"/>
        <v>-56.730096629448326</v>
      </c>
      <c r="E15" s="17">
        <f t="shared" si="0"/>
        <v>3218.3038635865441</v>
      </c>
      <c r="F15" s="32">
        <f t="shared" si="1"/>
        <v>4.4320387991756506E-2</v>
      </c>
    </row>
    <row r="16" spans="1:10" x14ac:dyDescent="0.3">
      <c r="A16" s="28" t="str">
        <f>'Macro data transformed'!A17</f>
        <v>Q3 2008</v>
      </c>
      <c r="B16" s="114">
        <f>'Equity Portfolio of the Bank'!M17</f>
        <v>1166.3599999999999</v>
      </c>
      <c r="C16" s="99">
        <f>EXP('Final Iteration'!$H$24 + 'Final Iteration'!$H$25*'Modified macro variables'!K16 + 'Final Iteration'!$H$26*'Modified macro variables'!O16)</f>
        <v>1313.2416942200923</v>
      </c>
      <c r="D16" s="17">
        <f t="shared" si="2"/>
        <v>-146.88169422009241</v>
      </c>
      <c r="E16" s="17">
        <f t="shared" si="0"/>
        <v>21574.23209696473</v>
      </c>
      <c r="F16" s="32">
        <f t="shared" si="1"/>
        <v>0.12593169709188623</v>
      </c>
    </row>
    <row r="17" spans="1:15" x14ac:dyDescent="0.3">
      <c r="A17" s="28" t="str">
        <f>'Macro data transformed'!A18</f>
        <v>Q4 2008</v>
      </c>
      <c r="B17" s="114">
        <f>'Equity Portfolio of the Bank'!M18</f>
        <v>903.25</v>
      </c>
      <c r="C17" s="99">
        <f>EXP('Final Iteration'!$H$24 + 'Final Iteration'!$H$25*'Modified macro variables'!K17 + 'Final Iteration'!$H$26*'Modified macro variables'!O17)</f>
        <v>874.80105820734968</v>
      </c>
      <c r="D17" s="17">
        <f t="shared" si="2"/>
        <v>28.448941792650317</v>
      </c>
      <c r="E17" s="17">
        <f t="shared" si="0"/>
        <v>809.34228912160586</v>
      </c>
      <c r="F17" s="32">
        <f t="shared" si="1"/>
        <v>3.1496199050816846E-2</v>
      </c>
    </row>
    <row r="18" spans="1:15" x14ac:dyDescent="0.3">
      <c r="A18" s="28" t="str">
        <f>'Macro data transformed'!A19</f>
        <v>Q1 2009</v>
      </c>
      <c r="B18" s="114">
        <f>'Equity Portfolio of the Bank'!M19</f>
        <v>797.87</v>
      </c>
      <c r="C18" s="99">
        <f>EXP('Final Iteration'!$H$24 + 'Final Iteration'!$H$25*'Modified macro variables'!K18 + 'Final Iteration'!$H$26*'Modified macro variables'!O18)</f>
        <v>903.61976999622095</v>
      </c>
      <c r="D18" s="17">
        <f t="shared" si="2"/>
        <v>-105.74976999622095</v>
      </c>
      <c r="E18" s="17">
        <f t="shared" si="0"/>
        <v>11183.013854253632</v>
      </c>
      <c r="F18" s="32">
        <f t="shared" si="1"/>
        <v>0.13254010051289175</v>
      </c>
    </row>
    <row r="19" spans="1:15" x14ac:dyDescent="0.3">
      <c r="A19" s="28" t="str">
        <f>'Macro data transformed'!A20</f>
        <v>Q2 2009</v>
      </c>
      <c r="B19" s="114">
        <f>'Equity Portfolio of the Bank'!M20</f>
        <v>919.32</v>
      </c>
      <c r="C19" s="99">
        <f>EXP('Final Iteration'!$H$24 + 'Final Iteration'!$H$25*'Modified macro variables'!K19 + 'Final Iteration'!$H$26*'Modified macro variables'!O19)</f>
        <v>860.57379886872582</v>
      </c>
      <c r="D19" s="17">
        <f t="shared" si="2"/>
        <v>58.746201131274233</v>
      </c>
      <c r="E19" s="17">
        <f t="shared" si="0"/>
        <v>3451.116147356126</v>
      </c>
      <c r="F19" s="32">
        <f t="shared" si="1"/>
        <v>6.390179821093224E-2</v>
      </c>
    </row>
    <row r="20" spans="1:15" x14ac:dyDescent="0.3">
      <c r="A20" s="28" t="str">
        <f>'Macro data transformed'!A21</f>
        <v>Q3 2009</v>
      </c>
      <c r="B20" s="114">
        <f>'Equity Portfolio of the Bank'!M21</f>
        <v>1057.08</v>
      </c>
      <c r="C20" s="99">
        <f>EXP('Final Iteration'!$H$24 + 'Final Iteration'!$H$25*'Modified macro variables'!K20 + 'Final Iteration'!$H$26*'Modified macro variables'!O20)</f>
        <v>951.09416836764581</v>
      </c>
      <c r="D20" s="17">
        <f t="shared" si="2"/>
        <v>105.98583163235412</v>
      </c>
      <c r="E20" s="17">
        <f t="shared" si="0"/>
        <v>11232.996506801715</v>
      </c>
      <c r="F20" s="32">
        <f t="shared" si="1"/>
        <v>0.10026282933397106</v>
      </c>
    </row>
    <row r="21" spans="1:15" ht="14.5" thickBot="1" x14ac:dyDescent="0.35">
      <c r="A21" s="28" t="str">
        <f>'Macro data transformed'!A22</f>
        <v>Q4 2009</v>
      </c>
      <c r="B21" s="114">
        <f>'Equity Portfolio of the Bank'!M22</f>
        <v>1113.26</v>
      </c>
      <c r="C21" s="99">
        <f>EXP('Final Iteration'!$H$24 + 'Final Iteration'!$H$25*'Modified macro variables'!K21 + 'Final Iteration'!$H$26*'Modified macro variables'!O21)</f>
        <v>1018.8910997118443</v>
      </c>
      <c r="D21" s="17">
        <f t="shared" si="2"/>
        <v>94.368900288155714</v>
      </c>
      <c r="E21" s="17">
        <f t="shared" si="0"/>
        <v>8905.4893415958759</v>
      </c>
      <c r="F21" s="32">
        <f t="shared" si="1"/>
        <v>8.4768068814253375E-2</v>
      </c>
    </row>
    <row r="22" spans="1:15" ht="14.5" customHeight="1" x14ac:dyDescent="0.3">
      <c r="A22" s="28" t="str">
        <f>'Macro data transformed'!A23</f>
        <v>Q1 2010</v>
      </c>
      <c r="B22" s="114">
        <f>'Equity Portfolio of the Bank'!M23</f>
        <v>1169.43</v>
      </c>
      <c r="C22" s="99">
        <f>EXP('Final Iteration'!$H$24 + 'Final Iteration'!$H$25*'Modified macro variables'!K22 + 'Final Iteration'!$H$26*'Modified macro variables'!O22)</f>
        <v>1021.9966480516492</v>
      </c>
      <c r="D22" s="17">
        <f t="shared" si="2"/>
        <v>147.43335194835083</v>
      </c>
      <c r="E22" s="17">
        <f t="shared" si="0"/>
        <v>21736.593266726286</v>
      </c>
      <c r="F22" s="32">
        <f t="shared" si="1"/>
        <v>0.12607283201931782</v>
      </c>
      <c r="I22" s="258" t="s">
        <v>206</v>
      </c>
      <c r="J22" s="259"/>
      <c r="K22" s="259"/>
      <c r="L22" s="259"/>
      <c r="M22" s="259"/>
      <c r="N22" s="259"/>
      <c r="O22" s="260"/>
    </row>
    <row r="23" spans="1:15" x14ac:dyDescent="0.3">
      <c r="A23" s="28" t="str">
        <f>'Macro data transformed'!A24</f>
        <v>Q2 2010</v>
      </c>
      <c r="B23" s="114">
        <f>'Equity Portfolio of the Bank'!M24</f>
        <v>1030.71</v>
      </c>
      <c r="C23" s="99">
        <f>EXP('Final Iteration'!$H$24 + 'Final Iteration'!$H$25*'Modified macro variables'!K23 + 'Final Iteration'!$H$26*'Modified macro variables'!O23)</f>
        <v>1131.7337490776308</v>
      </c>
      <c r="D23" s="17">
        <f t="shared" si="2"/>
        <v>-101.02374907763078</v>
      </c>
      <c r="E23" s="17">
        <f t="shared" si="0"/>
        <v>10205.797877700106</v>
      </c>
      <c r="F23" s="32">
        <f t="shared" si="1"/>
        <v>9.8013746910023944E-2</v>
      </c>
      <c r="I23" s="261"/>
      <c r="J23" s="262"/>
      <c r="K23" s="262"/>
      <c r="L23" s="262"/>
      <c r="M23" s="262"/>
      <c r="N23" s="262"/>
      <c r="O23" s="263"/>
    </row>
    <row r="24" spans="1:15" x14ac:dyDescent="0.3">
      <c r="A24" s="28" t="str">
        <f>'Macro data transformed'!A25</f>
        <v>Q3 2010</v>
      </c>
      <c r="B24" s="114">
        <f>'Equity Portfolio of the Bank'!M25</f>
        <v>1141.2</v>
      </c>
      <c r="C24" s="99">
        <f>EXP('Final Iteration'!$H$24 + 'Final Iteration'!$H$25*'Modified macro variables'!K24 + 'Final Iteration'!$H$26*'Modified macro variables'!O24)</f>
        <v>1231.8877947803005</v>
      </c>
      <c r="D24" s="17">
        <f t="shared" si="2"/>
        <v>-90.687794780300464</v>
      </c>
      <c r="E24" s="17">
        <f t="shared" si="0"/>
        <v>8224.2761221138917</v>
      </c>
      <c r="F24" s="32">
        <f t="shared" si="1"/>
        <v>7.9467047651858094E-2</v>
      </c>
      <c r="I24" s="261"/>
      <c r="J24" s="262"/>
      <c r="K24" s="262"/>
      <c r="L24" s="262"/>
      <c r="M24" s="262"/>
      <c r="N24" s="262"/>
      <c r="O24" s="263"/>
    </row>
    <row r="25" spans="1:15" ht="14.5" thickBot="1" x14ac:dyDescent="0.35">
      <c r="A25" s="28" t="str">
        <f>'Macro data transformed'!A26</f>
        <v>Q4 2010</v>
      </c>
      <c r="B25" s="114">
        <f>'Equity Portfolio of the Bank'!M26</f>
        <v>1257.6400000000001</v>
      </c>
      <c r="C25" s="99">
        <f>EXP('Final Iteration'!$H$24 + 'Final Iteration'!$H$25*'Modified macro variables'!K25 + 'Final Iteration'!$H$26*'Modified macro variables'!O25)</f>
        <v>1255.4964548948351</v>
      </c>
      <c r="D25" s="17">
        <f t="shared" si="2"/>
        <v>2.1435451051650034</v>
      </c>
      <c r="E25" s="17">
        <f t="shared" si="0"/>
        <v>4.5947856178768456</v>
      </c>
      <c r="F25" s="32">
        <f t="shared" si="1"/>
        <v>1.7044186771770962E-3</v>
      </c>
      <c r="I25" s="264"/>
      <c r="J25" s="265"/>
      <c r="K25" s="265"/>
      <c r="L25" s="265"/>
      <c r="M25" s="265"/>
      <c r="N25" s="265"/>
      <c r="O25" s="266"/>
    </row>
    <row r="26" spans="1:15" x14ac:dyDescent="0.3">
      <c r="A26" s="28" t="str">
        <f>'Macro data transformed'!A27</f>
        <v>Q1 2011</v>
      </c>
      <c r="B26" s="114">
        <f>'Equity Portfolio of the Bank'!M27</f>
        <v>1325.83</v>
      </c>
      <c r="C26" s="99">
        <f>EXP('Final Iteration'!$H$24 + 'Final Iteration'!$H$25*'Modified macro variables'!K26 + 'Final Iteration'!$H$26*'Modified macro variables'!O26)</f>
        <v>1235.3137586871405</v>
      </c>
      <c r="D26" s="17">
        <f t="shared" si="2"/>
        <v>90.516241312859393</v>
      </c>
      <c r="E26" s="17">
        <f t="shared" si="0"/>
        <v>8193.1899414077943</v>
      </c>
      <c r="F26" s="32">
        <f t="shared" si="1"/>
        <v>6.8271378165269597E-2</v>
      </c>
    </row>
    <row r="27" spans="1:15" x14ac:dyDescent="0.3">
      <c r="A27" s="28" t="str">
        <f>'Macro data transformed'!A28</f>
        <v>Q2 2011</v>
      </c>
      <c r="B27" s="114">
        <f>'Equity Portfolio of the Bank'!M28</f>
        <v>1320.64</v>
      </c>
      <c r="C27" s="99">
        <f>EXP('Final Iteration'!$H$24 + 'Final Iteration'!$H$25*'Modified macro variables'!K27 + 'Final Iteration'!$H$26*'Modified macro variables'!O27)</f>
        <v>1275.6693654863627</v>
      </c>
      <c r="D27" s="17">
        <f t="shared" si="2"/>
        <v>44.970634513637378</v>
      </c>
      <c r="E27" s="17">
        <f t="shared" si="0"/>
        <v>2022.3579685591533</v>
      </c>
      <c r="F27" s="32">
        <f t="shared" si="1"/>
        <v>3.4052152375846086E-2</v>
      </c>
    </row>
    <row r="28" spans="1:15" x14ac:dyDescent="0.3">
      <c r="A28" s="28" t="str">
        <f>'Macro data transformed'!A29</f>
        <v>Q3 2011</v>
      </c>
      <c r="B28" s="114">
        <f>'Equity Portfolio of the Bank'!M29</f>
        <v>1131.42</v>
      </c>
      <c r="C28" s="99">
        <f>EXP('Final Iteration'!$H$24 + 'Final Iteration'!$H$25*'Modified macro variables'!K28 + 'Final Iteration'!$H$26*'Modified macro variables'!O28)</f>
        <v>1296.5113961721013</v>
      </c>
      <c r="D28" s="17">
        <f t="shared" si="2"/>
        <v>-165.09139617210121</v>
      </c>
      <c r="E28" s="17">
        <f t="shared" si="0"/>
        <v>27255.169090053674</v>
      </c>
      <c r="F28" s="32">
        <f t="shared" si="1"/>
        <v>0.14591521819669195</v>
      </c>
    </row>
    <row r="29" spans="1:15" x14ac:dyDescent="0.3">
      <c r="A29" s="28" t="str">
        <f>'Macro data transformed'!A30</f>
        <v>Q4 2011</v>
      </c>
      <c r="B29" s="114">
        <f>'Equity Portfolio of the Bank'!M30</f>
        <v>1257.5999999999999</v>
      </c>
      <c r="C29" s="99">
        <f>EXP('Final Iteration'!$H$24 + 'Final Iteration'!$H$25*'Modified macro variables'!K29 + 'Final Iteration'!$H$26*'Modified macro variables'!O29)</f>
        <v>1298.1402423942718</v>
      </c>
      <c r="D29" s="17">
        <f t="shared" si="2"/>
        <v>-40.5402423942719</v>
      </c>
      <c r="E29" s="17">
        <f t="shared" si="0"/>
        <v>1643.5112533863205</v>
      </c>
      <c r="F29" s="32">
        <f t="shared" si="1"/>
        <v>3.2236197832595341E-2</v>
      </c>
    </row>
    <row r="30" spans="1:15" x14ac:dyDescent="0.3">
      <c r="A30" s="28" t="str">
        <f>'Macro data transformed'!A31</f>
        <v>Q1 2012</v>
      </c>
      <c r="B30" s="114">
        <f>'Equity Portfolio of the Bank'!M31</f>
        <v>1408.47</v>
      </c>
      <c r="C30" s="99">
        <f>EXP('Final Iteration'!$H$24 + 'Final Iteration'!$H$25*'Modified macro variables'!K30 + 'Final Iteration'!$H$26*'Modified macro variables'!O30)</f>
        <v>1408.7268615028136</v>
      </c>
      <c r="D30" s="17">
        <f t="shared" si="2"/>
        <v>-0.25686150281353548</v>
      </c>
      <c r="E30" s="17">
        <f t="shared" si="0"/>
        <v>6.5977831627627895E-2</v>
      </c>
      <c r="F30" s="32">
        <f t="shared" si="1"/>
        <v>1.823691685400012E-4</v>
      </c>
    </row>
    <row r="31" spans="1:15" x14ac:dyDescent="0.3">
      <c r="A31" s="28" t="str">
        <f>'Macro data transformed'!A32</f>
        <v>Q2 2012</v>
      </c>
      <c r="B31" s="114">
        <f>'Equity Portfolio of the Bank'!M32</f>
        <v>1362.16</v>
      </c>
      <c r="C31" s="99">
        <f>EXP('Final Iteration'!$H$24 + 'Final Iteration'!$H$25*'Modified macro variables'!K31 + 'Final Iteration'!$H$26*'Modified macro variables'!O31)</f>
        <v>1402.6839194139145</v>
      </c>
      <c r="D31" s="17">
        <f t="shared" si="2"/>
        <v>-40.523919413914427</v>
      </c>
      <c r="E31" s="17">
        <f t="shared" si="0"/>
        <v>1642.1880446654307</v>
      </c>
      <c r="F31" s="32">
        <f t="shared" si="1"/>
        <v>2.9749749966167281E-2</v>
      </c>
    </row>
    <row r="32" spans="1:15" x14ac:dyDescent="0.3">
      <c r="A32" s="28" t="str">
        <f>'Macro data transformed'!A33</f>
        <v>Q3 2012</v>
      </c>
      <c r="B32" s="114">
        <f>'Equity Portfolio of the Bank'!M33</f>
        <v>1440.67</v>
      </c>
      <c r="C32" s="99">
        <f>EXP('Final Iteration'!$H$24 + 'Final Iteration'!$H$25*'Modified macro variables'!K32 + 'Final Iteration'!$H$26*'Modified macro variables'!O32)</f>
        <v>1513.3423011938494</v>
      </c>
      <c r="D32" s="17">
        <f t="shared" si="2"/>
        <v>-72.672301193849307</v>
      </c>
      <c r="E32" s="17">
        <f t="shared" si="0"/>
        <v>5281.2633608095512</v>
      </c>
      <c r="F32" s="32">
        <f t="shared" si="1"/>
        <v>5.0443405633385369E-2</v>
      </c>
    </row>
    <row r="33" spans="1:6" x14ac:dyDescent="0.3">
      <c r="A33" s="28" t="str">
        <f>'Macro data transformed'!A34</f>
        <v>Q4 2012</v>
      </c>
      <c r="B33" s="114">
        <f>'Equity Portfolio of the Bank'!M34</f>
        <v>1426.19</v>
      </c>
      <c r="C33" s="99">
        <f>EXP('Final Iteration'!$H$24 + 'Final Iteration'!$H$25*'Modified macro variables'!K33 + 'Final Iteration'!$H$26*'Modified macro variables'!O33)</f>
        <v>1583.4870969547696</v>
      </c>
      <c r="D33" s="17">
        <f t="shared" si="2"/>
        <v>-157.29709695476959</v>
      </c>
      <c r="E33" s="17">
        <f t="shared" si="0"/>
        <v>24742.376710398185</v>
      </c>
      <c r="F33" s="32">
        <f t="shared" si="1"/>
        <v>0.11029182433951268</v>
      </c>
    </row>
    <row r="34" spans="1:6" x14ac:dyDescent="0.3">
      <c r="A34" s="28" t="str">
        <f>'Macro data transformed'!A35</f>
        <v>Q1 2013</v>
      </c>
      <c r="B34" s="114">
        <f>'Equity Portfolio of the Bank'!M35</f>
        <v>1569.19</v>
      </c>
      <c r="C34" s="99">
        <f>EXP('Final Iteration'!$H$24 + 'Final Iteration'!$H$25*'Modified macro variables'!K34 + 'Final Iteration'!$H$26*'Modified macro variables'!O34)</f>
        <v>1599.592412519122</v>
      </c>
      <c r="D34" s="17">
        <f t="shared" si="2"/>
        <v>-30.402412519121981</v>
      </c>
      <c r="E34" s="17">
        <f t="shared" si="0"/>
        <v>924.3066869828649</v>
      </c>
      <c r="F34" s="32">
        <f t="shared" ref="F34:F69" si="3">ABS(D34/B34)</f>
        <v>1.9374589768684468E-2</v>
      </c>
    </row>
    <row r="35" spans="1:6" x14ac:dyDescent="0.3">
      <c r="A35" s="28" t="str">
        <f>'Macro data transformed'!A36</f>
        <v>Q2 2013</v>
      </c>
      <c r="B35" s="114">
        <f>'Equity Portfolio of the Bank'!M36</f>
        <v>1606.28</v>
      </c>
      <c r="C35" s="99">
        <f>EXP('Final Iteration'!$H$24 + 'Final Iteration'!$H$25*'Modified macro variables'!K35 + 'Final Iteration'!$H$26*'Modified macro variables'!O35)</f>
        <v>1653.9236522922288</v>
      </c>
      <c r="D35" s="17">
        <f t="shared" si="2"/>
        <v>-47.643652292228808</v>
      </c>
      <c r="E35" s="17">
        <f t="shared" si="0"/>
        <v>2269.9176037427992</v>
      </c>
      <c r="F35" s="32">
        <f t="shared" si="3"/>
        <v>2.966086379225839E-2</v>
      </c>
    </row>
    <row r="36" spans="1:6" x14ac:dyDescent="0.3">
      <c r="A36" s="28" t="str">
        <f>'Macro data transformed'!A37</f>
        <v>Q3 2013</v>
      </c>
      <c r="B36" s="114">
        <f>'Equity Portfolio of the Bank'!M37</f>
        <v>1681.55</v>
      </c>
      <c r="C36" s="99">
        <f>EXP('Final Iteration'!$H$24 + 'Final Iteration'!$H$25*'Modified macro variables'!K36 + 'Final Iteration'!$H$26*'Modified macro variables'!O36)</f>
        <v>1575.4362035008483</v>
      </c>
      <c r="D36" s="17">
        <f t="shared" si="2"/>
        <v>106.1137964991517</v>
      </c>
      <c r="E36" s="17">
        <f t="shared" si="0"/>
        <v>11260.137807463381</v>
      </c>
      <c r="F36" s="32">
        <f t="shared" si="3"/>
        <v>6.310475246002302E-2</v>
      </c>
    </row>
    <row r="37" spans="1:6" x14ac:dyDescent="0.3">
      <c r="A37" s="28" t="str">
        <f>'Macro data transformed'!A38</f>
        <v>Q4 2013</v>
      </c>
      <c r="B37" s="114">
        <f>'Equity Portfolio of the Bank'!M38</f>
        <v>1848.36</v>
      </c>
      <c r="C37" s="99">
        <f>EXP('Final Iteration'!$H$24 + 'Final Iteration'!$H$25*'Modified macro variables'!K37 + 'Final Iteration'!$H$26*'Modified macro variables'!O37)</f>
        <v>1645.9526105911832</v>
      </c>
      <c r="D37" s="17">
        <f t="shared" si="2"/>
        <v>202.4073894088167</v>
      </c>
      <c r="E37" s="17">
        <f t="shared" si="0"/>
        <v>40968.751287292362</v>
      </c>
      <c r="F37" s="32">
        <f t="shared" si="3"/>
        <v>0.10950647569132459</v>
      </c>
    </row>
    <row r="38" spans="1:6" x14ac:dyDescent="0.3">
      <c r="A38" s="28" t="str">
        <f>'Macro data transformed'!A39</f>
        <v>Q1 2014</v>
      </c>
      <c r="B38" s="114">
        <f>'Equity Portfolio of the Bank'!M39</f>
        <v>1872.34</v>
      </c>
      <c r="C38" s="99">
        <f>EXP('Final Iteration'!$H$24 + 'Final Iteration'!$H$25*'Modified macro variables'!K38 + 'Final Iteration'!$H$26*'Modified macro variables'!O38)</f>
        <v>1638.892053588482</v>
      </c>
      <c r="D38" s="17">
        <f t="shared" si="2"/>
        <v>233.44794641151793</v>
      </c>
      <c r="E38" s="17">
        <f t="shared" si="0"/>
        <v>54497.943683754951</v>
      </c>
      <c r="F38" s="32">
        <f t="shared" si="3"/>
        <v>0.12468245426125486</v>
      </c>
    </row>
    <row r="39" spans="1:6" x14ac:dyDescent="0.3">
      <c r="A39" s="28" t="str">
        <f>'Macro data transformed'!A40</f>
        <v>Q2 2014</v>
      </c>
      <c r="B39" s="114">
        <f>'Equity Portfolio of the Bank'!M40</f>
        <v>1960.23</v>
      </c>
      <c r="C39" s="99">
        <f>EXP('Final Iteration'!$H$24 + 'Final Iteration'!$H$25*'Modified macro variables'!K39 + 'Final Iteration'!$H$26*'Modified macro variables'!O39)</f>
        <v>1788.8888658228052</v>
      </c>
      <c r="D39" s="17">
        <f t="shared" si="2"/>
        <v>171.34113417719482</v>
      </c>
      <c r="E39" s="17">
        <f t="shared" si="0"/>
        <v>29357.784261127479</v>
      </c>
      <c r="F39" s="32">
        <f t="shared" si="3"/>
        <v>8.7408688866711978E-2</v>
      </c>
    </row>
    <row r="40" spans="1:6" x14ac:dyDescent="0.3">
      <c r="A40" s="28" t="str">
        <f>'Macro data transformed'!A41</f>
        <v>Q3 2014</v>
      </c>
      <c r="B40" s="114">
        <f>'Equity Portfolio of the Bank'!M41</f>
        <v>1972.29</v>
      </c>
      <c r="C40" s="99">
        <f>EXP('Final Iteration'!$H$24 + 'Final Iteration'!$H$25*'Modified macro variables'!K40 + 'Final Iteration'!$H$26*'Modified macro variables'!O40)</f>
        <v>1877.0111147832843</v>
      </c>
      <c r="D40" s="17">
        <f t="shared" si="2"/>
        <v>95.278885216715707</v>
      </c>
      <c r="E40" s="17">
        <f t="shared" ref="E40:E69" si="4">D40^2</f>
        <v>9078.0659681400866</v>
      </c>
      <c r="F40" s="32">
        <f t="shared" si="3"/>
        <v>4.8308760484875812E-2</v>
      </c>
    </row>
    <row r="41" spans="1:6" x14ac:dyDescent="0.3">
      <c r="A41" s="28" t="str">
        <f>'Macro data transformed'!A42</f>
        <v>Q4 2014</v>
      </c>
      <c r="B41" s="114">
        <f>'Equity Portfolio of the Bank'!M42</f>
        <v>2058.9</v>
      </c>
      <c r="C41" s="99">
        <f>EXP('Final Iteration'!$H$24 + 'Final Iteration'!$H$25*'Modified macro variables'!K41 + 'Final Iteration'!$H$26*'Modified macro variables'!O41)</f>
        <v>1918.3034544392922</v>
      </c>
      <c r="D41" s="17">
        <f t="shared" si="2"/>
        <v>140.59654556070791</v>
      </c>
      <c r="E41" s="17">
        <f t="shared" si="4"/>
        <v>19767.388623604216</v>
      </c>
      <c r="F41" s="32">
        <f t="shared" si="3"/>
        <v>6.8287214318669145E-2</v>
      </c>
    </row>
    <row r="42" spans="1:6" x14ac:dyDescent="0.3">
      <c r="A42" s="28" t="str">
        <f>'Macro data transformed'!A43</f>
        <v>Q1 2015</v>
      </c>
      <c r="B42" s="114">
        <f>'Equity Portfolio of the Bank'!M43</f>
        <v>2067.89</v>
      </c>
      <c r="C42" s="99">
        <f>EXP('Final Iteration'!$H$24 + 'Final Iteration'!$H$25*'Modified macro variables'!K42 + 'Final Iteration'!$H$26*'Modified macro variables'!O42)</f>
        <v>2096.5035161365167</v>
      </c>
      <c r="D42" s="17">
        <f t="shared" si="2"/>
        <v>-28.613516136516864</v>
      </c>
      <c r="E42" s="17">
        <f t="shared" si="4"/>
        <v>818.73330569471102</v>
      </c>
      <c r="F42" s="32">
        <f t="shared" si="3"/>
        <v>1.3837059097203848E-2</v>
      </c>
    </row>
    <row r="43" spans="1:6" x14ac:dyDescent="0.3">
      <c r="A43" s="28" t="str">
        <f>'Macro data transformed'!A44</f>
        <v>Q2 2015</v>
      </c>
      <c r="B43" s="114">
        <f>'Equity Portfolio of the Bank'!M44</f>
        <v>2063.11</v>
      </c>
      <c r="C43" s="99">
        <f>EXP('Final Iteration'!$H$24 + 'Final Iteration'!$H$25*'Modified macro variables'!K43 + 'Final Iteration'!$H$26*'Modified macro variables'!O43)</f>
        <v>2133.4333615358701</v>
      </c>
      <c r="D43" s="17">
        <f t="shared" si="2"/>
        <v>-70.323361535869935</v>
      </c>
      <c r="E43" s="17">
        <f t="shared" si="4"/>
        <v>4945.3751777046709</v>
      </c>
      <c r="F43" s="32">
        <f t="shared" si="3"/>
        <v>3.4086094069569695E-2</v>
      </c>
    </row>
    <row r="44" spans="1:6" x14ac:dyDescent="0.3">
      <c r="A44" s="28" t="str">
        <f>'Macro data transformed'!A45</f>
        <v>Q3 2015</v>
      </c>
      <c r="B44" s="114">
        <f>'Equity Portfolio of the Bank'!M45</f>
        <v>1920.03</v>
      </c>
      <c r="C44" s="99">
        <f>EXP('Final Iteration'!$H$24 + 'Final Iteration'!$H$25*'Modified macro variables'!K44 + 'Final Iteration'!$H$26*'Modified macro variables'!O44)</f>
        <v>2047.7111850251883</v>
      </c>
      <c r="D44" s="17">
        <f t="shared" si="2"/>
        <v>-127.68118502518837</v>
      </c>
      <c r="E44" s="17">
        <f t="shared" si="4"/>
        <v>16302.485009436386</v>
      </c>
      <c r="F44" s="32">
        <f t="shared" si="3"/>
        <v>6.6499578144710428E-2</v>
      </c>
    </row>
    <row r="45" spans="1:6" x14ac:dyDescent="0.3">
      <c r="A45" s="28" t="str">
        <f>'Macro data transformed'!A46</f>
        <v>Q4 2015</v>
      </c>
      <c r="B45" s="114">
        <f>'Equity Portfolio of the Bank'!M46</f>
        <v>2043.94</v>
      </c>
      <c r="C45" s="99">
        <f>EXP('Final Iteration'!$H$24 + 'Final Iteration'!$H$25*'Modified macro variables'!K45 + 'Final Iteration'!$H$26*'Modified macro variables'!O45)</f>
        <v>2032.7315228608954</v>
      </c>
      <c r="D45" s="17">
        <f t="shared" si="2"/>
        <v>11.208477139104616</v>
      </c>
      <c r="E45" s="17">
        <f t="shared" si="4"/>
        <v>125.62995977783081</v>
      </c>
      <c r="F45" s="32">
        <f t="shared" si="3"/>
        <v>5.4837603545625684E-3</v>
      </c>
    </row>
    <row r="46" spans="1:6" x14ac:dyDescent="0.3">
      <c r="A46" s="28" t="str">
        <f>'Macro data transformed'!A47</f>
        <v>Q1 2016</v>
      </c>
      <c r="B46" s="114">
        <f>'Equity Portfolio of the Bank'!M47</f>
        <v>2059.7399999999998</v>
      </c>
      <c r="C46" s="99">
        <f>EXP('Final Iteration'!$H$24 + 'Final Iteration'!$H$25*'Modified macro variables'!K46 + 'Final Iteration'!$H$26*'Modified macro variables'!O46)</f>
        <v>1926.055111776451</v>
      </c>
      <c r="D46" s="17">
        <f t="shared" si="2"/>
        <v>133.6848882235488</v>
      </c>
      <c r="E46" s="17">
        <f t="shared" si="4"/>
        <v>17871.649339342737</v>
      </c>
      <c r="F46" s="32">
        <f t="shared" si="3"/>
        <v>6.4903768545325535E-2</v>
      </c>
    </row>
    <row r="47" spans="1:6" x14ac:dyDescent="0.3">
      <c r="A47" s="28" t="str">
        <f>'Macro data transformed'!A48</f>
        <v>Q2 2016</v>
      </c>
      <c r="B47" s="114">
        <f>'Equity Portfolio of the Bank'!M48</f>
        <v>2098.86</v>
      </c>
      <c r="C47" s="99">
        <f>EXP('Final Iteration'!$H$24 + 'Final Iteration'!$H$25*'Modified macro variables'!K47 + 'Final Iteration'!$H$26*'Modified macro variables'!O47)</f>
        <v>2121.0516934030202</v>
      </c>
      <c r="D47" s="17">
        <f t="shared" si="2"/>
        <v>-22.191693403020054</v>
      </c>
      <c r="E47" s="17">
        <f t="shared" si="4"/>
        <v>492.47125609364377</v>
      </c>
      <c r="F47" s="32">
        <f t="shared" si="3"/>
        <v>1.0573212793144875E-2</v>
      </c>
    </row>
    <row r="48" spans="1:6" x14ac:dyDescent="0.3">
      <c r="A48" s="28" t="str">
        <f>'Macro data transformed'!A49</f>
        <v>Q3 2016</v>
      </c>
      <c r="B48" s="114">
        <f>'Equity Portfolio of the Bank'!M49</f>
        <v>2168.85</v>
      </c>
      <c r="C48" s="99">
        <f>EXP('Final Iteration'!$H$24 + 'Final Iteration'!$H$25*'Modified macro variables'!K48 + 'Final Iteration'!$H$26*'Modified macro variables'!O48)</f>
        <v>2411.4544753865307</v>
      </c>
      <c r="D48" s="17">
        <f t="shared" si="2"/>
        <v>-242.60447538653079</v>
      </c>
      <c r="E48" s="17">
        <f t="shared" si="4"/>
        <v>58856.931477573824</v>
      </c>
      <c r="F48" s="32">
        <f t="shared" si="3"/>
        <v>0.11185857730434599</v>
      </c>
    </row>
    <row r="49" spans="1:6" x14ac:dyDescent="0.3">
      <c r="A49" s="28" t="str">
        <f>'Macro data transformed'!A50</f>
        <v>Q4 2016</v>
      </c>
      <c r="B49" s="114">
        <f>'Equity Portfolio of the Bank'!M50</f>
        <v>2238.83</v>
      </c>
      <c r="C49" s="99">
        <f>EXP('Final Iteration'!$H$24 + 'Final Iteration'!$H$25*'Modified macro variables'!K49 + 'Final Iteration'!$H$26*'Modified macro variables'!O49)</f>
        <v>2314.561303134949</v>
      </c>
      <c r="D49" s="17">
        <f t="shared" si="2"/>
        <v>-75.73130313494903</v>
      </c>
      <c r="E49" s="17">
        <f t="shared" si="4"/>
        <v>5735.2302745175411</v>
      </c>
      <c r="F49" s="32">
        <f t="shared" si="3"/>
        <v>3.38262856648111E-2</v>
      </c>
    </row>
    <row r="50" spans="1:6" x14ac:dyDescent="0.3">
      <c r="A50" s="28" t="str">
        <f>'Macro data transformed'!A51</f>
        <v>Q1 2017</v>
      </c>
      <c r="B50" s="114">
        <f>'Equity Portfolio of the Bank'!M51</f>
        <v>2362.7199999999998</v>
      </c>
      <c r="C50" s="99">
        <f>EXP('Final Iteration'!$H$24 + 'Final Iteration'!$H$25*'Modified macro variables'!K50 + 'Final Iteration'!$H$26*'Modified macro variables'!O50)</f>
        <v>2231.725946148299</v>
      </c>
      <c r="D50" s="17">
        <f t="shared" si="2"/>
        <v>130.99405385170076</v>
      </c>
      <c r="E50" s="17">
        <f t="shared" si="4"/>
        <v>17159.442144502278</v>
      </c>
      <c r="F50" s="32">
        <f t="shared" si="3"/>
        <v>5.544205570346921E-2</v>
      </c>
    </row>
    <row r="51" spans="1:6" x14ac:dyDescent="0.3">
      <c r="A51" s="28" t="str">
        <f>'Macro data transformed'!A52</f>
        <v>Q2 2017</v>
      </c>
      <c r="B51" s="114">
        <f>'Equity Portfolio of the Bank'!M52</f>
        <v>2423.41</v>
      </c>
      <c r="C51" s="99">
        <f>EXP('Final Iteration'!$H$24 + 'Final Iteration'!$H$25*'Modified macro variables'!K51 + 'Final Iteration'!$H$26*'Modified macro variables'!O51)</f>
        <v>2414.4840580988512</v>
      </c>
      <c r="D51" s="17">
        <f t="shared" si="2"/>
        <v>8.9259419011486898</v>
      </c>
      <c r="E51" s="17">
        <f t="shared" si="4"/>
        <v>79.672438822681883</v>
      </c>
      <c r="F51" s="32">
        <f t="shared" si="3"/>
        <v>3.6832157584348875E-3</v>
      </c>
    </row>
    <row r="52" spans="1:6" x14ac:dyDescent="0.3">
      <c r="A52" s="28" t="str">
        <f>'Macro data transformed'!A53</f>
        <v>Q3 2017</v>
      </c>
      <c r="B52" s="114">
        <f>'Equity Portfolio of the Bank'!M53</f>
        <v>2603.2773015873017</v>
      </c>
      <c r="C52" s="99">
        <f>EXP('Final Iteration'!$H$24 + 'Final Iteration'!$H$25*'Modified macro variables'!K52 + 'Final Iteration'!$H$26*'Modified macro variables'!O52)</f>
        <v>2518.7206141040338</v>
      </c>
      <c r="D52" s="17">
        <f t="shared" si="2"/>
        <v>84.556687483267979</v>
      </c>
      <c r="E52" s="17">
        <f t="shared" si="4"/>
        <v>7149.8333981430478</v>
      </c>
      <c r="F52" s="32">
        <f t="shared" si="3"/>
        <v>3.2480860733395962E-2</v>
      </c>
    </row>
    <row r="53" spans="1:6" x14ac:dyDescent="0.3">
      <c r="A53" s="28" t="str">
        <f>'Macro data transformed'!A54</f>
        <v>Q4 2017</v>
      </c>
      <c r="B53" s="114">
        <f>'Equity Portfolio of the Bank'!M54</f>
        <v>2733.4767213114756</v>
      </c>
      <c r="C53" s="99">
        <f>EXP('Final Iteration'!$H$24 + 'Final Iteration'!$H$25*'Modified macro variables'!K53 + 'Final Iteration'!$H$26*'Modified macro variables'!O53)</f>
        <v>2638.7766261617826</v>
      </c>
      <c r="D53" s="17">
        <f t="shared" si="2"/>
        <v>94.70009514969297</v>
      </c>
      <c r="E53" s="17">
        <f t="shared" si="4"/>
        <v>8968.1080213609021</v>
      </c>
      <c r="F53" s="32">
        <f t="shared" si="3"/>
        <v>3.464455885479701E-2</v>
      </c>
    </row>
    <row r="54" spans="1:6" x14ac:dyDescent="0.3">
      <c r="A54" s="28" t="str">
        <f>'Macro data transformed'!A55</f>
        <v>Q1 2018</v>
      </c>
      <c r="B54" s="114">
        <f>'Equity Portfolio of the Bank'!M55</f>
        <v>2669.29</v>
      </c>
      <c r="C54" s="99">
        <f>EXP('Final Iteration'!$H$24 + 'Final Iteration'!$H$25*'Modified macro variables'!K54 + 'Final Iteration'!$H$26*'Modified macro variables'!O54)</f>
        <v>2431.629737971853</v>
      </c>
      <c r="D54" s="17">
        <f t="shared" si="2"/>
        <v>237.66026202814692</v>
      </c>
      <c r="E54" s="17">
        <f t="shared" si="4"/>
        <v>56482.400147287452</v>
      </c>
      <c r="F54" s="32">
        <f t="shared" si="3"/>
        <v>8.9035010069399317E-2</v>
      </c>
    </row>
    <row r="55" spans="1:6" x14ac:dyDescent="0.3">
      <c r="A55" s="28" t="str">
        <f>'Macro data transformed'!A56</f>
        <v>Q2 2018</v>
      </c>
      <c r="B55" s="114">
        <f>'Equity Portfolio of the Bank'!M56</f>
        <v>2760.05</v>
      </c>
      <c r="C55" s="99">
        <f>EXP('Final Iteration'!$H$24 + 'Final Iteration'!$H$25*'Modified macro variables'!K55 + 'Final Iteration'!$H$26*'Modified macro variables'!O55)</f>
        <v>2488.2452593375265</v>
      </c>
      <c r="D55" s="17">
        <f t="shared" si="2"/>
        <v>271.80474066247371</v>
      </c>
      <c r="E55" s="17">
        <f t="shared" si="4"/>
        <v>73877.817046594588</v>
      </c>
      <c r="F55" s="32">
        <f t="shared" si="3"/>
        <v>9.8478194475634023E-2</v>
      </c>
    </row>
    <row r="56" spans="1:6" x14ac:dyDescent="0.3">
      <c r="A56" s="28" t="str">
        <f>'Macro data transformed'!A57</f>
        <v xml:space="preserve">Q3 2018 </v>
      </c>
      <c r="B56" s="114">
        <f>'Equity Portfolio of the Bank'!M57</f>
        <v>2942.92</v>
      </c>
      <c r="C56" s="99">
        <f>EXP('Final Iteration'!$H$24 + 'Final Iteration'!$H$25*'Modified macro variables'!K56 + 'Final Iteration'!$H$26*'Modified macro variables'!O56)</f>
        <v>2388.9022659563338</v>
      </c>
      <c r="D56" s="17">
        <f t="shared" si="2"/>
        <v>554.01773404366622</v>
      </c>
      <c r="E56" s="17">
        <f t="shared" si="4"/>
        <v>306935.6496348785</v>
      </c>
      <c r="F56" s="32">
        <f t="shared" si="3"/>
        <v>0.18825443234735101</v>
      </c>
    </row>
    <row r="57" spans="1:6" x14ac:dyDescent="0.3">
      <c r="A57" s="28" t="str">
        <f>'Macro data transformed'!A58</f>
        <v>Q4 2018</v>
      </c>
      <c r="B57" s="114">
        <f>'Equity Portfolio of the Bank'!M58</f>
        <v>2507.67</v>
      </c>
      <c r="C57" s="99">
        <f>EXP('Final Iteration'!$H$24 + 'Final Iteration'!$H$25*'Modified macro variables'!K57 + 'Final Iteration'!$H$26*'Modified macro variables'!O57)</f>
        <v>2309.8122655774046</v>
      </c>
      <c r="D57" s="17">
        <f t="shared" si="2"/>
        <v>197.85773442259551</v>
      </c>
      <c r="E57" s="17">
        <f t="shared" si="4"/>
        <v>39147.683070842337</v>
      </c>
      <c r="F57" s="32">
        <f t="shared" si="3"/>
        <v>7.8901025423040311E-2</v>
      </c>
    </row>
    <row r="58" spans="1:6" x14ac:dyDescent="0.3">
      <c r="A58" s="28" t="str">
        <f>'Macro data transformed'!A59</f>
        <v>Q1 2019</v>
      </c>
      <c r="B58" s="114">
        <f>'Equity Portfolio of the Bank'!M59</f>
        <v>2845.83</v>
      </c>
      <c r="C58" s="99">
        <f>EXP('Final Iteration'!$H$24 + 'Final Iteration'!$H$25*'Modified macro variables'!K58 + 'Final Iteration'!$H$26*'Modified macro variables'!O58)</f>
        <v>2488.2452593375265</v>
      </c>
      <c r="D58" s="17">
        <f t="shared" si="2"/>
        <v>357.58474066247345</v>
      </c>
      <c r="E58" s="17">
        <f t="shared" si="4"/>
        <v>127866.84675464839</v>
      </c>
      <c r="F58" s="32">
        <f t="shared" si="3"/>
        <v>0.12565217903475381</v>
      </c>
    </row>
    <row r="59" spans="1:6" x14ac:dyDescent="0.3">
      <c r="A59" s="28" t="str">
        <f>'Macro data transformed'!A60</f>
        <v>Q2 2019</v>
      </c>
      <c r="B59" s="114">
        <f>'Equity Portfolio of the Bank'!M60</f>
        <v>2948.19</v>
      </c>
      <c r="C59" s="99">
        <f>EXP('Final Iteration'!$H$24 + 'Final Iteration'!$H$25*'Modified macro variables'!K59 + 'Final Iteration'!$H$26*'Modified macro variables'!O59)</f>
        <v>2866.4047122693223</v>
      </c>
      <c r="D59" s="17">
        <f t="shared" si="2"/>
        <v>81.785287730677737</v>
      </c>
      <c r="E59" s="17">
        <f t="shared" si="4"/>
        <v>6688.8332891897462</v>
      </c>
      <c r="F59" s="32">
        <f t="shared" si="3"/>
        <v>2.7740847004663109E-2</v>
      </c>
    </row>
    <row r="60" spans="1:6" x14ac:dyDescent="0.3">
      <c r="A60" s="28" t="str">
        <f>'Macro data transformed'!A61</f>
        <v>Q3 2019</v>
      </c>
      <c r="B60" s="114">
        <f>'Equity Portfolio of the Bank'!M61</f>
        <v>2967.49</v>
      </c>
      <c r="C60" s="99">
        <f>EXP('Final Iteration'!$H$24 + 'Final Iteration'!$H$25*'Modified macro variables'!K60 + 'Final Iteration'!$H$26*'Modified macro variables'!O60)</f>
        <v>3268.790042785166</v>
      </c>
      <c r="D60" s="17">
        <f t="shared" si="2"/>
        <v>-301.30004278516617</v>
      </c>
      <c r="E60" s="17">
        <f t="shared" si="4"/>
        <v>90781.715782342959</v>
      </c>
      <c r="F60" s="32">
        <f t="shared" si="3"/>
        <v>0.10153363373934408</v>
      </c>
    </row>
    <row r="61" spans="1:6" x14ac:dyDescent="0.3">
      <c r="A61" s="28" t="str">
        <f>'Macro data transformed'!A62</f>
        <v>Q4 2019</v>
      </c>
      <c r="B61" s="114">
        <f>'Equity Portfolio of the Bank'!M62</f>
        <v>3220.25</v>
      </c>
      <c r="C61" s="99">
        <f>EXP('Final Iteration'!$H$24 + 'Final Iteration'!$H$25*'Modified macro variables'!K61 + 'Final Iteration'!$H$26*'Modified macro variables'!O61)</f>
        <v>3179.8653680523335</v>
      </c>
      <c r="D61" s="17">
        <f t="shared" si="2"/>
        <v>40.384631947666549</v>
      </c>
      <c r="E61" s="17">
        <f t="shared" si="4"/>
        <v>1630.9184975484895</v>
      </c>
      <c r="F61" s="32">
        <f t="shared" si="3"/>
        <v>1.2540837496364117E-2</v>
      </c>
    </row>
    <row r="62" spans="1:6" x14ac:dyDescent="0.3">
      <c r="A62" s="28" t="str">
        <f>'Macro data transformed'!A63</f>
        <v>Q1 2020</v>
      </c>
      <c r="B62" s="114">
        <f>'Equity Portfolio of the Bank'!M63</f>
        <v>2533.02</v>
      </c>
      <c r="C62" s="99">
        <f>EXP('Final Iteration'!$H$24 + 'Final Iteration'!$H$25*'Modified macro variables'!K62 + 'Final Iteration'!$H$26*'Modified macro variables'!O62)</f>
        <v>3175.0303526770444</v>
      </c>
      <c r="D62" s="17">
        <f t="shared" si="2"/>
        <v>-642.01035267704447</v>
      </c>
      <c r="E62" s="17">
        <f t="shared" si="4"/>
        <v>412177.29294450302</v>
      </c>
      <c r="F62" s="32">
        <f t="shared" si="3"/>
        <v>0.25345648778021668</v>
      </c>
    </row>
    <row r="63" spans="1:6" x14ac:dyDescent="0.3">
      <c r="A63" s="28" t="str">
        <f>'Macro data transformed'!A64</f>
        <v>Q2 2020</v>
      </c>
      <c r="B63" s="114">
        <f>'Equity Portfolio of the Bank'!M64</f>
        <v>3078.13</v>
      </c>
      <c r="C63" s="99">
        <f>EXP('Final Iteration'!$H$24 + 'Final Iteration'!$H$25*'Modified macro variables'!K63 + 'Final Iteration'!$H$26*'Modified macro variables'!O63)</f>
        <v>3212.2071126128835</v>
      </c>
      <c r="D63" s="17">
        <f t="shared" si="2"/>
        <v>-134.07711261288341</v>
      </c>
      <c r="E63" s="17">
        <f t="shared" si="4"/>
        <v>17976.67212660782</v>
      </c>
      <c r="F63" s="32">
        <f t="shared" si="3"/>
        <v>4.3557975983107733E-2</v>
      </c>
    </row>
    <row r="64" spans="1:6" x14ac:dyDescent="0.3">
      <c r="A64" s="28" t="str">
        <f>'Macro data transformed'!A65</f>
        <v>Q3 2020</v>
      </c>
      <c r="B64" s="114">
        <f>'Equity Portfolio of the Bank'!M65</f>
        <v>3344.15</v>
      </c>
      <c r="C64" s="99">
        <f>EXP('Final Iteration'!$H$24 + 'Final Iteration'!$H$25*'Modified macro variables'!K64 + 'Final Iteration'!$H$26*'Modified macro variables'!O64)</f>
        <v>3621.7041880702718</v>
      </c>
      <c r="D64" s="17">
        <f t="shared" si="2"/>
        <v>-277.55418807027172</v>
      </c>
      <c r="E64" s="17">
        <f t="shared" si="4"/>
        <v>77036.327315347764</v>
      </c>
      <c r="F64" s="32">
        <f t="shared" si="3"/>
        <v>8.2996931378757452E-2</v>
      </c>
    </row>
    <row r="65" spans="1:6" x14ac:dyDescent="0.3">
      <c r="A65" s="28" t="str">
        <f>'Macro data transformed'!A66</f>
        <v>Q4 2020</v>
      </c>
      <c r="B65" s="114">
        <f>'Equity Portfolio of the Bank'!M66</f>
        <v>3823.17</v>
      </c>
      <c r="C65" s="99">
        <f>EXP('Final Iteration'!$H$24 + 'Final Iteration'!$H$25*'Modified macro variables'!K65 + 'Final Iteration'!$H$26*'Modified macro variables'!O65)</f>
        <v>3935.1694009132934</v>
      </c>
      <c r="D65" s="17">
        <f t="shared" si="2"/>
        <v>-111.99940091329336</v>
      </c>
      <c r="E65" s="17">
        <f t="shared" si="4"/>
        <v>12543.865804936617</v>
      </c>
      <c r="F65" s="32">
        <f t="shared" si="3"/>
        <v>2.9294904729136647E-2</v>
      </c>
    </row>
    <row r="66" spans="1:6" x14ac:dyDescent="0.3">
      <c r="A66" s="28" t="str">
        <f>'Macro data transformed'!A67</f>
        <v>Q1 2021</v>
      </c>
      <c r="B66" s="114">
        <f>'Equity Portfolio of the Bank'!M67</f>
        <v>4055.46</v>
      </c>
      <c r="C66" s="99">
        <f>EXP('Final Iteration'!$H$24 + 'Final Iteration'!$H$25*'Modified macro variables'!K66 + 'Final Iteration'!$H$26*'Modified macro variables'!O66)</f>
        <v>3906.3823783018902</v>
      </c>
      <c r="D66" s="17">
        <f t="shared" si="2"/>
        <v>149.07762169810985</v>
      </c>
      <c r="E66" s="17">
        <f t="shared" si="4"/>
        <v>22224.137291164752</v>
      </c>
      <c r="F66" s="32">
        <f t="shared" si="3"/>
        <v>3.6759731743898315E-2</v>
      </c>
    </row>
    <row r="67" spans="1:6" x14ac:dyDescent="0.3">
      <c r="A67" s="28" t="str">
        <f>'Macro data transformed'!A68</f>
        <v>Q2 2021</v>
      </c>
      <c r="B67" s="114">
        <f>'Equity Portfolio of the Bank'!M68</f>
        <v>4377.24</v>
      </c>
      <c r="C67" s="99">
        <f>EXP('Final Iteration'!$H$24 + 'Final Iteration'!$H$25*'Modified macro variables'!K67 + 'Final Iteration'!$H$26*'Modified macro variables'!O67)</f>
        <v>4032.9238647611019</v>
      </c>
      <c r="D67" s="17">
        <f>B67-C67</f>
        <v>344.31613523889791</v>
      </c>
      <c r="E67" s="17">
        <f t="shared" si="4"/>
        <v>118553.60098585104</v>
      </c>
      <c r="F67" s="32">
        <f t="shared" si="3"/>
        <v>7.8660556706714263E-2</v>
      </c>
    </row>
    <row r="68" spans="1:6" x14ac:dyDescent="0.3">
      <c r="A68" s="28" t="str">
        <f>'Macro data transformed'!A69</f>
        <v>Q3 2021</v>
      </c>
      <c r="B68" s="114">
        <f>'Equity Portfolio of the Bank'!M69</f>
        <v>4357.9399999999996</v>
      </c>
      <c r="C68" s="99">
        <f>EXP('Final Iteration'!$H$24 + 'Final Iteration'!$H$25*'Modified macro variables'!K68 + 'Final Iteration'!$H$26*'Modified macro variables'!O68)</f>
        <v>4492.029998832556</v>
      </c>
      <c r="D68" s="17">
        <f>B68-C68</f>
        <v>-134.08999883255638</v>
      </c>
      <c r="E68" s="17">
        <f t="shared" si="4"/>
        <v>17980.127786914971</v>
      </c>
      <c r="F68" s="32">
        <f t="shared" si="3"/>
        <v>3.0769124593857736E-2</v>
      </c>
    </row>
    <row r="69" spans="1:6" x14ac:dyDescent="0.3">
      <c r="A69" s="28" t="str">
        <f>'Macro data transformed'!A70</f>
        <v>Q4 2021</v>
      </c>
      <c r="B69" s="114">
        <f>'Equity Portfolio of the Bank'!M70</f>
        <v>4740.84</v>
      </c>
      <c r="C69" s="99">
        <f>EXP('Final Iteration'!$H$24 + 'Final Iteration'!$H$25*'Modified macro variables'!K69 + 'Final Iteration'!$H$26*'Modified macro variables'!O69)</f>
        <v>4318.1042167342521</v>
      </c>
      <c r="D69" s="17">
        <f>B69-C69</f>
        <v>422.73578326574807</v>
      </c>
      <c r="E69" s="17">
        <f t="shared" si="4"/>
        <v>178705.54245330553</v>
      </c>
      <c r="F69" s="32">
        <f t="shared" si="3"/>
        <v>8.9168962307470415E-2</v>
      </c>
    </row>
    <row r="70" spans="1:6" x14ac:dyDescent="0.3">
      <c r="E70" s="34"/>
    </row>
    <row r="71" spans="1:6" x14ac:dyDescent="0.3">
      <c r="E71" s="34"/>
    </row>
    <row r="72" spans="1:6" x14ac:dyDescent="0.3">
      <c r="E72" s="34"/>
    </row>
    <row r="73" spans="1:6" x14ac:dyDescent="0.3">
      <c r="E73" s="34"/>
    </row>
  </sheetData>
  <mergeCells count="2">
    <mergeCell ref="I1:J1"/>
    <mergeCell ref="I22:O25"/>
  </mergeCell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73D76D-3460-4703-B23C-4914425E081E}">
  <sheetPr>
    <tabColor theme="1"/>
  </sheetPr>
  <dimension ref="A1:K15"/>
  <sheetViews>
    <sheetView showGridLines="0" workbookViewId="0">
      <selection activeCell="B3" sqref="B3"/>
    </sheetView>
  </sheetViews>
  <sheetFormatPr defaultRowHeight="14" x14ac:dyDescent="0.3"/>
  <cols>
    <col min="4" max="4" width="9.08203125" style="44" customWidth="1"/>
    <col min="5" max="5" width="8.75" style="26" customWidth="1"/>
    <col min="8" max="8" width="9.08203125" style="44" customWidth="1"/>
    <col min="9" max="9" width="8.75" style="26" customWidth="1"/>
    <col min="13" max="13" width="8.08203125" customWidth="1"/>
  </cols>
  <sheetData>
    <row r="1" spans="1:11" x14ac:dyDescent="0.3">
      <c r="A1" s="267" t="s">
        <v>119</v>
      </c>
      <c r="B1" s="267" t="s">
        <v>119</v>
      </c>
      <c r="C1" s="268"/>
      <c r="D1" s="51"/>
      <c r="E1" s="267" t="s">
        <v>120</v>
      </c>
      <c r="F1" s="267"/>
      <c r="G1" s="268"/>
      <c r="H1" s="51"/>
      <c r="I1" s="267" t="s">
        <v>121</v>
      </c>
      <c r="J1" s="267" t="s">
        <v>121</v>
      </c>
      <c r="K1" s="268"/>
    </row>
    <row r="2" spans="1:11" ht="26" x14ac:dyDescent="0.3">
      <c r="A2" s="37" t="s">
        <v>123</v>
      </c>
      <c r="B2" s="16" t="s">
        <v>160</v>
      </c>
      <c r="C2" s="16" t="s">
        <v>161</v>
      </c>
      <c r="D2" s="21"/>
      <c r="E2" s="16" t="s">
        <v>123</v>
      </c>
      <c r="F2" s="16" t="s">
        <v>160</v>
      </c>
      <c r="G2" s="16" t="s">
        <v>161</v>
      </c>
      <c r="H2" s="21"/>
      <c r="I2" s="16" t="s">
        <v>123</v>
      </c>
      <c r="J2" s="37" t="s">
        <v>160</v>
      </c>
      <c r="K2" s="29" t="s">
        <v>161</v>
      </c>
    </row>
    <row r="3" spans="1:11" x14ac:dyDescent="0.3">
      <c r="A3" s="8" t="s">
        <v>62</v>
      </c>
      <c r="B3" s="12">
        <v>282</v>
      </c>
      <c r="C3" s="12">
        <v>4.0999999999999996</v>
      </c>
      <c r="D3" s="30"/>
      <c r="E3" s="8" t="s">
        <v>62</v>
      </c>
      <c r="F3" s="12">
        <v>272</v>
      </c>
      <c r="G3" s="12">
        <v>3.8</v>
      </c>
      <c r="H3" s="30"/>
      <c r="I3" s="8" t="s">
        <v>62</v>
      </c>
      <c r="J3" s="13">
        <v>262</v>
      </c>
      <c r="K3" s="13">
        <v>7.1</v>
      </c>
    </row>
    <row r="4" spans="1:11" x14ac:dyDescent="0.3">
      <c r="A4" s="8" t="s">
        <v>63</v>
      </c>
      <c r="B4" s="12">
        <v>286</v>
      </c>
      <c r="C4" s="12">
        <v>4.3</v>
      </c>
      <c r="D4" s="30"/>
      <c r="E4" s="8" t="s">
        <v>63</v>
      </c>
      <c r="F4" s="12">
        <v>262</v>
      </c>
      <c r="G4" s="12">
        <v>4.2</v>
      </c>
      <c r="H4" s="30"/>
      <c r="I4" s="8" t="s">
        <v>63</v>
      </c>
      <c r="J4" s="13">
        <v>234</v>
      </c>
      <c r="K4" s="13">
        <v>7.7</v>
      </c>
    </row>
    <row r="5" spans="1:11" x14ac:dyDescent="0.3">
      <c r="A5" s="8" t="s">
        <v>64</v>
      </c>
      <c r="B5" s="12">
        <v>289</v>
      </c>
      <c r="C5" s="12">
        <v>4.4000000000000004</v>
      </c>
      <c r="D5" s="30"/>
      <c r="E5" s="8" t="s">
        <v>64</v>
      </c>
      <c r="F5" s="12">
        <v>254</v>
      </c>
      <c r="G5" s="12">
        <v>4.4000000000000004</v>
      </c>
      <c r="H5" s="30"/>
      <c r="I5" s="8" t="s">
        <v>64</v>
      </c>
      <c r="J5" s="13">
        <v>212</v>
      </c>
      <c r="K5" s="13">
        <v>7.9</v>
      </c>
    </row>
    <row r="6" spans="1:11" x14ac:dyDescent="0.3">
      <c r="A6" s="8" t="s">
        <v>65</v>
      </c>
      <c r="B6" s="12">
        <v>293</v>
      </c>
      <c r="C6" s="12">
        <v>4.5</v>
      </c>
      <c r="D6" s="30"/>
      <c r="E6" s="8" t="s">
        <v>65</v>
      </c>
      <c r="F6" s="12">
        <v>247</v>
      </c>
      <c r="G6" s="12">
        <v>4.5999999999999996</v>
      </c>
      <c r="H6" s="30"/>
      <c r="I6" s="8" t="s">
        <v>65</v>
      </c>
      <c r="J6" s="13">
        <v>195</v>
      </c>
      <c r="K6" s="13">
        <v>8</v>
      </c>
    </row>
    <row r="7" spans="1:11" x14ac:dyDescent="0.3">
      <c r="A7" s="8" t="s">
        <v>66</v>
      </c>
      <c r="B7" s="12">
        <v>297</v>
      </c>
      <c r="C7" s="12">
        <v>4.5999999999999996</v>
      </c>
      <c r="D7" s="30"/>
      <c r="E7" s="8" t="s">
        <v>66</v>
      </c>
      <c r="F7" s="12">
        <v>242</v>
      </c>
      <c r="G7" s="12">
        <v>4.8</v>
      </c>
      <c r="H7" s="30"/>
      <c r="I7" s="8" t="s">
        <v>66</v>
      </c>
      <c r="J7" s="13">
        <v>181</v>
      </c>
      <c r="K7" s="13">
        <v>8.1</v>
      </c>
    </row>
    <row r="8" spans="1:11" x14ac:dyDescent="0.3">
      <c r="A8" s="8" t="s">
        <v>67</v>
      </c>
      <c r="B8" s="12">
        <v>300</v>
      </c>
      <c r="C8" s="12">
        <v>4.7</v>
      </c>
      <c r="D8" s="30"/>
      <c r="E8" s="8" t="s">
        <v>67</v>
      </c>
      <c r="F8" s="12">
        <v>239</v>
      </c>
      <c r="G8" s="12">
        <v>4.8</v>
      </c>
      <c r="H8" s="30"/>
      <c r="I8" s="8" t="s">
        <v>67</v>
      </c>
      <c r="J8" s="13">
        <v>173</v>
      </c>
      <c r="K8" s="13">
        <v>7.9</v>
      </c>
    </row>
    <row r="9" spans="1:11" x14ac:dyDescent="0.3">
      <c r="A9" s="8" t="s">
        <v>68</v>
      </c>
      <c r="B9" s="12">
        <v>304</v>
      </c>
      <c r="C9" s="12">
        <v>4.8</v>
      </c>
      <c r="D9" s="30"/>
      <c r="E9" s="8" t="s">
        <v>68</v>
      </c>
      <c r="F9" s="12">
        <v>237</v>
      </c>
      <c r="G9" s="12">
        <v>4.7</v>
      </c>
      <c r="H9" s="30"/>
      <c r="I9" s="8" t="s">
        <v>68</v>
      </c>
      <c r="J9" s="13">
        <v>167</v>
      </c>
      <c r="K9" s="13">
        <v>7.5</v>
      </c>
    </row>
    <row r="10" spans="1:11" x14ac:dyDescent="0.3">
      <c r="A10" s="8" t="s">
        <v>69</v>
      </c>
      <c r="B10" s="12">
        <v>308</v>
      </c>
      <c r="C10" s="12">
        <v>4.9000000000000004</v>
      </c>
      <c r="D10" s="30"/>
      <c r="E10" s="8" t="s">
        <v>69</v>
      </c>
      <c r="F10" s="12">
        <v>237</v>
      </c>
      <c r="G10" s="12">
        <v>4.5999999999999996</v>
      </c>
      <c r="H10" s="30"/>
      <c r="I10" s="8" t="s">
        <v>69</v>
      </c>
      <c r="J10" s="13">
        <v>167</v>
      </c>
      <c r="K10" s="13">
        <v>7.1</v>
      </c>
    </row>
    <row r="11" spans="1:11" x14ac:dyDescent="0.3">
      <c r="A11" s="8" t="s">
        <v>70</v>
      </c>
      <c r="B11" s="12">
        <v>310</v>
      </c>
      <c r="C11" s="12">
        <v>5.0999999999999996</v>
      </c>
      <c r="D11" s="30"/>
      <c r="E11" s="8" t="s">
        <v>70</v>
      </c>
      <c r="F11" s="12">
        <v>237</v>
      </c>
      <c r="G11" s="12">
        <v>4.5999999999999996</v>
      </c>
      <c r="H11" s="30"/>
      <c r="I11" s="8" t="s">
        <v>70</v>
      </c>
      <c r="J11" s="13">
        <v>167</v>
      </c>
      <c r="K11" s="13">
        <v>6.7</v>
      </c>
    </row>
    <row r="12" spans="1:11" x14ac:dyDescent="0.3">
      <c r="A12" s="8" t="s">
        <v>71</v>
      </c>
      <c r="B12" s="12">
        <v>313</v>
      </c>
      <c r="C12" s="12">
        <v>5.0999999999999996</v>
      </c>
      <c r="D12" s="30"/>
      <c r="E12" s="8" t="s">
        <v>71</v>
      </c>
      <c r="F12" s="12">
        <v>238</v>
      </c>
      <c r="G12" s="12">
        <v>4.4000000000000004</v>
      </c>
      <c r="H12" s="30"/>
      <c r="I12" s="8" t="s">
        <v>71</v>
      </c>
      <c r="J12" s="13">
        <v>170</v>
      </c>
      <c r="K12" s="13">
        <v>6.3</v>
      </c>
    </row>
    <row r="13" spans="1:11" x14ac:dyDescent="0.3">
      <c r="A13" s="8" t="s">
        <v>72</v>
      </c>
      <c r="B13" s="12">
        <v>315</v>
      </c>
      <c r="C13" s="12">
        <v>5.2</v>
      </c>
      <c r="D13" s="30"/>
      <c r="E13" s="8" t="s">
        <v>72</v>
      </c>
      <c r="F13" s="12">
        <v>239</v>
      </c>
      <c r="G13" s="12">
        <v>4.3</v>
      </c>
      <c r="H13" s="30"/>
      <c r="I13" s="8" t="s">
        <v>72</v>
      </c>
      <c r="J13" s="13">
        <v>172</v>
      </c>
      <c r="K13" s="13">
        <v>5.9</v>
      </c>
    </row>
    <row r="14" spans="1:11" x14ac:dyDescent="0.3">
      <c r="A14" s="8" t="s">
        <v>73</v>
      </c>
      <c r="B14" s="12">
        <v>317</v>
      </c>
      <c r="C14" s="12">
        <v>5.2</v>
      </c>
      <c r="D14" s="30"/>
      <c r="E14" s="8" t="s">
        <v>73</v>
      </c>
      <c r="F14" s="12">
        <v>240</v>
      </c>
      <c r="G14" s="12">
        <v>4.2</v>
      </c>
      <c r="H14" s="30"/>
      <c r="I14" s="8" t="s">
        <v>73</v>
      </c>
      <c r="J14" s="13">
        <v>176</v>
      </c>
      <c r="K14" s="13">
        <v>5.5</v>
      </c>
    </row>
    <row r="15" spans="1:11" x14ac:dyDescent="0.3">
      <c r="A15" s="8" t="s">
        <v>74</v>
      </c>
      <c r="B15" s="12">
        <v>320</v>
      </c>
      <c r="C15" s="12">
        <v>5.2</v>
      </c>
      <c r="D15" s="30"/>
      <c r="E15" s="8" t="s">
        <v>74</v>
      </c>
      <c r="F15" s="12">
        <v>242</v>
      </c>
      <c r="G15" s="12">
        <v>4</v>
      </c>
      <c r="H15" s="30"/>
      <c r="I15" s="8" t="s">
        <v>74</v>
      </c>
      <c r="J15" s="13">
        <v>180</v>
      </c>
      <c r="K15" s="13">
        <v>5</v>
      </c>
    </row>
  </sheetData>
  <mergeCells count="3">
    <mergeCell ref="E1:G1"/>
    <mergeCell ref="A1:C1"/>
    <mergeCell ref="I1:K1"/>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301622-2503-45C4-8560-3877E506C86D}">
  <dimension ref="A1:W57"/>
  <sheetViews>
    <sheetView showGridLines="0" topLeftCell="B1" zoomScale="90" zoomScaleNormal="90" workbookViewId="0">
      <selection activeCell="P25" sqref="P25"/>
    </sheetView>
  </sheetViews>
  <sheetFormatPr defaultColWidth="9" defaultRowHeight="14" x14ac:dyDescent="0.3"/>
  <cols>
    <col min="1" max="1" width="9.08203125" style="33" customWidth="1"/>
    <col min="2" max="3" width="10.25" style="33" customWidth="1"/>
    <col min="4" max="4" width="11.75" style="33" customWidth="1"/>
    <col min="5" max="6" width="9" style="26"/>
    <col min="7" max="7" width="12.33203125" style="26" customWidth="1"/>
    <col min="8" max="8" width="12.25" style="26" customWidth="1"/>
    <col min="9" max="11" width="9" style="26"/>
    <col min="12" max="12" width="13.08203125" style="26" bestFit="1" customWidth="1"/>
    <col min="13" max="14" width="9" style="26"/>
    <col min="15" max="15" width="29.08203125" style="26" bestFit="1" customWidth="1"/>
    <col min="16" max="16" width="12.33203125" style="26" customWidth="1"/>
    <col min="17" max="17" width="13.5" style="26" customWidth="1"/>
    <col min="18" max="18" width="12.33203125" style="26" customWidth="1"/>
    <col min="19" max="19" width="11.75" style="26" customWidth="1"/>
    <col min="20" max="21" width="12.33203125" style="26" customWidth="1"/>
    <col min="22" max="22" width="11.83203125" style="26" customWidth="1"/>
    <col min="23" max="23" width="12.33203125" style="26" customWidth="1"/>
    <col min="24" max="16384" width="9" style="26"/>
  </cols>
  <sheetData>
    <row r="1" spans="1:23" ht="35.25" customHeight="1" thickBot="1" x14ac:dyDescent="0.35">
      <c r="A1" s="269" t="s">
        <v>295</v>
      </c>
      <c r="B1" s="270"/>
      <c r="C1" s="270"/>
      <c r="D1" s="271"/>
    </row>
    <row r="2" spans="1:23" ht="39" x14ac:dyDescent="0.3">
      <c r="A2" s="218" t="s">
        <v>123</v>
      </c>
      <c r="B2" s="218" t="s">
        <v>288</v>
      </c>
      <c r="C2" s="218" t="s">
        <v>233</v>
      </c>
      <c r="D2" s="218" t="s">
        <v>60</v>
      </c>
      <c r="F2" s="216" t="s">
        <v>123</v>
      </c>
      <c r="G2" s="216" t="s">
        <v>233</v>
      </c>
      <c r="H2" s="216" t="s">
        <v>60</v>
      </c>
      <c r="I2" s="216" t="s">
        <v>122</v>
      </c>
      <c r="J2" s="37" t="s">
        <v>289</v>
      </c>
      <c r="K2" s="37" t="s">
        <v>107</v>
      </c>
      <c r="L2" s="37" t="s">
        <v>115</v>
      </c>
      <c r="M2" s="37" t="s">
        <v>116</v>
      </c>
      <c r="O2" s="54" t="s">
        <v>87</v>
      </c>
      <c r="P2" s="55"/>
      <c r="Q2" s="55"/>
      <c r="R2" s="55"/>
      <c r="S2" s="55"/>
      <c r="T2" s="55"/>
      <c r="U2" s="55"/>
      <c r="V2" s="55"/>
      <c r="W2" s="56"/>
    </row>
    <row r="3" spans="1:23" ht="14.5" thickBot="1" x14ac:dyDescent="0.35">
      <c r="A3" s="28" t="str">
        <f>'In-Sample Analysis'!A3</f>
        <v>Q2 2005</v>
      </c>
      <c r="B3" s="217">
        <f>'Macro data transformed'!G4</f>
        <v>4.4386078427320008</v>
      </c>
      <c r="C3" s="217">
        <f>'Macro data transformed'!H4</f>
        <v>3.456208616196482</v>
      </c>
      <c r="D3" s="217">
        <f>'Macro data transformed'!I4</f>
        <v>118.34110760222369</v>
      </c>
      <c r="F3" s="121" t="s">
        <v>66</v>
      </c>
      <c r="G3" s="121">
        <v>4.5</v>
      </c>
      <c r="H3" s="121">
        <v>283</v>
      </c>
      <c r="I3" s="121">
        <v>2845.83</v>
      </c>
      <c r="J3" s="121">
        <f>EXP($P$25+$P$26*G3+$P$27*H3)</f>
        <v>2511.9643797252597</v>
      </c>
      <c r="K3" s="207">
        <f>I3-J3</f>
        <v>333.86562027474019</v>
      </c>
      <c r="L3" s="207">
        <f>K3^2</f>
        <v>111466.25240143701</v>
      </c>
      <c r="M3" s="121">
        <f>ABS(K3/I3)</f>
        <v>0.11731748568071185</v>
      </c>
      <c r="O3" s="57"/>
      <c r="P3" s="4"/>
      <c r="Q3" s="4"/>
      <c r="R3" s="4"/>
      <c r="S3" s="4"/>
      <c r="T3" s="4"/>
      <c r="U3" s="4"/>
      <c r="V3" s="4"/>
      <c r="W3" s="58"/>
    </row>
    <row r="4" spans="1:23" ht="14.5" x14ac:dyDescent="0.35">
      <c r="A4" s="28" t="str">
        <f>'In-Sample Analysis'!A4</f>
        <v>Q3 2005</v>
      </c>
      <c r="B4" s="217">
        <f>'Macro data transformed'!G5</f>
        <v>4.4661985404046991</v>
      </c>
      <c r="C4" s="217">
        <f>'Macro data transformed'!H5</f>
        <v>3.3814474091271158</v>
      </c>
      <c r="D4" s="217">
        <f>'Macro data transformed'!I5</f>
        <v>123.47207742548954</v>
      </c>
      <c r="F4" s="121" t="s">
        <v>67</v>
      </c>
      <c r="G4" s="121">
        <v>4</v>
      </c>
      <c r="H4" s="121">
        <v>296</v>
      </c>
      <c r="I4" s="121">
        <v>2948.19</v>
      </c>
      <c r="J4" s="121">
        <f t="shared" ref="J4:J14" si="0">EXP($P$25+$P$26*G4+$P$27*H4)</f>
        <v>2901.4998273683386</v>
      </c>
      <c r="K4" s="207">
        <f t="shared" ref="K4:K14" si="1">I4-J4</f>
        <v>46.690172631661426</v>
      </c>
      <c r="L4" s="207">
        <f t="shared" ref="L4:L14" si="2">K4^2</f>
        <v>2179.9722203743459</v>
      </c>
      <c r="M4" s="121">
        <f t="shared" ref="M4:M14" si="3">ABS(K4/I4)</f>
        <v>1.5836894037243674E-2</v>
      </c>
      <c r="O4" s="59" t="s">
        <v>88</v>
      </c>
      <c r="P4" s="7"/>
      <c r="Q4" s="4"/>
      <c r="R4" s="4"/>
      <c r="S4" s="4"/>
      <c r="T4" s="4"/>
      <c r="U4" s="4"/>
      <c r="V4" s="4"/>
      <c r="W4" s="58"/>
    </row>
    <row r="5" spans="1:23" x14ac:dyDescent="0.3">
      <c r="A5" s="28" t="str">
        <f>'In-Sample Analysis'!A5</f>
        <v>Q4 2005</v>
      </c>
      <c r="B5" s="217">
        <f>'Macro data transformed'!G6</f>
        <v>4.4703479586282988</v>
      </c>
      <c r="C5" s="217">
        <f>'Macro data transformed'!H6</f>
        <v>3.7814474091271153</v>
      </c>
      <c r="D5" s="217">
        <f>'Macro data transformed'!I6</f>
        <v>127.85543517806173</v>
      </c>
      <c r="F5" s="121" t="s">
        <v>68</v>
      </c>
      <c r="G5" s="121">
        <v>3.4</v>
      </c>
      <c r="H5" s="121">
        <v>305</v>
      </c>
      <c r="I5" s="121">
        <v>2967.49</v>
      </c>
      <c r="J5" s="121">
        <f t="shared" si="0"/>
        <v>3317.5418082659262</v>
      </c>
      <c r="K5" s="207">
        <f t="shared" si="1"/>
        <v>-350.05180826592641</v>
      </c>
      <c r="L5" s="207">
        <f t="shared" si="2"/>
        <v>122536.2684702449</v>
      </c>
      <c r="M5" s="121">
        <f t="shared" si="3"/>
        <v>0.11796225371136093</v>
      </c>
      <c r="O5" s="60" t="s">
        <v>89</v>
      </c>
      <c r="P5" s="2">
        <v>0.94591351627376818</v>
      </c>
      <c r="Q5" s="4"/>
      <c r="R5" s="4"/>
      <c r="S5" s="4"/>
      <c r="T5" s="4"/>
      <c r="U5" s="4"/>
      <c r="V5" s="4"/>
      <c r="W5" s="58"/>
    </row>
    <row r="6" spans="1:23" x14ac:dyDescent="0.3">
      <c r="A6" s="28" t="str">
        <f>'In-Sample Analysis'!A6</f>
        <v>Q1 2006</v>
      </c>
      <c r="B6" s="217">
        <f>'Macro data transformed'!G7</f>
        <v>4.5010733879232028</v>
      </c>
      <c r="C6" s="217">
        <f>'Macro data transformed'!H7</f>
        <v>3.6319249949883834</v>
      </c>
      <c r="D6" s="217">
        <f>'Macro data transformed'!I7</f>
        <v>131.23879293063391</v>
      </c>
      <c r="F6" s="121" t="s">
        <v>69</v>
      </c>
      <c r="G6" s="121">
        <v>3.3</v>
      </c>
      <c r="H6" s="121">
        <v>298</v>
      </c>
      <c r="I6" s="121">
        <v>3220.25</v>
      </c>
      <c r="J6" s="121">
        <f t="shared" si="0"/>
        <v>3226.2835758712731</v>
      </c>
      <c r="K6" s="207">
        <f t="shared" si="1"/>
        <v>-6.0335758712731149</v>
      </c>
      <c r="L6" s="207">
        <f t="shared" si="2"/>
        <v>36.404037794409128</v>
      </c>
      <c r="M6" s="121">
        <f t="shared" si="3"/>
        <v>1.8736358578598292E-3</v>
      </c>
      <c r="O6" s="60" t="s">
        <v>90</v>
      </c>
      <c r="P6" s="2">
        <v>0.8947523802694044</v>
      </c>
      <c r="Q6" s="4"/>
      <c r="R6" s="4"/>
      <c r="S6" s="4"/>
      <c r="T6" s="4"/>
      <c r="U6" s="4"/>
      <c r="V6" s="4"/>
      <c r="W6" s="58"/>
    </row>
    <row r="7" spans="1:23" x14ac:dyDescent="0.3">
      <c r="A7" s="28" t="str">
        <f>'In-Sample Analysis'!A7</f>
        <v>Q2 2006</v>
      </c>
      <c r="B7" s="217">
        <f>'Macro data transformed'!G8</f>
        <v>4.468185249620805</v>
      </c>
      <c r="C7" s="217">
        <f>'Macro data transformed'!H8</f>
        <v>4.1319249949883829</v>
      </c>
      <c r="D7" s="217">
        <f>'Macro data transformed'!I8</f>
        <v>136.99595671855292</v>
      </c>
      <c r="F7" s="121" t="s">
        <v>70</v>
      </c>
      <c r="G7" s="121">
        <v>3.4</v>
      </c>
      <c r="H7" s="121">
        <v>300</v>
      </c>
      <c r="I7" s="121">
        <v>2533.02</v>
      </c>
      <c r="J7" s="121">
        <f t="shared" si="0"/>
        <v>3220.9599172598109</v>
      </c>
      <c r="K7" s="207">
        <f t="shared" si="1"/>
        <v>-687.93991725981095</v>
      </c>
      <c r="L7" s="207">
        <f t="shared" si="2"/>
        <v>473261.32975943555</v>
      </c>
      <c r="M7" s="121">
        <f t="shared" si="3"/>
        <v>0.27158882174629928</v>
      </c>
      <c r="O7" s="60" t="s">
        <v>91</v>
      </c>
      <c r="P7" s="2">
        <v>0.89070439489515074</v>
      </c>
      <c r="Q7" s="4"/>
      <c r="R7" s="4"/>
      <c r="S7" s="4"/>
      <c r="T7" s="4"/>
      <c r="U7" s="4"/>
      <c r="V7" s="4"/>
      <c r="W7" s="58"/>
    </row>
    <row r="8" spans="1:23" x14ac:dyDescent="0.3">
      <c r="A8" s="28" t="str">
        <f>'In-Sample Analysis'!A8</f>
        <v>Q3 2006</v>
      </c>
      <c r="B8" s="217">
        <f>'Macro data transformed'!G9</f>
        <v>4.525757635958449</v>
      </c>
      <c r="C8" s="217">
        <f>'Macro data transformed'!H9</f>
        <v>3.9450219773149682</v>
      </c>
      <c r="D8" s="217">
        <f>'Macro data transformed'!I9</f>
        <v>142.00550843577827</v>
      </c>
      <c r="F8" s="121" t="s">
        <v>71</v>
      </c>
      <c r="G8" s="121">
        <v>3.4</v>
      </c>
      <c r="H8" s="121">
        <v>302</v>
      </c>
      <c r="I8" s="121">
        <v>3078.13</v>
      </c>
      <c r="J8" s="121">
        <f t="shared" si="0"/>
        <v>3259.2505993165887</v>
      </c>
      <c r="K8" s="207">
        <f t="shared" si="1"/>
        <v>-181.1205993165886</v>
      </c>
      <c r="L8" s="207">
        <f t="shared" si="2"/>
        <v>32804.671496800234</v>
      </c>
      <c r="M8" s="121">
        <f t="shared" si="3"/>
        <v>5.8841114350787198E-2</v>
      </c>
      <c r="O8" s="60" t="s">
        <v>92</v>
      </c>
      <c r="P8" s="2">
        <v>6.8418104359556489E-2</v>
      </c>
      <c r="Q8" s="4"/>
      <c r="R8" s="4"/>
      <c r="S8" s="4"/>
      <c r="T8" s="4"/>
      <c r="U8" s="4"/>
      <c r="V8" s="4"/>
      <c r="W8" s="58"/>
    </row>
    <row r="9" spans="1:23" ht="14.5" thickBot="1" x14ac:dyDescent="0.35">
      <c r="A9" s="28" t="str">
        <f>'In-Sample Analysis'!A9</f>
        <v>Q4 2006</v>
      </c>
      <c r="B9" s="217">
        <f>'Macro data transformed'!G10</f>
        <v>4.5668114475173347</v>
      </c>
      <c r="C9" s="217">
        <f>'Macro data transformed'!H10</f>
        <v>3.6450219773149684</v>
      </c>
      <c r="D9" s="217">
        <f>'Macro data transformed'!I10</f>
        <v>142.01506015300365</v>
      </c>
      <c r="F9" s="121" t="s">
        <v>72</v>
      </c>
      <c r="G9" s="121">
        <v>2.4</v>
      </c>
      <c r="H9" s="121">
        <v>300</v>
      </c>
      <c r="I9" s="121">
        <v>3344.15</v>
      </c>
      <c r="J9" s="121">
        <f t="shared" si="0"/>
        <v>3685.3761991611045</v>
      </c>
      <c r="K9" s="207">
        <f t="shared" si="1"/>
        <v>-341.22619916110443</v>
      </c>
      <c r="L9" s="207">
        <f t="shared" si="2"/>
        <v>116435.3189939337</v>
      </c>
      <c r="M9" s="121">
        <f t="shared" si="3"/>
        <v>0.1020367504929816</v>
      </c>
      <c r="O9" s="61" t="s">
        <v>93</v>
      </c>
      <c r="P9" s="5">
        <v>55</v>
      </c>
      <c r="Q9" s="4"/>
      <c r="R9" s="4"/>
      <c r="S9" s="4"/>
      <c r="T9" s="4"/>
      <c r="U9" s="4"/>
      <c r="V9" s="4"/>
      <c r="W9" s="58"/>
    </row>
    <row r="10" spans="1:23" x14ac:dyDescent="0.3">
      <c r="A10" s="28" t="str">
        <f>'In-Sample Analysis'!A10</f>
        <v>Q1 2007</v>
      </c>
      <c r="B10" s="217">
        <f>'Macro data transformed'!G11</f>
        <v>4.5462271145086124</v>
      </c>
      <c r="C10" s="217">
        <f>'Macro data transformed'!H11</f>
        <v>3.7571637879190174</v>
      </c>
      <c r="D10" s="217">
        <f>'Macro data transformed'!I11</f>
        <v>147.89364204696315</v>
      </c>
      <c r="F10" s="121" t="s">
        <v>73</v>
      </c>
      <c r="G10" s="121">
        <v>2.2999999999999998</v>
      </c>
      <c r="H10" s="121">
        <v>312</v>
      </c>
      <c r="I10" s="121">
        <v>3823.17</v>
      </c>
      <c r="J10" s="121">
        <f t="shared" si="0"/>
        <v>4009.8310982551702</v>
      </c>
      <c r="K10" s="207">
        <f t="shared" si="1"/>
        <v>-186.66109825517015</v>
      </c>
      <c r="L10" s="207">
        <f t="shared" si="2"/>
        <v>34842.365601826285</v>
      </c>
      <c r="M10" s="121">
        <f t="shared" si="3"/>
        <v>4.8823645889450415E-2</v>
      </c>
      <c r="O10" s="57"/>
      <c r="P10" s="4"/>
      <c r="Q10" s="4"/>
      <c r="R10" s="4"/>
      <c r="S10" s="4"/>
      <c r="T10" s="4"/>
      <c r="U10" s="4"/>
      <c r="V10" s="4"/>
      <c r="W10" s="58"/>
    </row>
    <row r="11" spans="1:23" ht="14.5" thickBot="1" x14ac:dyDescent="0.35">
      <c r="A11" s="28" t="str">
        <f>'In-Sample Analysis'!A11</f>
        <v>Q2 2007</v>
      </c>
      <c r="B11" s="217">
        <f>'Macro data transformed'!G12</f>
        <v>4.6019866402705869</v>
      </c>
      <c r="C11" s="217">
        <f>'Macro data transformed'!H12</f>
        <v>3.9571637879190176</v>
      </c>
      <c r="D11" s="217">
        <f>'Macro data transformed'!I12</f>
        <v>154.27699979953533</v>
      </c>
      <c r="F11" s="121" t="s">
        <v>74</v>
      </c>
      <c r="G11" s="121">
        <v>2.4</v>
      </c>
      <c r="H11" s="121">
        <v>313</v>
      </c>
      <c r="I11" s="121">
        <v>4055.46</v>
      </c>
      <c r="J11" s="121">
        <f t="shared" si="0"/>
        <v>3979.6295401872094</v>
      </c>
      <c r="K11" s="207">
        <f t="shared" si="1"/>
        <v>75.83045981279065</v>
      </c>
      <c r="L11" s="207">
        <f t="shared" si="2"/>
        <v>5750.2586354192581</v>
      </c>
      <c r="M11" s="121">
        <f>ABS(K11/I11)</f>
        <v>1.8698362161823974E-2</v>
      </c>
      <c r="O11" s="57" t="s">
        <v>94</v>
      </c>
      <c r="P11" s="4"/>
      <c r="Q11" s="4"/>
      <c r="R11" s="4"/>
      <c r="S11" s="4"/>
      <c r="T11" s="4"/>
      <c r="U11" s="4"/>
      <c r="V11" s="4"/>
      <c r="W11" s="58"/>
    </row>
    <row r="12" spans="1:23" ht="14.5" x14ac:dyDescent="0.35">
      <c r="A12" s="28" t="str">
        <f>'In-Sample Analysis'!A12</f>
        <v>Q3 2007</v>
      </c>
      <c r="B12" s="217">
        <f>'Macro data transformed'!G13</f>
        <v>4.5963367509535153</v>
      </c>
      <c r="C12" s="217">
        <f>'Macro data transformed'!H13</f>
        <v>4.1824025808496508</v>
      </c>
      <c r="D12" s="217">
        <f>'Macro data transformed'!I13</f>
        <v>158.91274548141388</v>
      </c>
      <c r="F12" s="121" t="s">
        <v>236</v>
      </c>
      <c r="G12" s="121">
        <v>2.6</v>
      </c>
      <c r="H12" s="121">
        <v>323</v>
      </c>
      <c r="I12" s="121">
        <v>4377.24</v>
      </c>
      <c r="J12" s="121">
        <f t="shared" si="0"/>
        <v>4109.6564026498609</v>
      </c>
      <c r="K12" s="207">
        <f t="shared" si="1"/>
        <v>267.58359735013892</v>
      </c>
      <c r="L12" s="207">
        <f t="shared" si="2"/>
        <v>71600.981570841264</v>
      </c>
      <c r="M12" s="121">
        <f t="shared" si="3"/>
        <v>6.1130666207504944E-2</v>
      </c>
      <c r="O12" s="62"/>
      <c r="P12" s="6" t="s">
        <v>98</v>
      </c>
      <c r="Q12" s="6" t="s">
        <v>99</v>
      </c>
      <c r="R12" s="6" t="s">
        <v>100</v>
      </c>
      <c r="S12" s="6" t="s">
        <v>101</v>
      </c>
      <c r="T12" s="6" t="s">
        <v>102</v>
      </c>
      <c r="U12" s="4"/>
      <c r="V12" s="4"/>
      <c r="W12" s="58"/>
    </row>
    <row r="13" spans="1:23" x14ac:dyDescent="0.3">
      <c r="A13" s="28" t="str">
        <f>'In-Sample Analysis'!A13</f>
        <v>Q4 2007</v>
      </c>
      <c r="B13" s="217">
        <f>'Macro data transformed'!G14</f>
        <v>4.5515680275621513</v>
      </c>
      <c r="C13" s="217">
        <f>'Macro data transformed'!H14</f>
        <v>3.870260770245602</v>
      </c>
      <c r="D13" s="217">
        <f>'Macro data transformed'!I14</f>
        <v>155.92229719863923</v>
      </c>
      <c r="F13" s="121" t="s">
        <v>237</v>
      </c>
      <c r="G13" s="121">
        <v>2.4</v>
      </c>
      <c r="H13" s="121">
        <v>337</v>
      </c>
      <c r="I13" s="121">
        <v>4357.9399999999996</v>
      </c>
      <c r="J13" s="121">
        <f t="shared" si="0"/>
        <v>4585.9767697641873</v>
      </c>
      <c r="K13" s="207">
        <f t="shared" si="1"/>
        <v>-228.03676976418774</v>
      </c>
      <c r="L13" s="207">
        <f t="shared" si="2"/>
        <v>52000.768364485164</v>
      </c>
      <c r="M13" s="121">
        <f t="shared" si="3"/>
        <v>5.2326734595746556E-2</v>
      </c>
      <c r="O13" s="60" t="s">
        <v>95</v>
      </c>
      <c r="P13" s="2">
        <v>2</v>
      </c>
      <c r="Q13" s="2">
        <v>2.0693597502778514</v>
      </c>
      <c r="R13" s="2">
        <v>1.0346798751389257</v>
      </c>
      <c r="S13" s="2">
        <v>221.0364656849504</v>
      </c>
      <c r="T13" s="2">
        <v>3.7802397904349592E-26</v>
      </c>
      <c r="U13" s="4"/>
      <c r="V13" s="4"/>
      <c r="W13" s="58"/>
    </row>
    <row r="14" spans="1:23" x14ac:dyDescent="0.3">
      <c r="A14" s="28" t="str">
        <f>'In-Sample Analysis'!A14</f>
        <v>Q1 2008</v>
      </c>
      <c r="B14" s="217">
        <f>'Macro data transformed'!G15</f>
        <v>4.4616736245516453</v>
      </c>
      <c r="C14" s="217">
        <f>'Macro data transformed'!H15</f>
        <v>4.0450219773149687</v>
      </c>
      <c r="D14" s="217">
        <f>'Macro data transformed'!I15</f>
        <v>142.92229719863923</v>
      </c>
      <c r="F14" s="121" t="s">
        <v>238</v>
      </c>
      <c r="G14" s="121">
        <v>2.7</v>
      </c>
      <c r="H14" s="121">
        <v>337</v>
      </c>
      <c r="I14" s="121">
        <v>4740.84</v>
      </c>
      <c r="J14" s="121">
        <f t="shared" si="0"/>
        <v>4404.3609005320232</v>
      </c>
      <c r="K14" s="207">
        <f t="shared" si="1"/>
        <v>336.47909946797699</v>
      </c>
      <c r="L14" s="207">
        <f t="shared" si="2"/>
        <v>113218.18437878076</v>
      </c>
      <c r="M14" s="121">
        <f t="shared" si="3"/>
        <v>7.0974574013882977E-2</v>
      </c>
      <c r="O14" s="60" t="s">
        <v>96</v>
      </c>
      <c r="P14" s="2">
        <v>52</v>
      </c>
      <c r="Q14" s="2">
        <v>0.24341392421606847</v>
      </c>
      <c r="R14" s="2">
        <v>4.6810370041551631E-3</v>
      </c>
      <c r="S14" s="2"/>
      <c r="T14" s="2"/>
      <c r="U14" s="4"/>
      <c r="V14" s="4"/>
      <c r="W14" s="58"/>
    </row>
    <row r="15" spans="1:23" ht="14.5" thickBot="1" x14ac:dyDescent="0.35">
      <c r="A15" s="28" t="str">
        <f>'In-Sample Analysis'!A15</f>
        <v>Q2 2008</v>
      </c>
      <c r="B15" s="217">
        <f>'Macro data transformed'!G16</f>
        <v>4.4679105018487313</v>
      </c>
      <c r="C15" s="217">
        <f>'Macro data transformed'!H16</f>
        <v>4.3076413737802852</v>
      </c>
      <c r="D15" s="217">
        <f>'Macro data transformed'!I16</f>
        <v>137.78177565814804</v>
      </c>
      <c r="O15" s="61" t="s">
        <v>97</v>
      </c>
      <c r="P15" s="5">
        <v>54</v>
      </c>
      <c r="Q15" s="5">
        <v>2.3127736744939198</v>
      </c>
      <c r="R15" s="5"/>
      <c r="S15" s="5"/>
      <c r="T15" s="5"/>
      <c r="U15" s="4"/>
      <c r="V15" s="4"/>
      <c r="W15" s="58"/>
    </row>
    <row r="16" spans="1:23" ht="14.5" thickBot="1" x14ac:dyDescent="0.35">
      <c r="A16" s="28" t="str">
        <f>'In-Sample Analysis'!A16</f>
        <v>Q3 2008</v>
      </c>
      <c r="B16" s="217">
        <f>'Macro data transformed'!G17</f>
        <v>4.3872046661140995</v>
      </c>
      <c r="C16" s="217">
        <f>'Macro data transformed'!H17</f>
        <v>4.5954995631762356</v>
      </c>
      <c r="D16" s="217">
        <f>'Macro data transformed'!I17</f>
        <v>147.51983601161632</v>
      </c>
      <c r="O16" s="57"/>
      <c r="P16" s="4"/>
      <c r="Q16" s="4"/>
      <c r="R16" s="4"/>
      <c r="S16" s="4"/>
      <c r="T16" s="4"/>
      <c r="U16" s="4"/>
      <c r="V16" s="4"/>
      <c r="W16" s="58"/>
    </row>
    <row r="17" spans="1:23" ht="14.5" x14ac:dyDescent="0.35">
      <c r="A17" s="28" t="str">
        <f>'In-Sample Analysis'!A17</f>
        <v>Q4 2008</v>
      </c>
      <c r="B17" s="217">
        <f>'Macro data transformed'!G18</f>
        <v>4.1663145720756045</v>
      </c>
      <c r="C17" s="217">
        <f>'Macro data transformed'!H18</f>
        <v>7.0459771490375029</v>
      </c>
      <c r="D17" s="217">
        <f>'Macro data transformed'!I18</f>
        <v>134.27699979953533</v>
      </c>
      <c r="O17" s="62"/>
      <c r="P17" s="6" t="s">
        <v>103</v>
      </c>
      <c r="Q17" s="6" t="s">
        <v>92</v>
      </c>
      <c r="R17" s="6" t="s">
        <v>104</v>
      </c>
      <c r="S17" s="6" t="s">
        <v>105</v>
      </c>
      <c r="T17" s="6" t="s">
        <v>124</v>
      </c>
      <c r="U17" s="6" t="s">
        <v>125</v>
      </c>
      <c r="V17" s="6" t="s">
        <v>126</v>
      </c>
      <c r="W17" s="63" t="s">
        <v>127</v>
      </c>
    </row>
    <row r="18" spans="1:23" x14ac:dyDescent="0.3">
      <c r="A18" s="28" t="str">
        <f>'In-Sample Analysis'!A18</f>
        <v>Q1 2009</v>
      </c>
      <c r="B18" s="217">
        <f>'Macro data transformed'!G19</f>
        <v>4.1378220358277096</v>
      </c>
      <c r="C18" s="217">
        <f>'Macro data transformed'!H19</f>
        <v>5.4740814571357443</v>
      </c>
      <c r="D18" s="217">
        <f>'Macro data transformed'!I19</f>
        <v>130.38886618835048</v>
      </c>
      <c r="G18" s="272" t="s">
        <v>110</v>
      </c>
      <c r="H18" s="272"/>
      <c r="O18" s="60" t="s">
        <v>86</v>
      </c>
      <c r="P18" s="2">
        <v>4.2347692670305435</v>
      </c>
      <c r="Q18" s="2">
        <v>6.9424540501213106E-2</v>
      </c>
      <c r="R18" s="2">
        <v>60.998160541754629</v>
      </c>
      <c r="S18" s="2">
        <v>4.6521489114999446E-50</v>
      </c>
      <c r="T18" s="2">
        <v>4.0954587346409088</v>
      </c>
      <c r="U18" s="2">
        <v>4.3740797994201781</v>
      </c>
      <c r="V18" s="2">
        <v>4.0954587346409088</v>
      </c>
      <c r="W18" s="64">
        <v>4.3740797994201781</v>
      </c>
    </row>
    <row r="19" spans="1:23" x14ac:dyDescent="0.3">
      <c r="A19" s="28" t="str">
        <f>'In-Sample Analysis'!A19</f>
        <v>Q2 2009</v>
      </c>
      <c r="B19" s="217">
        <f>'Macro data transformed'!G20</f>
        <v>4.3258826444278071</v>
      </c>
      <c r="C19" s="217">
        <f>'Macro data transformed'!H20</f>
        <v>4.6983650783438424</v>
      </c>
      <c r="D19" s="217">
        <f>'Macro data transformed'!I20</f>
        <v>102.37931447112511</v>
      </c>
      <c r="G19" s="215" t="s">
        <v>111</v>
      </c>
      <c r="H19" s="207">
        <f>AVERAGE(L3:L14)</f>
        <v>94677.731327614412</v>
      </c>
      <c r="O19" s="60" t="s">
        <v>233</v>
      </c>
      <c r="P19" s="2">
        <v>-0.13469318367479957</v>
      </c>
      <c r="Q19" s="2">
        <v>1.0291427674322392E-2</v>
      </c>
      <c r="R19" s="2">
        <v>-13.087900720603184</v>
      </c>
      <c r="S19" s="2">
        <v>4.3886968013102327E-18</v>
      </c>
      <c r="T19" s="2">
        <v>-0.15534444413700202</v>
      </c>
      <c r="U19" s="2">
        <v>-0.11404192321259712</v>
      </c>
      <c r="V19" s="2">
        <v>-0.15534444413700202</v>
      </c>
      <c r="W19" s="64">
        <v>-0.11404192321259712</v>
      </c>
    </row>
    <row r="20" spans="1:23" ht="14.5" thickBot="1" x14ac:dyDescent="0.35">
      <c r="A20" s="28" t="str">
        <f>'In-Sample Analysis'!A20</f>
        <v>Q3 2009</v>
      </c>
      <c r="B20" s="217">
        <f>'Macro data transformed'!G21</f>
        <v>4.4125499971610695</v>
      </c>
      <c r="C20" s="217">
        <f>'Macro data transformed'!H21</f>
        <v>3.4721711136906737</v>
      </c>
      <c r="D20" s="217">
        <f>'Macro data transformed'!I21</f>
        <v>94.967301566876856</v>
      </c>
      <c r="G20" s="215" t="s">
        <v>112</v>
      </c>
      <c r="H20" s="219">
        <f>SQRT(H19)/AVERAGE(I3:I14)</f>
        <v>8.7307172174481112E-2</v>
      </c>
      <c r="O20" s="61" t="s">
        <v>60</v>
      </c>
      <c r="P20" s="5">
        <v>5.9089326810770684E-3</v>
      </c>
      <c r="Q20" s="5">
        <v>4.0984919049727946E-4</v>
      </c>
      <c r="R20" s="5">
        <v>14.41733402939658</v>
      </c>
      <c r="S20" s="5">
        <v>8.3411756613328425E-20</v>
      </c>
      <c r="T20" s="5">
        <v>5.086510112408584E-3</v>
      </c>
      <c r="U20" s="5">
        <v>6.7313552497455529E-3</v>
      </c>
      <c r="V20" s="5">
        <v>5.086510112408584E-3</v>
      </c>
      <c r="W20" s="65">
        <v>6.7313552497455529E-3</v>
      </c>
    </row>
    <row r="21" spans="1:23" x14ac:dyDescent="0.3">
      <c r="A21" s="28" t="str">
        <f>'In-Sample Analysis'!A21</f>
        <v>Q4 2009</v>
      </c>
      <c r="B21" s="217">
        <f>'Macro data transformed'!G22</f>
        <v>4.4121371941079222</v>
      </c>
      <c r="C21" s="217">
        <f>'Macro data transformed'!H22</f>
        <v>3.370260770245602</v>
      </c>
      <c r="D21" s="217">
        <f>'Macro data transformed'!I22</f>
        <v>98.069616238466637</v>
      </c>
      <c r="G21" s="215" t="s">
        <v>113</v>
      </c>
      <c r="H21" s="219">
        <f>AVERAGE(M3:M14)</f>
        <v>7.8117578228804427E-2</v>
      </c>
      <c r="O21"/>
      <c r="P21"/>
      <c r="Q21"/>
      <c r="R21"/>
      <c r="S21"/>
      <c r="T21"/>
      <c r="U21"/>
      <c r="V21"/>
      <c r="W21"/>
    </row>
    <row r="22" spans="1:23" x14ac:dyDescent="0.3">
      <c r="A22" s="28" t="str">
        <f>'In-Sample Analysis'!A22</f>
        <v>Q1 2010</v>
      </c>
      <c r="B22" s="217">
        <f>'Macro data transformed'!G23</f>
        <v>4.4420044762829534</v>
      </c>
      <c r="C22" s="217">
        <f>'Macro data transformed'!H23</f>
        <v>3.4319249949883832</v>
      </c>
      <c r="D22" s="217">
        <f>'Macro data transformed'!I23</f>
        <v>95.564840379853962</v>
      </c>
      <c r="O22" s="130"/>
      <c r="P22" s="130"/>
      <c r="Q22"/>
      <c r="R22"/>
      <c r="S22"/>
      <c r="T22"/>
      <c r="U22"/>
      <c r="V22"/>
      <c r="W22"/>
    </row>
    <row r="23" spans="1:23" x14ac:dyDescent="0.3">
      <c r="A23" s="28" t="str">
        <f>'In-Sample Analysis'!A23</f>
        <v>Q2 2010</v>
      </c>
      <c r="B23" s="217">
        <f>'Macro data transformed'!G24</f>
        <v>4.2973357562875742</v>
      </c>
      <c r="C23" s="217">
        <f>'Macro data transformed'!H24</f>
        <v>3.3066862020577501</v>
      </c>
      <c r="D23" s="217">
        <f>'Macro data transformed'!I24</f>
        <v>110.06006452124129</v>
      </c>
      <c r="O23" s="130"/>
      <c r="P23" s="130"/>
      <c r="Q23"/>
      <c r="R23"/>
      <c r="S23"/>
      <c r="T23"/>
      <c r="U23"/>
      <c r="V23"/>
      <c r="W23"/>
    </row>
    <row r="24" spans="1:23" ht="14.5" thickBot="1" x14ac:dyDescent="0.35">
      <c r="A24" s="28" t="str">
        <f>'In-Sample Analysis'!A24</f>
        <v>Q3 2010</v>
      </c>
      <c r="B24" s="217">
        <f>'Macro data transformed'!G25</f>
        <v>4.4463681633284615</v>
      </c>
      <c r="C24" s="217">
        <f>'Macro data transformed'!H25</f>
        <v>2.7814474091271153</v>
      </c>
      <c r="D24" s="217">
        <f>'Macro data transformed'!I25</f>
        <v>106.20058606173248</v>
      </c>
      <c r="O24" s="238" t="s">
        <v>291</v>
      </c>
      <c r="P24" s="238"/>
    </row>
    <row r="25" spans="1:23" ht="14.5" thickBot="1" x14ac:dyDescent="0.35">
      <c r="A25" s="28" t="str">
        <f>'In-Sample Analysis'!A25</f>
        <v>Q4 2010</v>
      </c>
      <c r="B25" s="217">
        <f>'Macro data transformed'!G26</f>
        <v>4.5054591854262593</v>
      </c>
      <c r="C25" s="217">
        <f>'Macro data transformed'!H26</f>
        <v>2.9057310303352142</v>
      </c>
      <c r="D25" s="217">
        <f>'Macro data transformed'!I26</f>
        <v>106.82678002638565</v>
      </c>
      <c r="O25" s="211" t="s">
        <v>86</v>
      </c>
      <c r="P25" s="212">
        <f>P18/(1-'Error regression'!F18)</f>
        <v>6.7627117252336628</v>
      </c>
    </row>
    <row r="26" spans="1:23" ht="14.5" thickBot="1" x14ac:dyDescent="0.35">
      <c r="A26" s="28" t="str">
        <f>'In-Sample Analysis'!A26</f>
        <v>Q1 2011</v>
      </c>
      <c r="B26" s="217">
        <f>'Macro data transformed'!G27</f>
        <v>4.5219431884292067</v>
      </c>
      <c r="C26" s="217">
        <f>'Macro data transformed'!H27</f>
        <v>3.2431116338698969</v>
      </c>
      <c r="D26" s="217">
        <f>'Macro data transformed'!I27</f>
        <v>110.45297399103882</v>
      </c>
      <c r="O26" s="212" t="s">
        <v>233</v>
      </c>
      <c r="P26" s="212">
        <f>P19</f>
        <v>-0.13469318367479957</v>
      </c>
    </row>
    <row r="27" spans="1:23" ht="14.5" thickBot="1" x14ac:dyDescent="0.35">
      <c r="A27" s="28" t="str">
        <f>'In-Sample Analysis'!A27</f>
        <v>Q2 2011</v>
      </c>
      <c r="B27" s="217">
        <f>'Macro data transformed'!G28</f>
        <v>4.4982833723884399</v>
      </c>
      <c r="C27" s="217">
        <f>'Macro data transformed'!H28</f>
        <v>2.9309698232658477</v>
      </c>
      <c r="D27" s="217">
        <f>'Macro data transformed'!I28</f>
        <v>109.95774984965151</v>
      </c>
      <c r="O27" s="214" t="s">
        <v>60</v>
      </c>
      <c r="P27" s="212">
        <f>P20</f>
        <v>5.9089326810770684E-3</v>
      </c>
    </row>
    <row r="28" spans="1:23" x14ac:dyDescent="0.3">
      <c r="A28" s="28" t="str">
        <f>'In-Sample Analysis'!A28</f>
        <v>Q3 2011</v>
      </c>
      <c r="B28" s="217">
        <f>'Macro data transformed'!G29</f>
        <v>4.3451065318729123</v>
      </c>
      <c r="C28" s="217">
        <f>'Macro data transformed'!H29</f>
        <v>2.705731030335214</v>
      </c>
      <c r="D28" s="217">
        <f>'Macro data transformed'!I29</f>
        <v>105.58394381430467</v>
      </c>
    </row>
    <row r="29" spans="1:23" x14ac:dyDescent="0.3">
      <c r="A29" s="28" t="str">
        <f>'In-Sample Analysis'!A29</f>
        <v>Q4 2011</v>
      </c>
      <c r="B29" s="217">
        <f>'Macro data transformed'!G30</f>
        <v>4.508644675295109</v>
      </c>
      <c r="C29" s="217">
        <f>'Macro data transformed'!H30</f>
        <v>3.1178728409392629</v>
      </c>
      <c r="D29" s="217">
        <f>'Macro data transformed'!I30</f>
        <v>114.07916795569199</v>
      </c>
    </row>
    <row r="30" spans="1:23" x14ac:dyDescent="0.3">
      <c r="A30" s="28" t="str">
        <f>'In-Sample Analysis'!A30</f>
        <v>Q1 2012</v>
      </c>
      <c r="B30" s="217">
        <f>'Macro data transformed'!G31</f>
        <v>4.5824204081815152</v>
      </c>
      <c r="C30" s="217">
        <f>'Macro data transformed'!H31</f>
        <v>2.6057310303352144</v>
      </c>
      <c r="D30" s="217">
        <f>'Macro data transformed'!I31</f>
        <v>116.46252570826418</v>
      </c>
    </row>
    <row r="31" spans="1:23" x14ac:dyDescent="0.3">
      <c r="A31" s="28" t="str">
        <f>'In-Sample Analysis'!A31</f>
        <v>Q2 2012</v>
      </c>
      <c r="B31" s="217">
        <f>'Macro data transformed'!G32</f>
        <v>4.5066362744902273</v>
      </c>
      <c r="C31" s="217">
        <f>'Macro data transformed'!H32</f>
        <v>2.6552534444739457</v>
      </c>
      <c r="D31" s="217">
        <f>'Macro data transformed'!I32</f>
        <v>111.59349553153002</v>
      </c>
    </row>
    <row r="32" spans="1:23" x14ac:dyDescent="0.3">
      <c r="A32" s="28" t="str">
        <f>'In-Sample Analysis'!A32</f>
        <v>Q3 2012</v>
      </c>
      <c r="B32" s="217">
        <f>'Macro data transformed'!G33</f>
        <v>4.5751700906387889</v>
      </c>
      <c r="C32" s="217">
        <f>'Macro data transformed'!H33</f>
        <v>2.2926340480086291</v>
      </c>
      <c r="D32" s="217">
        <f>'Macro data transformed'!I33</f>
        <v>116.71491363757052</v>
      </c>
    </row>
    <row r="33" spans="1:13" x14ac:dyDescent="0.3">
      <c r="A33" s="28" t="str">
        <f>'In-Sample Analysis'!A33</f>
        <v>Q4 2012</v>
      </c>
      <c r="B33" s="217">
        <f>'Macro data transformed'!G34</f>
        <v>4.5441215381484383</v>
      </c>
      <c r="C33" s="217">
        <f>'Macro data transformed'!H34</f>
        <v>2.1421564621473612</v>
      </c>
      <c r="D33" s="217">
        <f>'Macro data transformed'!I34</f>
        <v>116.21968949618321</v>
      </c>
    </row>
    <row r="34" spans="1:13" x14ac:dyDescent="0.3">
      <c r="A34" s="28" t="str">
        <f>'In-Sample Analysis'!A34</f>
        <v>Q1 2013</v>
      </c>
      <c r="B34" s="217">
        <f>'Macro data transformed'!G35</f>
        <v>4.6434506355789686</v>
      </c>
      <c r="C34" s="217">
        <f>'Macro data transformed'!H35</f>
        <v>2.3542982727514108</v>
      </c>
      <c r="D34" s="217">
        <f>'Macro data transformed'!I35</f>
        <v>119.84588346083638</v>
      </c>
    </row>
    <row r="35" spans="1:13" x14ac:dyDescent="0.3">
      <c r="A35" s="28" t="str">
        <f>'In-Sample Analysis'!A35</f>
        <v>Q2 2013</v>
      </c>
      <c r="B35" s="217">
        <f>'Macro data transformed'!G36</f>
        <v>4.6310937277243109</v>
      </c>
      <c r="C35" s="217">
        <f>'Macro data transformed'!H36</f>
        <v>2.4169176692167271</v>
      </c>
      <c r="D35" s="217">
        <f>'Macro data transformed'!I36</f>
        <v>126.35065931944905</v>
      </c>
    </row>
    <row r="36" spans="1:13" ht="14.5" customHeight="1" x14ac:dyDescent="0.3">
      <c r="A36" s="28" t="str">
        <f>'In-Sample Analysis'!A36</f>
        <v>Q3 2013</v>
      </c>
      <c r="B36" s="217">
        <f>'Macro data transformed'!G37</f>
        <v>4.6681561420210089</v>
      </c>
      <c r="C36" s="217">
        <f>'Macro data transformed'!H37</f>
        <v>3.2795370656820446</v>
      </c>
      <c r="D36" s="217">
        <f>'Macro data transformed'!I37</f>
        <v>135.3602110366744</v>
      </c>
    </row>
    <row r="37" spans="1:13" x14ac:dyDescent="0.3">
      <c r="A37" s="28" t="str">
        <f>'In-Sample Analysis'!A37</f>
        <v>Q4 2013</v>
      </c>
      <c r="B37" s="217">
        <f>'Macro data transformed'!G38</f>
        <v>4.7456204517934246</v>
      </c>
      <c r="C37" s="217">
        <f>'Macro data transformed'!H38</f>
        <v>2.7431116338698969</v>
      </c>
      <c r="D37" s="217">
        <f>'Macro data transformed'!I38</f>
        <v>133.87453861251242</v>
      </c>
    </row>
    <row r="38" spans="1:13" x14ac:dyDescent="0.3">
      <c r="A38" s="28" t="str">
        <f>'In-Sample Analysis'!A38</f>
        <v>Q1 2014</v>
      </c>
      <c r="B38" s="217">
        <f>'Macro data transformed'!G39</f>
        <v>4.7231550667095039</v>
      </c>
      <c r="C38" s="217">
        <f>'Macro data transformed'!H39</f>
        <v>2.7178728409392634</v>
      </c>
      <c r="D38" s="217">
        <f>'Macro data transformed'!I39</f>
        <v>129.75312050647193</v>
      </c>
    </row>
    <row r="39" spans="1:13" ht="14.5" thickBot="1" x14ac:dyDescent="0.35">
      <c r="A39" s="28" t="str">
        <f>'In-Sample Analysis'!A39</f>
        <v>Q2 2014</v>
      </c>
      <c r="B39" s="217">
        <f>'Macro data transformed'!G40</f>
        <v>4.7642094502150396</v>
      </c>
      <c r="C39" s="217">
        <f>'Macro data transformed'!H40</f>
        <v>2.3552534444739459</v>
      </c>
      <c r="D39" s="217">
        <f>'Macro data transformed'!I40</f>
        <v>136.87453861251242</v>
      </c>
    </row>
    <row r="40" spans="1:13" x14ac:dyDescent="0.3">
      <c r="A40" s="28" t="str">
        <f>'In-Sample Analysis'!A40</f>
        <v>Q3 2014</v>
      </c>
      <c r="B40" s="217">
        <f>'Macro data transformed'!G41</f>
        <v>4.7531954012198234</v>
      </c>
      <c r="C40" s="217">
        <f>'Macro data transformed'!H41</f>
        <v>2.4047758586126782</v>
      </c>
      <c r="D40" s="217">
        <f>'Macro data transformed'!I41</f>
        <v>140.63170240043144</v>
      </c>
      <c r="G40" s="54" t="s">
        <v>292</v>
      </c>
      <c r="H40" s="55"/>
      <c r="I40" s="55"/>
      <c r="J40" s="55"/>
      <c r="K40" s="55"/>
      <c r="L40" s="55"/>
      <c r="M40" s="56"/>
    </row>
    <row r="41" spans="1:13" x14ac:dyDescent="0.3">
      <c r="A41" s="28" t="str">
        <f>'In-Sample Analysis'!A41</f>
        <v>Q4 2014</v>
      </c>
      <c r="B41" s="217">
        <f>'Macro data transformed'!G42</f>
        <v>4.7938792207140946</v>
      </c>
      <c r="C41" s="217">
        <f>'Macro data transformed'!H42</f>
        <v>2.5421564621473616</v>
      </c>
      <c r="D41" s="217">
        <f>'Macro data transformed'!I42</f>
        <v>144.38886618835048</v>
      </c>
      <c r="G41" s="57" t="s">
        <v>293</v>
      </c>
      <c r="H41" s="4"/>
      <c r="I41" s="4"/>
      <c r="J41" s="4"/>
      <c r="K41" s="4"/>
      <c r="L41" s="4"/>
      <c r="M41" s="58"/>
    </row>
    <row r="42" spans="1:13" ht="14.5" thickBot="1" x14ac:dyDescent="0.35">
      <c r="A42" s="28" t="str">
        <f>'In-Sample Analysis'!A42</f>
        <v>Q1 2015</v>
      </c>
      <c r="B42" s="217">
        <f>'Macro data transformed'!G43</f>
        <v>4.7821712290654546</v>
      </c>
      <c r="C42" s="217">
        <f>'Macro data transformed'!H43</f>
        <v>2.4047758586126782</v>
      </c>
      <c r="D42" s="217">
        <f>'Macro data transformed'!I43</f>
        <v>155.14602997626949</v>
      </c>
      <c r="G42" s="223" t="s">
        <v>294</v>
      </c>
      <c r="H42" s="224"/>
      <c r="I42" s="224"/>
      <c r="J42" s="224"/>
      <c r="K42" s="224"/>
      <c r="L42" s="224"/>
      <c r="M42" s="225"/>
    </row>
    <row r="43" spans="1:13" x14ac:dyDescent="0.3">
      <c r="A43" s="28" t="str">
        <f>'In-Sample Analysis'!A43</f>
        <v>Q2 2015</v>
      </c>
      <c r="B43" s="217">
        <f>'Macro data transformed'!G44</f>
        <v>4.778228381334622</v>
      </c>
      <c r="C43" s="217">
        <f>'Macro data transformed'!H44</f>
        <v>2.442156462147361</v>
      </c>
      <c r="D43" s="217">
        <f>'Macro data transformed'!I44</f>
        <v>153.28655151676071</v>
      </c>
    </row>
    <row r="44" spans="1:13" x14ac:dyDescent="0.3">
      <c r="A44" s="28" t="str">
        <f>'In-Sample Analysis'!A44</f>
        <v>Q3 2015</v>
      </c>
      <c r="B44" s="217">
        <f>'Macro data transformed'!G45</f>
        <v>4.7072197050919371</v>
      </c>
      <c r="C44" s="217">
        <f>'Macro data transformed'!H45</f>
        <v>2.8421564621473614</v>
      </c>
      <c r="D44" s="217">
        <f>'Macro data transformed'!I45</f>
        <v>154.16513341072022</v>
      </c>
    </row>
    <row r="45" spans="1:13" x14ac:dyDescent="0.3">
      <c r="A45" s="28" t="str">
        <f>'In-Sample Analysis'!A45</f>
        <v>Q4 2015</v>
      </c>
      <c r="B45" s="217">
        <f>'Macro data transformed'!G46</f>
        <v>4.796625050478811</v>
      </c>
      <c r="C45" s="217">
        <f>'Macro data transformed'!H46</f>
        <v>2.7926340480086296</v>
      </c>
      <c r="D45" s="217">
        <f>'Macro data transformed'!I46</f>
        <v>154.41752134002655</v>
      </c>
    </row>
    <row r="46" spans="1:13" x14ac:dyDescent="0.3">
      <c r="A46" s="28" t="str">
        <f>'In-Sample Analysis'!A46</f>
        <v>Q1 2016</v>
      </c>
      <c r="B46" s="217">
        <f>'Macro data transformed'!G47</f>
        <v>4.7809482227412641</v>
      </c>
      <c r="C46" s="217">
        <f>'Macro data transformed'!H47</f>
        <v>2.8552534444739459</v>
      </c>
      <c r="D46" s="217">
        <f>'Macro data transformed'!I47</f>
        <v>147.04371530467972</v>
      </c>
    </row>
    <row r="47" spans="1:13" x14ac:dyDescent="0.3">
      <c r="A47" s="28" t="str">
        <f>'In-Sample Analysis'!A47</f>
        <v>Q2 2016</v>
      </c>
      <c r="B47" s="217">
        <f>'Macro data transformed'!G48</f>
        <v>4.7968843294135715</v>
      </c>
      <c r="C47" s="217">
        <f>'Macro data transformed'!H48</f>
        <v>2.217872840939263</v>
      </c>
      <c r="D47" s="217">
        <f>'Macro data transformed'!I48</f>
        <v>152.66035755210754</v>
      </c>
    </row>
    <row r="48" spans="1:13" x14ac:dyDescent="0.3">
      <c r="A48" s="28" t="str">
        <f>'In-Sample Analysis'!A48</f>
        <v>Q3 2016</v>
      </c>
      <c r="B48" s="217">
        <f>'Macro data transformed'!G49</f>
        <v>4.8226540592261982</v>
      </c>
      <c r="C48" s="217">
        <f>'Macro data transformed'!H49</f>
        <v>2.0421564621473616</v>
      </c>
      <c r="D48" s="217">
        <f>'Macro data transformed'!I49</f>
        <v>164.53893944606705</v>
      </c>
    </row>
    <row r="49" spans="1:4" x14ac:dyDescent="0.3">
      <c r="A49" s="28" t="str">
        <f>'In-Sample Analysis'!A49</f>
        <v>Q4 2016</v>
      </c>
      <c r="B49" s="217">
        <f>'Macro data transformed'!G50</f>
        <v>4.8421485344856068</v>
      </c>
      <c r="C49" s="217">
        <f>'Macro data transformed'!H50</f>
        <v>2.5916788762860934</v>
      </c>
      <c r="D49" s="217">
        <f>'Macro data transformed'!I50</f>
        <v>161.67946098655824</v>
      </c>
    </row>
    <row r="50" spans="1:4" x14ac:dyDescent="0.3">
      <c r="A50" s="28" t="str">
        <f>'In-Sample Analysis'!A50</f>
        <v>Q1 2017</v>
      </c>
      <c r="B50" s="217">
        <f>'Macro data transformed'!G51</f>
        <v>4.8841379146313599</v>
      </c>
      <c r="C50" s="217">
        <f>'Macro data transformed'!H51</f>
        <v>2.5421564621473616</v>
      </c>
      <c r="D50" s="217">
        <f>'Macro data transformed'!I51</f>
        <v>156.93184891586458</v>
      </c>
    </row>
    <row r="51" spans="1:4" x14ac:dyDescent="0.3">
      <c r="A51" s="28" t="str">
        <f>'In-Sample Analysis'!A51</f>
        <v>Q2 2017</v>
      </c>
      <c r="B51" s="217">
        <f>'Macro data transformed'!G52</f>
        <v>4.8893668295112693</v>
      </c>
      <c r="C51" s="217">
        <f>'Macro data transformed'!H52</f>
        <v>2.3047758586126781</v>
      </c>
      <c r="D51" s="217">
        <f>'Macro data transformed'!I52</f>
        <v>167.4270730572519</v>
      </c>
    </row>
    <row r="52" spans="1:4" x14ac:dyDescent="0.3">
      <c r="A52" s="28" t="str">
        <f>'In-Sample Analysis'!A52</f>
        <v>Q3 2017</v>
      </c>
      <c r="B52" s="217">
        <f>'Macro data transformed'!G53</f>
        <v>4.9514818205835205</v>
      </c>
      <c r="C52" s="217">
        <f>'Macro data transformed'!H53</f>
        <v>2.2795370656820446</v>
      </c>
      <c r="D52" s="217">
        <f>'Macro data transformed'!I53</f>
        <v>169.06281873913042</v>
      </c>
    </row>
    <row r="53" spans="1:4" x14ac:dyDescent="0.3">
      <c r="A53" s="28" t="str">
        <f>'In-Sample Analysis'!A53</f>
        <v>Q4 2017</v>
      </c>
      <c r="B53" s="217">
        <f>'Macro data transformed'!G54</f>
        <v>4.9735221572260109</v>
      </c>
      <c r="C53" s="217">
        <f>'Macro data transformed'!H54</f>
        <v>2.3169176692167275</v>
      </c>
      <c r="D53" s="217">
        <f>'Macro data transformed'!I54</f>
        <v>175.19378856239626</v>
      </c>
    </row>
    <row r="54" spans="1:4" x14ac:dyDescent="0.3">
      <c r="A54" s="28" t="str">
        <f>'In-Sample Analysis'!A54</f>
        <v>Q1 2018</v>
      </c>
      <c r="B54" s="217">
        <f>'Macro data transformed'!G55</f>
        <v>4.9315174334286169</v>
      </c>
      <c r="C54" s="217">
        <f>'Macro data transformed'!H55</f>
        <v>2.7169176692167269</v>
      </c>
      <c r="D54" s="217">
        <f>'Macro data transformed'!I55</f>
        <v>167.20334027962161</v>
      </c>
    </row>
    <row r="55" spans="1:4" x14ac:dyDescent="0.3">
      <c r="A55" s="28" t="str">
        <f>'In-Sample Analysis'!A55</f>
        <v>Q2 2018</v>
      </c>
      <c r="B55" s="217">
        <f>'Macro data transformed'!G56</f>
        <v>4.9738360151583878</v>
      </c>
      <c r="C55" s="217">
        <f>'Macro data transformed'!H56</f>
        <v>2.9673952550779954</v>
      </c>
      <c r="D55" s="217">
        <f>'Macro data transformed'!I56</f>
        <v>182.07237045635577</v>
      </c>
    </row>
    <row r="56" spans="1:4" x14ac:dyDescent="0.3">
      <c r="A56" s="28" t="str">
        <f>'In-Sample Analysis'!A56</f>
        <v xml:space="preserve">Q3 2018 </v>
      </c>
      <c r="B56" s="217">
        <f>'Macro data transformed'!G57</f>
        <v>5.0254908235959892</v>
      </c>
      <c r="C56" s="217">
        <f>'Macro data transformed'!H57</f>
        <v>2.817872840939263</v>
      </c>
      <c r="D56" s="217">
        <f>'Macro data transformed'!I57</f>
        <v>170.21289199684699</v>
      </c>
    </row>
    <row r="57" spans="1:4" x14ac:dyDescent="0.3">
      <c r="A57" s="28" t="str">
        <f>'In-Sample Analysis'!A57</f>
        <v>Q4 2018</v>
      </c>
      <c r="B57" s="217">
        <f>'Macro data transformed'!G58</f>
        <v>4.8414616111906597</v>
      </c>
      <c r="C57" s="217">
        <f>'Macro data transformed'!H58</f>
        <v>3.1178728409392629</v>
      </c>
      <c r="D57" s="217">
        <f>'Macro data transformed'!I58</f>
        <v>173.82953424427478</v>
      </c>
    </row>
  </sheetData>
  <mergeCells count="3">
    <mergeCell ref="A1:D1"/>
    <mergeCell ref="G18:H18"/>
    <mergeCell ref="O24:P24"/>
  </mergeCell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1957BD-2900-42F8-9900-D25A41CA681E}">
  <sheetPr>
    <tabColor theme="1"/>
  </sheetPr>
  <dimension ref="A1"/>
  <sheetViews>
    <sheetView showGridLines="0" zoomScale="90" zoomScaleNormal="90" workbookViewId="0">
      <selection activeCell="J10" sqref="J10"/>
    </sheetView>
  </sheetViews>
  <sheetFormatPr defaultRowHeight="14" x14ac:dyDescent="0.3"/>
  <sheetData/>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511D71-865F-4047-8DDC-9254F9BBC56D}">
  <dimension ref="A1:K18"/>
  <sheetViews>
    <sheetView showGridLines="0" zoomScale="90" zoomScaleNormal="90" workbookViewId="0">
      <selection activeCell="E8" sqref="E8"/>
    </sheetView>
  </sheetViews>
  <sheetFormatPr defaultRowHeight="14" x14ac:dyDescent="0.3"/>
  <cols>
    <col min="1" max="1" width="9.08203125" style="15" customWidth="1"/>
    <col min="2" max="3" width="9.33203125" bestFit="1" customWidth="1"/>
    <col min="4" max="4" width="9.58203125" customWidth="1"/>
    <col min="6" max="6" width="26.25" style="26" customWidth="1"/>
    <col min="7" max="7" width="17.33203125" customWidth="1"/>
    <col min="8" max="9" width="18.33203125" customWidth="1"/>
  </cols>
  <sheetData>
    <row r="1" spans="1:11" ht="26" x14ac:dyDescent="0.3">
      <c r="A1" s="8"/>
      <c r="B1" s="273" t="s">
        <v>122</v>
      </c>
      <c r="C1" s="273"/>
      <c r="D1" s="273"/>
      <c r="E1" s="14"/>
      <c r="F1" s="14"/>
      <c r="G1" s="227" t="s">
        <v>232</v>
      </c>
      <c r="H1" s="227"/>
      <c r="I1" s="227"/>
      <c r="J1" s="26"/>
      <c r="K1" s="113" t="s">
        <v>154</v>
      </c>
    </row>
    <row r="2" spans="1:11" ht="28" x14ac:dyDescent="0.3">
      <c r="A2" s="16" t="s">
        <v>123</v>
      </c>
      <c r="B2" s="109" t="s">
        <v>119</v>
      </c>
      <c r="C2" s="109" t="s">
        <v>120</v>
      </c>
      <c r="D2" s="110" t="s">
        <v>121</v>
      </c>
      <c r="F2" s="111" t="s">
        <v>290</v>
      </c>
      <c r="G2" s="111" t="s">
        <v>119</v>
      </c>
      <c r="H2" s="111" t="s">
        <v>120</v>
      </c>
      <c r="I2" s="112" t="s">
        <v>121</v>
      </c>
      <c r="J2" s="26"/>
      <c r="K2" s="96">
        <f>(0.5*G3+0.35*H3+0.15*I3)*0.2</f>
        <v>327.12870328739518</v>
      </c>
    </row>
    <row r="3" spans="1:11" x14ac:dyDescent="0.3">
      <c r="A3" s="12" t="str">
        <f>Baseline!A2</f>
        <v>Q1 2022</v>
      </c>
      <c r="B3" s="99">
        <f>EXP('Final Iteration'!$H$24+'Final Iteration'!$H$25*Baseline!K2+'Final Iteration'!$H$26*Baseline!O2)</f>
        <v>4279.9982155009548</v>
      </c>
      <c r="C3" s="99">
        <f>EXP('Final Iteration'!$H$24+'Final Iteration'!$H$25*'Adverse '!K2+'Final Iteration'!$H$26*'Adverse '!O2)</f>
        <v>3373.3308066909199</v>
      </c>
      <c r="D3" s="99">
        <f>EXP('Final Iteration'!$H$24+'Final Iteration'!$H$25*'Severely Adverse'!K2+'Final Iteration'!$H$26*'Severely Adverse'!O2)</f>
        <v>2693.9577881378373</v>
      </c>
      <c r="F3" s="97">
        <f>'Equity Portfolio of the Bank'!M70</f>
        <v>4740.84</v>
      </c>
      <c r="G3" s="98">
        <f>$F$3-B11</f>
        <v>665.03521678545212</v>
      </c>
      <c r="H3" s="98">
        <f>$F$3-C11</f>
        <v>2317.2443376962938</v>
      </c>
      <c r="I3" s="98">
        <f>$F$3-D11</f>
        <v>3280.6025990036469</v>
      </c>
      <c r="J3" s="26"/>
      <c r="K3" s="26"/>
    </row>
    <row r="4" spans="1:11" x14ac:dyDescent="0.3">
      <c r="A4" s="12" t="str">
        <f>Baseline!A3</f>
        <v>Q2 2022</v>
      </c>
      <c r="B4" s="99">
        <f>EXP('Final Iteration'!$H$24+'Final Iteration'!$H$25*Baseline!K3+'Final Iteration'!$H$26*Baseline!O3)</f>
        <v>4273.490437723297</v>
      </c>
      <c r="C4" s="99">
        <f>EXP('Final Iteration'!$H$24+'Final Iteration'!$H$25*'Adverse '!K3+'Final Iteration'!$H$26*'Adverse '!O3)</f>
        <v>3058.9566759272548</v>
      </c>
      <c r="D4" s="99">
        <f>EXP('Final Iteration'!$H$24+'Final Iteration'!$H$25*'Severely Adverse'!K3+'Final Iteration'!$H$26*'Severely Adverse'!O3)</f>
        <v>2218.6072358175652</v>
      </c>
      <c r="J4" s="26"/>
      <c r="K4" s="26"/>
    </row>
    <row r="5" spans="1:11" x14ac:dyDescent="0.3">
      <c r="A5" s="12" t="str">
        <f>Baseline!A4</f>
        <v>Q3 2022</v>
      </c>
      <c r="B5" s="99">
        <f>EXP('Final Iteration'!$H$24+'Final Iteration'!$H$25*Baseline!K4+'Final Iteration'!$H$26*Baseline!O4)</f>
        <v>4235.7781399840915</v>
      </c>
      <c r="C5" s="99">
        <f>EXP('Final Iteration'!$H$24+'Final Iteration'!$H$25*'Adverse '!K4+'Final Iteration'!$H$26*'Adverse '!O4)</f>
        <v>2827.4168797725461</v>
      </c>
      <c r="D5" s="99">
        <f>EXP('Final Iteration'!$H$24+'Final Iteration'!$H$25*'Severely Adverse'!K4+'Final Iteration'!$H$26*'Severely Adverse'!O4)</f>
        <v>1912.3307017252805</v>
      </c>
      <c r="J5" s="26"/>
      <c r="K5" s="26"/>
    </row>
    <row r="6" spans="1:11" x14ac:dyDescent="0.3">
      <c r="A6" s="12" t="str">
        <f>Baseline!A5</f>
        <v>Q4 2022</v>
      </c>
      <c r="B6" s="99">
        <f>EXP('Final Iteration'!$H$24+'Final Iteration'!$H$25*Baseline!K5+'Final Iteration'!$H$26*Baseline!O5)</f>
        <v>4198.3986421941308</v>
      </c>
      <c r="C6" s="99">
        <f>EXP('Final Iteration'!$H$24+'Final Iteration'!$H$25*'Adverse '!K5+'Final Iteration'!$H$26*'Adverse '!O5)</f>
        <v>2632.6616501706558</v>
      </c>
      <c r="D6" s="99">
        <f>EXP('Final Iteration'!$H$24+'Final Iteration'!$H$25*'Severely Adverse'!K5+'Final Iteration'!$H$26*'Severely Adverse'!O5)</f>
        <v>1650.8454663221551</v>
      </c>
      <c r="J6" s="26"/>
      <c r="K6" s="26"/>
    </row>
    <row r="7" spans="1:11" x14ac:dyDescent="0.3">
      <c r="A7" s="12" t="str">
        <f>Baseline!A6</f>
        <v>Q1 2023</v>
      </c>
      <c r="B7" s="99">
        <f>EXP('Final Iteration'!$H$24+'Final Iteration'!$H$25*Baseline!K6+'Final Iteration'!$H$26*Baseline!O6)</f>
        <v>4192.0149373396671</v>
      </c>
      <c r="C7" s="99">
        <f>EXP('Final Iteration'!$H$24+'Final Iteration'!$H$25*'Adverse '!K6+'Final Iteration'!$H$26*'Adverse '!O6)</f>
        <v>2498.2999900301884</v>
      </c>
      <c r="D7" s="99">
        <f>EXP('Final Iteration'!$H$24+'Final Iteration'!$H$25*'Severely Adverse'!K6+'Final Iteration'!$H$26*'Severely Adverse'!O6)</f>
        <v>1508.630419288113</v>
      </c>
      <c r="J7" s="26"/>
      <c r="K7" s="26"/>
    </row>
    <row r="8" spans="1:11" x14ac:dyDescent="0.3">
      <c r="A8" s="12" t="str">
        <f>Baseline!A7</f>
        <v>Q2 2023</v>
      </c>
      <c r="B8" s="99">
        <f>EXP('Final Iteration'!$H$24+'Final Iteration'!$H$25*Baseline!K7+'Final Iteration'!$H$26*Baseline!O7)</f>
        <v>4100.6884999928006</v>
      </c>
      <c r="C8" s="99">
        <f>EXP('Final Iteration'!$H$24+'Final Iteration'!$H$25*'Adverse '!K7+'Final Iteration'!$H$26*'Adverse '!O7)</f>
        <v>2405.5461755963815</v>
      </c>
      <c r="D8" s="99">
        <f>EXP('Final Iteration'!$H$24+'Final Iteration'!$H$25*'Severely Adverse'!K7+'Final Iteration'!$H$26*'Severely Adverse'!O7)</f>
        <v>1429.8389542070543</v>
      </c>
      <c r="J8" s="26"/>
      <c r="K8" s="26"/>
    </row>
    <row r="9" spans="1:11" x14ac:dyDescent="0.3">
      <c r="A9" s="12" t="str">
        <f>Baseline!A8</f>
        <v>Q3 2023</v>
      </c>
      <c r="B9" s="99">
        <f>EXP('Final Iteration'!$H$24+'Final Iteration'!$H$25*Baseline!K8+'Final Iteration'!$H$26*Baseline!O8)</f>
        <v>4040.9122483358651</v>
      </c>
      <c r="C9" s="99">
        <f>EXP('Final Iteration'!$H$24+'Final Iteration'!$H$25*'Adverse '!K8+'Final Iteration'!$H$26*'Adverse '!O8)</f>
        <v>2360.6257913262107</v>
      </c>
      <c r="D9" s="99">
        <f>EXP('Final Iteration'!$H$24+'Final Iteration'!$H$25*'Severely Adverse'!K8+'Final Iteration'!$H$26*'Severely Adverse'!O8)</f>
        <v>1379.0336894767752</v>
      </c>
      <c r="J9" s="26"/>
      <c r="K9" s="26"/>
    </row>
    <row r="10" spans="1:11" x14ac:dyDescent="0.3">
      <c r="A10" s="12" t="str">
        <f>Baseline!A9</f>
        <v>Q4 2023</v>
      </c>
      <c r="B10" s="99">
        <f>EXP('Final Iteration'!$H$24+'Final Iteration'!$H$25*Baseline!K9+'Final Iteration'!$H$26*Baseline!O9)</f>
        <v>4058.3210161737543</v>
      </c>
      <c r="C10" s="99">
        <f>EXP('Final Iteration'!$H$24+'Final Iteration'!$H$25*'Adverse '!K9+'Final Iteration'!$H$26*'Adverse '!O9)</f>
        <v>2364.2206111321807</v>
      </c>
      <c r="D10" s="99">
        <f>EXP('Final Iteration'!$H$24+'Final Iteration'!$H$25*'Severely Adverse'!K9+'Final Iteration'!$H$26*'Severely Adverse'!O9)</f>
        <v>1377.3033419056935</v>
      </c>
      <c r="F10" s="80"/>
      <c r="G10" s="80"/>
      <c r="H10" s="80"/>
      <c r="J10" s="26"/>
      <c r="K10" s="26"/>
    </row>
    <row r="11" spans="1:11" x14ac:dyDescent="0.3">
      <c r="A11" s="12" t="str">
        <f>Baseline!A10</f>
        <v>Q1 2024</v>
      </c>
      <c r="B11" s="99">
        <f>EXP('Final Iteration'!$H$24+'Final Iteration'!$H$25*Baseline!K10+'Final Iteration'!$H$26*Baseline!O10)</f>
        <v>4075.804783214548</v>
      </c>
      <c r="C11" s="99">
        <f>EXP('Final Iteration'!$H$24+'Final Iteration'!$H$25*'Adverse '!K10+'Final Iteration'!$H$26*'Adverse '!O10)</f>
        <v>2423.5956623037064</v>
      </c>
      <c r="D11" s="99">
        <f>EXP('Final Iteration'!$H$24+'Final Iteration'!$H$25*'Severely Adverse'!K10+'Final Iteration'!$H$26*'Severely Adverse'!O10)</f>
        <v>1460.2374009963535</v>
      </c>
      <c r="J11" s="26"/>
      <c r="K11" s="26"/>
    </row>
    <row r="12" spans="1:11" x14ac:dyDescent="0.3">
      <c r="A12" s="12" t="str">
        <f>Baseline!A11</f>
        <v>Q2 2024</v>
      </c>
      <c r="B12" s="99">
        <f>EXP('Final Iteration'!$H$24+'Final Iteration'!$H$25*Baseline!K11+'Final Iteration'!$H$26*Baseline!O11)</f>
        <v>4147.5999599760144</v>
      </c>
      <c r="C12" s="99">
        <f>EXP('Final Iteration'!$H$24+'Final Iteration'!$H$25*'Adverse '!K11+'Final Iteration'!$H$26*'Adverse '!O11)</f>
        <v>2524.7173106802625</v>
      </c>
      <c r="D12" s="99">
        <f>EXP('Final Iteration'!$H$24+'Final Iteration'!$H$25*'Severely Adverse'!K11+'Final Iteration'!$H$26*'Severely Adverse'!O11)</f>
        <v>1536.8399943000861</v>
      </c>
      <c r="J12" s="26"/>
      <c r="K12" s="26"/>
    </row>
    <row r="13" spans="1:11" x14ac:dyDescent="0.3">
      <c r="A13" s="12" t="str">
        <f>Baseline!A12</f>
        <v>Q3 2024</v>
      </c>
      <c r="B13" s="99">
        <f>EXP('Final Iteration'!$H$24+'Final Iteration'!$H$25*Baseline!K12+'Final Iteration'!$H$26*Baseline!O12)</f>
        <v>4141.2934949984447</v>
      </c>
      <c r="C13" s="99">
        <f>EXP('Final Iteration'!$H$24+'Final Iteration'!$H$25*'Adverse '!K12+'Final Iteration'!$H$26*'Adverse '!O12)</f>
        <v>2595.6661865785163</v>
      </c>
      <c r="D13" s="99">
        <f>EXP('Final Iteration'!$H$24+'Final Iteration'!$H$25*'Severely Adverse'!K12+'Final Iteration'!$H$26*'Severely Adverse'!O12)</f>
        <v>1626.9030341085706</v>
      </c>
      <c r="J13" s="26"/>
      <c r="K13" s="26"/>
    </row>
    <row r="14" spans="1:11" x14ac:dyDescent="0.3">
      <c r="A14" s="12" t="str">
        <f>Baseline!A13</f>
        <v>Q4 2024</v>
      </c>
      <c r="B14" s="99">
        <f>EXP('Final Iteration'!$H$24+'Final Iteration'!$H$25*Baseline!K13+'Final Iteration'!$H$26*Baseline!O13)</f>
        <v>4214.2422534176421</v>
      </c>
      <c r="C14" s="99">
        <f>EXP('Final Iteration'!$H$24+'Final Iteration'!$H$25*'Adverse '!K13+'Final Iteration'!$H$26*'Adverse '!O13)</f>
        <v>2703.9672730611601</v>
      </c>
      <c r="D14" s="99">
        <f>EXP('Final Iteration'!$H$24+'Final Iteration'!$H$25*'Severely Adverse'!K13+'Final Iteration'!$H$26*'Severely Adverse'!O13)</f>
        <v>1734.935624039271</v>
      </c>
      <c r="J14" s="26"/>
      <c r="K14" s="26"/>
    </row>
    <row r="15" spans="1:11" x14ac:dyDescent="0.3">
      <c r="A15" s="12" t="str">
        <f>Baseline!A14</f>
        <v>Q1 2025</v>
      </c>
      <c r="B15" s="99">
        <f>EXP('Final Iteration'!$H$24+'Final Iteration'!$H$25*Baseline!K14+'Final Iteration'!$H$26*Baseline!O14)</f>
        <v>4232.3977491309133</v>
      </c>
      <c r="C15" s="99">
        <f>EXP('Final Iteration'!$H$24+'Final Iteration'!$H$25*'Adverse '!K14+'Final Iteration'!$H$26*'Adverse '!O14)</f>
        <v>2788.0555804524056</v>
      </c>
      <c r="D15" s="99">
        <f>EXP('Final Iteration'!$H$24+'Final Iteration'!$H$25*'Severely Adverse'!K14+'Final Iteration'!$H$26*'Severely Adverse'!O14)</f>
        <v>1836.6076112028832</v>
      </c>
      <c r="J15" s="26"/>
      <c r="K15" s="26"/>
    </row>
    <row r="16" spans="1:11" x14ac:dyDescent="0.3">
      <c r="J16" s="26"/>
      <c r="K16" s="26"/>
    </row>
    <row r="18" spans="2:3" x14ac:dyDescent="0.3">
      <c r="B18" s="80"/>
      <c r="C18" s="80"/>
    </row>
  </sheetData>
  <mergeCells count="2">
    <mergeCell ref="B1:D1"/>
    <mergeCell ref="G1:I1"/>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40049E-0B84-4A0E-9B3A-40883C3C0467}">
  <dimension ref="A1:N70"/>
  <sheetViews>
    <sheetView showGridLines="0" topLeftCell="A43" zoomScale="90" zoomScaleNormal="90" workbookViewId="0">
      <selection activeCell="M69" sqref="M69"/>
    </sheetView>
  </sheetViews>
  <sheetFormatPr defaultColWidth="8.58203125" defaultRowHeight="12.5" x14ac:dyDescent="0.25"/>
  <cols>
    <col min="1" max="1" width="9.08203125" style="75" customWidth="1"/>
    <col min="2" max="2" width="15.83203125" style="3" customWidth="1"/>
    <col min="3" max="3" width="18" style="3" customWidth="1"/>
    <col min="4" max="12" width="8.58203125" style="3"/>
    <col min="13" max="13" width="17.75" style="3" customWidth="1"/>
    <col min="14" max="16384" width="8.58203125" style="3"/>
  </cols>
  <sheetData>
    <row r="1" spans="1:14" s="82" customFormat="1" ht="51.75" customHeight="1" x14ac:dyDescent="0.25">
      <c r="A1" s="226" t="s">
        <v>201</v>
      </c>
      <c r="B1" s="226"/>
      <c r="C1" s="226"/>
      <c r="L1" s="226" t="s">
        <v>202</v>
      </c>
      <c r="M1" s="226"/>
      <c r="N1" s="3"/>
    </row>
    <row r="2" spans="1:14" ht="13" x14ac:dyDescent="0.25">
      <c r="A2" s="16" t="s">
        <v>123</v>
      </c>
      <c r="B2" s="16" t="s">
        <v>109</v>
      </c>
      <c r="C2" s="16" t="s">
        <v>204</v>
      </c>
      <c r="L2" s="16" t="s">
        <v>123</v>
      </c>
      <c r="M2" s="16" t="s">
        <v>109</v>
      </c>
    </row>
    <row r="3" spans="1:14" x14ac:dyDescent="0.25">
      <c r="A3" s="11" t="s">
        <v>38</v>
      </c>
      <c r="B3" s="98">
        <v>1180.5899999999999</v>
      </c>
      <c r="C3" s="83"/>
      <c r="L3" s="11" t="s">
        <v>38</v>
      </c>
      <c r="M3" s="11">
        <v>1180.5899999999999</v>
      </c>
    </row>
    <row r="4" spans="1:14" x14ac:dyDescent="0.25">
      <c r="A4" s="11" t="s">
        <v>39</v>
      </c>
      <c r="B4" s="98">
        <v>1191.33</v>
      </c>
      <c r="C4" s="83"/>
      <c r="L4" s="11" t="s">
        <v>39</v>
      </c>
      <c r="M4" s="11">
        <v>1191.33</v>
      </c>
    </row>
    <row r="5" spans="1:14" x14ac:dyDescent="0.25">
      <c r="A5" s="11" t="s">
        <v>40</v>
      </c>
      <c r="B5" s="98">
        <v>1228.81</v>
      </c>
      <c r="C5" s="83"/>
      <c r="L5" s="11" t="s">
        <v>40</v>
      </c>
      <c r="M5" s="11">
        <v>1228.81</v>
      </c>
    </row>
    <row r="6" spans="1:14" x14ac:dyDescent="0.25">
      <c r="A6" s="11" t="s">
        <v>41</v>
      </c>
      <c r="B6" s="98">
        <v>1248.29</v>
      </c>
      <c r="C6" s="83"/>
      <c r="L6" s="11" t="s">
        <v>41</v>
      </c>
      <c r="M6" s="11">
        <v>1248.29</v>
      </c>
    </row>
    <row r="7" spans="1:14" x14ac:dyDescent="0.25">
      <c r="A7" s="11" t="s">
        <v>42</v>
      </c>
      <c r="B7" s="98">
        <v>1294.83</v>
      </c>
      <c r="C7" s="83"/>
      <c r="L7" s="11" t="s">
        <v>42</v>
      </c>
      <c r="M7" s="11">
        <v>1294.83</v>
      </c>
    </row>
    <row r="8" spans="1:14" x14ac:dyDescent="0.25">
      <c r="A8" s="11" t="s">
        <v>43</v>
      </c>
      <c r="B8" s="98">
        <v>1270.2</v>
      </c>
      <c r="C8" s="83"/>
      <c r="L8" s="11" t="s">
        <v>43</v>
      </c>
      <c r="M8" s="11">
        <v>1270.2</v>
      </c>
    </row>
    <row r="9" spans="1:14" x14ac:dyDescent="0.25">
      <c r="A9" s="11" t="s">
        <v>44</v>
      </c>
      <c r="B9" s="98">
        <v>1335.85</v>
      </c>
      <c r="C9" s="83"/>
      <c r="L9" s="11" t="s">
        <v>44</v>
      </c>
      <c r="M9" s="11">
        <v>1335.85</v>
      </c>
    </row>
    <row r="10" spans="1:14" x14ac:dyDescent="0.25">
      <c r="A10" s="11" t="s">
        <v>45</v>
      </c>
      <c r="B10" s="98">
        <v>1418.3</v>
      </c>
      <c r="C10" s="83"/>
      <c r="L10" s="11" t="s">
        <v>45</v>
      </c>
      <c r="M10" s="11">
        <v>1418.3</v>
      </c>
    </row>
    <row r="11" spans="1:14" x14ac:dyDescent="0.25">
      <c r="A11" s="11" t="s">
        <v>46</v>
      </c>
      <c r="B11" s="98">
        <v>1420.86</v>
      </c>
      <c r="C11" s="83"/>
      <c r="L11" s="11" t="s">
        <v>46</v>
      </c>
      <c r="M11" s="11">
        <v>1420.86</v>
      </c>
    </row>
    <row r="12" spans="1:14" x14ac:dyDescent="0.25">
      <c r="A12" s="11" t="s">
        <v>47</v>
      </c>
      <c r="B12" s="98">
        <v>1503.35</v>
      </c>
      <c r="C12" s="83"/>
      <c r="L12" s="11" t="s">
        <v>47</v>
      </c>
      <c r="M12" s="11">
        <v>1503.35</v>
      </c>
    </row>
    <row r="13" spans="1:14" x14ac:dyDescent="0.25">
      <c r="A13" s="11" t="s">
        <v>48</v>
      </c>
      <c r="B13" s="98">
        <v>1526.75</v>
      </c>
      <c r="C13" s="83"/>
      <c r="L13" s="11" t="s">
        <v>48</v>
      </c>
      <c r="M13" s="11">
        <v>1526.75</v>
      </c>
    </row>
    <row r="14" spans="1:14" x14ac:dyDescent="0.25">
      <c r="A14" s="11" t="s">
        <v>49</v>
      </c>
      <c r="B14" s="98">
        <v>1468.36</v>
      </c>
      <c r="C14" s="83"/>
      <c r="L14" s="11" t="s">
        <v>49</v>
      </c>
      <c r="M14" s="11">
        <v>1468.36</v>
      </c>
    </row>
    <row r="15" spans="1:14" x14ac:dyDescent="0.25">
      <c r="A15" s="11" t="s">
        <v>50</v>
      </c>
      <c r="B15" s="98">
        <v>1322.7</v>
      </c>
      <c r="C15" s="83"/>
      <c r="L15" s="11" t="s">
        <v>50</v>
      </c>
      <c r="M15" s="11">
        <v>1322.7</v>
      </c>
    </row>
    <row r="16" spans="1:14" x14ac:dyDescent="0.25">
      <c r="A16" s="11" t="s">
        <v>51</v>
      </c>
      <c r="B16" s="98">
        <v>1280</v>
      </c>
      <c r="C16" s="83"/>
      <c r="L16" s="11" t="s">
        <v>51</v>
      </c>
      <c r="M16" s="11">
        <v>1280</v>
      </c>
    </row>
    <row r="17" spans="1:13" x14ac:dyDescent="0.25">
      <c r="A17" s="11" t="s">
        <v>0</v>
      </c>
      <c r="B17" s="98">
        <v>1166.3599999999999</v>
      </c>
      <c r="C17" s="83"/>
      <c r="L17" s="11" t="s">
        <v>0</v>
      </c>
      <c r="M17" s="11">
        <v>1166.3599999999999</v>
      </c>
    </row>
    <row r="18" spans="1:13" x14ac:dyDescent="0.25">
      <c r="A18" s="11" t="s">
        <v>1</v>
      </c>
      <c r="B18" s="98">
        <v>903.25</v>
      </c>
      <c r="C18" s="83"/>
      <c r="L18" s="11" t="s">
        <v>1</v>
      </c>
      <c r="M18" s="11">
        <v>903.25</v>
      </c>
    </row>
    <row r="19" spans="1:13" x14ac:dyDescent="0.25">
      <c r="A19" s="11" t="s">
        <v>2</v>
      </c>
      <c r="B19" s="98">
        <v>797.87</v>
      </c>
      <c r="C19" s="83"/>
      <c r="L19" s="11" t="s">
        <v>2</v>
      </c>
      <c r="M19" s="11">
        <v>797.87</v>
      </c>
    </row>
    <row r="20" spans="1:13" x14ac:dyDescent="0.25">
      <c r="A20" s="11" t="s">
        <v>3</v>
      </c>
      <c r="B20" s="98">
        <v>919.32</v>
      </c>
      <c r="C20" s="83"/>
      <c r="L20" s="11" t="s">
        <v>3</v>
      </c>
      <c r="M20" s="11">
        <v>919.32</v>
      </c>
    </row>
    <row r="21" spans="1:13" x14ac:dyDescent="0.25">
      <c r="A21" s="11" t="s">
        <v>4</v>
      </c>
      <c r="B21" s="98">
        <v>1057.08</v>
      </c>
      <c r="C21" s="83"/>
      <c r="D21" s="117"/>
      <c r="L21" s="11" t="s">
        <v>4</v>
      </c>
      <c r="M21" s="11">
        <v>1057.08</v>
      </c>
    </row>
    <row r="22" spans="1:13" x14ac:dyDescent="0.25">
      <c r="A22" s="11" t="s">
        <v>5</v>
      </c>
      <c r="B22" s="116" t="s">
        <v>200</v>
      </c>
      <c r="C22" s="83" t="s">
        <v>203</v>
      </c>
      <c r="D22" s="117"/>
      <c r="L22" s="47" t="s">
        <v>5</v>
      </c>
      <c r="M22" s="47">
        <f>ROUND(AVERAGE(M21,M23),2)</f>
        <v>1113.26</v>
      </c>
    </row>
    <row r="23" spans="1:13" x14ac:dyDescent="0.25">
      <c r="A23" s="11" t="s">
        <v>6</v>
      </c>
      <c r="B23" s="98">
        <v>1169.43</v>
      </c>
      <c r="C23" s="83"/>
      <c r="L23" s="11" t="s">
        <v>6</v>
      </c>
      <c r="M23" s="11">
        <v>1169.43</v>
      </c>
    </row>
    <row r="24" spans="1:13" x14ac:dyDescent="0.25">
      <c r="A24" s="11" t="s">
        <v>7</v>
      </c>
      <c r="B24" s="98">
        <v>1030.71</v>
      </c>
      <c r="C24" s="83"/>
      <c r="L24" s="11" t="s">
        <v>7</v>
      </c>
      <c r="M24" s="11">
        <v>1030.71</v>
      </c>
    </row>
    <row r="25" spans="1:13" x14ac:dyDescent="0.25">
      <c r="A25" s="11" t="s">
        <v>8</v>
      </c>
      <c r="B25" s="98">
        <v>1141.2</v>
      </c>
      <c r="C25" s="83"/>
      <c r="L25" s="11" t="s">
        <v>8</v>
      </c>
      <c r="M25" s="11">
        <v>1141.2</v>
      </c>
    </row>
    <row r="26" spans="1:13" x14ac:dyDescent="0.25">
      <c r="A26" s="11" t="s">
        <v>9</v>
      </c>
      <c r="B26" s="98">
        <v>1257.6400000000001</v>
      </c>
      <c r="C26" s="83"/>
      <c r="L26" s="11" t="s">
        <v>9</v>
      </c>
      <c r="M26" s="11">
        <v>1257.6400000000001</v>
      </c>
    </row>
    <row r="27" spans="1:13" x14ac:dyDescent="0.25">
      <c r="A27" s="11" t="s">
        <v>10</v>
      </c>
      <c r="B27" s="98">
        <v>1325.83</v>
      </c>
      <c r="C27" s="83"/>
      <c r="L27" s="11" t="s">
        <v>10</v>
      </c>
      <c r="M27" s="11">
        <v>1325.83</v>
      </c>
    </row>
    <row r="28" spans="1:13" x14ac:dyDescent="0.25">
      <c r="A28" s="11" t="s">
        <v>11</v>
      </c>
      <c r="B28" s="98">
        <v>1320.64</v>
      </c>
      <c r="C28" s="83"/>
      <c r="L28" s="11" t="s">
        <v>11</v>
      </c>
      <c r="M28" s="11">
        <v>1320.64</v>
      </c>
    </row>
    <row r="29" spans="1:13" x14ac:dyDescent="0.25">
      <c r="A29" s="11" t="s">
        <v>12</v>
      </c>
      <c r="B29" s="98">
        <v>1131.42</v>
      </c>
      <c r="C29" s="83"/>
      <c r="L29" s="11" t="s">
        <v>12</v>
      </c>
      <c r="M29" s="11">
        <v>1131.42</v>
      </c>
    </row>
    <row r="30" spans="1:13" x14ac:dyDescent="0.25">
      <c r="A30" s="11" t="s">
        <v>13</v>
      </c>
      <c r="B30" s="98">
        <v>1257.5999999999999</v>
      </c>
      <c r="C30" s="83"/>
      <c r="L30" s="11" t="s">
        <v>13</v>
      </c>
      <c r="M30" s="11">
        <v>1257.5999999999999</v>
      </c>
    </row>
    <row r="31" spans="1:13" x14ac:dyDescent="0.25">
      <c r="A31" s="11" t="s">
        <v>14</v>
      </c>
      <c r="B31" s="98">
        <v>1408.47</v>
      </c>
      <c r="C31" s="83"/>
      <c r="L31" s="11" t="s">
        <v>14</v>
      </c>
      <c r="M31" s="11">
        <v>1408.47</v>
      </c>
    </row>
    <row r="32" spans="1:13" x14ac:dyDescent="0.25">
      <c r="A32" s="11" t="s">
        <v>15</v>
      </c>
      <c r="B32" s="98">
        <v>1362.16</v>
      </c>
      <c r="C32" s="83"/>
      <c r="L32" s="11" t="s">
        <v>15</v>
      </c>
      <c r="M32" s="11">
        <v>1362.16</v>
      </c>
    </row>
    <row r="33" spans="1:13" x14ac:dyDescent="0.25">
      <c r="A33" s="11" t="s">
        <v>16</v>
      </c>
      <c r="B33" s="98">
        <v>1440.67</v>
      </c>
      <c r="C33" s="83"/>
      <c r="L33" s="11" t="s">
        <v>16</v>
      </c>
      <c r="M33" s="11">
        <v>1440.67</v>
      </c>
    </row>
    <row r="34" spans="1:13" x14ac:dyDescent="0.25">
      <c r="A34" s="11" t="s">
        <v>17</v>
      </c>
      <c r="B34" s="98">
        <v>1426.19</v>
      </c>
      <c r="C34" s="83"/>
      <c r="L34" s="11" t="s">
        <v>17</v>
      </c>
      <c r="M34" s="11">
        <v>1426.19</v>
      </c>
    </row>
    <row r="35" spans="1:13" x14ac:dyDescent="0.25">
      <c r="A35" s="11" t="s">
        <v>18</v>
      </c>
      <c r="B35" s="98">
        <v>1569.19</v>
      </c>
      <c r="C35" s="83"/>
      <c r="L35" s="11" t="s">
        <v>18</v>
      </c>
      <c r="M35" s="11">
        <v>1569.19</v>
      </c>
    </row>
    <row r="36" spans="1:13" x14ac:dyDescent="0.25">
      <c r="A36" s="11" t="s">
        <v>19</v>
      </c>
      <c r="B36" s="98">
        <v>1606.28</v>
      </c>
      <c r="C36" s="83"/>
      <c r="L36" s="11" t="s">
        <v>19</v>
      </c>
      <c r="M36" s="11">
        <v>1606.28</v>
      </c>
    </row>
    <row r="37" spans="1:13" x14ac:dyDescent="0.25">
      <c r="A37" s="11" t="s">
        <v>20</v>
      </c>
      <c r="B37" s="116">
        <v>16815.5</v>
      </c>
      <c r="C37" s="83" t="s">
        <v>205</v>
      </c>
      <c r="L37" s="11" t="s">
        <v>20</v>
      </c>
      <c r="M37" s="11">
        <v>1681.55</v>
      </c>
    </row>
    <row r="38" spans="1:13" x14ac:dyDescent="0.25">
      <c r="A38" s="11" t="s">
        <v>21</v>
      </c>
      <c r="B38" s="116">
        <v>18483.599999999999</v>
      </c>
      <c r="C38" s="83" t="s">
        <v>205</v>
      </c>
      <c r="L38" s="11" t="s">
        <v>21</v>
      </c>
      <c r="M38" s="11">
        <v>1848.36</v>
      </c>
    </row>
    <row r="39" spans="1:13" x14ac:dyDescent="0.25">
      <c r="A39" s="11" t="s">
        <v>22</v>
      </c>
      <c r="B39" s="98">
        <v>1872.34</v>
      </c>
      <c r="C39" s="83"/>
      <c r="L39" s="11" t="s">
        <v>22</v>
      </c>
      <c r="M39" s="11">
        <v>1872.34</v>
      </c>
    </row>
    <row r="40" spans="1:13" x14ac:dyDescent="0.25">
      <c r="A40" s="11" t="s">
        <v>23</v>
      </c>
      <c r="B40" s="98">
        <v>1960.23</v>
      </c>
      <c r="C40" s="83"/>
      <c r="L40" s="11" t="s">
        <v>23</v>
      </c>
      <c r="M40" s="11">
        <v>1960.23</v>
      </c>
    </row>
    <row r="41" spans="1:13" x14ac:dyDescent="0.25">
      <c r="A41" s="11" t="s">
        <v>24</v>
      </c>
      <c r="B41" s="98">
        <v>1972.29</v>
      </c>
      <c r="C41" s="83"/>
      <c r="L41" s="11" t="s">
        <v>24</v>
      </c>
      <c r="M41" s="11">
        <v>1972.29</v>
      </c>
    </row>
    <row r="42" spans="1:13" x14ac:dyDescent="0.25">
      <c r="A42" s="11" t="s">
        <v>25</v>
      </c>
      <c r="B42" s="98">
        <v>2058.9</v>
      </c>
      <c r="C42" s="83"/>
      <c r="L42" s="11" t="s">
        <v>25</v>
      </c>
      <c r="M42" s="11">
        <v>2058.9</v>
      </c>
    </row>
    <row r="43" spans="1:13" x14ac:dyDescent="0.25">
      <c r="A43" s="11" t="s">
        <v>26</v>
      </c>
      <c r="B43" s="98">
        <v>2067.89</v>
      </c>
      <c r="C43" s="83"/>
      <c r="L43" s="11" t="s">
        <v>26</v>
      </c>
      <c r="M43" s="11">
        <v>2067.89</v>
      </c>
    </row>
    <row r="44" spans="1:13" x14ac:dyDescent="0.25">
      <c r="A44" s="11" t="s">
        <v>27</v>
      </c>
      <c r="B44" s="98">
        <v>2063.11</v>
      </c>
      <c r="C44" s="83"/>
      <c r="L44" s="11" t="s">
        <v>27</v>
      </c>
      <c r="M44" s="11">
        <v>2063.11</v>
      </c>
    </row>
    <row r="45" spans="1:13" x14ac:dyDescent="0.25">
      <c r="A45" s="11" t="s">
        <v>28</v>
      </c>
      <c r="B45" s="98">
        <v>1920.03</v>
      </c>
      <c r="C45" s="83"/>
      <c r="L45" s="11" t="s">
        <v>28</v>
      </c>
      <c r="M45" s="11">
        <v>1920.03</v>
      </c>
    </row>
    <row r="46" spans="1:13" x14ac:dyDescent="0.25">
      <c r="A46" s="11" t="s">
        <v>29</v>
      </c>
      <c r="B46" s="98">
        <v>2043.94</v>
      </c>
      <c r="C46" s="83"/>
      <c r="L46" s="11" t="s">
        <v>29</v>
      </c>
      <c r="M46" s="11">
        <v>2043.94</v>
      </c>
    </row>
    <row r="47" spans="1:13" x14ac:dyDescent="0.25">
      <c r="A47" s="11" t="s">
        <v>30</v>
      </c>
      <c r="B47" s="98">
        <v>2059.7399999999998</v>
      </c>
      <c r="C47" s="83"/>
      <c r="L47" s="11" t="s">
        <v>30</v>
      </c>
      <c r="M47" s="11">
        <v>2059.7399999999998</v>
      </c>
    </row>
    <row r="48" spans="1:13" x14ac:dyDescent="0.25">
      <c r="A48" s="11" t="s">
        <v>31</v>
      </c>
      <c r="B48" s="98">
        <v>2098.86</v>
      </c>
      <c r="C48" s="83"/>
      <c r="L48" s="11" t="s">
        <v>31</v>
      </c>
      <c r="M48" s="11">
        <v>2098.86</v>
      </c>
    </row>
    <row r="49" spans="1:13" x14ac:dyDescent="0.25">
      <c r="A49" s="11" t="s">
        <v>32</v>
      </c>
      <c r="B49" s="116" t="s">
        <v>200</v>
      </c>
      <c r="C49" s="83" t="s">
        <v>203</v>
      </c>
      <c r="L49" s="11" t="s">
        <v>32</v>
      </c>
      <c r="M49" s="27">
        <f>ROUND(AVERAGE(M48,M50),2)</f>
        <v>2168.85</v>
      </c>
    </row>
    <row r="50" spans="1:13" x14ac:dyDescent="0.25">
      <c r="A50" s="11" t="s">
        <v>33</v>
      </c>
      <c r="B50" s="98">
        <v>2238.83</v>
      </c>
      <c r="C50" s="83"/>
      <c r="L50" s="11" t="s">
        <v>33</v>
      </c>
      <c r="M50" s="27">
        <v>2238.83</v>
      </c>
    </row>
    <row r="51" spans="1:13" x14ac:dyDescent="0.25">
      <c r="A51" s="11" t="s">
        <v>34</v>
      </c>
      <c r="B51" s="98">
        <v>2362.7199999999998</v>
      </c>
      <c r="C51" s="83"/>
      <c r="L51" s="11" t="s">
        <v>34</v>
      </c>
      <c r="M51" s="27">
        <v>2362.7199999999998</v>
      </c>
    </row>
    <row r="52" spans="1:13" x14ac:dyDescent="0.25">
      <c r="A52" s="11" t="s">
        <v>35</v>
      </c>
      <c r="B52" s="98">
        <v>2423.41</v>
      </c>
      <c r="C52" s="83"/>
      <c r="L52" s="11" t="s">
        <v>35</v>
      </c>
      <c r="M52" s="27">
        <v>2423.41</v>
      </c>
    </row>
    <row r="53" spans="1:13" x14ac:dyDescent="0.25">
      <c r="A53" s="11" t="s">
        <v>36</v>
      </c>
      <c r="B53" s="98">
        <v>2603.2773015873017</v>
      </c>
      <c r="C53" s="83"/>
      <c r="L53" s="11" t="s">
        <v>36</v>
      </c>
      <c r="M53" s="27">
        <v>2603.2773015873017</v>
      </c>
    </row>
    <row r="54" spans="1:13" x14ac:dyDescent="0.25">
      <c r="A54" s="11" t="s">
        <v>37</v>
      </c>
      <c r="B54" s="98">
        <v>2733.4767213114756</v>
      </c>
      <c r="C54" s="83"/>
      <c r="L54" s="11" t="s">
        <v>37</v>
      </c>
      <c r="M54" s="27">
        <v>2733.4767213114756</v>
      </c>
    </row>
    <row r="55" spans="1:13" ht="14" x14ac:dyDescent="0.3">
      <c r="A55" s="79" t="s">
        <v>62</v>
      </c>
      <c r="B55" s="8">
        <v>2669.29</v>
      </c>
      <c r="C55" s="83"/>
      <c r="L55" s="79" t="s">
        <v>62</v>
      </c>
      <c r="M55" s="28">
        <v>2669.29</v>
      </c>
    </row>
    <row r="56" spans="1:13" ht="14" x14ac:dyDescent="0.3">
      <c r="A56" s="79" t="s">
        <v>63</v>
      </c>
      <c r="B56" s="8">
        <v>2760.05</v>
      </c>
      <c r="C56" s="83"/>
      <c r="L56" s="79" t="s">
        <v>63</v>
      </c>
      <c r="M56" s="28">
        <v>2760.05</v>
      </c>
    </row>
    <row r="57" spans="1:13" ht="14" x14ac:dyDescent="0.3">
      <c r="A57" s="79" t="s">
        <v>235</v>
      </c>
      <c r="B57" s="8">
        <v>2942.92</v>
      </c>
      <c r="C57" s="83"/>
      <c r="L57" s="79" t="s">
        <v>235</v>
      </c>
      <c r="M57" s="28">
        <v>2942.92</v>
      </c>
    </row>
    <row r="58" spans="1:13" ht="14" x14ac:dyDescent="0.3">
      <c r="A58" s="79" t="s">
        <v>65</v>
      </c>
      <c r="B58" s="8">
        <v>2507.67</v>
      </c>
      <c r="C58" s="83"/>
      <c r="L58" s="79" t="s">
        <v>65</v>
      </c>
      <c r="M58" s="28">
        <v>2507.67</v>
      </c>
    </row>
    <row r="59" spans="1:13" ht="14" x14ac:dyDescent="0.3">
      <c r="A59" s="79" t="s">
        <v>66</v>
      </c>
      <c r="B59" s="8">
        <v>2845.83</v>
      </c>
      <c r="C59" s="83"/>
      <c r="L59" s="79" t="s">
        <v>66</v>
      </c>
      <c r="M59" s="28">
        <v>2845.83</v>
      </c>
    </row>
    <row r="60" spans="1:13" ht="14" x14ac:dyDescent="0.3">
      <c r="A60" s="79" t="s">
        <v>67</v>
      </c>
      <c r="B60" s="8">
        <v>2948.19</v>
      </c>
      <c r="C60" s="83"/>
      <c r="L60" s="79" t="s">
        <v>67</v>
      </c>
      <c r="M60" s="28">
        <v>2948.19</v>
      </c>
    </row>
    <row r="61" spans="1:13" ht="14" x14ac:dyDescent="0.3">
      <c r="A61" s="79" t="s">
        <v>68</v>
      </c>
      <c r="B61" s="8">
        <v>2967.49</v>
      </c>
      <c r="C61" s="83"/>
      <c r="L61" s="79" t="s">
        <v>68</v>
      </c>
      <c r="M61" s="28">
        <v>2967.49</v>
      </c>
    </row>
    <row r="62" spans="1:13" ht="14" x14ac:dyDescent="0.3">
      <c r="A62" s="79" t="s">
        <v>69</v>
      </c>
      <c r="B62" s="8">
        <v>3220.25</v>
      </c>
      <c r="C62" s="83"/>
      <c r="L62" s="79" t="s">
        <v>69</v>
      </c>
      <c r="M62" s="28">
        <v>3220.25</v>
      </c>
    </row>
    <row r="63" spans="1:13" ht="14" x14ac:dyDescent="0.3">
      <c r="A63" s="79" t="s">
        <v>70</v>
      </c>
      <c r="B63" s="8">
        <v>2533.02</v>
      </c>
      <c r="C63" s="83"/>
      <c r="L63" s="79" t="s">
        <v>70</v>
      </c>
      <c r="M63" s="28">
        <v>2533.02</v>
      </c>
    </row>
    <row r="64" spans="1:13" ht="14" x14ac:dyDescent="0.3">
      <c r="A64" s="79" t="s">
        <v>71</v>
      </c>
      <c r="B64" s="8">
        <v>3078.13</v>
      </c>
      <c r="C64" s="83"/>
      <c r="L64" s="79" t="s">
        <v>71</v>
      </c>
      <c r="M64" s="28">
        <v>3078.13</v>
      </c>
    </row>
    <row r="65" spans="1:13" ht="14" x14ac:dyDescent="0.3">
      <c r="A65" s="79" t="s">
        <v>72</v>
      </c>
      <c r="B65" s="8">
        <v>3344.15</v>
      </c>
      <c r="C65" s="83"/>
      <c r="L65" s="79" t="s">
        <v>72</v>
      </c>
      <c r="M65" s="28">
        <v>3344.15</v>
      </c>
    </row>
    <row r="66" spans="1:13" ht="14" x14ac:dyDescent="0.3">
      <c r="A66" s="79" t="s">
        <v>73</v>
      </c>
      <c r="B66" s="8">
        <v>3823.17</v>
      </c>
      <c r="C66" s="83"/>
      <c r="L66" s="79" t="s">
        <v>73</v>
      </c>
      <c r="M66" s="28">
        <v>3823.17</v>
      </c>
    </row>
    <row r="67" spans="1:13" ht="14" x14ac:dyDescent="0.3">
      <c r="A67" s="79" t="s">
        <v>74</v>
      </c>
      <c r="B67" s="8">
        <v>4055.46</v>
      </c>
      <c r="C67" s="83"/>
      <c r="L67" s="79" t="s">
        <v>74</v>
      </c>
      <c r="M67" s="28">
        <v>4055.46</v>
      </c>
    </row>
    <row r="68" spans="1:13" ht="14" x14ac:dyDescent="0.3">
      <c r="A68" s="79" t="s">
        <v>236</v>
      </c>
      <c r="B68" s="8">
        <v>4377.24</v>
      </c>
      <c r="C68" s="83"/>
      <c r="L68" s="79" t="s">
        <v>236</v>
      </c>
      <c r="M68" s="28">
        <v>4377.24</v>
      </c>
    </row>
    <row r="69" spans="1:13" ht="14" x14ac:dyDescent="0.3">
      <c r="A69" s="79" t="s">
        <v>237</v>
      </c>
      <c r="B69" s="8">
        <v>4357.9399999999996</v>
      </c>
      <c r="C69" s="83"/>
      <c r="L69" s="79" t="s">
        <v>237</v>
      </c>
      <c r="M69" s="28">
        <v>4357.9399999999996</v>
      </c>
    </row>
    <row r="70" spans="1:13" ht="14" x14ac:dyDescent="0.3">
      <c r="A70" s="79" t="s">
        <v>238</v>
      </c>
      <c r="B70" s="8">
        <v>4740.84</v>
      </c>
      <c r="C70" s="84"/>
      <c r="L70" s="79" t="s">
        <v>238</v>
      </c>
      <c r="M70" s="28">
        <v>4740.84</v>
      </c>
    </row>
  </sheetData>
  <mergeCells count="2">
    <mergeCell ref="L1:M1"/>
    <mergeCell ref="A1:C1"/>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C6C20-6E9B-45AB-98ED-621B1F72E193}">
  <dimension ref="A1:AB89"/>
  <sheetViews>
    <sheetView zoomScale="90" zoomScaleNormal="90" workbookViewId="0">
      <pane ySplit="1" topLeftCell="A2" activePane="bottomLeft" state="frozen"/>
      <selection pane="bottomLeft" activeCell="V1" sqref="V1"/>
    </sheetView>
  </sheetViews>
  <sheetFormatPr defaultRowHeight="14" x14ac:dyDescent="0.3"/>
  <sheetData>
    <row r="1" spans="1:28" ht="63" x14ac:dyDescent="0.3">
      <c r="A1" s="122" t="s">
        <v>159</v>
      </c>
      <c r="B1" s="122" t="s">
        <v>52</v>
      </c>
      <c r="C1" s="122" t="s">
        <v>162</v>
      </c>
      <c r="D1" s="122" t="s">
        <v>53</v>
      </c>
      <c r="E1" s="122" t="s">
        <v>163</v>
      </c>
      <c r="F1" s="122" t="s">
        <v>54</v>
      </c>
      <c r="G1" s="122" t="s">
        <v>55</v>
      </c>
      <c r="H1" s="122" t="s">
        <v>164</v>
      </c>
      <c r="I1" s="122" t="s">
        <v>56</v>
      </c>
      <c r="J1" s="122" t="s">
        <v>57</v>
      </c>
      <c r="K1" s="122" t="s">
        <v>233</v>
      </c>
      <c r="L1" s="122" t="s">
        <v>58</v>
      </c>
      <c r="M1" s="122" t="s">
        <v>165</v>
      </c>
      <c r="N1" s="122" t="s">
        <v>59</v>
      </c>
      <c r="O1" s="122" t="s">
        <v>60</v>
      </c>
      <c r="P1" s="122" t="s">
        <v>61</v>
      </c>
      <c r="Q1" s="122" t="s">
        <v>239</v>
      </c>
      <c r="R1" s="122" t="s">
        <v>240</v>
      </c>
      <c r="S1" s="122" t="s">
        <v>188</v>
      </c>
      <c r="T1" s="122" t="s">
        <v>241</v>
      </c>
      <c r="U1" s="122" t="s">
        <v>242</v>
      </c>
      <c r="V1" s="122" t="s">
        <v>243</v>
      </c>
      <c r="W1" s="122" t="s">
        <v>244</v>
      </c>
      <c r="X1" s="122" t="s">
        <v>245</v>
      </c>
      <c r="Y1" s="122" t="s">
        <v>189</v>
      </c>
      <c r="Z1" s="122" t="s">
        <v>246</v>
      </c>
      <c r="AA1" s="122" t="s">
        <v>247</v>
      </c>
      <c r="AB1" s="122" t="s">
        <v>248</v>
      </c>
    </row>
    <row r="2" spans="1:28" x14ac:dyDescent="0.3">
      <c r="A2" s="124" t="s">
        <v>168</v>
      </c>
      <c r="B2" s="121">
        <v>1.5</v>
      </c>
      <c r="C2" s="121">
        <v>4.2</v>
      </c>
      <c r="D2" s="121">
        <v>7.2</v>
      </c>
      <c r="E2" s="121">
        <v>10.7</v>
      </c>
      <c r="F2" s="121">
        <v>4</v>
      </c>
      <c r="G2" s="121">
        <v>4</v>
      </c>
      <c r="H2" s="121">
        <v>5.5</v>
      </c>
      <c r="I2" s="121">
        <v>6.6</v>
      </c>
      <c r="J2" s="121">
        <v>6.7</v>
      </c>
      <c r="K2" s="121">
        <v>8.3000000000000007</v>
      </c>
      <c r="L2" s="121">
        <v>8.3000000000000007</v>
      </c>
      <c r="M2" s="121">
        <v>8.6999999999999993</v>
      </c>
      <c r="N2" s="121">
        <v>102</v>
      </c>
      <c r="O2" s="121">
        <v>128</v>
      </c>
      <c r="P2" s="121">
        <v>27</v>
      </c>
      <c r="Q2" s="121">
        <v>4.9000000000000004</v>
      </c>
      <c r="R2" s="121">
        <v>2.6</v>
      </c>
      <c r="S2" s="121">
        <v>0.95699999999999996</v>
      </c>
      <c r="T2" s="121">
        <v>7.3</v>
      </c>
      <c r="U2" s="121">
        <v>1.5</v>
      </c>
      <c r="V2" s="121">
        <v>100</v>
      </c>
      <c r="W2" s="121">
        <v>7</v>
      </c>
      <c r="X2" s="121">
        <v>-0.5</v>
      </c>
      <c r="Y2" s="121">
        <v>102.7</v>
      </c>
      <c r="Z2" s="121">
        <v>4</v>
      </c>
      <c r="AA2" s="121">
        <v>0.5</v>
      </c>
      <c r="AB2" s="121">
        <v>1.5920000000000001</v>
      </c>
    </row>
    <row r="3" spans="1:28" x14ac:dyDescent="0.3">
      <c r="A3" s="124" t="s">
        <v>169</v>
      </c>
      <c r="B3" s="121">
        <v>7.5</v>
      </c>
      <c r="C3" s="121">
        <v>10.199999999999999</v>
      </c>
      <c r="D3" s="121">
        <v>4.9000000000000004</v>
      </c>
      <c r="E3" s="121">
        <v>6.9</v>
      </c>
      <c r="F3" s="121">
        <v>3.9</v>
      </c>
      <c r="G3" s="121">
        <v>3.2</v>
      </c>
      <c r="H3" s="121">
        <v>5.7</v>
      </c>
      <c r="I3" s="121">
        <v>6.5</v>
      </c>
      <c r="J3" s="121">
        <v>6.4</v>
      </c>
      <c r="K3" s="121">
        <v>8.6</v>
      </c>
      <c r="L3" s="121">
        <v>8.3000000000000007</v>
      </c>
      <c r="M3" s="121">
        <v>9.1999999999999993</v>
      </c>
      <c r="N3" s="121">
        <v>105</v>
      </c>
      <c r="O3" s="121">
        <v>127</v>
      </c>
      <c r="P3" s="121">
        <v>33.5</v>
      </c>
      <c r="Q3" s="121">
        <v>3.7</v>
      </c>
      <c r="R3" s="121">
        <v>0.9</v>
      </c>
      <c r="S3" s="121">
        <v>0.95499999999999996</v>
      </c>
      <c r="T3" s="121">
        <v>6.9</v>
      </c>
      <c r="U3" s="121">
        <v>-0.3</v>
      </c>
      <c r="V3" s="121">
        <v>100.7</v>
      </c>
      <c r="W3" s="121">
        <v>1.9</v>
      </c>
      <c r="X3" s="121">
        <v>-1.1000000000000001</v>
      </c>
      <c r="Y3" s="121">
        <v>106.1</v>
      </c>
      <c r="Z3" s="121">
        <v>2.6</v>
      </c>
      <c r="AA3" s="121">
        <v>0.4</v>
      </c>
      <c r="AB3" s="121">
        <v>1.5129999999999999</v>
      </c>
    </row>
    <row r="4" spans="1:28" x14ac:dyDescent="0.3">
      <c r="A4" s="124" t="s">
        <v>170</v>
      </c>
      <c r="B4" s="121">
        <v>0.4</v>
      </c>
      <c r="C4" s="121">
        <v>2.8</v>
      </c>
      <c r="D4" s="121">
        <v>5.3</v>
      </c>
      <c r="E4" s="121">
        <v>8</v>
      </c>
      <c r="F4" s="121">
        <v>4</v>
      </c>
      <c r="G4" s="121">
        <v>3.7</v>
      </c>
      <c r="H4" s="121">
        <v>6</v>
      </c>
      <c r="I4" s="121">
        <v>6.1</v>
      </c>
      <c r="J4" s="121">
        <v>6.1</v>
      </c>
      <c r="K4" s="121">
        <v>8.1999999999999993</v>
      </c>
      <c r="L4" s="121">
        <v>8</v>
      </c>
      <c r="M4" s="121">
        <v>9.5</v>
      </c>
      <c r="N4" s="121">
        <v>107</v>
      </c>
      <c r="O4" s="121">
        <v>140</v>
      </c>
      <c r="P4" s="121">
        <v>21.9</v>
      </c>
      <c r="Q4" s="121">
        <v>2.2000000000000002</v>
      </c>
      <c r="R4" s="121">
        <v>3.4</v>
      </c>
      <c r="S4" s="121">
        <v>0.88400000000000001</v>
      </c>
      <c r="T4" s="121">
        <v>7.8</v>
      </c>
      <c r="U4" s="121">
        <v>2.2000000000000002</v>
      </c>
      <c r="V4" s="121">
        <v>101.4</v>
      </c>
      <c r="W4" s="121">
        <v>0.1</v>
      </c>
      <c r="X4" s="121">
        <v>-0.4</v>
      </c>
      <c r="Y4" s="121">
        <v>107.9</v>
      </c>
      <c r="Z4" s="121">
        <v>1.5</v>
      </c>
      <c r="AA4" s="121">
        <v>1</v>
      </c>
      <c r="AB4" s="121">
        <v>1.4790000000000001</v>
      </c>
    </row>
    <row r="5" spans="1:28" x14ac:dyDescent="0.3">
      <c r="A5" s="124" t="s">
        <v>171</v>
      </c>
      <c r="B5" s="121">
        <v>2.4</v>
      </c>
      <c r="C5" s="121">
        <v>4.5999999999999996</v>
      </c>
      <c r="D5" s="121">
        <v>2.5</v>
      </c>
      <c r="E5" s="121">
        <v>4.9000000000000004</v>
      </c>
      <c r="F5" s="121">
        <v>3.9</v>
      </c>
      <c r="G5" s="121">
        <v>2.9</v>
      </c>
      <c r="H5" s="121">
        <v>6</v>
      </c>
      <c r="I5" s="121">
        <v>5.6</v>
      </c>
      <c r="J5" s="121">
        <v>5.8</v>
      </c>
      <c r="K5" s="121">
        <v>8</v>
      </c>
      <c r="L5" s="121">
        <v>7.6</v>
      </c>
      <c r="M5" s="121">
        <v>9.5</v>
      </c>
      <c r="N5" s="121">
        <v>110</v>
      </c>
      <c r="O5" s="121">
        <v>145</v>
      </c>
      <c r="P5" s="121">
        <v>31.7</v>
      </c>
      <c r="Q5" s="121">
        <v>2.7</v>
      </c>
      <c r="R5" s="121">
        <v>2.8</v>
      </c>
      <c r="S5" s="121">
        <v>0.93899999999999995</v>
      </c>
      <c r="T5" s="121">
        <v>3.6</v>
      </c>
      <c r="U5" s="121">
        <v>2.5</v>
      </c>
      <c r="V5" s="121">
        <v>105.2</v>
      </c>
      <c r="W5" s="121">
        <v>3.9</v>
      </c>
      <c r="X5" s="121">
        <v>-1</v>
      </c>
      <c r="Y5" s="121">
        <v>114.4</v>
      </c>
      <c r="Z5" s="121">
        <v>1.1000000000000001</v>
      </c>
      <c r="AA5" s="121">
        <v>1.9</v>
      </c>
      <c r="AB5" s="121">
        <v>1.496</v>
      </c>
    </row>
    <row r="6" spans="1:28" x14ac:dyDescent="0.3">
      <c r="A6" s="124" t="s">
        <v>172</v>
      </c>
      <c r="B6" s="121">
        <v>-1.3</v>
      </c>
      <c r="C6" s="121">
        <v>1.3</v>
      </c>
      <c r="D6" s="121">
        <v>3.3</v>
      </c>
      <c r="E6" s="121">
        <v>6.4</v>
      </c>
      <c r="F6" s="121">
        <v>4.2</v>
      </c>
      <c r="G6" s="121">
        <v>3.9</v>
      </c>
      <c r="H6" s="121">
        <v>4.8</v>
      </c>
      <c r="I6" s="121">
        <v>4.9000000000000004</v>
      </c>
      <c r="J6" s="121">
        <v>5.3</v>
      </c>
      <c r="K6" s="121">
        <v>7.5</v>
      </c>
      <c r="L6" s="121">
        <v>7</v>
      </c>
      <c r="M6" s="121">
        <v>8.6</v>
      </c>
      <c r="N6" s="121">
        <v>112</v>
      </c>
      <c r="O6" s="121">
        <v>144</v>
      </c>
      <c r="P6" s="121">
        <v>32.799999999999997</v>
      </c>
      <c r="Q6" s="121">
        <v>4.2</v>
      </c>
      <c r="R6" s="121">
        <v>1.2</v>
      </c>
      <c r="S6" s="121">
        <v>0.879</v>
      </c>
      <c r="T6" s="121">
        <v>4.8</v>
      </c>
      <c r="U6" s="121">
        <v>1.7</v>
      </c>
      <c r="V6" s="121">
        <v>106.1</v>
      </c>
      <c r="W6" s="121">
        <v>3</v>
      </c>
      <c r="X6" s="121">
        <v>0.7</v>
      </c>
      <c r="Y6" s="121">
        <v>125.5</v>
      </c>
      <c r="Z6" s="121">
        <v>3.5</v>
      </c>
      <c r="AA6" s="121">
        <v>0.1</v>
      </c>
      <c r="AB6" s="121">
        <v>1.419</v>
      </c>
    </row>
    <row r="7" spans="1:28" x14ac:dyDescent="0.3">
      <c r="A7" s="124" t="s">
        <v>173</v>
      </c>
      <c r="B7" s="121">
        <v>2.5</v>
      </c>
      <c r="C7" s="121">
        <v>5</v>
      </c>
      <c r="D7" s="121">
        <v>-1</v>
      </c>
      <c r="E7" s="121">
        <v>0.8</v>
      </c>
      <c r="F7" s="121">
        <v>4.4000000000000004</v>
      </c>
      <c r="G7" s="121">
        <v>2.8</v>
      </c>
      <c r="H7" s="121">
        <v>3.7</v>
      </c>
      <c r="I7" s="121">
        <v>4.9000000000000004</v>
      </c>
      <c r="J7" s="121">
        <v>5.5</v>
      </c>
      <c r="K7" s="121">
        <v>7.5</v>
      </c>
      <c r="L7" s="121">
        <v>7.1</v>
      </c>
      <c r="M7" s="121">
        <v>7.3</v>
      </c>
      <c r="N7" s="121">
        <v>114</v>
      </c>
      <c r="O7" s="121">
        <v>143</v>
      </c>
      <c r="P7" s="121">
        <v>34.700000000000003</v>
      </c>
      <c r="Q7" s="121">
        <v>0.4</v>
      </c>
      <c r="R7" s="121">
        <v>4</v>
      </c>
      <c r="S7" s="121">
        <v>0.84699999999999998</v>
      </c>
      <c r="T7" s="121">
        <v>5.3</v>
      </c>
      <c r="U7" s="121">
        <v>2.1</v>
      </c>
      <c r="V7" s="121">
        <v>106.2</v>
      </c>
      <c r="W7" s="121">
        <v>-3</v>
      </c>
      <c r="X7" s="121">
        <v>-1.9</v>
      </c>
      <c r="Y7" s="121">
        <v>124.7</v>
      </c>
      <c r="Z7" s="121">
        <v>1.9</v>
      </c>
      <c r="AA7" s="121">
        <v>3.1</v>
      </c>
      <c r="AB7" s="121">
        <v>1.4079999999999999</v>
      </c>
    </row>
    <row r="8" spans="1:28" x14ac:dyDescent="0.3">
      <c r="A8" s="124" t="s">
        <v>174</v>
      </c>
      <c r="B8" s="121">
        <v>-1.6</v>
      </c>
      <c r="C8" s="121">
        <v>0</v>
      </c>
      <c r="D8" s="121">
        <v>9</v>
      </c>
      <c r="E8" s="121">
        <v>9.1999999999999993</v>
      </c>
      <c r="F8" s="121">
        <v>4.8</v>
      </c>
      <c r="G8" s="121">
        <v>1.1000000000000001</v>
      </c>
      <c r="H8" s="121">
        <v>3.2</v>
      </c>
      <c r="I8" s="121">
        <v>4.5999999999999996</v>
      </c>
      <c r="J8" s="121">
        <v>5.3</v>
      </c>
      <c r="K8" s="121">
        <v>7.2</v>
      </c>
      <c r="L8" s="121">
        <v>7</v>
      </c>
      <c r="M8" s="121">
        <v>6.6</v>
      </c>
      <c r="N8" s="121">
        <v>116</v>
      </c>
      <c r="O8" s="121">
        <v>145</v>
      </c>
      <c r="P8" s="121">
        <v>43.7</v>
      </c>
      <c r="Q8" s="121">
        <v>0.4</v>
      </c>
      <c r="R8" s="121">
        <v>1.5</v>
      </c>
      <c r="S8" s="121">
        <v>0.91</v>
      </c>
      <c r="T8" s="121">
        <v>4.9000000000000004</v>
      </c>
      <c r="U8" s="121">
        <v>1.3</v>
      </c>
      <c r="V8" s="121">
        <v>106.5</v>
      </c>
      <c r="W8" s="121">
        <v>-4.3</v>
      </c>
      <c r="X8" s="121">
        <v>-0.7</v>
      </c>
      <c r="Y8" s="121">
        <v>119.2</v>
      </c>
      <c r="Z8" s="121">
        <v>1.9</v>
      </c>
      <c r="AA8" s="121">
        <v>1</v>
      </c>
      <c r="AB8" s="121">
        <v>1.4690000000000001</v>
      </c>
    </row>
    <row r="9" spans="1:28" x14ac:dyDescent="0.3">
      <c r="A9" s="124" t="s">
        <v>175</v>
      </c>
      <c r="B9" s="121">
        <v>1.1000000000000001</v>
      </c>
      <c r="C9" s="121">
        <v>2.4</v>
      </c>
      <c r="D9" s="121">
        <v>-6.5</v>
      </c>
      <c r="E9" s="121">
        <v>-6.3</v>
      </c>
      <c r="F9" s="121">
        <v>5.5</v>
      </c>
      <c r="G9" s="121">
        <v>-0.3</v>
      </c>
      <c r="H9" s="121">
        <v>1.9</v>
      </c>
      <c r="I9" s="121">
        <v>4.2</v>
      </c>
      <c r="J9" s="121">
        <v>5.0999999999999996</v>
      </c>
      <c r="K9" s="121">
        <v>7.1</v>
      </c>
      <c r="L9" s="121">
        <v>6.8</v>
      </c>
      <c r="M9" s="121">
        <v>5.2</v>
      </c>
      <c r="N9" s="121">
        <v>118</v>
      </c>
      <c r="O9" s="121">
        <v>140</v>
      </c>
      <c r="P9" s="121">
        <v>35.299999999999997</v>
      </c>
      <c r="Q9" s="121">
        <v>0.5</v>
      </c>
      <c r="R9" s="121">
        <v>1.7</v>
      </c>
      <c r="S9" s="121">
        <v>0.89</v>
      </c>
      <c r="T9" s="121">
        <v>8.4</v>
      </c>
      <c r="U9" s="121">
        <v>0</v>
      </c>
      <c r="V9" s="121">
        <v>106.9</v>
      </c>
      <c r="W9" s="121">
        <v>-1.4</v>
      </c>
      <c r="X9" s="121">
        <v>-1.8</v>
      </c>
      <c r="Y9" s="121">
        <v>131</v>
      </c>
      <c r="Z9" s="121">
        <v>0.9</v>
      </c>
      <c r="AA9" s="121">
        <v>0</v>
      </c>
      <c r="AB9" s="121">
        <v>1.454</v>
      </c>
    </row>
    <row r="10" spans="1:28" x14ac:dyDescent="0.3">
      <c r="A10" s="124" t="s">
        <v>176</v>
      </c>
      <c r="B10" s="121">
        <v>3.4</v>
      </c>
      <c r="C10" s="121">
        <v>4.7</v>
      </c>
      <c r="D10" s="121">
        <v>9.6999999999999993</v>
      </c>
      <c r="E10" s="121">
        <v>10.6</v>
      </c>
      <c r="F10" s="121">
        <v>5.7</v>
      </c>
      <c r="G10" s="121">
        <v>1.3</v>
      </c>
      <c r="H10" s="121">
        <v>1.7</v>
      </c>
      <c r="I10" s="121">
        <v>4.5</v>
      </c>
      <c r="J10" s="121">
        <v>5.4</v>
      </c>
      <c r="K10" s="121">
        <v>7.4</v>
      </c>
      <c r="L10" s="121">
        <v>7</v>
      </c>
      <c r="M10" s="121">
        <v>4.8</v>
      </c>
      <c r="N10" s="121">
        <v>120</v>
      </c>
      <c r="O10" s="121">
        <v>140</v>
      </c>
      <c r="P10" s="121">
        <v>26.1</v>
      </c>
      <c r="Q10" s="121">
        <v>0.4</v>
      </c>
      <c r="R10" s="121">
        <v>3.1</v>
      </c>
      <c r="S10" s="121">
        <v>0.872</v>
      </c>
      <c r="T10" s="121">
        <v>7.8</v>
      </c>
      <c r="U10" s="121">
        <v>0.5</v>
      </c>
      <c r="V10" s="121">
        <v>107.4</v>
      </c>
      <c r="W10" s="121">
        <v>0.7</v>
      </c>
      <c r="X10" s="121">
        <v>-1.2</v>
      </c>
      <c r="Y10" s="121">
        <v>132.69999999999999</v>
      </c>
      <c r="Z10" s="121">
        <v>2.1</v>
      </c>
      <c r="AA10" s="121">
        <v>1.9</v>
      </c>
      <c r="AB10" s="121">
        <v>1.425</v>
      </c>
    </row>
    <row r="11" spans="1:28" x14ac:dyDescent="0.3">
      <c r="A11" s="124" t="s">
        <v>177</v>
      </c>
      <c r="B11" s="121">
        <v>2.5</v>
      </c>
      <c r="C11" s="121">
        <v>3.9</v>
      </c>
      <c r="D11" s="121">
        <v>3.3</v>
      </c>
      <c r="E11" s="121">
        <v>6.4</v>
      </c>
      <c r="F11" s="121">
        <v>5.8</v>
      </c>
      <c r="G11" s="121">
        <v>3.2</v>
      </c>
      <c r="H11" s="121">
        <v>1.7</v>
      </c>
      <c r="I11" s="121">
        <v>4.5</v>
      </c>
      <c r="J11" s="121">
        <v>5.4</v>
      </c>
      <c r="K11" s="121">
        <v>7.5</v>
      </c>
      <c r="L11" s="121">
        <v>6.8</v>
      </c>
      <c r="M11" s="121">
        <v>4.8</v>
      </c>
      <c r="N11" s="121">
        <v>124</v>
      </c>
      <c r="O11" s="121">
        <v>141</v>
      </c>
      <c r="P11" s="121">
        <v>28.4</v>
      </c>
      <c r="Q11" s="121">
        <v>2.2000000000000002</v>
      </c>
      <c r="R11" s="121">
        <v>2</v>
      </c>
      <c r="S11" s="121">
        <v>0.98599999999999999</v>
      </c>
      <c r="T11" s="121">
        <v>8.1</v>
      </c>
      <c r="U11" s="121">
        <v>1.1000000000000001</v>
      </c>
      <c r="V11" s="121">
        <v>104.8</v>
      </c>
      <c r="W11" s="121">
        <v>3.3</v>
      </c>
      <c r="X11" s="121">
        <v>0.3</v>
      </c>
      <c r="Y11" s="121">
        <v>119.9</v>
      </c>
      <c r="Z11" s="121">
        <v>2.6</v>
      </c>
      <c r="AA11" s="121">
        <v>0.9</v>
      </c>
      <c r="AB11" s="121">
        <v>1.5249999999999999</v>
      </c>
    </row>
    <row r="12" spans="1:28" x14ac:dyDescent="0.3">
      <c r="A12" s="124" t="s">
        <v>178</v>
      </c>
      <c r="B12" s="121">
        <v>1.6</v>
      </c>
      <c r="C12" s="121">
        <v>3.6</v>
      </c>
      <c r="D12" s="121">
        <v>0.6</v>
      </c>
      <c r="E12" s="121">
        <v>2.7</v>
      </c>
      <c r="F12" s="121">
        <v>5.7</v>
      </c>
      <c r="G12" s="121">
        <v>2.2000000000000002</v>
      </c>
      <c r="H12" s="121">
        <v>1.6</v>
      </c>
      <c r="I12" s="121">
        <v>3.4</v>
      </c>
      <c r="J12" s="121">
        <v>4.5</v>
      </c>
      <c r="K12" s="121">
        <v>7.2</v>
      </c>
      <c r="L12" s="121">
        <v>6.3</v>
      </c>
      <c r="M12" s="121">
        <v>4.8</v>
      </c>
      <c r="N12" s="121">
        <v>127</v>
      </c>
      <c r="O12" s="121">
        <v>142</v>
      </c>
      <c r="P12" s="121">
        <v>45.1</v>
      </c>
      <c r="Q12" s="121">
        <v>1.7</v>
      </c>
      <c r="R12" s="121">
        <v>1.6</v>
      </c>
      <c r="S12" s="121">
        <v>0.98799999999999999</v>
      </c>
      <c r="T12" s="121">
        <v>7.3</v>
      </c>
      <c r="U12" s="121">
        <v>1.5</v>
      </c>
      <c r="V12" s="121">
        <v>105.5</v>
      </c>
      <c r="W12" s="121">
        <v>1.3</v>
      </c>
      <c r="X12" s="121">
        <v>-0.4</v>
      </c>
      <c r="Y12" s="121">
        <v>121.7</v>
      </c>
      <c r="Z12" s="121">
        <v>2.8</v>
      </c>
      <c r="AA12" s="121">
        <v>1.4</v>
      </c>
      <c r="AB12" s="121">
        <v>1.57</v>
      </c>
    </row>
    <row r="13" spans="1:28" x14ac:dyDescent="0.3">
      <c r="A13" s="124" t="s">
        <v>179</v>
      </c>
      <c r="B13" s="121">
        <v>0.5</v>
      </c>
      <c r="C13" s="121">
        <v>2.8</v>
      </c>
      <c r="D13" s="121">
        <v>2.6</v>
      </c>
      <c r="E13" s="121">
        <v>4.5</v>
      </c>
      <c r="F13" s="121">
        <v>5.9</v>
      </c>
      <c r="G13" s="121">
        <v>2.4</v>
      </c>
      <c r="H13" s="121">
        <v>1.3</v>
      </c>
      <c r="I13" s="121">
        <v>3.1</v>
      </c>
      <c r="J13" s="121">
        <v>4.3</v>
      </c>
      <c r="K13" s="121">
        <v>6.9</v>
      </c>
      <c r="L13" s="121">
        <v>6.1</v>
      </c>
      <c r="M13" s="121">
        <v>4.5</v>
      </c>
      <c r="N13" s="121">
        <v>129</v>
      </c>
      <c r="O13" s="121">
        <v>146</v>
      </c>
      <c r="P13" s="121">
        <v>42.6</v>
      </c>
      <c r="Q13" s="121">
        <v>0.6</v>
      </c>
      <c r="R13" s="121">
        <v>2.2999999999999998</v>
      </c>
      <c r="S13" s="121">
        <v>1.0489999999999999</v>
      </c>
      <c r="T13" s="121">
        <v>6.7</v>
      </c>
      <c r="U13" s="121">
        <v>0.7</v>
      </c>
      <c r="V13" s="121">
        <v>104.5</v>
      </c>
      <c r="W13" s="121">
        <v>1.1000000000000001</v>
      </c>
      <c r="X13" s="121">
        <v>-0.8</v>
      </c>
      <c r="Y13" s="121">
        <v>118.8</v>
      </c>
      <c r="Z13" s="121">
        <v>3.6</v>
      </c>
      <c r="AA13" s="121">
        <v>1.9</v>
      </c>
      <c r="AB13" s="121">
        <v>1.61</v>
      </c>
    </row>
    <row r="14" spans="1:28" x14ac:dyDescent="0.3">
      <c r="A14" s="124" t="s">
        <v>180</v>
      </c>
      <c r="B14" s="121">
        <v>2.1</v>
      </c>
      <c r="C14" s="121">
        <v>4.0999999999999996</v>
      </c>
      <c r="D14" s="121">
        <v>-0.2</v>
      </c>
      <c r="E14" s="121">
        <v>2.9</v>
      </c>
      <c r="F14" s="121">
        <v>5.9</v>
      </c>
      <c r="G14" s="121">
        <v>4.2</v>
      </c>
      <c r="H14" s="121">
        <v>1.2</v>
      </c>
      <c r="I14" s="121">
        <v>2.9</v>
      </c>
      <c r="J14" s="121">
        <v>4.2</v>
      </c>
      <c r="K14" s="121">
        <v>6.2</v>
      </c>
      <c r="L14" s="121">
        <v>5.8</v>
      </c>
      <c r="M14" s="121">
        <v>4.3</v>
      </c>
      <c r="N14" s="121">
        <v>132</v>
      </c>
      <c r="O14" s="121">
        <v>153</v>
      </c>
      <c r="P14" s="121">
        <v>34.700000000000003</v>
      </c>
      <c r="Q14" s="121">
        <v>-1.2</v>
      </c>
      <c r="R14" s="121">
        <v>3.3</v>
      </c>
      <c r="S14" s="121">
        <v>1.0900000000000001</v>
      </c>
      <c r="T14" s="121">
        <v>6.6</v>
      </c>
      <c r="U14" s="121">
        <v>3.6</v>
      </c>
      <c r="V14" s="121">
        <v>105.5</v>
      </c>
      <c r="W14" s="121">
        <v>0.3</v>
      </c>
      <c r="X14" s="121">
        <v>0</v>
      </c>
      <c r="Y14" s="121">
        <v>118.1</v>
      </c>
      <c r="Z14" s="121">
        <v>2.2999999999999998</v>
      </c>
      <c r="AA14" s="121">
        <v>1.6</v>
      </c>
      <c r="AB14" s="121">
        <v>1.579</v>
      </c>
    </row>
    <row r="15" spans="1:28" x14ac:dyDescent="0.3">
      <c r="A15" s="124" t="s">
        <v>181</v>
      </c>
      <c r="B15" s="121">
        <v>3.6</v>
      </c>
      <c r="C15" s="121">
        <v>5.0999999999999996</v>
      </c>
      <c r="D15" s="121">
        <v>5.0999999999999996</v>
      </c>
      <c r="E15" s="121">
        <v>5.5</v>
      </c>
      <c r="F15" s="121">
        <v>6.1</v>
      </c>
      <c r="G15" s="121">
        <v>-0.7</v>
      </c>
      <c r="H15" s="121">
        <v>1</v>
      </c>
      <c r="I15" s="121">
        <v>2.6</v>
      </c>
      <c r="J15" s="121">
        <v>3.8</v>
      </c>
      <c r="K15" s="121">
        <v>5.3</v>
      </c>
      <c r="L15" s="121">
        <v>5.5</v>
      </c>
      <c r="M15" s="121">
        <v>4.2</v>
      </c>
      <c r="N15" s="121">
        <v>135</v>
      </c>
      <c r="O15" s="121">
        <v>152</v>
      </c>
      <c r="P15" s="121">
        <v>29.1</v>
      </c>
      <c r="Q15" s="121">
        <v>0.3</v>
      </c>
      <c r="R15" s="121">
        <v>0.5</v>
      </c>
      <c r="S15" s="121">
        <v>1.1499999999999999</v>
      </c>
      <c r="T15" s="121">
        <v>1.9</v>
      </c>
      <c r="U15" s="121">
        <v>1.1000000000000001</v>
      </c>
      <c r="V15" s="121">
        <v>104</v>
      </c>
      <c r="W15" s="121">
        <v>2.8</v>
      </c>
      <c r="X15" s="121">
        <v>0.3</v>
      </c>
      <c r="Y15" s="121">
        <v>119.9</v>
      </c>
      <c r="Z15" s="121">
        <v>3.1</v>
      </c>
      <c r="AA15" s="121">
        <v>0.3</v>
      </c>
      <c r="AB15" s="121">
        <v>1.653</v>
      </c>
    </row>
    <row r="16" spans="1:28" x14ac:dyDescent="0.3">
      <c r="A16" s="124" t="s">
        <v>182</v>
      </c>
      <c r="B16" s="121">
        <v>6.8</v>
      </c>
      <c r="C16" s="121">
        <v>9.3000000000000007</v>
      </c>
      <c r="D16" s="121">
        <v>7.2</v>
      </c>
      <c r="E16" s="121">
        <v>10</v>
      </c>
      <c r="F16" s="121">
        <v>6.1</v>
      </c>
      <c r="G16" s="121">
        <v>3</v>
      </c>
      <c r="H16" s="121">
        <v>0.9</v>
      </c>
      <c r="I16" s="121">
        <v>3.1</v>
      </c>
      <c r="J16" s="121">
        <v>4.4000000000000004</v>
      </c>
      <c r="K16" s="121">
        <v>5.6</v>
      </c>
      <c r="L16" s="121">
        <v>6</v>
      </c>
      <c r="M16" s="121">
        <v>4</v>
      </c>
      <c r="N16" s="121">
        <v>139</v>
      </c>
      <c r="O16" s="121">
        <v>151</v>
      </c>
      <c r="P16" s="121">
        <v>22.7</v>
      </c>
      <c r="Q16" s="121">
        <v>2.2000000000000002</v>
      </c>
      <c r="R16" s="121">
        <v>2.1</v>
      </c>
      <c r="S16" s="121">
        <v>1.165</v>
      </c>
      <c r="T16" s="121">
        <v>14.6</v>
      </c>
      <c r="U16" s="121">
        <v>0.1</v>
      </c>
      <c r="V16" s="121">
        <v>102.6</v>
      </c>
      <c r="W16" s="121">
        <v>1.2</v>
      </c>
      <c r="X16" s="121">
        <v>-0.7</v>
      </c>
      <c r="Y16" s="121">
        <v>111.4</v>
      </c>
      <c r="Z16" s="121">
        <v>4</v>
      </c>
      <c r="AA16" s="121">
        <v>1.7</v>
      </c>
      <c r="AB16" s="121">
        <v>1.6619999999999999</v>
      </c>
    </row>
    <row r="17" spans="1:28" x14ac:dyDescent="0.3">
      <c r="A17" s="124" t="s">
        <v>183</v>
      </c>
      <c r="B17" s="121">
        <v>4.7</v>
      </c>
      <c r="C17" s="121">
        <v>7.3</v>
      </c>
      <c r="D17" s="121">
        <v>1.1000000000000001</v>
      </c>
      <c r="E17" s="121">
        <v>3.1</v>
      </c>
      <c r="F17" s="121">
        <v>5.8</v>
      </c>
      <c r="G17" s="121">
        <v>1.5</v>
      </c>
      <c r="H17" s="121">
        <v>0.9</v>
      </c>
      <c r="I17" s="121">
        <v>3.2</v>
      </c>
      <c r="J17" s="121">
        <v>4.4000000000000004</v>
      </c>
      <c r="K17" s="121">
        <v>5.4</v>
      </c>
      <c r="L17" s="121">
        <v>5.9</v>
      </c>
      <c r="M17" s="121">
        <v>4</v>
      </c>
      <c r="N17" s="121">
        <v>143</v>
      </c>
      <c r="O17" s="121">
        <v>148</v>
      </c>
      <c r="P17" s="121">
        <v>21.1</v>
      </c>
      <c r="Q17" s="121">
        <v>3</v>
      </c>
      <c r="R17" s="121">
        <v>2.2999999999999998</v>
      </c>
      <c r="S17" s="121">
        <v>1.26</v>
      </c>
      <c r="T17" s="121">
        <v>12.8</v>
      </c>
      <c r="U17" s="121">
        <v>5.5</v>
      </c>
      <c r="V17" s="121">
        <v>103.4</v>
      </c>
      <c r="W17" s="121">
        <v>4.4000000000000004</v>
      </c>
      <c r="X17" s="121">
        <v>-0.7</v>
      </c>
      <c r="Y17" s="121">
        <v>107.1</v>
      </c>
      <c r="Z17" s="121">
        <v>3.2</v>
      </c>
      <c r="AA17" s="121">
        <v>1.6</v>
      </c>
      <c r="AB17" s="121">
        <v>1.784</v>
      </c>
    </row>
    <row r="18" spans="1:28" x14ac:dyDescent="0.3">
      <c r="A18" s="124" t="s">
        <v>184</v>
      </c>
      <c r="B18" s="121">
        <v>2.2999999999999998</v>
      </c>
      <c r="C18" s="121">
        <v>5.2</v>
      </c>
      <c r="D18" s="121">
        <v>1.8</v>
      </c>
      <c r="E18" s="121">
        <v>5</v>
      </c>
      <c r="F18" s="121">
        <v>5.7</v>
      </c>
      <c r="G18" s="121">
        <v>3.4</v>
      </c>
      <c r="H18" s="121">
        <v>0.9</v>
      </c>
      <c r="I18" s="121">
        <v>3</v>
      </c>
      <c r="J18" s="121">
        <v>4.0999999999999996</v>
      </c>
      <c r="K18" s="121">
        <v>5</v>
      </c>
      <c r="L18" s="121">
        <v>5.6</v>
      </c>
      <c r="M18" s="121">
        <v>4</v>
      </c>
      <c r="N18" s="121">
        <v>148</v>
      </c>
      <c r="O18" s="121">
        <v>155</v>
      </c>
      <c r="P18" s="121">
        <v>21.6</v>
      </c>
      <c r="Q18" s="121">
        <v>2</v>
      </c>
      <c r="R18" s="121">
        <v>2.2000000000000002</v>
      </c>
      <c r="S18" s="121">
        <v>1.2290000000000001</v>
      </c>
      <c r="T18" s="121">
        <v>5.8</v>
      </c>
      <c r="U18" s="121">
        <v>4</v>
      </c>
      <c r="V18" s="121">
        <v>101.4</v>
      </c>
      <c r="W18" s="121">
        <v>3</v>
      </c>
      <c r="X18" s="121">
        <v>0.6</v>
      </c>
      <c r="Y18" s="121">
        <v>104.2</v>
      </c>
      <c r="Z18" s="121">
        <v>1.8</v>
      </c>
      <c r="AA18" s="121">
        <v>1.3</v>
      </c>
      <c r="AB18" s="121">
        <v>1.84</v>
      </c>
    </row>
    <row r="19" spans="1:28" x14ac:dyDescent="0.3">
      <c r="A19" s="124" t="s">
        <v>185</v>
      </c>
      <c r="B19" s="121">
        <v>3.2</v>
      </c>
      <c r="C19" s="121">
        <v>6.5</v>
      </c>
      <c r="D19" s="121">
        <v>4.2</v>
      </c>
      <c r="E19" s="121">
        <v>7.1</v>
      </c>
      <c r="F19" s="121">
        <v>5.6</v>
      </c>
      <c r="G19" s="121">
        <v>3.2</v>
      </c>
      <c r="H19" s="121">
        <v>1.1000000000000001</v>
      </c>
      <c r="I19" s="121">
        <v>3.7</v>
      </c>
      <c r="J19" s="121">
        <v>4.7</v>
      </c>
      <c r="K19" s="121">
        <v>5.7</v>
      </c>
      <c r="L19" s="121">
        <v>6.1</v>
      </c>
      <c r="M19" s="121">
        <v>4</v>
      </c>
      <c r="N19" s="121">
        <v>154</v>
      </c>
      <c r="O19" s="121">
        <v>164</v>
      </c>
      <c r="P19" s="121">
        <v>20</v>
      </c>
      <c r="Q19" s="121">
        <v>2.6</v>
      </c>
      <c r="R19" s="121">
        <v>2.6</v>
      </c>
      <c r="S19" s="121">
        <v>1.218</v>
      </c>
      <c r="T19" s="121">
        <v>7.1</v>
      </c>
      <c r="U19" s="121">
        <v>4.0999999999999996</v>
      </c>
      <c r="V19" s="121">
        <v>102.8</v>
      </c>
      <c r="W19" s="121">
        <v>0.1</v>
      </c>
      <c r="X19" s="121">
        <v>-0.3</v>
      </c>
      <c r="Y19" s="121">
        <v>109.4</v>
      </c>
      <c r="Z19" s="121">
        <v>2.2000000000000002</v>
      </c>
      <c r="AA19" s="121">
        <v>1</v>
      </c>
      <c r="AB19" s="121">
        <v>1.8129999999999999</v>
      </c>
    </row>
    <row r="20" spans="1:28" x14ac:dyDescent="0.3">
      <c r="A20" s="124" t="s">
        <v>186</v>
      </c>
      <c r="B20" s="121">
        <v>3.8</v>
      </c>
      <c r="C20" s="121">
        <v>6.5</v>
      </c>
      <c r="D20" s="121">
        <v>2.9</v>
      </c>
      <c r="E20" s="121">
        <v>4.9000000000000004</v>
      </c>
      <c r="F20" s="121">
        <v>5.4</v>
      </c>
      <c r="G20" s="121">
        <v>2.6</v>
      </c>
      <c r="H20" s="121">
        <v>1.5</v>
      </c>
      <c r="I20" s="121">
        <v>3.5</v>
      </c>
      <c r="J20" s="121">
        <v>4.4000000000000004</v>
      </c>
      <c r="K20" s="121">
        <v>5.4</v>
      </c>
      <c r="L20" s="121">
        <v>5.9</v>
      </c>
      <c r="M20" s="121">
        <v>4.4000000000000004</v>
      </c>
      <c r="N20" s="121">
        <v>159</v>
      </c>
      <c r="O20" s="121">
        <v>175</v>
      </c>
      <c r="P20" s="121">
        <v>19.3</v>
      </c>
      <c r="Q20" s="121">
        <v>1</v>
      </c>
      <c r="R20" s="121">
        <v>2</v>
      </c>
      <c r="S20" s="121">
        <v>1.242</v>
      </c>
      <c r="T20" s="121">
        <v>8.3000000000000007</v>
      </c>
      <c r="U20" s="121">
        <v>4.0999999999999996</v>
      </c>
      <c r="V20" s="121">
        <v>102.7</v>
      </c>
      <c r="W20" s="121">
        <v>2.5</v>
      </c>
      <c r="X20" s="121">
        <v>-0.1</v>
      </c>
      <c r="Y20" s="121">
        <v>110.2</v>
      </c>
      <c r="Z20" s="121">
        <v>1</v>
      </c>
      <c r="AA20" s="121">
        <v>1.1000000000000001</v>
      </c>
      <c r="AB20" s="121">
        <v>1.8089999999999999</v>
      </c>
    </row>
    <row r="21" spans="1:28" x14ac:dyDescent="0.3">
      <c r="A21" s="124" t="s">
        <v>187</v>
      </c>
      <c r="B21" s="121">
        <v>4.2</v>
      </c>
      <c r="C21" s="121">
        <v>7.4</v>
      </c>
      <c r="D21" s="121">
        <v>5.2</v>
      </c>
      <c r="E21" s="121">
        <v>8.8000000000000007</v>
      </c>
      <c r="F21" s="121">
        <v>5.4</v>
      </c>
      <c r="G21" s="121">
        <v>4.4000000000000004</v>
      </c>
      <c r="H21" s="121">
        <v>2</v>
      </c>
      <c r="I21" s="121">
        <v>3.5</v>
      </c>
      <c r="J21" s="121">
        <v>4.3</v>
      </c>
      <c r="K21" s="121">
        <v>5.0999999999999996</v>
      </c>
      <c r="L21" s="121">
        <v>5.7</v>
      </c>
      <c r="M21" s="121">
        <v>4.9000000000000004</v>
      </c>
      <c r="N21" s="121">
        <v>165</v>
      </c>
      <c r="O21" s="121">
        <v>180</v>
      </c>
      <c r="P21" s="121">
        <v>16.600000000000001</v>
      </c>
      <c r="Q21" s="121">
        <v>1.5</v>
      </c>
      <c r="R21" s="121">
        <v>2.4</v>
      </c>
      <c r="S21" s="121">
        <v>1.3540000000000001</v>
      </c>
      <c r="T21" s="121">
        <v>6.3</v>
      </c>
      <c r="U21" s="121">
        <v>0.8</v>
      </c>
      <c r="V21" s="121">
        <v>98.9</v>
      </c>
      <c r="W21" s="121">
        <v>-0.8</v>
      </c>
      <c r="X21" s="121">
        <v>2</v>
      </c>
      <c r="Y21" s="121">
        <v>102.7</v>
      </c>
      <c r="Z21" s="121">
        <v>1.4</v>
      </c>
      <c r="AA21" s="121">
        <v>2.4</v>
      </c>
      <c r="AB21" s="121">
        <v>1.9159999999999999</v>
      </c>
    </row>
    <row r="22" spans="1:28" x14ac:dyDescent="0.3">
      <c r="A22" s="124" t="s">
        <v>38</v>
      </c>
      <c r="B22" s="121">
        <v>4.5</v>
      </c>
      <c r="C22" s="121">
        <v>7.9</v>
      </c>
      <c r="D22" s="121">
        <v>-4.8</v>
      </c>
      <c r="E22" s="121">
        <v>-2.5</v>
      </c>
      <c r="F22" s="121">
        <v>5.3</v>
      </c>
      <c r="G22" s="121">
        <v>2</v>
      </c>
      <c r="H22" s="121">
        <v>2.5</v>
      </c>
      <c r="I22" s="121">
        <v>3.9</v>
      </c>
      <c r="J22" s="121">
        <v>4.4000000000000004</v>
      </c>
      <c r="K22" s="121">
        <v>5.2</v>
      </c>
      <c r="L22" s="121">
        <v>5.8</v>
      </c>
      <c r="M22" s="121">
        <v>5.4</v>
      </c>
      <c r="N22" s="121">
        <v>172</v>
      </c>
      <c r="O22" s="121">
        <v>181</v>
      </c>
      <c r="P22" s="121">
        <v>14.7</v>
      </c>
      <c r="Q22" s="121">
        <v>1</v>
      </c>
      <c r="R22" s="121">
        <v>1.4</v>
      </c>
      <c r="S22" s="121">
        <v>1.2969999999999999</v>
      </c>
      <c r="T22" s="121">
        <v>10.6</v>
      </c>
      <c r="U22" s="121">
        <v>2.9</v>
      </c>
      <c r="V22" s="121">
        <v>98.5</v>
      </c>
      <c r="W22" s="121">
        <v>2.1</v>
      </c>
      <c r="X22" s="121">
        <v>-1.2</v>
      </c>
      <c r="Y22" s="121">
        <v>107.2</v>
      </c>
      <c r="Z22" s="121">
        <v>2.5</v>
      </c>
      <c r="AA22" s="121">
        <v>2.5</v>
      </c>
      <c r="AB22" s="121">
        <v>1.889</v>
      </c>
    </row>
    <row r="23" spans="1:28" x14ac:dyDescent="0.3">
      <c r="A23" s="124" t="s">
        <v>39</v>
      </c>
      <c r="B23" s="121">
        <v>2</v>
      </c>
      <c r="C23" s="121">
        <v>5</v>
      </c>
      <c r="D23" s="121">
        <v>3.9</v>
      </c>
      <c r="E23" s="121">
        <v>6.6</v>
      </c>
      <c r="F23" s="121">
        <v>5.0999999999999996</v>
      </c>
      <c r="G23" s="121">
        <v>2.7</v>
      </c>
      <c r="H23" s="121">
        <v>2.9</v>
      </c>
      <c r="I23" s="121">
        <v>3.9</v>
      </c>
      <c r="J23" s="121">
        <v>4.2</v>
      </c>
      <c r="K23" s="121">
        <v>5.4</v>
      </c>
      <c r="L23" s="121">
        <v>5.7</v>
      </c>
      <c r="M23" s="121">
        <v>5.9</v>
      </c>
      <c r="N23" s="121">
        <v>179</v>
      </c>
      <c r="O23" s="121">
        <v>186</v>
      </c>
      <c r="P23" s="121">
        <v>17.7</v>
      </c>
      <c r="Q23" s="121">
        <v>2.2999999999999998</v>
      </c>
      <c r="R23" s="121">
        <v>2.2000000000000002</v>
      </c>
      <c r="S23" s="121">
        <v>1.21</v>
      </c>
      <c r="T23" s="121">
        <v>8.6999999999999993</v>
      </c>
      <c r="U23" s="121">
        <v>1.5</v>
      </c>
      <c r="V23" s="121">
        <v>98.9</v>
      </c>
      <c r="W23" s="121">
        <v>3.2</v>
      </c>
      <c r="X23" s="121">
        <v>-1</v>
      </c>
      <c r="Y23" s="121">
        <v>110.9</v>
      </c>
      <c r="Z23" s="121">
        <v>3.9</v>
      </c>
      <c r="AA23" s="121">
        <v>1.9</v>
      </c>
      <c r="AB23" s="121">
        <v>1.7929999999999999</v>
      </c>
    </row>
    <row r="24" spans="1:28" x14ac:dyDescent="0.3">
      <c r="A24" s="124" t="s">
        <v>40</v>
      </c>
      <c r="B24" s="121">
        <v>3.2</v>
      </c>
      <c r="C24" s="121">
        <v>7</v>
      </c>
      <c r="D24" s="121">
        <v>1.7</v>
      </c>
      <c r="E24" s="121">
        <v>6.1</v>
      </c>
      <c r="F24" s="121">
        <v>5</v>
      </c>
      <c r="G24" s="121">
        <v>6.2</v>
      </c>
      <c r="H24" s="121">
        <v>3.4</v>
      </c>
      <c r="I24" s="121">
        <v>4</v>
      </c>
      <c r="J24" s="121">
        <v>4.3</v>
      </c>
      <c r="K24" s="121">
        <v>5.4</v>
      </c>
      <c r="L24" s="121">
        <v>5.8</v>
      </c>
      <c r="M24" s="121">
        <v>6.4</v>
      </c>
      <c r="N24" s="121">
        <v>185</v>
      </c>
      <c r="O24" s="121">
        <v>193</v>
      </c>
      <c r="P24" s="121">
        <v>14.2</v>
      </c>
      <c r="Q24" s="121">
        <v>3</v>
      </c>
      <c r="R24" s="121">
        <v>3.1</v>
      </c>
      <c r="S24" s="121">
        <v>1.206</v>
      </c>
      <c r="T24" s="121">
        <v>9.4</v>
      </c>
      <c r="U24" s="121">
        <v>2.4</v>
      </c>
      <c r="V24" s="121">
        <v>98.5</v>
      </c>
      <c r="W24" s="121">
        <v>4.0999999999999996</v>
      </c>
      <c r="X24" s="121">
        <v>-1.1000000000000001</v>
      </c>
      <c r="Y24" s="121">
        <v>113.3</v>
      </c>
      <c r="Z24" s="121">
        <v>3.6</v>
      </c>
      <c r="AA24" s="121">
        <v>2.7</v>
      </c>
      <c r="AB24" s="121">
        <v>1.77</v>
      </c>
    </row>
    <row r="25" spans="1:28" x14ac:dyDescent="0.3">
      <c r="A25" s="124" t="s">
        <v>41</v>
      </c>
      <c r="B25" s="121">
        <v>2.2999999999999998</v>
      </c>
      <c r="C25" s="121">
        <v>5.6</v>
      </c>
      <c r="D25" s="121">
        <v>3.4</v>
      </c>
      <c r="E25" s="121">
        <v>6.7</v>
      </c>
      <c r="F25" s="121">
        <v>5</v>
      </c>
      <c r="G25" s="121">
        <v>3.8</v>
      </c>
      <c r="H25" s="121">
        <v>3.8</v>
      </c>
      <c r="I25" s="121">
        <v>4.4000000000000004</v>
      </c>
      <c r="J25" s="121">
        <v>4.5999999999999996</v>
      </c>
      <c r="K25" s="121">
        <v>5.8</v>
      </c>
      <c r="L25" s="121">
        <v>6.2</v>
      </c>
      <c r="M25" s="121">
        <v>7</v>
      </c>
      <c r="N25" s="121">
        <v>190</v>
      </c>
      <c r="O25" s="121">
        <v>200</v>
      </c>
      <c r="P25" s="121">
        <v>16.5</v>
      </c>
      <c r="Q25" s="121">
        <v>2.6</v>
      </c>
      <c r="R25" s="121">
        <v>2.5</v>
      </c>
      <c r="S25" s="121">
        <v>1.1839999999999999</v>
      </c>
      <c r="T25" s="121">
        <v>11.6</v>
      </c>
      <c r="U25" s="121">
        <v>1.6</v>
      </c>
      <c r="V25" s="121">
        <v>98.1</v>
      </c>
      <c r="W25" s="121">
        <v>0.7</v>
      </c>
      <c r="X25" s="121">
        <v>0.4</v>
      </c>
      <c r="Y25" s="121">
        <v>117.9</v>
      </c>
      <c r="Z25" s="121">
        <v>4.4000000000000004</v>
      </c>
      <c r="AA25" s="121">
        <v>1.4</v>
      </c>
      <c r="AB25" s="121">
        <v>1.7190000000000001</v>
      </c>
    </row>
    <row r="26" spans="1:28" x14ac:dyDescent="0.3">
      <c r="A26" s="124" t="s">
        <v>42</v>
      </c>
      <c r="B26" s="121">
        <v>5.5</v>
      </c>
      <c r="C26" s="121">
        <v>8.5</v>
      </c>
      <c r="D26" s="121">
        <v>8.3000000000000007</v>
      </c>
      <c r="E26" s="121">
        <v>10.6</v>
      </c>
      <c r="F26" s="121">
        <v>4.7</v>
      </c>
      <c r="G26" s="121">
        <v>2.1</v>
      </c>
      <c r="H26" s="121">
        <v>4.4000000000000004</v>
      </c>
      <c r="I26" s="121">
        <v>4.5999999999999996</v>
      </c>
      <c r="J26" s="121">
        <v>4.7</v>
      </c>
      <c r="K26" s="121">
        <v>5.8</v>
      </c>
      <c r="L26" s="121">
        <v>6.2</v>
      </c>
      <c r="M26" s="121">
        <v>7.4</v>
      </c>
      <c r="N26" s="121">
        <v>193</v>
      </c>
      <c r="O26" s="121">
        <v>206</v>
      </c>
      <c r="P26" s="121">
        <v>14.6</v>
      </c>
      <c r="Q26" s="121">
        <v>3.6</v>
      </c>
      <c r="R26" s="121">
        <v>1.7</v>
      </c>
      <c r="S26" s="121">
        <v>1.214</v>
      </c>
      <c r="T26" s="121">
        <v>10.8</v>
      </c>
      <c r="U26" s="121">
        <v>2.4</v>
      </c>
      <c r="V26" s="121">
        <v>96.7</v>
      </c>
      <c r="W26" s="121">
        <v>0.6</v>
      </c>
      <c r="X26" s="121">
        <v>1.1000000000000001</v>
      </c>
      <c r="Y26" s="121">
        <v>117.5</v>
      </c>
      <c r="Z26" s="121">
        <v>2.1</v>
      </c>
      <c r="AA26" s="121">
        <v>1.9</v>
      </c>
      <c r="AB26" s="121">
        <v>1.7390000000000001</v>
      </c>
    </row>
    <row r="27" spans="1:28" x14ac:dyDescent="0.3">
      <c r="A27" s="124" t="s">
        <v>43</v>
      </c>
      <c r="B27" s="121">
        <v>1</v>
      </c>
      <c r="C27" s="121">
        <v>4.5999999999999996</v>
      </c>
      <c r="D27" s="121">
        <v>1.5</v>
      </c>
      <c r="E27" s="121">
        <v>5.0999999999999996</v>
      </c>
      <c r="F27" s="121">
        <v>4.5999999999999996</v>
      </c>
      <c r="G27" s="121">
        <v>3.7</v>
      </c>
      <c r="H27" s="121">
        <v>4.7</v>
      </c>
      <c r="I27" s="121">
        <v>5</v>
      </c>
      <c r="J27" s="121">
        <v>5.2</v>
      </c>
      <c r="K27" s="121">
        <v>6.3</v>
      </c>
      <c r="L27" s="121">
        <v>6.6</v>
      </c>
      <c r="M27" s="121">
        <v>7.9</v>
      </c>
      <c r="N27" s="121">
        <v>193</v>
      </c>
      <c r="O27" s="121">
        <v>214</v>
      </c>
      <c r="P27" s="121">
        <v>23.8</v>
      </c>
      <c r="Q27" s="121">
        <v>4.5</v>
      </c>
      <c r="R27" s="121">
        <v>2.5</v>
      </c>
      <c r="S27" s="121">
        <v>1.278</v>
      </c>
      <c r="T27" s="121">
        <v>7.2</v>
      </c>
      <c r="U27" s="121">
        <v>3.2</v>
      </c>
      <c r="V27" s="121">
        <v>96.6</v>
      </c>
      <c r="W27" s="121">
        <v>0.7</v>
      </c>
      <c r="X27" s="121">
        <v>0.4</v>
      </c>
      <c r="Y27" s="121">
        <v>114.5</v>
      </c>
      <c r="Z27" s="121">
        <v>1.4</v>
      </c>
      <c r="AA27" s="121">
        <v>3</v>
      </c>
      <c r="AB27" s="121">
        <v>1.849</v>
      </c>
    </row>
    <row r="28" spans="1:28" x14ac:dyDescent="0.3">
      <c r="A28" s="124" t="s">
        <v>44</v>
      </c>
      <c r="B28" s="121">
        <v>0.6</v>
      </c>
      <c r="C28" s="121">
        <v>3.4</v>
      </c>
      <c r="D28" s="121">
        <v>0.8</v>
      </c>
      <c r="E28" s="121">
        <v>3.7</v>
      </c>
      <c r="F28" s="121">
        <v>4.5999999999999996</v>
      </c>
      <c r="G28" s="121">
        <v>3.8</v>
      </c>
      <c r="H28" s="121">
        <v>4.9000000000000004</v>
      </c>
      <c r="I28" s="121">
        <v>4.8</v>
      </c>
      <c r="J28" s="121">
        <v>5</v>
      </c>
      <c r="K28" s="121">
        <v>6.3</v>
      </c>
      <c r="L28" s="121">
        <v>6.6</v>
      </c>
      <c r="M28" s="121">
        <v>8.3000000000000007</v>
      </c>
      <c r="N28" s="121">
        <v>191</v>
      </c>
      <c r="O28" s="121">
        <v>222</v>
      </c>
      <c r="P28" s="121">
        <v>18.600000000000001</v>
      </c>
      <c r="Q28" s="121">
        <v>2.2999999999999998</v>
      </c>
      <c r="R28" s="121">
        <v>2</v>
      </c>
      <c r="S28" s="121">
        <v>1.2689999999999999</v>
      </c>
      <c r="T28" s="121">
        <v>10.199999999999999</v>
      </c>
      <c r="U28" s="121">
        <v>2.2000000000000002</v>
      </c>
      <c r="V28" s="121">
        <v>96.3</v>
      </c>
      <c r="W28" s="121">
        <v>-0.8</v>
      </c>
      <c r="X28" s="121">
        <v>0.4</v>
      </c>
      <c r="Y28" s="121">
        <v>118</v>
      </c>
      <c r="Z28" s="121">
        <v>0.9</v>
      </c>
      <c r="AA28" s="121">
        <v>3.3</v>
      </c>
      <c r="AB28" s="121">
        <v>1.8720000000000001</v>
      </c>
    </row>
    <row r="29" spans="1:28" x14ac:dyDescent="0.3">
      <c r="A29" s="124" t="s">
        <v>45</v>
      </c>
      <c r="B29" s="121">
        <v>3.4</v>
      </c>
      <c r="C29" s="121">
        <v>5</v>
      </c>
      <c r="D29" s="121">
        <v>5.2</v>
      </c>
      <c r="E29" s="121">
        <v>4.5</v>
      </c>
      <c r="F29" s="121">
        <v>4.4000000000000004</v>
      </c>
      <c r="G29" s="121">
        <v>-1.6</v>
      </c>
      <c r="H29" s="121">
        <v>4.9000000000000004</v>
      </c>
      <c r="I29" s="121">
        <v>4.5999999999999996</v>
      </c>
      <c r="J29" s="121">
        <v>4.7</v>
      </c>
      <c r="K29" s="121">
        <v>6</v>
      </c>
      <c r="L29" s="121">
        <v>6.2</v>
      </c>
      <c r="M29" s="121">
        <v>8.3000000000000007</v>
      </c>
      <c r="N29" s="121">
        <v>191</v>
      </c>
      <c r="O29" s="121">
        <v>225</v>
      </c>
      <c r="P29" s="121">
        <v>12.7</v>
      </c>
      <c r="Q29" s="121">
        <v>4.8</v>
      </c>
      <c r="R29" s="121">
        <v>0.9</v>
      </c>
      <c r="S29" s="121">
        <v>1.32</v>
      </c>
      <c r="T29" s="121">
        <v>11.4</v>
      </c>
      <c r="U29" s="121">
        <v>3.6</v>
      </c>
      <c r="V29" s="121">
        <v>94.5</v>
      </c>
      <c r="W29" s="121">
        <v>5.5</v>
      </c>
      <c r="X29" s="121">
        <v>-0.6</v>
      </c>
      <c r="Y29" s="121">
        <v>119</v>
      </c>
      <c r="Z29" s="121">
        <v>2.6</v>
      </c>
      <c r="AA29" s="121">
        <v>2.6</v>
      </c>
      <c r="AB29" s="121">
        <v>1.9590000000000001</v>
      </c>
    </row>
    <row r="30" spans="1:28" x14ac:dyDescent="0.3">
      <c r="A30" s="124" t="s">
        <v>46</v>
      </c>
      <c r="B30" s="121">
        <v>1.2</v>
      </c>
      <c r="C30" s="121">
        <v>5.0999999999999996</v>
      </c>
      <c r="D30" s="121">
        <v>3</v>
      </c>
      <c r="E30" s="121">
        <v>6.8</v>
      </c>
      <c r="F30" s="121">
        <v>4.5</v>
      </c>
      <c r="G30" s="121">
        <v>4</v>
      </c>
      <c r="H30" s="121">
        <v>5</v>
      </c>
      <c r="I30" s="121">
        <v>4.5999999999999996</v>
      </c>
      <c r="J30" s="121">
        <v>4.8</v>
      </c>
      <c r="K30" s="121">
        <v>6</v>
      </c>
      <c r="L30" s="121">
        <v>6.2</v>
      </c>
      <c r="M30" s="121">
        <v>8.3000000000000007</v>
      </c>
      <c r="N30" s="121">
        <v>189</v>
      </c>
      <c r="O30" s="121">
        <v>232</v>
      </c>
      <c r="P30" s="121">
        <v>19.600000000000001</v>
      </c>
      <c r="Q30" s="121">
        <v>2.5</v>
      </c>
      <c r="R30" s="121">
        <v>2.2999999999999998</v>
      </c>
      <c r="S30" s="121">
        <v>1.337</v>
      </c>
      <c r="T30" s="121">
        <v>13.8</v>
      </c>
      <c r="U30" s="121">
        <v>3.6</v>
      </c>
      <c r="V30" s="121">
        <v>93.9</v>
      </c>
      <c r="W30" s="121">
        <v>2.7</v>
      </c>
      <c r="X30" s="121">
        <v>-0.7</v>
      </c>
      <c r="Y30" s="121">
        <v>117.6</v>
      </c>
      <c r="Z30" s="121">
        <v>3.2</v>
      </c>
      <c r="AA30" s="121">
        <v>2.6</v>
      </c>
      <c r="AB30" s="121">
        <v>1.9690000000000001</v>
      </c>
    </row>
    <row r="31" spans="1:28" x14ac:dyDescent="0.3">
      <c r="A31" s="124" t="s">
        <v>47</v>
      </c>
      <c r="B31" s="121">
        <v>2.6</v>
      </c>
      <c r="C31" s="121">
        <v>5.3</v>
      </c>
      <c r="D31" s="121">
        <v>1.8</v>
      </c>
      <c r="E31" s="121">
        <v>5.3</v>
      </c>
      <c r="F31" s="121">
        <v>4.5</v>
      </c>
      <c r="G31" s="121">
        <v>4.5999999999999996</v>
      </c>
      <c r="H31" s="121">
        <v>4.7</v>
      </c>
      <c r="I31" s="121">
        <v>4.7</v>
      </c>
      <c r="J31" s="121">
        <v>4.9000000000000004</v>
      </c>
      <c r="K31" s="121">
        <v>6.2</v>
      </c>
      <c r="L31" s="121">
        <v>6.4</v>
      </c>
      <c r="M31" s="121">
        <v>8.3000000000000007</v>
      </c>
      <c r="N31" s="121">
        <v>184</v>
      </c>
      <c r="O31" s="121">
        <v>241</v>
      </c>
      <c r="P31" s="121">
        <v>18.899999999999999</v>
      </c>
      <c r="Q31" s="121">
        <v>2.9</v>
      </c>
      <c r="R31" s="121">
        <v>2.2999999999999998</v>
      </c>
      <c r="S31" s="121">
        <v>1.3520000000000001</v>
      </c>
      <c r="T31" s="121">
        <v>10.5</v>
      </c>
      <c r="U31" s="121">
        <v>4.9000000000000004</v>
      </c>
      <c r="V31" s="121">
        <v>91.8</v>
      </c>
      <c r="W31" s="121">
        <v>0.2</v>
      </c>
      <c r="X31" s="121">
        <v>0.4</v>
      </c>
      <c r="Y31" s="121">
        <v>123.4</v>
      </c>
      <c r="Z31" s="121">
        <v>1.9</v>
      </c>
      <c r="AA31" s="121">
        <v>1.7</v>
      </c>
      <c r="AB31" s="121">
        <v>2.0059999999999998</v>
      </c>
    </row>
    <row r="32" spans="1:28" x14ac:dyDescent="0.3">
      <c r="A32" s="124" t="s">
        <v>48</v>
      </c>
      <c r="B32" s="121">
        <v>2.4</v>
      </c>
      <c r="C32" s="121">
        <v>4.5999999999999996</v>
      </c>
      <c r="D32" s="121">
        <v>0.7</v>
      </c>
      <c r="E32" s="121">
        <v>3</v>
      </c>
      <c r="F32" s="121">
        <v>4.7</v>
      </c>
      <c r="G32" s="121">
        <v>2.6</v>
      </c>
      <c r="H32" s="121">
        <v>4.3</v>
      </c>
      <c r="I32" s="121">
        <v>4.5</v>
      </c>
      <c r="J32" s="121">
        <v>4.8</v>
      </c>
      <c r="K32" s="121">
        <v>6.5</v>
      </c>
      <c r="L32" s="121">
        <v>6.6</v>
      </c>
      <c r="M32" s="121">
        <v>8.1999999999999993</v>
      </c>
      <c r="N32" s="121">
        <v>178</v>
      </c>
      <c r="O32" s="121">
        <v>249</v>
      </c>
      <c r="P32" s="121">
        <v>30.8</v>
      </c>
      <c r="Q32" s="121">
        <v>1.7</v>
      </c>
      <c r="R32" s="121">
        <v>2.1</v>
      </c>
      <c r="S32" s="121">
        <v>1.4219999999999999</v>
      </c>
      <c r="T32" s="121">
        <v>8.6</v>
      </c>
      <c r="U32" s="121">
        <v>7.6</v>
      </c>
      <c r="V32" s="121">
        <v>90.5</v>
      </c>
      <c r="W32" s="121">
        <v>-2.1</v>
      </c>
      <c r="X32" s="121">
        <v>0.3</v>
      </c>
      <c r="Y32" s="121">
        <v>115</v>
      </c>
      <c r="Z32" s="121">
        <v>2.8</v>
      </c>
      <c r="AA32" s="121">
        <v>0.2</v>
      </c>
      <c r="AB32" s="121">
        <v>2.0390000000000001</v>
      </c>
    </row>
    <row r="33" spans="1:28" x14ac:dyDescent="0.3">
      <c r="A33" s="124" t="s">
        <v>49</v>
      </c>
      <c r="B33" s="121">
        <v>2.5</v>
      </c>
      <c r="C33" s="121">
        <v>4.2</v>
      </c>
      <c r="D33" s="121">
        <v>0.6</v>
      </c>
      <c r="E33" s="121">
        <v>4.8</v>
      </c>
      <c r="F33" s="121">
        <v>4.8</v>
      </c>
      <c r="G33" s="121">
        <v>5</v>
      </c>
      <c r="H33" s="121">
        <v>3.4</v>
      </c>
      <c r="I33" s="121">
        <v>3.8</v>
      </c>
      <c r="J33" s="121">
        <v>4.4000000000000004</v>
      </c>
      <c r="K33" s="121">
        <v>6.3</v>
      </c>
      <c r="L33" s="121">
        <v>6.2</v>
      </c>
      <c r="M33" s="121">
        <v>7.5</v>
      </c>
      <c r="N33" s="121">
        <v>172</v>
      </c>
      <c r="O33" s="121">
        <v>249</v>
      </c>
      <c r="P33" s="121">
        <v>31.1</v>
      </c>
      <c r="Q33" s="121">
        <v>2.2000000000000002</v>
      </c>
      <c r="R33" s="121">
        <v>4.9000000000000004</v>
      </c>
      <c r="S33" s="121">
        <v>1.46</v>
      </c>
      <c r="T33" s="121">
        <v>13.1</v>
      </c>
      <c r="U33" s="121">
        <v>5.9</v>
      </c>
      <c r="V33" s="121">
        <v>89.4</v>
      </c>
      <c r="W33" s="121">
        <v>1.7</v>
      </c>
      <c r="X33" s="121">
        <v>2</v>
      </c>
      <c r="Y33" s="121">
        <v>111.7</v>
      </c>
      <c r="Z33" s="121">
        <v>1.5</v>
      </c>
      <c r="AA33" s="121">
        <v>4</v>
      </c>
      <c r="AB33" s="121">
        <v>1.984</v>
      </c>
    </row>
    <row r="34" spans="1:28" x14ac:dyDescent="0.3">
      <c r="A34" s="124" t="s">
        <v>50</v>
      </c>
      <c r="B34" s="121">
        <v>-1.6</v>
      </c>
      <c r="C34" s="121">
        <v>-0.2</v>
      </c>
      <c r="D34" s="121">
        <v>0.7</v>
      </c>
      <c r="E34" s="121">
        <v>4</v>
      </c>
      <c r="F34" s="121">
        <v>5</v>
      </c>
      <c r="G34" s="121">
        <v>4.4000000000000004</v>
      </c>
      <c r="H34" s="121">
        <v>2.1</v>
      </c>
      <c r="I34" s="121">
        <v>2.8</v>
      </c>
      <c r="J34" s="121">
        <v>3.9</v>
      </c>
      <c r="K34" s="121">
        <v>6.4</v>
      </c>
      <c r="L34" s="121">
        <v>5.9</v>
      </c>
      <c r="M34" s="121">
        <v>6.2</v>
      </c>
      <c r="N34" s="121">
        <v>165</v>
      </c>
      <c r="O34" s="121">
        <v>236</v>
      </c>
      <c r="P34" s="121">
        <v>32.200000000000003</v>
      </c>
      <c r="Q34" s="121">
        <v>1.9</v>
      </c>
      <c r="R34" s="121">
        <v>4.2</v>
      </c>
      <c r="S34" s="121">
        <v>1.581</v>
      </c>
      <c r="T34" s="121">
        <v>7</v>
      </c>
      <c r="U34" s="121">
        <v>8.1</v>
      </c>
      <c r="V34" s="121">
        <v>88</v>
      </c>
      <c r="W34" s="121">
        <v>1.4</v>
      </c>
      <c r="X34" s="121">
        <v>1.4</v>
      </c>
      <c r="Y34" s="121">
        <v>99.9</v>
      </c>
      <c r="Z34" s="121">
        <v>2.4</v>
      </c>
      <c r="AA34" s="121">
        <v>3.7</v>
      </c>
      <c r="AB34" s="121">
        <v>1.986</v>
      </c>
    </row>
    <row r="35" spans="1:28" x14ac:dyDescent="0.3">
      <c r="A35" s="124" t="s">
        <v>51</v>
      </c>
      <c r="B35" s="121">
        <v>2.2999999999999998</v>
      </c>
      <c r="C35" s="121">
        <v>4.4000000000000004</v>
      </c>
      <c r="D35" s="121">
        <v>8</v>
      </c>
      <c r="E35" s="121">
        <v>12.3</v>
      </c>
      <c r="F35" s="121">
        <v>5.3</v>
      </c>
      <c r="G35" s="121">
        <v>5.3</v>
      </c>
      <c r="H35" s="121">
        <v>1.6</v>
      </c>
      <c r="I35" s="121">
        <v>3.2</v>
      </c>
      <c r="J35" s="121">
        <v>4.0999999999999996</v>
      </c>
      <c r="K35" s="121">
        <v>6.7</v>
      </c>
      <c r="L35" s="121">
        <v>6.1</v>
      </c>
      <c r="M35" s="121">
        <v>5.0999999999999996</v>
      </c>
      <c r="N35" s="121">
        <v>158</v>
      </c>
      <c r="O35" s="121">
        <v>226</v>
      </c>
      <c r="P35" s="121">
        <v>24.1</v>
      </c>
      <c r="Q35" s="121">
        <v>-1.3</v>
      </c>
      <c r="R35" s="121">
        <v>3.2</v>
      </c>
      <c r="S35" s="121">
        <v>1.575</v>
      </c>
      <c r="T35" s="121">
        <v>6</v>
      </c>
      <c r="U35" s="121">
        <v>6.3</v>
      </c>
      <c r="V35" s="121">
        <v>88.7</v>
      </c>
      <c r="W35" s="121">
        <v>-2.2999999999999998</v>
      </c>
      <c r="X35" s="121">
        <v>1.7</v>
      </c>
      <c r="Y35" s="121">
        <v>106.2</v>
      </c>
      <c r="Z35" s="121">
        <v>-1.8</v>
      </c>
      <c r="AA35" s="121">
        <v>5.7</v>
      </c>
      <c r="AB35" s="121">
        <v>1.9910000000000001</v>
      </c>
    </row>
    <row r="36" spans="1:28" x14ac:dyDescent="0.3">
      <c r="A36" s="124" t="s">
        <v>0</v>
      </c>
      <c r="B36" s="121">
        <v>-2.1</v>
      </c>
      <c r="C36" s="121">
        <v>0.9</v>
      </c>
      <c r="D36" s="121">
        <v>-7.8</v>
      </c>
      <c r="E36" s="121">
        <v>-3.8</v>
      </c>
      <c r="F36" s="121">
        <v>6</v>
      </c>
      <c r="G36" s="121">
        <v>6.3</v>
      </c>
      <c r="H36" s="121">
        <v>1.5</v>
      </c>
      <c r="I36" s="121">
        <v>3.1</v>
      </c>
      <c r="J36" s="121">
        <v>4.0999999999999996</v>
      </c>
      <c r="K36" s="121">
        <v>7.1</v>
      </c>
      <c r="L36" s="121">
        <v>6.3</v>
      </c>
      <c r="M36" s="121">
        <v>5</v>
      </c>
      <c r="N36" s="121">
        <v>151</v>
      </c>
      <c r="O36" s="121">
        <v>232</v>
      </c>
      <c r="P36" s="121">
        <v>46.7</v>
      </c>
      <c r="Q36" s="121">
        <v>-2.1</v>
      </c>
      <c r="R36" s="121">
        <v>3.2</v>
      </c>
      <c r="S36" s="121">
        <v>1.4079999999999999</v>
      </c>
      <c r="T36" s="121">
        <v>2.9</v>
      </c>
      <c r="U36" s="121">
        <v>3</v>
      </c>
      <c r="V36" s="121">
        <v>91.6</v>
      </c>
      <c r="W36" s="121">
        <v>-4.9000000000000004</v>
      </c>
      <c r="X36" s="121">
        <v>3.8</v>
      </c>
      <c r="Y36" s="121">
        <v>105.9</v>
      </c>
      <c r="Z36" s="121">
        <v>-5.8</v>
      </c>
      <c r="AA36" s="121">
        <v>5.8</v>
      </c>
      <c r="AB36" s="121">
        <v>1.78</v>
      </c>
    </row>
    <row r="37" spans="1:28" x14ac:dyDescent="0.3">
      <c r="A37" s="124" t="s">
        <v>1</v>
      </c>
      <c r="B37" s="121">
        <v>-8.5</v>
      </c>
      <c r="C37" s="121">
        <v>-7.6</v>
      </c>
      <c r="D37" s="121">
        <v>4.4000000000000004</v>
      </c>
      <c r="E37" s="121">
        <v>-2.1</v>
      </c>
      <c r="F37" s="121">
        <v>6.9</v>
      </c>
      <c r="G37" s="121">
        <v>-8.9</v>
      </c>
      <c r="H37" s="121">
        <v>0.3</v>
      </c>
      <c r="I37" s="121">
        <v>2.2000000000000002</v>
      </c>
      <c r="J37" s="121">
        <v>3.7</v>
      </c>
      <c r="K37" s="121">
        <v>9.6999999999999993</v>
      </c>
      <c r="L37" s="121">
        <v>5.8</v>
      </c>
      <c r="M37" s="121">
        <v>4.0999999999999996</v>
      </c>
      <c r="N37" s="121">
        <v>143</v>
      </c>
      <c r="O37" s="121">
        <v>221</v>
      </c>
      <c r="P37" s="121">
        <v>80.900000000000006</v>
      </c>
      <c r="Q37" s="121">
        <v>-6.9</v>
      </c>
      <c r="R37" s="121">
        <v>-1.4</v>
      </c>
      <c r="S37" s="121">
        <v>1.3919999999999999</v>
      </c>
      <c r="T37" s="121">
        <v>0.6</v>
      </c>
      <c r="U37" s="121">
        <v>-1.1000000000000001</v>
      </c>
      <c r="V37" s="121">
        <v>92.3</v>
      </c>
      <c r="W37" s="121">
        <v>-9.5</v>
      </c>
      <c r="X37" s="121">
        <v>-2.4</v>
      </c>
      <c r="Y37" s="121">
        <v>90.8</v>
      </c>
      <c r="Z37" s="121">
        <v>-7.8</v>
      </c>
      <c r="AA37" s="121">
        <v>0.5</v>
      </c>
      <c r="AB37" s="121">
        <v>1.462</v>
      </c>
    </row>
    <row r="38" spans="1:28" x14ac:dyDescent="0.3">
      <c r="A38" s="124" t="s">
        <v>2</v>
      </c>
      <c r="B38" s="121">
        <v>-4.5999999999999996</v>
      </c>
      <c r="C38" s="121">
        <v>-4.8</v>
      </c>
      <c r="D38" s="121">
        <v>-0.9</v>
      </c>
      <c r="E38" s="121">
        <v>-3.5</v>
      </c>
      <c r="F38" s="121">
        <v>8.3000000000000007</v>
      </c>
      <c r="G38" s="121">
        <v>-2.7</v>
      </c>
      <c r="H38" s="121">
        <v>0.2</v>
      </c>
      <c r="I38" s="121">
        <v>1.9</v>
      </c>
      <c r="J38" s="121">
        <v>3.2</v>
      </c>
      <c r="K38" s="121">
        <v>9.1</v>
      </c>
      <c r="L38" s="121">
        <v>5.0999999999999996</v>
      </c>
      <c r="M38" s="121">
        <v>3.3</v>
      </c>
      <c r="N38" s="121">
        <v>139</v>
      </c>
      <c r="O38" s="121">
        <v>213</v>
      </c>
      <c r="P38" s="121">
        <v>56.7</v>
      </c>
      <c r="Q38" s="121">
        <v>-11.9</v>
      </c>
      <c r="R38" s="121">
        <v>-1</v>
      </c>
      <c r="S38" s="121">
        <v>1.3260000000000001</v>
      </c>
      <c r="T38" s="121">
        <v>4.2</v>
      </c>
      <c r="U38" s="121">
        <v>-1.4</v>
      </c>
      <c r="V38" s="121">
        <v>94.3</v>
      </c>
      <c r="W38" s="121">
        <v>-17.899999999999999</v>
      </c>
      <c r="X38" s="121">
        <v>-3.5</v>
      </c>
      <c r="Y38" s="121">
        <v>99.2</v>
      </c>
      <c r="Z38" s="121">
        <v>-7</v>
      </c>
      <c r="AA38" s="121">
        <v>-0.1</v>
      </c>
      <c r="AB38" s="121">
        <v>1.43</v>
      </c>
    </row>
    <row r="39" spans="1:28" x14ac:dyDescent="0.3">
      <c r="A39" s="124" t="s">
        <v>3</v>
      </c>
      <c r="B39" s="121">
        <v>-0.7</v>
      </c>
      <c r="C39" s="121">
        <v>-1.4</v>
      </c>
      <c r="D39" s="121">
        <v>2.2000000000000002</v>
      </c>
      <c r="E39" s="121">
        <v>3.8</v>
      </c>
      <c r="F39" s="121">
        <v>9.3000000000000007</v>
      </c>
      <c r="G39" s="121">
        <v>2.1</v>
      </c>
      <c r="H39" s="121">
        <v>0.2</v>
      </c>
      <c r="I39" s="121">
        <v>2.2999999999999998</v>
      </c>
      <c r="J39" s="121">
        <v>3.7</v>
      </c>
      <c r="K39" s="121">
        <v>8.1</v>
      </c>
      <c r="L39" s="121">
        <v>5</v>
      </c>
      <c r="M39" s="121">
        <v>3.3</v>
      </c>
      <c r="N39" s="121">
        <v>139</v>
      </c>
      <c r="O39" s="121">
        <v>182</v>
      </c>
      <c r="P39" s="121">
        <v>42.3</v>
      </c>
      <c r="Q39" s="121">
        <v>-0.1</v>
      </c>
      <c r="R39" s="121">
        <v>0</v>
      </c>
      <c r="S39" s="121">
        <v>1.4019999999999999</v>
      </c>
      <c r="T39" s="121">
        <v>15</v>
      </c>
      <c r="U39" s="121">
        <v>2.2999999999999998</v>
      </c>
      <c r="V39" s="121">
        <v>92.3</v>
      </c>
      <c r="W39" s="121">
        <v>8.1</v>
      </c>
      <c r="X39" s="121">
        <v>-1.5</v>
      </c>
      <c r="Y39" s="121">
        <v>96.4</v>
      </c>
      <c r="Z39" s="121">
        <v>-1.2</v>
      </c>
      <c r="AA39" s="121">
        <v>2.2000000000000002</v>
      </c>
      <c r="AB39" s="121">
        <v>1.645</v>
      </c>
    </row>
    <row r="40" spans="1:28" x14ac:dyDescent="0.3">
      <c r="A40" s="124" t="s">
        <v>4</v>
      </c>
      <c r="B40" s="121">
        <v>1.5</v>
      </c>
      <c r="C40" s="121">
        <v>1.9</v>
      </c>
      <c r="D40" s="121">
        <v>-4.8</v>
      </c>
      <c r="E40" s="121">
        <v>-2.1</v>
      </c>
      <c r="F40" s="121">
        <v>9.6</v>
      </c>
      <c r="G40" s="121">
        <v>3.5</v>
      </c>
      <c r="H40" s="121">
        <v>0.2</v>
      </c>
      <c r="I40" s="121">
        <v>2.5</v>
      </c>
      <c r="J40" s="121">
        <v>3.8</v>
      </c>
      <c r="K40" s="121">
        <v>6.5</v>
      </c>
      <c r="L40" s="121">
        <v>5.2</v>
      </c>
      <c r="M40" s="121">
        <v>3.3</v>
      </c>
      <c r="N40" s="121">
        <v>140</v>
      </c>
      <c r="O40" s="121">
        <v>163</v>
      </c>
      <c r="P40" s="121">
        <v>31.3</v>
      </c>
      <c r="Q40" s="121">
        <v>1.6</v>
      </c>
      <c r="R40" s="121">
        <v>1.1000000000000001</v>
      </c>
      <c r="S40" s="121">
        <v>1.4630000000000001</v>
      </c>
      <c r="T40" s="121">
        <v>12.6</v>
      </c>
      <c r="U40" s="121">
        <v>4.0999999999999996</v>
      </c>
      <c r="V40" s="121">
        <v>91.3</v>
      </c>
      <c r="W40" s="121">
        <v>-0.2</v>
      </c>
      <c r="X40" s="121">
        <v>-1.5</v>
      </c>
      <c r="Y40" s="121">
        <v>89.5</v>
      </c>
      <c r="Z40" s="121">
        <v>0.3</v>
      </c>
      <c r="AA40" s="121">
        <v>3.5</v>
      </c>
      <c r="AB40" s="121">
        <v>1.6</v>
      </c>
    </row>
    <row r="41" spans="1:28" x14ac:dyDescent="0.3">
      <c r="A41" s="124" t="s">
        <v>5</v>
      </c>
      <c r="B41" s="121">
        <v>4.3</v>
      </c>
      <c r="C41" s="121">
        <v>5.7</v>
      </c>
      <c r="D41" s="121">
        <v>0.8</v>
      </c>
      <c r="E41" s="121">
        <v>3.9</v>
      </c>
      <c r="F41" s="121">
        <v>9.9</v>
      </c>
      <c r="G41" s="121">
        <v>3.2</v>
      </c>
      <c r="H41" s="121">
        <v>0.1</v>
      </c>
      <c r="I41" s="121">
        <v>2.2999999999999998</v>
      </c>
      <c r="J41" s="121">
        <v>3.7</v>
      </c>
      <c r="K41" s="121">
        <v>5.8</v>
      </c>
      <c r="L41" s="121">
        <v>4.9000000000000004</v>
      </c>
      <c r="M41" s="121">
        <v>3.3</v>
      </c>
      <c r="N41" s="121">
        <v>140</v>
      </c>
      <c r="O41" s="121">
        <v>159</v>
      </c>
      <c r="P41" s="121">
        <v>30.7</v>
      </c>
      <c r="Q41" s="121">
        <v>1.8</v>
      </c>
      <c r="R41" s="121">
        <v>1.6</v>
      </c>
      <c r="S41" s="121">
        <v>1.4330000000000001</v>
      </c>
      <c r="T41" s="121">
        <v>9.6999999999999993</v>
      </c>
      <c r="U41" s="121">
        <v>5</v>
      </c>
      <c r="V41" s="121">
        <v>90.7</v>
      </c>
      <c r="W41" s="121">
        <v>5</v>
      </c>
      <c r="X41" s="121">
        <v>-1.4</v>
      </c>
      <c r="Y41" s="121">
        <v>93.1</v>
      </c>
      <c r="Z41" s="121">
        <v>1.2</v>
      </c>
      <c r="AA41" s="121">
        <v>3</v>
      </c>
      <c r="AB41" s="121">
        <v>1.617</v>
      </c>
    </row>
    <row r="42" spans="1:28" x14ac:dyDescent="0.3">
      <c r="A42" s="124" t="s">
        <v>6</v>
      </c>
      <c r="B42" s="121">
        <v>2</v>
      </c>
      <c r="C42" s="121">
        <v>3.1</v>
      </c>
      <c r="D42" s="121">
        <v>3.1</v>
      </c>
      <c r="E42" s="121">
        <v>4.7</v>
      </c>
      <c r="F42" s="121">
        <v>9.8000000000000007</v>
      </c>
      <c r="G42" s="121">
        <v>0.6</v>
      </c>
      <c r="H42" s="121">
        <v>0.1</v>
      </c>
      <c r="I42" s="121">
        <v>2.4</v>
      </c>
      <c r="J42" s="121">
        <v>3.9</v>
      </c>
      <c r="K42" s="121">
        <v>5.6</v>
      </c>
      <c r="L42" s="121">
        <v>5</v>
      </c>
      <c r="M42" s="121">
        <v>3.3</v>
      </c>
      <c r="N42" s="121">
        <v>140</v>
      </c>
      <c r="O42" s="121">
        <v>155</v>
      </c>
      <c r="P42" s="121">
        <v>27.3</v>
      </c>
      <c r="Q42" s="121">
        <v>1.6</v>
      </c>
      <c r="R42" s="121">
        <v>1.8</v>
      </c>
      <c r="S42" s="121">
        <v>1.353</v>
      </c>
      <c r="T42" s="121">
        <v>9.6</v>
      </c>
      <c r="U42" s="121">
        <v>4.4000000000000004</v>
      </c>
      <c r="V42" s="121">
        <v>89.8</v>
      </c>
      <c r="W42" s="121">
        <v>4.3</v>
      </c>
      <c r="X42" s="121">
        <v>1</v>
      </c>
      <c r="Y42" s="121">
        <v>93.4</v>
      </c>
      <c r="Z42" s="121">
        <v>2.8</v>
      </c>
      <c r="AA42" s="121">
        <v>4</v>
      </c>
      <c r="AB42" s="121">
        <v>1.5189999999999999</v>
      </c>
    </row>
    <row r="43" spans="1:28" x14ac:dyDescent="0.3">
      <c r="A43" s="124" t="s">
        <v>7</v>
      </c>
      <c r="B43" s="121">
        <v>3.9</v>
      </c>
      <c r="C43" s="121">
        <v>6</v>
      </c>
      <c r="D43" s="121">
        <v>6.8</v>
      </c>
      <c r="E43" s="121">
        <v>7.5</v>
      </c>
      <c r="F43" s="121">
        <v>9.6</v>
      </c>
      <c r="G43" s="121">
        <v>-0.1</v>
      </c>
      <c r="H43" s="121">
        <v>0.1</v>
      </c>
      <c r="I43" s="121">
        <v>2.2999999999999998</v>
      </c>
      <c r="J43" s="121">
        <v>3.6</v>
      </c>
      <c r="K43" s="121">
        <v>5.4</v>
      </c>
      <c r="L43" s="121">
        <v>4.9000000000000004</v>
      </c>
      <c r="M43" s="121">
        <v>3.3</v>
      </c>
      <c r="N43" s="121">
        <v>139</v>
      </c>
      <c r="O43" s="121">
        <v>168</v>
      </c>
      <c r="P43" s="121">
        <v>45.8</v>
      </c>
      <c r="Q43" s="121">
        <v>3.9</v>
      </c>
      <c r="R43" s="121">
        <v>1.9</v>
      </c>
      <c r="S43" s="121">
        <v>1.2290000000000001</v>
      </c>
      <c r="T43" s="121">
        <v>9.5</v>
      </c>
      <c r="U43" s="121">
        <v>3.4</v>
      </c>
      <c r="V43" s="121">
        <v>91.1</v>
      </c>
      <c r="W43" s="121">
        <v>4.9000000000000004</v>
      </c>
      <c r="X43" s="121">
        <v>-1.4</v>
      </c>
      <c r="Y43" s="121">
        <v>88.5</v>
      </c>
      <c r="Z43" s="121">
        <v>4.5999999999999996</v>
      </c>
      <c r="AA43" s="121">
        <v>3.2</v>
      </c>
      <c r="AB43" s="121">
        <v>1.4950000000000001</v>
      </c>
    </row>
    <row r="44" spans="1:28" x14ac:dyDescent="0.3">
      <c r="A44" s="124" t="s">
        <v>8</v>
      </c>
      <c r="B44" s="121">
        <v>3.1</v>
      </c>
      <c r="C44" s="121">
        <v>4.4000000000000004</v>
      </c>
      <c r="D44" s="121">
        <v>2.6</v>
      </c>
      <c r="E44" s="121">
        <v>3.4</v>
      </c>
      <c r="F44" s="121">
        <v>9.5</v>
      </c>
      <c r="G44" s="121">
        <v>1.2</v>
      </c>
      <c r="H44" s="121">
        <v>0.2</v>
      </c>
      <c r="I44" s="121">
        <v>1.6</v>
      </c>
      <c r="J44" s="121">
        <v>2.9</v>
      </c>
      <c r="K44" s="121">
        <v>4.8</v>
      </c>
      <c r="L44" s="121">
        <v>4.4000000000000004</v>
      </c>
      <c r="M44" s="121">
        <v>3.3</v>
      </c>
      <c r="N44" s="121">
        <v>136</v>
      </c>
      <c r="O44" s="121">
        <v>169</v>
      </c>
      <c r="P44" s="121">
        <v>32.9</v>
      </c>
      <c r="Q44" s="121">
        <v>1.8</v>
      </c>
      <c r="R44" s="121">
        <v>1.6</v>
      </c>
      <c r="S44" s="121">
        <v>1.36</v>
      </c>
      <c r="T44" s="121">
        <v>8.8000000000000007</v>
      </c>
      <c r="U44" s="121">
        <v>4.2</v>
      </c>
      <c r="V44" s="121">
        <v>88.4</v>
      </c>
      <c r="W44" s="121">
        <v>7.5</v>
      </c>
      <c r="X44" s="121">
        <v>-2</v>
      </c>
      <c r="Y44" s="121">
        <v>83.5</v>
      </c>
      <c r="Z44" s="121">
        <v>2.8</v>
      </c>
      <c r="AA44" s="121">
        <v>2.2999999999999998</v>
      </c>
      <c r="AB44" s="121">
        <v>1.573</v>
      </c>
    </row>
    <row r="45" spans="1:28" x14ac:dyDescent="0.3">
      <c r="A45" s="124" t="s">
        <v>9</v>
      </c>
      <c r="B45" s="121">
        <v>2.1</v>
      </c>
      <c r="C45" s="121">
        <v>4.5</v>
      </c>
      <c r="D45" s="121">
        <v>1.5</v>
      </c>
      <c r="E45" s="121">
        <v>4.0999999999999996</v>
      </c>
      <c r="F45" s="121">
        <v>9.5</v>
      </c>
      <c r="G45" s="121">
        <v>3.3</v>
      </c>
      <c r="H45" s="121">
        <v>0.1</v>
      </c>
      <c r="I45" s="121">
        <v>1.5</v>
      </c>
      <c r="J45" s="121">
        <v>3</v>
      </c>
      <c r="K45" s="121">
        <v>4.7</v>
      </c>
      <c r="L45" s="121">
        <v>4.4000000000000004</v>
      </c>
      <c r="M45" s="121">
        <v>3.3</v>
      </c>
      <c r="N45" s="121">
        <v>135</v>
      </c>
      <c r="O45" s="121">
        <v>170</v>
      </c>
      <c r="P45" s="121">
        <v>23.5</v>
      </c>
      <c r="Q45" s="121">
        <v>2.5</v>
      </c>
      <c r="R45" s="121">
        <v>2.6</v>
      </c>
      <c r="S45" s="121">
        <v>1.327</v>
      </c>
      <c r="T45" s="121">
        <v>9.6</v>
      </c>
      <c r="U45" s="121">
        <v>7.5</v>
      </c>
      <c r="V45" s="121">
        <v>87.4</v>
      </c>
      <c r="W45" s="121">
        <v>-3.2</v>
      </c>
      <c r="X45" s="121">
        <v>1.4</v>
      </c>
      <c r="Y45" s="121">
        <v>81.7</v>
      </c>
      <c r="Z45" s="121">
        <v>0.5</v>
      </c>
      <c r="AA45" s="121">
        <v>4</v>
      </c>
      <c r="AB45" s="121">
        <v>1.5389999999999999</v>
      </c>
    </row>
    <row r="46" spans="1:28" x14ac:dyDescent="0.3">
      <c r="A46" s="124" t="s">
        <v>10</v>
      </c>
      <c r="B46" s="121">
        <v>-1</v>
      </c>
      <c r="C46" s="121">
        <v>1.1000000000000001</v>
      </c>
      <c r="D46" s="121">
        <v>3.9</v>
      </c>
      <c r="E46" s="121">
        <v>7.4</v>
      </c>
      <c r="F46" s="121">
        <v>9</v>
      </c>
      <c r="G46" s="121">
        <v>4.3</v>
      </c>
      <c r="H46" s="121">
        <v>0.1</v>
      </c>
      <c r="I46" s="121">
        <v>2.1</v>
      </c>
      <c r="J46" s="121">
        <v>3.5</v>
      </c>
      <c r="K46" s="121">
        <v>5</v>
      </c>
      <c r="L46" s="121">
        <v>4.8</v>
      </c>
      <c r="M46" s="121">
        <v>3.3</v>
      </c>
      <c r="N46" s="121">
        <v>134</v>
      </c>
      <c r="O46" s="121">
        <v>174</v>
      </c>
      <c r="P46" s="121">
        <v>29.4</v>
      </c>
      <c r="Q46" s="121">
        <v>3.4</v>
      </c>
      <c r="R46" s="121">
        <v>3.7</v>
      </c>
      <c r="S46" s="121">
        <v>1.4179999999999999</v>
      </c>
      <c r="T46" s="121">
        <v>9.6</v>
      </c>
      <c r="U46" s="121">
        <v>6.2</v>
      </c>
      <c r="V46" s="121">
        <v>86.5</v>
      </c>
      <c r="W46" s="121">
        <v>-4.2</v>
      </c>
      <c r="X46" s="121">
        <v>-0.4</v>
      </c>
      <c r="Y46" s="121">
        <v>82.8</v>
      </c>
      <c r="Z46" s="121">
        <v>1.9</v>
      </c>
      <c r="AA46" s="121">
        <v>6.7</v>
      </c>
      <c r="AB46" s="121">
        <v>1.605</v>
      </c>
    </row>
    <row r="47" spans="1:28" x14ac:dyDescent="0.3">
      <c r="A47" s="124" t="s">
        <v>11</v>
      </c>
      <c r="B47" s="121">
        <v>2.7</v>
      </c>
      <c r="C47" s="121">
        <v>5.5</v>
      </c>
      <c r="D47" s="121">
        <v>-1</v>
      </c>
      <c r="E47" s="121">
        <v>2.9</v>
      </c>
      <c r="F47" s="121">
        <v>9.1</v>
      </c>
      <c r="G47" s="121">
        <v>4.5999999999999996</v>
      </c>
      <c r="H47" s="121">
        <v>0</v>
      </c>
      <c r="I47" s="121">
        <v>1.8</v>
      </c>
      <c r="J47" s="121">
        <v>3.3</v>
      </c>
      <c r="K47" s="121">
        <v>4.8</v>
      </c>
      <c r="L47" s="121">
        <v>4.7</v>
      </c>
      <c r="M47" s="121">
        <v>3.3</v>
      </c>
      <c r="N47" s="121">
        <v>133</v>
      </c>
      <c r="O47" s="121">
        <v>175</v>
      </c>
      <c r="P47" s="121">
        <v>22.7</v>
      </c>
      <c r="Q47" s="121">
        <v>0</v>
      </c>
      <c r="R47" s="121">
        <v>3.1</v>
      </c>
      <c r="S47" s="121">
        <v>1.452</v>
      </c>
      <c r="T47" s="121">
        <v>6.8</v>
      </c>
      <c r="U47" s="121">
        <v>5.4</v>
      </c>
      <c r="V47" s="121">
        <v>85.3</v>
      </c>
      <c r="W47" s="121">
        <v>-3.4</v>
      </c>
      <c r="X47" s="121">
        <v>-0.7</v>
      </c>
      <c r="Y47" s="121">
        <v>80.599999999999994</v>
      </c>
      <c r="Z47" s="121">
        <v>0.4</v>
      </c>
      <c r="AA47" s="121">
        <v>4.7</v>
      </c>
      <c r="AB47" s="121">
        <v>1.607</v>
      </c>
    </row>
    <row r="48" spans="1:28" x14ac:dyDescent="0.3">
      <c r="A48" s="124" t="s">
        <v>12</v>
      </c>
      <c r="B48" s="121">
        <v>-0.2</v>
      </c>
      <c r="C48" s="121">
        <v>2.2999999999999998</v>
      </c>
      <c r="D48" s="121">
        <v>1.8</v>
      </c>
      <c r="E48" s="121">
        <v>3.7</v>
      </c>
      <c r="F48" s="121">
        <v>9</v>
      </c>
      <c r="G48" s="121">
        <v>2.6</v>
      </c>
      <c r="H48" s="121">
        <v>0</v>
      </c>
      <c r="I48" s="121">
        <v>1.1000000000000001</v>
      </c>
      <c r="J48" s="121">
        <v>2.5</v>
      </c>
      <c r="K48" s="121">
        <v>4.5</v>
      </c>
      <c r="L48" s="121">
        <v>4.3</v>
      </c>
      <c r="M48" s="121">
        <v>3.3</v>
      </c>
      <c r="N48" s="121">
        <v>134</v>
      </c>
      <c r="O48" s="121">
        <v>171</v>
      </c>
      <c r="P48" s="121">
        <v>48</v>
      </c>
      <c r="Q48" s="121">
        <v>0.5</v>
      </c>
      <c r="R48" s="121">
        <v>1.3</v>
      </c>
      <c r="S48" s="121">
        <v>1.345</v>
      </c>
      <c r="T48" s="121">
        <v>5.6</v>
      </c>
      <c r="U48" s="121">
        <v>5.3</v>
      </c>
      <c r="V48" s="121">
        <v>87.4</v>
      </c>
      <c r="W48" s="121">
        <v>10.1</v>
      </c>
      <c r="X48" s="121">
        <v>0.4</v>
      </c>
      <c r="Y48" s="121">
        <v>77</v>
      </c>
      <c r="Z48" s="121">
        <v>1.3</v>
      </c>
      <c r="AA48" s="121">
        <v>3.7</v>
      </c>
      <c r="AB48" s="121">
        <v>1.5620000000000001</v>
      </c>
    </row>
    <row r="49" spans="1:28" x14ac:dyDescent="0.3">
      <c r="A49" s="124" t="s">
        <v>13</v>
      </c>
      <c r="B49" s="121">
        <v>4.5999999999999996</v>
      </c>
      <c r="C49" s="121">
        <v>5.0999999999999996</v>
      </c>
      <c r="D49" s="121">
        <v>1.1000000000000001</v>
      </c>
      <c r="E49" s="121">
        <v>2.5</v>
      </c>
      <c r="F49" s="121">
        <v>8.6</v>
      </c>
      <c r="G49" s="121">
        <v>1.8</v>
      </c>
      <c r="H49" s="121">
        <v>0</v>
      </c>
      <c r="I49" s="121">
        <v>1</v>
      </c>
      <c r="J49" s="121">
        <v>2.1</v>
      </c>
      <c r="K49" s="121">
        <v>4.8</v>
      </c>
      <c r="L49" s="121">
        <v>4</v>
      </c>
      <c r="M49" s="121">
        <v>3.3</v>
      </c>
      <c r="N49" s="121">
        <v>134</v>
      </c>
      <c r="O49" s="121">
        <v>178</v>
      </c>
      <c r="P49" s="121">
        <v>45.5</v>
      </c>
      <c r="Q49" s="121">
        <v>-1.6</v>
      </c>
      <c r="R49" s="121">
        <v>3.5</v>
      </c>
      <c r="S49" s="121">
        <v>1.2969999999999999</v>
      </c>
      <c r="T49" s="121">
        <v>6.5</v>
      </c>
      <c r="U49" s="121">
        <v>3</v>
      </c>
      <c r="V49" s="121">
        <v>87.3</v>
      </c>
      <c r="W49" s="121">
        <v>-0.6</v>
      </c>
      <c r="X49" s="121">
        <v>-0.6</v>
      </c>
      <c r="Y49" s="121">
        <v>77</v>
      </c>
      <c r="Z49" s="121">
        <v>0.5</v>
      </c>
      <c r="AA49" s="121">
        <v>3.4</v>
      </c>
      <c r="AB49" s="121">
        <v>1.554</v>
      </c>
    </row>
    <row r="50" spans="1:28" x14ac:dyDescent="0.3">
      <c r="A50" s="124" t="s">
        <v>14</v>
      </c>
      <c r="B50" s="121">
        <v>3.3</v>
      </c>
      <c r="C50" s="121">
        <v>5.8</v>
      </c>
      <c r="D50" s="121">
        <v>7.6</v>
      </c>
      <c r="E50" s="121">
        <v>10.4</v>
      </c>
      <c r="F50" s="121">
        <v>8.3000000000000007</v>
      </c>
      <c r="G50" s="121">
        <v>2.2999999999999998</v>
      </c>
      <c r="H50" s="121">
        <v>0.1</v>
      </c>
      <c r="I50" s="121">
        <v>0.9</v>
      </c>
      <c r="J50" s="121">
        <v>2.1</v>
      </c>
      <c r="K50" s="121">
        <v>4.4000000000000004</v>
      </c>
      <c r="L50" s="121">
        <v>3.9</v>
      </c>
      <c r="M50" s="121">
        <v>3.3</v>
      </c>
      <c r="N50" s="121">
        <v>136</v>
      </c>
      <c r="O50" s="121">
        <v>183</v>
      </c>
      <c r="P50" s="121">
        <v>23</v>
      </c>
      <c r="Q50" s="121">
        <v>-0.8</v>
      </c>
      <c r="R50" s="121">
        <v>2.9</v>
      </c>
      <c r="S50" s="121">
        <v>1.333</v>
      </c>
      <c r="T50" s="121">
        <v>7.6</v>
      </c>
      <c r="U50" s="121">
        <v>3.2</v>
      </c>
      <c r="V50" s="121">
        <v>86.3</v>
      </c>
      <c r="W50" s="121">
        <v>5.6</v>
      </c>
      <c r="X50" s="121">
        <v>2.2999999999999998</v>
      </c>
      <c r="Y50" s="121">
        <v>82.4</v>
      </c>
      <c r="Z50" s="121">
        <v>2.7</v>
      </c>
      <c r="AA50" s="121">
        <v>2.1</v>
      </c>
      <c r="AB50" s="121">
        <v>1.599</v>
      </c>
    </row>
    <row r="51" spans="1:28" x14ac:dyDescent="0.3">
      <c r="A51" s="124" t="s">
        <v>15</v>
      </c>
      <c r="B51" s="121">
        <v>1.8</v>
      </c>
      <c r="C51" s="121">
        <v>3.5</v>
      </c>
      <c r="D51" s="121">
        <v>3.6</v>
      </c>
      <c r="E51" s="121">
        <v>4.5999999999999996</v>
      </c>
      <c r="F51" s="121">
        <v>8.1999999999999993</v>
      </c>
      <c r="G51" s="121">
        <v>0.8</v>
      </c>
      <c r="H51" s="121">
        <v>0.1</v>
      </c>
      <c r="I51" s="121">
        <v>0.8</v>
      </c>
      <c r="J51" s="121">
        <v>1.8</v>
      </c>
      <c r="K51" s="121">
        <v>4.3</v>
      </c>
      <c r="L51" s="121">
        <v>3.8</v>
      </c>
      <c r="M51" s="121">
        <v>3.3</v>
      </c>
      <c r="N51" s="121">
        <v>139</v>
      </c>
      <c r="O51" s="121">
        <v>180</v>
      </c>
      <c r="P51" s="121">
        <v>26.7</v>
      </c>
      <c r="Q51" s="121">
        <v>-1.1000000000000001</v>
      </c>
      <c r="R51" s="121">
        <v>2.2000000000000002</v>
      </c>
      <c r="S51" s="121">
        <v>1.2669999999999999</v>
      </c>
      <c r="T51" s="121">
        <v>5.8</v>
      </c>
      <c r="U51" s="121">
        <v>3.9</v>
      </c>
      <c r="V51" s="121">
        <v>88.1</v>
      </c>
      <c r="W51" s="121">
        <v>-3.5</v>
      </c>
      <c r="X51" s="121">
        <v>-1.4</v>
      </c>
      <c r="Y51" s="121">
        <v>79.8</v>
      </c>
      <c r="Z51" s="121">
        <v>-0.2</v>
      </c>
      <c r="AA51" s="121">
        <v>2</v>
      </c>
      <c r="AB51" s="121">
        <v>1.569</v>
      </c>
    </row>
    <row r="52" spans="1:28" x14ac:dyDescent="0.3">
      <c r="A52" s="124" t="s">
        <v>16</v>
      </c>
      <c r="B52" s="121">
        <v>0.7</v>
      </c>
      <c r="C52" s="121">
        <v>2.8</v>
      </c>
      <c r="D52" s="121">
        <v>-2.6</v>
      </c>
      <c r="E52" s="121">
        <v>-1.5</v>
      </c>
      <c r="F52" s="121">
        <v>8</v>
      </c>
      <c r="G52" s="121">
        <v>1.8</v>
      </c>
      <c r="H52" s="121">
        <v>0.1</v>
      </c>
      <c r="I52" s="121">
        <v>0.7</v>
      </c>
      <c r="J52" s="121">
        <v>1.6</v>
      </c>
      <c r="K52" s="121">
        <v>3.9</v>
      </c>
      <c r="L52" s="121">
        <v>3.6</v>
      </c>
      <c r="M52" s="121">
        <v>3.3</v>
      </c>
      <c r="N52" s="121">
        <v>142</v>
      </c>
      <c r="O52" s="121">
        <v>184</v>
      </c>
      <c r="P52" s="121">
        <v>20.5</v>
      </c>
      <c r="Q52" s="121">
        <v>-0.5</v>
      </c>
      <c r="R52" s="121">
        <v>1.5</v>
      </c>
      <c r="S52" s="121">
        <v>1.286</v>
      </c>
      <c r="T52" s="121">
        <v>6.6</v>
      </c>
      <c r="U52" s="121">
        <v>2.2000000000000002</v>
      </c>
      <c r="V52" s="121">
        <v>86.3</v>
      </c>
      <c r="W52" s="121">
        <v>-1.5</v>
      </c>
      <c r="X52" s="121">
        <v>-2</v>
      </c>
      <c r="Y52" s="121">
        <v>77.900000000000006</v>
      </c>
      <c r="Z52" s="121">
        <v>5</v>
      </c>
      <c r="AA52" s="121">
        <v>2.2000000000000002</v>
      </c>
      <c r="AB52" s="121">
        <v>1.613</v>
      </c>
    </row>
    <row r="53" spans="1:28" x14ac:dyDescent="0.3">
      <c r="A53" s="124" t="s">
        <v>17</v>
      </c>
      <c r="B53" s="121">
        <v>0.4</v>
      </c>
      <c r="C53" s="121">
        <v>2.5</v>
      </c>
      <c r="D53" s="121">
        <v>11.6</v>
      </c>
      <c r="E53" s="121">
        <v>14.2</v>
      </c>
      <c r="F53" s="121">
        <v>7.8</v>
      </c>
      <c r="G53" s="121">
        <v>2.7</v>
      </c>
      <c r="H53" s="121">
        <v>0.1</v>
      </c>
      <c r="I53" s="121">
        <v>0.7</v>
      </c>
      <c r="J53" s="121">
        <v>1.7</v>
      </c>
      <c r="K53" s="121">
        <v>3.6</v>
      </c>
      <c r="L53" s="121">
        <v>3.4</v>
      </c>
      <c r="M53" s="121">
        <v>3.3</v>
      </c>
      <c r="N53" s="121">
        <v>145</v>
      </c>
      <c r="O53" s="121">
        <v>185</v>
      </c>
      <c r="P53" s="121">
        <v>22.7</v>
      </c>
      <c r="Q53" s="121">
        <v>-1.7</v>
      </c>
      <c r="R53" s="121">
        <v>2.5</v>
      </c>
      <c r="S53" s="121">
        <v>1.319</v>
      </c>
      <c r="T53" s="121">
        <v>7.2</v>
      </c>
      <c r="U53" s="121">
        <v>3.5</v>
      </c>
      <c r="V53" s="121">
        <v>86</v>
      </c>
      <c r="W53" s="121">
        <v>-0.3</v>
      </c>
      <c r="X53" s="121">
        <v>0.1</v>
      </c>
      <c r="Y53" s="121">
        <v>86.6</v>
      </c>
      <c r="Z53" s="121">
        <v>-1</v>
      </c>
      <c r="AA53" s="121">
        <v>4</v>
      </c>
      <c r="AB53" s="121">
        <v>1.6259999999999999</v>
      </c>
    </row>
    <row r="54" spans="1:28" x14ac:dyDescent="0.3">
      <c r="A54" s="124" t="s">
        <v>18</v>
      </c>
      <c r="B54" s="121">
        <v>3.5</v>
      </c>
      <c r="C54" s="121">
        <v>5.2</v>
      </c>
      <c r="D54" s="121">
        <v>-14.9</v>
      </c>
      <c r="E54" s="121">
        <v>-13.6</v>
      </c>
      <c r="F54" s="121">
        <v>7.7</v>
      </c>
      <c r="G54" s="121">
        <v>1.6</v>
      </c>
      <c r="H54" s="121">
        <v>0.1</v>
      </c>
      <c r="I54" s="121">
        <v>0.8</v>
      </c>
      <c r="J54" s="121">
        <v>1.9</v>
      </c>
      <c r="K54" s="121">
        <v>3.7</v>
      </c>
      <c r="L54" s="121">
        <v>3.5</v>
      </c>
      <c r="M54" s="121">
        <v>3.3</v>
      </c>
      <c r="N54" s="121">
        <v>148</v>
      </c>
      <c r="O54" s="121">
        <v>189</v>
      </c>
      <c r="P54" s="121">
        <v>19</v>
      </c>
      <c r="Q54" s="121">
        <v>-1.5</v>
      </c>
      <c r="R54" s="121">
        <v>1.3</v>
      </c>
      <c r="S54" s="121">
        <v>1.282</v>
      </c>
      <c r="T54" s="121">
        <v>6.7</v>
      </c>
      <c r="U54" s="121">
        <v>4.5999999999999996</v>
      </c>
      <c r="V54" s="121">
        <v>86.3</v>
      </c>
      <c r="W54" s="121">
        <v>5.6</v>
      </c>
      <c r="X54" s="121">
        <v>0.6</v>
      </c>
      <c r="Y54" s="121">
        <v>94.2</v>
      </c>
      <c r="Z54" s="121">
        <v>1.8</v>
      </c>
      <c r="AA54" s="121">
        <v>2.9</v>
      </c>
      <c r="AB54" s="121">
        <v>1.5189999999999999</v>
      </c>
    </row>
    <row r="55" spans="1:28" x14ac:dyDescent="0.3">
      <c r="A55" s="124" t="s">
        <v>19</v>
      </c>
      <c r="B55" s="121">
        <v>0.6</v>
      </c>
      <c r="C55" s="121">
        <v>1.7</v>
      </c>
      <c r="D55" s="121">
        <v>3</v>
      </c>
      <c r="E55" s="121">
        <v>3.3</v>
      </c>
      <c r="F55" s="121">
        <v>7.5</v>
      </c>
      <c r="G55" s="121">
        <v>-0.4</v>
      </c>
      <c r="H55" s="121">
        <v>0.1</v>
      </c>
      <c r="I55" s="121">
        <v>0.9</v>
      </c>
      <c r="J55" s="121">
        <v>2</v>
      </c>
      <c r="K55" s="121">
        <v>3.8</v>
      </c>
      <c r="L55" s="121">
        <v>3.7</v>
      </c>
      <c r="M55" s="121">
        <v>3.3</v>
      </c>
      <c r="N55" s="121">
        <v>152</v>
      </c>
      <c r="O55" s="121">
        <v>197</v>
      </c>
      <c r="P55" s="121">
        <v>20.5</v>
      </c>
      <c r="Q55" s="121">
        <v>2.2000000000000002</v>
      </c>
      <c r="R55" s="121">
        <v>0.2</v>
      </c>
      <c r="S55" s="121">
        <v>1.3009999999999999</v>
      </c>
      <c r="T55" s="121">
        <v>6.2</v>
      </c>
      <c r="U55" s="121">
        <v>2.8</v>
      </c>
      <c r="V55" s="121">
        <v>87.2</v>
      </c>
      <c r="W55" s="121">
        <v>3.7</v>
      </c>
      <c r="X55" s="121">
        <v>0</v>
      </c>
      <c r="Y55" s="121">
        <v>99.2</v>
      </c>
      <c r="Z55" s="121">
        <v>2.7</v>
      </c>
      <c r="AA55" s="121">
        <v>1.7</v>
      </c>
      <c r="AB55" s="121">
        <v>1.5209999999999999</v>
      </c>
    </row>
    <row r="56" spans="1:28" x14ac:dyDescent="0.3">
      <c r="A56" s="124" t="s">
        <v>20</v>
      </c>
      <c r="B56" s="121">
        <v>3.2</v>
      </c>
      <c r="C56" s="121">
        <v>5.2</v>
      </c>
      <c r="D56" s="121">
        <v>1.5</v>
      </c>
      <c r="E56" s="121">
        <v>3.2</v>
      </c>
      <c r="F56" s="121">
        <v>7.2</v>
      </c>
      <c r="G56" s="121">
        <v>2.2000000000000002</v>
      </c>
      <c r="H56" s="121">
        <v>0</v>
      </c>
      <c r="I56" s="121">
        <v>1.5</v>
      </c>
      <c r="J56" s="121">
        <v>2.7</v>
      </c>
      <c r="K56" s="121">
        <v>4.7</v>
      </c>
      <c r="L56" s="121">
        <v>4.4000000000000004</v>
      </c>
      <c r="M56" s="121">
        <v>3.3</v>
      </c>
      <c r="N56" s="121">
        <v>156</v>
      </c>
      <c r="O56" s="121">
        <v>209</v>
      </c>
      <c r="P56" s="121">
        <v>17</v>
      </c>
      <c r="Q56" s="121">
        <v>1.3</v>
      </c>
      <c r="R56" s="121">
        <v>1.1000000000000001</v>
      </c>
      <c r="S56" s="121">
        <v>1.3540000000000001</v>
      </c>
      <c r="T56" s="121">
        <v>7.8</v>
      </c>
      <c r="U56" s="121">
        <v>3.6</v>
      </c>
      <c r="V56" s="121">
        <v>86.6</v>
      </c>
      <c r="W56" s="121">
        <v>3.9</v>
      </c>
      <c r="X56" s="121">
        <v>2.7</v>
      </c>
      <c r="Y56" s="121">
        <v>98.3</v>
      </c>
      <c r="Z56" s="121">
        <v>3.1</v>
      </c>
      <c r="AA56" s="121">
        <v>2</v>
      </c>
      <c r="AB56" s="121">
        <v>1.6180000000000001</v>
      </c>
    </row>
    <row r="57" spans="1:28" x14ac:dyDescent="0.3">
      <c r="A57" s="124" t="s">
        <v>21</v>
      </c>
      <c r="B57" s="121">
        <v>2.9</v>
      </c>
      <c r="C57" s="121">
        <v>5.4</v>
      </c>
      <c r="D57" s="121">
        <v>1.2</v>
      </c>
      <c r="E57" s="121">
        <v>2.9</v>
      </c>
      <c r="F57" s="121">
        <v>6.9</v>
      </c>
      <c r="G57" s="121">
        <v>1.5</v>
      </c>
      <c r="H57" s="121">
        <v>0.1</v>
      </c>
      <c r="I57" s="121">
        <v>1.4</v>
      </c>
      <c r="J57" s="121">
        <v>2.8</v>
      </c>
      <c r="K57" s="121">
        <v>4.5</v>
      </c>
      <c r="L57" s="121">
        <v>4.3</v>
      </c>
      <c r="M57" s="121">
        <v>3.3</v>
      </c>
      <c r="N57" s="121">
        <v>159</v>
      </c>
      <c r="O57" s="121">
        <v>212</v>
      </c>
      <c r="P57" s="121">
        <v>20.3</v>
      </c>
      <c r="Q57" s="121">
        <v>1.1000000000000001</v>
      </c>
      <c r="R57" s="121">
        <v>0.5</v>
      </c>
      <c r="S57" s="121">
        <v>1.3779999999999999</v>
      </c>
      <c r="T57" s="121">
        <v>6.8</v>
      </c>
      <c r="U57" s="121">
        <v>3.8</v>
      </c>
      <c r="V57" s="121">
        <v>85.8</v>
      </c>
      <c r="W57" s="121">
        <v>-0.5</v>
      </c>
      <c r="X57" s="121">
        <v>2.4</v>
      </c>
      <c r="Y57" s="121">
        <v>105.3</v>
      </c>
      <c r="Z57" s="121">
        <v>2.1</v>
      </c>
      <c r="AA57" s="121">
        <v>1.6</v>
      </c>
      <c r="AB57" s="121">
        <v>1.657</v>
      </c>
    </row>
    <row r="58" spans="1:28" x14ac:dyDescent="0.3">
      <c r="A58" s="124" t="s">
        <v>22</v>
      </c>
      <c r="B58" s="121">
        <v>-1.4</v>
      </c>
      <c r="C58" s="121">
        <v>0.3</v>
      </c>
      <c r="D58" s="121">
        <v>5.0999999999999996</v>
      </c>
      <c r="E58" s="121">
        <v>7.1</v>
      </c>
      <c r="F58" s="121">
        <v>6.7</v>
      </c>
      <c r="G58" s="121">
        <v>2.5</v>
      </c>
      <c r="H58" s="121">
        <v>0</v>
      </c>
      <c r="I58" s="121">
        <v>1.6</v>
      </c>
      <c r="J58" s="121">
        <v>2.8</v>
      </c>
      <c r="K58" s="121">
        <v>4.4000000000000004</v>
      </c>
      <c r="L58" s="121">
        <v>4.4000000000000004</v>
      </c>
      <c r="M58" s="121">
        <v>3.3</v>
      </c>
      <c r="N58" s="121">
        <v>161</v>
      </c>
      <c r="O58" s="121">
        <v>209</v>
      </c>
      <c r="P58" s="121">
        <v>21.4</v>
      </c>
      <c r="Q58" s="121">
        <v>1.6</v>
      </c>
      <c r="R58" s="121">
        <v>0.9</v>
      </c>
      <c r="S58" s="121">
        <v>1.3779999999999999</v>
      </c>
      <c r="T58" s="121">
        <v>6.2</v>
      </c>
      <c r="U58" s="121">
        <v>1.4</v>
      </c>
      <c r="V58" s="121">
        <v>86.9</v>
      </c>
      <c r="W58" s="121">
        <v>3.3</v>
      </c>
      <c r="X58" s="121">
        <v>1</v>
      </c>
      <c r="Y58" s="121">
        <v>103</v>
      </c>
      <c r="Z58" s="121">
        <v>3.8</v>
      </c>
      <c r="AA58" s="121">
        <v>1.9</v>
      </c>
      <c r="AB58" s="121">
        <v>1.6679999999999999</v>
      </c>
    </row>
    <row r="59" spans="1:28" x14ac:dyDescent="0.3">
      <c r="A59" s="124" t="s">
        <v>23</v>
      </c>
      <c r="B59" s="121">
        <v>5.2</v>
      </c>
      <c r="C59" s="121">
        <v>7.6</v>
      </c>
      <c r="D59" s="121">
        <v>5.4</v>
      </c>
      <c r="E59" s="121">
        <v>7.5</v>
      </c>
      <c r="F59" s="121">
        <v>6.2</v>
      </c>
      <c r="G59" s="121">
        <v>2.1</v>
      </c>
      <c r="H59" s="121">
        <v>0</v>
      </c>
      <c r="I59" s="121">
        <v>1.7</v>
      </c>
      <c r="J59" s="121">
        <v>2.7</v>
      </c>
      <c r="K59" s="121">
        <v>4</v>
      </c>
      <c r="L59" s="121">
        <v>4.2</v>
      </c>
      <c r="M59" s="121">
        <v>3.3</v>
      </c>
      <c r="N59" s="121">
        <v>162</v>
      </c>
      <c r="O59" s="121">
        <v>215</v>
      </c>
      <c r="P59" s="121">
        <v>17</v>
      </c>
      <c r="Q59" s="121">
        <v>0.9</v>
      </c>
      <c r="R59" s="121">
        <v>-0.3</v>
      </c>
      <c r="S59" s="121">
        <v>1.369</v>
      </c>
      <c r="T59" s="121">
        <v>7.4</v>
      </c>
      <c r="U59" s="121">
        <v>2.6</v>
      </c>
      <c r="V59" s="121">
        <v>86.7</v>
      </c>
      <c r="W59" s="121">
        <v>-7.1</v>
      </c>
      <c r="X59" s="121">
        <v>8.3000000000000007</v>
      </c>
      <c r="Y59" s="121">
        <v>101.3</v>
      </c>
      <c r="Z59" s="121">
        <v>3.3</v>
      </c>
      <c r="AA59" s="121">
        <v>1.4</v>
      </c>
      <c r="AB59" s="121">
        <v>1.7110000000000001</v>
      </c>
    </row>
    <row r="60" spans="1:28" x14ac:dyDescent="0.3">
      <c r="A60" s="124" t="s">
        <v>24</v>
      </c>
      <c r="B60" s="121">
        <v>4.7</v>
      </c>
      <c r="C60" s="121">
        <v>6.6</v>
      </c>
      <c r="D60" s="121">
        <v>4.5999999999999996</v>
      </c>
      <c r="E60" s="121">
        <v>5.8</v>
      </c>
      <c r="F60" s="121">
        <v>6.1</v>
      </c>
      <c r="G60" s="121">
        <v>1</v>
      </c>
      <c r="H60" s="121">
        <v>0</v>
      </c>
      <c r="I60" s="121">
        <v>1.7</v>
      </c>
      <c r="J60" s="121">
        <v>2.5</v>
      </c>
      <c r="K60" s="121">
        <v>3.9</v>
      </c>
      <c r="L60" s="121">
        <v>4.0999999999999996</v>
      </c>
      <c r="M60" s="121">
        <v>3.3</v>
      </c>
      <c r="N60" s="121">
        <v>164</v>
      </c>
      <c r="O60" s="121">
        <v>221</v>
      </c>
      <c r="P60" s="121">
        <v>17</v>
      </c>
      <c r="Q60" s="121">
        <v>1.8</v>
      </c>
      <c r="R60" s="121">
        <v>0.1</v>
      </c>
      <c r="S60" s="121">
        <v>1.2629999999999999</v>
      </c>
      <c r="T60" s="121">
        <v>6.6</v>
      </c>
      <c r="U60" s="121">
        <v>2.5</v>
      </c>
      <c r="V60" s="121">
        <v>87</v>
      </c>
      <c r="W60" s="121">
        <v>0.4</v>
      </c>
      <c r="X60" s="121">
        <v>1.9</v>
      </c>
      <c r="Y60" s="121">
        <v>109.7</v>
      </c>
      <c r="Z60" s="121">
        <v>2.7</v>
      </c>
      <c r="AA60" s="121">
        <v>0.7</v>
      </c>
      <c r="AB60" s="121">
        <v>1.6220000000000001</v>
      </c>
    </row>
    <row r="61" spans="1:28" x14ac:dyDescent="0.3">
      <c r="A61" s="124" t="s">
        <v>25</v>
      </c>
      <c r="B61" s="121">
        <v>1.8</v>
      </c>
      <c r="C61" s="121">
        <v>2.5</v>
      </c>
      <c r="D61" s="121">
        <v>5.7</v>
      </c>
      <c r="E61" s="121">
        <v>5.2</v>
      </c>
      <c r="F61" s="121">
        <v>5.7</v>
      </c>
      <c r="G61" s="121">
        <v>-1</v>
      </c>
      <c r="H61" s="121">
        <v>0</v>
      </c>
      <c r="I61" s="121">
        <v>1.6</v>
      </c>
      <c r="J61" s="121">
        <v>2.2999999999999998</v>
      </c>
      <c r="K61" s="121">
        <v>4</v>
      </c>
      <c r="L61" s="121">
        <v>4</v>
      </c>
      <c r="M61" s="121">
        <v>3.3</v>
      </c>
      <c r="N61" s="121">
        <v>167</v>
      </c>
      <c r="O61" s="121">
        <v>227</v>
      </c>
      <c r="P61" s="121">
        <v>26.3</v>
      </c>
      <c r="Q61" s="121">
        <v>1.7</v>
      </c>
      <c r="R61" s="121">
        <v>-0.1</v>
      </c>
      <c r="S61" s="121">
        <v>1.21</v>
      </c>
      <c r="T61" s="121">
        <v>5.8</v>
      </c>
      <c r="U61" s="121">
        <v>0.9</v>
      </c>
      <c r="V61" s="121">
        <v>88.1</v>
      </c>
      <c r="W61" s="121">
        <v>1.9</v>
      </c>
      <c r="X61" s="121">
        <v>-0.8</v>
      </c>
      <c r="Y61" s="121">
        <v>119.9</v>
      </c>
      <c r="Z61" s="121">
        <v>2.2999999999999998</v>
      </c>
      <c r="AA61" s="121">
        <v>-0.4</v>
      </c>
      <c r="AB61" s="121">
        <v>1.5580000000000001</v>
      </c>
    </row>
    <row r="62" spans="1:28" x14ac:dyDescent="0.3">
      <c r="A62" s="124" t="s">
        <v>26</v>
      </c>
      <c r="B62" s="121">
        <v>3.3</v>
      </c>
      <c r="C62" s="121">
        <v>3.1</v>
      </c>
      <c r="D62" s="121">
        <v>5.4</v>
      </c>
      <c r="E62" s="121">
        <v>3.7</v>
      </c>
      <c r="F62" s="121">
        <v>5.5</v>
      </c>
      <c r="G62" s="121">
        <v>-2.6</v>
      </c>
      <c r="H62" s="121">
        <v>0</v>
      </c>
      <c r="I62" s="121">
        <v>1.5</v>
      </c>
      <c r="J62" s="121">
        <v>2</v>
      </c>
      <c r="K62" s="121">
        <v>3.9</v>
      </c>
      <c r="L62" s="121">
        <v>3.7</v>
      </c>
      <c r="M62" s="121">
        <v>3.3</v>
      </c>
      <c r="N62" s="121">
        <v>169</v>
      </c>
      <c r="O62" s="121">
        <v>240</v>
      </c>
      <c r="P62" s="121">
        <v>22.4</v>
      </c>
      <c r="Q62" s="121">
        <v>2.6</v>
      </c>
      <c r="R62" s="121">
        <v>-0.8</v>
      </c>
      <c r="S62" s="121">
        <v>1.0740000000000001</v>
      </c>
      <c r="T62" s="121">
        <v>6.3</v>
      </c>
      <c r="U62" s="121">
        <v>0.9</v>
      </c>
      <c r="V62" s="121">
        <v>88.1</v>
      </c>
      <c r="W62" s="121">
        <v>6.3</v>
      </c>
      <c r="X62" s="121">
        <v>0.1</v>
      </c>
      <c r="Y62" s="121">
        <v>120</v>
      </c>
      <c r="Z62" s="121">
        <v>2.6</v>
      </c>
      <c r="AA62" s="121">
        <v>-1.1000000000000001</v>
      </c>
      <c r="AB62" s="121">
        <v>1.4850000000000001</v>
      </c>
    </row>
    <row r="63" spans="1:28" x14ac:dyDescent="0.3">
      <c r="A63" s="124" t="s">
        <v>27</v>
      </c>
      <c r="B63" s="121">
        <v>2.2999999999999998</v>
      </c>
      <c r="C63" s="121">
        <v>4.5999999999999996</v>
      </c>
      <c r="D63" s="121">
        <v>1.1000000000000001</v>
      </c>
      <c r="E63" s="121">
        <v>3.1</v>
      </c>
      <c r="F63" s="121">
        <v>5.4</v>
      </c>
      <c r="G63" s="121">
        <v>2.8</v>
      </c>
      <c r="H63" s="121">
        <v>0</v>
      </c>
      <c r="I63" s="121">
        <v>1.5</v>
      </c>
      <c r="J63" s="121">
        <v>2.2000000000000002</v>
      </c>
      <c r="K63" s="121">
        <v>3.9</v>
      </c>
      <c r="L63" s="121">
        <v>3.8</v>
      </c>
      <c r="M63" s="121">
        <v>3.3</v>
      </c>
      <c r="N63" s="121">
        <v>171</v>
      </c>
      <c r="O63" s="121">
        <v>243</v>
      </c>
      <c r="P63" s="121">
        <v>18.899999999999999</v>
      </c>
      <c r="Q63" s="121">
        <v>1.8</v>
      </c>
      <c r="R63" s="121">
        <v>2.5</v>
      </c>
      <c r="S63" s="121">
        <v>1.115</v>
      </c>
      <c r="T63" s="121">
        <v>6.9</v>
      </c>
      <c r="U63" s="121">
        <v>2.8</v>
      </c>
      <c r="V63" s="121">
        <v>88.5</v>
      </c>
      <c r="W63" s="121">
        <v>0.6</v>
      </c>
      <c r="X63" s="121">
        <v>1.1000000000000001</v>
      </c>
      <c r="Y63" s="121">
        <v>122.1</v>
      </c>
      <c r="Z63" s="121">
        <v>3</v>
      </c>
      <c r="AA63" s="121">
        <v>0.7</v>
      </c>
      <c r="AB63" s="121">
        <v>1.573</v>
      </c>
    </row>
    <row r="64" spans="1:28" x14ac:dyDescent="0.3">
      <c r="A64" s="124" t="s">
        <v>28</v>
      </c>
      <c r="B64" s="121">
        <v>1.3</v>
      </c>
      <c r="C64" s="121">
        <v>2.5</v>
      </c>
      <c r="D64" s="121">
        <v>2.2999999999999998</v>
      </c>
      <c r="E64" s="121">
        <v>3.3</v>
      </c>
      <c r="F64" s="121">
        <v>5.0999999999999996</v>
      </c>
      <c r="G64" s="121">
        <v>1.5</v>
      </c>
      <c r="H64" s="121">
        <v>0</v>
      </c>
      <c r="I64" s="121">
        <v>1.6</v>
      </c>
      <c r="J64" s="121">
        <v>2.2999999999999998</v>
      </c>
      <c r="K64" s="121">
        <v>4.3</v>
      </c>
      <c r="L64" s="121">
        <v>4</v>
      </c>
      <c r="M64" s="121">
        <v>3.3</v>
      </c>
      <c r="N64" s="121">
        <v>173</v>
      </c>
      <c r="O64" s="121">
        <v>245</v>
      </c>
      <c r="P64" s="121">
        <v>40.700000000000003</v>
      </c>
      <c r="Q64" s="121">
        <v>1.8</v>
      </c>
      <c r="R64" s="121">
        <v>-0.2</v>
      </c>
      <c r="S64" s="121">
        <v>1.1160000000000001</v>
      </c>
      <c r="T64" s="121">
        <v>6.5</v>
      </c>
      <c r="U64" s="121">
        <v>2.7</v>
      </c>
      <c r="V64" s="121">
        <v>91.1</v>
      </c>
      <c r="W64" s="121">
        <v>0.3</v>
      </c>
      <c r="X64" s="121">
        <v>0.3</v>
      </c>
      <c r="Y64" s="121">
        <v>119.8</v>
      </c>
      <c r="Z64" s="121">
        <v>2.2000000000000002</v>
      </c>
      <c r="AA64" s="121">
        <v>0.6</v>
      </c>
      <c r="AB64" s="121">
        <v>1.512</v>
      </c>
    </row>
    <row r="65" spans="1:28" x14ac:dyDescent="0.3">
      <c r="A65" s="124" t="s">
        <v>29</v>
      </c>
      <c r="B65" s="121">
        <v>0.6</v>
      </c>
      <c r="C65" s="121">
        <v>0.5</v>
      </c>
      <c r="D65" s="121">
        <v>2.5</v>
      </c>
      <c r="E65" s="121">
        <v>2.1</v>
      </c>
      <c r="F65" s="121">
        <v>5</v>
      </c>
      <c r="G65" s="121">
        <v>0</v>
      </c>
      <c r="H65" s="121">
        <v>0.1</v>
      </c>
      <c r="I65" s="121">
        <v>1.6</v>
      </c>
      <c r="J65" s="121">
        <v>2.2000000000000002</v>
      </c>
      <c r="K65" s="121">
        <v>4.4000000000000004</v>
      </c>
      <c r="L65" s="121">
        <v>3.9</v>
      </c>
      <c r="M65" s="121">
        <v>3.3</v>
      </c>
      <c r="N65" s="121">
        <v>176</v>
      </c>
      <c r="O65" s="121">
        <v>246</v>
      </c>
      <c r="P65" s="121">
        <v>24.4</v>
      </c>
      <c r="Q65" s="121">
        <v>1.9</v>
      </c>
      <c r="R65" s="121">
        <v>-0.4</v>
      </c>
      <c r="S65" s="121">
        <v>1.0860000000000001</v>
      </c>
      <c r="T65" s="121">
        <v>5.7</v>
      </c>
      <c r="U65" s="121">
        <v>1.1000000000000001</v>
      </c>
      <c r="V65" s="121">
        <v>92.3</v>
      </c>
      <c r="W65" s="121">
        <v>-0.5</v>
      </c>
      <c r="X65" s="121">
        <v>-0.8</v>
      </c>
      <c r="Y65" s="121">
        <v>120.3</v>
      </c>
      <c r="Z65" s="121">
        <v>2.7</v>
      </c>
      <c r="AA65" s="121">
        <v>0.1</v>
      </c>
      <c r="AB65" s="121">
        <v>1.4750000000000001</v>
      </c>
    </row>
    <row r="66" spans="1:28" x14ac:dyDescent="0.3">
      <c r="A66" s="124" t="s">
        <v>30</v>
      </c>
      <c r="B66" s="121">
        <v>2.4</v>
      </c>
      <c r="C66" s="121">
        <v>2</v>
      </c>
      <c r="D66" s="121">
        <v>3.1</v>
      </c>
      <c r="E66" s="121">
        <v>3.3</v>
      </c>
      <c r="F66" s="121">
        <v>4.9000000000000004</v>
      </c>
      <c r="G66" s="121">
        <v>-0.2</v>
      </c>
      <c r="H66" s="121">
        <v>0.3</v>
      </c>
      <c r="I66" s="121">
        <v>1.4</v>
      </c>
      <c r="J66" s="121">
        <v>2</v>
      </c>
      <c r="K66" s="121">
        <v>4.5</v>
      </c>
      <c r="L66" s="121">
        <v>3.7</v>
      </c>
      <c r="M66" s="121">
        <v>3.5</v>
      </c>
      <c r="N66" s="121">
        <v>178</v>
      </c>
      <c r="O66" s="121">
        <v>239</v>
      </c>
      <c r="P66" s="121">
        <v>28.1</v>
      </c>
      <c r="Q66" s="121">
        <v>2.2000000000000002</v>
      </c>
      <c r="R66" s="121">
        <v>-1.4</v>
      </c>
      <c r="S66" s="121">
        <v>1.139</v>
      </c>
      <c r="T66" s="121">
        <v>7</v>
      </c>
      <c r="U66" s="121">
        <v>3</v>
      </c>
      <c r="V66" s="121">
        <v>91.8</v>
      </c>
      <c r="W66" s="121">
        <v>3</v>
      </c>
      <c r="X66" s="121">
        <v>-0.5</v>
      </c>
      <c r="Y66" s="121">
        <v>112.4</v>
      </c>
      <c r="Z66" s="121">
        <v>1.8</v>
      </c>
      <c r="AA66" s="121">
        <v>0.1</v>
      </c>
      <c r="AB66" s="121">
        <v>1.4379999999999999</v>
      </c>
    </row>
    <row r="67" spans="1:28" x14ac:dyDescent="0.3">
      <c r="A67" s="124" t="s">
        <v>31</v>
      </c>
      <c r="B67" s="121">
        <v>1.2</v>
      </c>
      <c r="C67" s="121">
        <v>4.0999999999999996</v>
      </c>
      <c r="D67" s="121">
        <v>-0.7</v>
      </c>
      <c r="E67" s="121">
        <v>1.9</v>
      </c>
      <c r="F67" s="121">
        <v>4.9000000000000004</v>
      </c>
      <c r="G67" s="121">
        <v>3.2</v>
      </c>
      <c r="H67" s="121">
        <v>0.3</v>
      </c>
      <c r="I67" s="121">
        <v>1.3</v>
      </c>
      <c r="J67" s="121">
        <v>1.8</v>
      </c>
      <c r="K67" s="121">
        <v>3.9</v>
      </c>
      <c r="L67" s="121">
        <v>3.6</v>
      </c>
      <c r="M67" s="121">
        <v>3.5</v>
      </c>
      <c r="N67" s="121">
        <v>180</v>
      </c>
      <c r="O67" s="121">
        <v>242</v>
      </c>
      <c r="P67" s="121">
        <v>25.8</v>
      </c>
      <c r="Q67" s="121">
        <v>1</v>
      </c>
      <c r="R67" s="121">
        <v>1.5</v>
      </c>
      <c r="S67" s="121">
        <v>1.103</v>
      </c>
      <c r="T67" s="121">
        <v>6.9</v>
      </c>
      <c r="U67" s="121">
        <v>3</v>
      </c>
      <c r="V67" s="121">
        <v>94.2</v>
      </c>
      <c r="W67" s="121">
        <v>-0.6</v>
      </c>
      <c r="X67" s="121">
        <v>0</v>
      </c>
      <c r="Y67" s="121">
        <v>102.8</v>
      </c>
      <c r="Z67" s="121">
        <v>2.2999999999999998</v>
      </c>
      <c r="AA67" s="121">
        <v>0.7</v>
      </c>
      <c r="AB67" s="121">
        <v>1.3240000000000001</v>
      </c>
    </row>
    <row r="68" spans="1:28" x14ac:dyDescent="0.3">
      <c r="A68" s="124" t="s">
        <v>32</v>
      </c>
      <c r="B68" s="121">
        <v>2.4</v>
      </c>
      <c r="C68" s="121">
        <v>3.6</v>
      </c>
      <c r="D68" s="121">
        <v>1.9</v>
      </c>
      <c r="E68" s="121">
        <v>3.5</v>
      </c>
      <c r="F68" s="121">
        <v>4.9000000000000004</v>
      </c>
      <c r="G68" s="121">
        <v>1.7</v>
      </c>
      <c r="H68" s="121">
        <v>0.3</v>
      </c>
      <c r="I68" s="121">
        <v>1.2</v>
      </c>
      <c r="J68" s="121">
        <v>1.6</v>
      </c>
      <c r="K68" s="121">
        <v>3.5</v>
      </c>
      <c r="L68" s="121">
        <v>3.4</v>
      </c>
      <c r="M68" s="121">
        <v>3.5</v>
      </c>
      <c r="N68" s="121">
        <v>182</v>
      </c>
      <c r="O68" s="121">
        <v>255</v>
      </c>
      <c r="P68" s="121">
        <v>18.100000000000001</v>
      </c>
      <c r="Q68" s="121">
        <v>1.8</v>
      </c>
      <c r="R68" s="121">
        <v>1.2</v>
      </c>
      <c r="S68" s="121">
        <v>1.1240000000000001</v>
      </c>
      <c r="T68" s="121">
        <v>6.6</v>
      </c>
      <c r="U68" s="121">
        <v>1.2</v>
      </c>
      <c r="V68" s="121">
        <v>93.7</v>
      </c>
      <c r="W68" s="121">
        <v>0.6</v>
      </c>
      <c r="X68" s="121">
        <v>-0.4</v>
      </c>
      <c r="Y68" s="121">
        <v>101.2</v>
      </c>
      <c r="Z68" s="121">
        <v>1.8</v>
      </c>
      <c r="AA68" s="121">
        <v>2</v>
      </c>
      <c r="AB68" s="121">
        <v>1.302</v>
      </c>
    </row>
    <row r="69" spans="1:28" x14ac:dyDescent="0.3">
      <c r="A69" s="124" t="s">
        <v>33</v>
      </c>
      <c r="B69" s="121">
        <v>2</v>
      </c>
      <c r="C69" s="121">
        <v>4.2</v>
      </c>
      <c r="D69" s="121">
        <v>2.1</v>
      </c>
      <c r="E69" s="121">
        <v>4.0999999999999996</v>
      </c>
      <c r="F69" s="121">
        <v>4.8</v>
      </c>
      <c r="G69" s="121">
        <v>2.6</v>
      </c>
      <c r="H69" s="121">
        <v>0.4</v>
      </c>
      <c r="I69" s="121">
        <v>1.7</v>
      </c>
      <c r="J69" s="121">
        <v>2.2000000000000002</v>
      </c>
      <c r="K69" s="121">
        <v>3.9</v>
      </c>
      <c r="L69" s="121">
        <v>3.8</v>
      </c>
      <c r="M69" s="121">
        <v>3.5</v>
      </c>
      <c r="N69" s="121">
        <v>185</v>
      </c>
      <c r="O69" s="121">
        <v>257</v>
      </c>
      <c r="P69" s="121">
        <v>22.5</v>
      </c>
      <c r="Q69" s="121">
        <v>3</v>
      </c>
      <c r="R69" s="121">
        <v>1.7</v>
      </c>
      <c r="S69" s="121">
        <v>1.0549999999999999</v>
      </c>
      <c r="T69" s="121">
        <v>5.8</v>
      </c>
      <c r="U69" s="121">
        <v>1.6</v>
      </c>
      <c r="V69" s="121">
        <v>97.6</v>
      </c>
      <c r="W69" s="121">
        <v>0.8</v>
      </c>
      <c r="X69" s="121">
        <v>2.1</v>
      </c>
      <c r="Y69" s="121">
        <v>116.8</v>
      </c>
      <c r="Z69" s="121">
        <v>3</v>
      </c>
      <c r="AA69" s="121">
        <v>2.1</v>
      </c>
      <c r="AB69" s="121">
        <v>1.234</v>
      </c>
    </row>
    <row r="70" spans="1:28" x14ac:dyDescent="0.3">
      <c r="A70" s="124" t="s">
        <v>34</v>
      </c>
      <c r="B70" s="121">
        <v>1.9</v>
      </c>
      <c r="C70" s="121">
        <v>4</v>
      </c>
      <c r="D70" s="121">
        <v>4.0999999999999996</v>
      </c>
      <c r="E70" s="121">
        <v>6.4</v>
      </c>
      <c r="F70" s="121">
        <v>4.5999999999999996</v>
      </c>
      <c r="G70" s="121">
        <v>2.7</v>
      </c>
      <c r="H70" s="121">
        <v>0.6</v>
      </c>
      <c r="I70" s="121">
        <v>2</v>
      </c>
      <c r="J70" s="121">
        <v>2.5</v>
      </c>
      <c r="K70" s="121">
        <v>4</v>
      </c>
      <c r="L70" s="121">
        <v>4.2</v>
      </c>
      <c r="M70" s="121">
        <v>3.8</v>
      </c>
      <c r="N70" s="121">
        <v>188</v>
      </c>
      <c r="O70" s="121">
        <v>253</v>
      </c>
      <c r="P70" s="121">
        <v>13.1</v>
      </c>
      <c r="Q70" s="121">
        <v>2.9</v>
      </c>
      <c r="R70" s="121">
        <v>2.6</v>
      </c>
      <c r="S70" s="121">
        <v>1.07</v>
      </c>
      <c r="T70" s="121">
        <v>6.2</v>
      </c>
      <c r="U70" s="121">
        <v>1.2</v>
      </c>
      <c r="V70" s="121">
        <v>95.2</v>
      </c>
      <c r="W70" s="121">
        <v>3.3</v>
      </c>
      <c r="X70" s="121">
        <v>-0.5</v>
      </c>
      <c r="Y70" s="121">
        <v>111.4</v>
      </c>
      <c r="Z70" s="121">
        <v>2.6</v>
      </c>
      <c r="AA70" s="121">
        <v>3.8</v>
      </c>
      <c r="AB70" s="121">
        <v>1.254</v>
      </c>
    </row>
    <row r="71" spans="1:28" x14ac:dyDescent="0.3">
      <c r="A71" s="124" t="s">
        <v>35</v>
      </c>
      <c r="B71" s="121">
        <v>2.2999999999999998</v>
      </c>
      <c r="C71" s="121">
        <v>3.6</v>
      </c>
      <c r="D71" s="121">
        <v>4</v>
      </c>
      <c r="E71" s="121">
        <v>5.2</v>
      </c>
      <c r="F71" s="121">
        <v>4.4000000000000004</v>
      </c>
      <c r="G71" s="121">
        <v>0.7</v>
      </c>
      <c r="H71" s="121">
        <v>0.9</v>
      </c>
      <c r="I71" s="121">
        <v>1.8</v>
      </c>
      <c r="J71" s="121">
        <v>2.2999999999999998</v>
      </c>
      <c r="K71" s="121">
        <v>3.8</v>
      </c>
      <c r="L71" s="121">
        <v>4</v>
      </c>
      <c r="M71" s="121">
        <v>4</v>
      </c>
      <c r="N71" s="121">
        <v>190</v>
      </c>
      <c r="O71" s="121">
        <v>262</v>
      </c>
      <c r="P71" s="121">
        <v>16</v>
      </c>
      <c r="Q71" s="121">
        <v>3.3</v>
      </c>
      <c r="R71" s="121">
        <v>0.5</v>
      </c>
      <c r="S71" s="121">
        <v>1.141</v>
      </c>
      <c r="T71" s="121">
        <v>6.6</v>
      </c>
      <c r="U71" s="121">
        <v>2.2999999999999998</v>
      </c>
      <c r="V71" s="121">
        <v>94.8</v>
      </c>
      <c r="W71" s="121">
        <v>1.6</v>
      </c>
      <c r="X71" s="121">
        <v>0.7</v>
      </c>
      <c r="Y71" s="121">
        <v>112.4</v>
      </c>
      <c r="Z71" s="121">
        <v>1.2</v>
      </c>
      <c r="AA71" s="121">
        <v>3.1</v>
      </c>
      <c r="AB71" s="121">
        <v>1.3</v>
      </c>
    </row>
    <row r="72" spans="1:28" x14ac:dyDescent="0.3">
      <c r="A72" s="124" t="s">
        <v>36</v>
      </c>
      <c r="B72" s="121">
        <v>2.9</v>
      </c>
      <c r="C72" s="121">
        <v>5</v>
      </c>
      <c r="D72" s="121">
        <v>2.4</v>
      </c>
      <c r="E72" s="121">
        <v>4</v>
      </c>
      <c r="F72" s="121">
        <v>4.3</v>
      </c>
      <c r="G72" s="121">
        <v>1.9</v>
      </c>
      <c r="H72" s="121">
        <v>1</v>
      </c>
      <c r="I72" s="121">
        <v>1.8</v>
      </c>
      <c r="J72" s="121">
        <v>2.2999999999999998</v>
      </c>
      <c r="K72" s="121">
        <v>3.7</v>
      </c>
      <c r="L72" s="121">
        <v>3.9</v>
      </c>
      <c r="M72" s="121">
        <v>4.3</v>
      </c>
      <c r="N72" s="121">
        <v>193</v>
      </c>
      <c r="O72" s="121">
        <v>267</v>
      </c>
      <c r="P72" s="121">
        <v>16</v>
      </c>
      <c r="Q72" s="121">
        <v>2.8</v>
      </c>
      <c r="R72" s="121">
        <v>1</v>
      </c>
      <c r="S72" s="121">
        <v>1.181</v>
      </c>
      <c r="T72" s="121">
        <v>5.7</v>
      </c>
      <c r="U72" s="121">
        <v>2.2999999999999998</v>
      </c>
      <c r="V72" s="121">
        <v>93.7</v>
      </c>
      <c r="W72" s="121">
        <v>3</v>
      </c>
      <c r="X72" s="121">
        <v>0.4</v>
      </c>
      <c r="Y72" s="121">
        <v>112.6</v>
      </c>
      <c r="Z72" s="121">
        <v>1.7</v>
      </c>
      <c r="AA72" s="121">
        <v>2.2000000000000002</v>
      </c>
      <c r="AB72" s="121">
        <v>1.34</v>
      </c>
    </row>
    <row r="73" spans="1:28" x14ac:dyDescent="0.3">
      <c r="A73" s="124" t="s">
        <v>37</v>
      </c>
      <c r="B73" s="121">
        <v>3.8</v>
      </c>
      <c r="C73" s="121">
        <v>6.8</v>
      </c>
      <c r="D73" s="121">
        <v>2</v>
      </c>
      <c r="E73" s="121">
        <v>4.7</v>
      </c>
      <c r="F73" s="121">
        <v>4.2</v>
      </c>
      <c r="G73" s="121">
        <v>3.2</v>
      </c>
      <c r="H73" s="121">
        <v>1.2</v>
      </c>
      <c r="I73" s="121">
        <v>2.1</v>
      </c>
      <c r="J73" s="121">
        <v>2.4</v>
      </c>
      <c r="K73" s="121">
        <v>3.7</v>
      </c>
      <c r="L73" s="121">
        <v>3.9</v>
      </c>
      <c r="M73" s="121">
        <v>4.3</v>
      </c>
      <c r="N73" s="121">
        <v>196</v>
      </c>
      <c r="O73" s="121">
        <v>275</v>
      </c>
      <c r="P73" s="121">
        <v>13.1</v>
      </c>
      <c r="Q73" s="121">
        <v>3.5</v>
      </c>
      <c r="R73" s="121">
        <v>1.6</v>
      </c>
      <c r="S73" s="121">
        <v>1.202</v>
      </c>
      <c r="T73" s="121">
        <v>6.2</v>
      </c>
      <c r="U73" s="121">
        <v>2.4</v>
      </c>
      <c r="V73" s="121">
        <v>91.1</v>
      </c>
      <c r="W73" s="121">
        <v>0.7</v>
      </c>
      <c r="X73" s="121">
        <v>1.8</v>
      </c>
      <c r="Y73" s="121">
        <v>112.7</v>
      </c>
      <c r="Z73" s="121">
        <v>1.6</v>
      </c>
      <c r="AA73" s="121">
        <v>3.1</v>
      </c>
      <c r="AB73" s="121">
        <v>1.353</v>
      </c>
    </row>
    <row r="74" spans="1:28" x14ac:dyDescent="0.3">
      <c r="A74" s="124" t="s">
        <v>62</v>
      </c>
      <c r="B74" s="121">
        <v>3.1</v>
      </c>
      <c r="C74" s="121">
        <v>5.3</v>
      </c>
      <c r="D74" s="121">
        <v>4.9000000000000004</v>
      </c>
      <c r="E74" s="121">
        <v>7.7</v>
      </c>
      <c r="F74" s="121">
        <v>4</v>
      </c>
      <c r="G74" s="121">
        <v>3.1</v>
      </c>
      <c r="H74" s="121">
        <v>1.6</v>
      </c>
      <c r="I74" s="121">
        <v>2.5</v>
      </c>
      <c r="J74" s="121">
        <v>2.8</v>
      </c>
      <c r="K74" s="121">
        <v>4.0999999999999996</v>
      </c>
      <c r="L74" s="121">
        <v>4.3</v>
      </c>
      <c r="M74" s="121">
        <v>4.5</v>
      </c>
      <c r="N74" s="121">
        <v>199</v>
      </c>
      <c r="O74" s="121">
        <v>270</v>
      </c>
      <c r="P74" s="121">
        <v>37.299999999999997</v>
      </c>
      <c r="Q74" s="121">
        <v>0.3</v>
      </c>
      <c r="R74" s="121">
        <v>1.9</v>
      </c>
      <c r="S74" s="121">
        <v>1.232</v>
      </c>
      <c r="T74" s="121">
        <v>8.6999999999999993</v>
      </c>
      <c r="U74" s="121">
        <v>2.5</v>
      </c>
      <c r="V74" s="121">
        <v>89.1</v>
      </c>
      <c r="W74" s="121">
        <v>0.5</v>
      </c>
      <c r="X74" s="121">
        <v>2</v>
      </c>
      <c r="Y74" s="121">
        <v>106.2</v>
      </c>
      <c r="Z74" s="121">
        <v>1</v>
      </c>
      <c r="AA74" s="121">
        <v>2.5</v>
      </c>
      <c r="AB74" s="121">
        <v>1.403</v>
      </c>
    </row>
    <row r="75" spans="1:28" x14ac:dyDescent="0.3">
      <c r="A75" s="124" t="s">
        <v>63</v>
      </c>
      <c r="B75" s="121">
        <v>3.4</v>
      </c>
      <c r="C75" s="121">
        <v>7.1</v>
      </c>
      <c r="D75" s="121">
        <v>3.4</v>
      </c>
      <c r="E75" s="121">
        <v>5.8</v>
      </c>
      <c r="F75" s="121">
        <v>3.9</v>
      </c>
      <c r="G75" s="121">
        <v>2.5</v>
      </c>
      <c r="H75" s="121">
        <v>1.8</v>
      </c>
      <c r="I75" s="121">
        <v>2.8</v>
      </c>
      <c r="J75" s="121">
        <v>2.9</v>
      </c>
      <c r="K75" s="121">
        <v>4.5</v>
      </c>
      <c r="L75" s="121">
        <v>4.5</v>
      </c>
      <c r="M75" s="121">
        <v>4.8</v>
      </c>
      <c r="N75" s="121">
        <v>202</v>
      </c>
      <c r="O75" s="121">
        <v>283</v>
      </c>
      <c r="P75" s="121">
        <v>23.6</v>
      </c>
      <c r="Q75" s="121">
        <v>2</v>
      </c>
      <c r="R75" s="121">
        <v>2.2999999999999998</v>
      </c>
      <c r="S75" s="121">
        <v>1.1679999999999999</v>
      </c>
      <c r="T75" s="121">
        <v>6.1</v>
      </c>
      <c r="U75" s="121">
        <v>2</v>
      </c>
      <c r="V75" s="121">
        <v>93.5</v>
      </c>
      <c r="W75" s="121">
        <v>1.3</v>
      </c>
      <c r="X75" s="121">
        <v>-1.1000000000000001</v>
      </c>
      <c r="Y75" s="121">
        <v>110.7</v>
      </c>
      <c r="Z75" s="121">
        <v>2.2000000000000002</v>
      </c>
      <c r="AA75" s="121">
        <v>2</v>
      </c>
      <c r="AB75" s="121">
        <v>1.32</v>
      </c>
    </row>
    <row r="76" spans="1:28" x14ac:dyDescent="0.3">
      <c r="A76" s="124" t="s">
        <v>64</v>
      </c>
      <c r="B76" s="121">
        <v>1.9</v>
      </c>
      <c r="C76" s="121">
        <v>3.3</v>
      </c>
      <c r="D76" s="121">
        <v>3.4</v>
      </c>
      <c r="E76" s="121">
        <v>4.7</v>
      </c>
      <c r="F76" s="121">
        <v>3.8</v>
      </c>
      <c r="G76" s="121">
        <v>1.6</v>
      </c>
      <c r="H76" s="121">
        <v>2</v>
      </c>
      <c r="I76" s="121">
        <v>2.8</v>
      </c>
      <c r="J76" s="121">
        <v>2.9</v>
      </c>
      <c r="K76" s="121">
        <v>4.5</v>
      </c>
      <c r="L76" s="121">
        <v>4.5999999999999996</v>
      </c>
      <c r="M76" s="121">
        <v>5</v>
      </c>
      <c r="N76" s="121">
        <v>204</v>
      </c>
      <c r="O76" s="121">
        <v>276</v>
      </c>
      <c r="P76" s="121">
        <v>16.100000000000001</v>
      </c>
      <c r="Q76" s="121">
        <v>0.2</v>
      </c>
      <c r="R76" s="121">
        <v>2.7</v>
      </c>
      <c r="S76" s="121">
        <v>1.1619999999999999</v>
      </c>
      <c r="T76" s="121">
        <v>2.8</v>
      </c>
      <c r="U76" s="121">
        <v>3</v>
      </c>
      <c r="V76" s="121">
        <v>97.2</v>
      </c>
      <c r="W76" s="121">
        <v>-3.1</v>
      </c>
      <c r="X76" s="121">
        <v>1.8</v>
      </c>
      <c r="Y76" s="121">
        <v>113.5</v>
      </c>
      <c r="Z76" s="121">
        <v>2.6</v>
      </c>
      <c r="AA76" s="121">
        <v>2.4</v>
      </c>
      <c r="AB76" s="121">
        <v>1.3049999999999999</v>
      </c>
    </row>
    <row r="77" spans="1:28" x14ac:dyDescent="0.3">
      <c r="A77" s="124" t="s">
        <v>65</v>
      </c>
      <c r="B77" s="121">
        <v>0.9</v>
      </c>
      <c r="C77" s="121">
        <v>3</v>
      </c>
      <c r="D77" s="121">
        <v>3</v>
      </c>
      <c r="E77" s="121">
        <v>4.7</v>
      </c>
      <c r="F77" s="121">
        <v>3.8</v>
      </c>
      <c r="G77" s="121">
        <v>1.6</v>
      </c>
      <c r="H77" s="121">
        <v>2.2999999999999998</v>
      </c>
      <c r="I77" s="121">
        <v>2.9</v>
      </c>
      <c r="J77" s="121">
        <v>3</v>
      </c>
      <c r="K77" s="121">
        <v>4.8</v>
      </c>
      <c r="L77" s="121">
        <v>4.8</v>
      </c>
      <c r="M77" s="121">
        <v>5.3</v>
      </c>
      <c r="N77" s="121">
        <v>205</v>
      </c>
      <c r="O77" s="121">
        <v>277</v>
      </c>
      <c r="P77" s="121">
        <v>36.1</v>
      </c>
      <c r="Q77" s="121">
        <v>2.2999999999999998</v>
      </c>
      <c r="R77" s="121">
        <v>0.9</v>
      </c>
      <c r="S77" s="121">
        <v>1.1459999999999999</v>
      </c>
      <c r="T77" s="121">
        <v>5.7</v>
      </c>
      <c r="U77" s="121">
        <v>1</v>
      </c>
      <c r="V77" s="121">
        <v>96.3</v>
      </c>
      <c r="W77" s="121">
        <v>0.1</v>
      </c>
      <c r="X77" s="121">
        <v>0.7</v>
      </c>
      <c r="Y77" s="121">
        <v>109.7</v>
      </c>
      <c r="Z77" s="121">
        <v>1.3</v>
      </c>
      <c r="AA77" s="121">
        <v>2.2000000000000002</v>
      </c>
      <c r="AB77" s="121">
        <v>1.276</v>
      </c>
    </row>
    <row r="78" spans="1:28" x14ac:dyDescent="0.3">
      <c r="A78" s="124" t="s">
        <v>66</v>
      </c>
      <c r="B78" s="121">
        <v>2.4</v>
      </c>
      <c r="C78" s="121">
        <v>3.7</v>
      </c>
      <c r="D78" s="121">
        <v>3.6</v>
      </c>
      <c r="E78" s="121">
        <v>4.0999999999999996</v>
      </c>
      <c r="F78" s="121">
        <v>3.9</v>
      </c>
      <c r="G78" s="121">
        <v>0.7</v>
      </c>
      <c r="H78" s="121">
        <v>2.4</v>
      </c>
      <c r="I78" s="121">
        <v>2.5</v>
      </c>
      <c r="J78" s="121">
        <v>2.7</v>
      </c>
      <c r="K78" s="121">
        <v>4.5</v>
      </c>
      <c r="L78" s="121">
        <v>4.4000000000000004</v>
      </c>
      <c r="M78" s="121">
        <v>5.5</v>
      </c>
      <c r="N78" s="121">
        <v>207</v>
      </c>
      <c r="O78" s="121">
        <v>283</v>
      </c>
      <c r="P78" s="121">
        <v>25.5</v>
      </c>
      <c r="Q78" s="121">
        <v>2.9</v>
      </c>
      <c r="R78" s="121">
        <v>-0.2</v>
      </c>
      <c r="S78" s="121">
        <v>1.123</v>
      </c>
      <c r="T78" s="121">
        <v>9</v>
      </c>
      <c r="U78" s="121">
        <v>1</v>
      </c>
      <c r="V78" s="121">
        <v>94.6</v>
      </c>
      <c r="W78" s="121">
        <v>1.6</v>
      </c>
      <c r="X78" s="121">
        <v>-0.5</v>
      </c>
      <c r="Y78" s="121">
        <v>110.7</v>
      </c>
      <c r="Z78" s="121">
        <v>2.6</v>
      </c>
      <c r="AA78" s="121">
        <v>1</v>
      </c>
      <c r="AB78" s="121">
        <v>1.3029999999999999</v>
      </c>
    </row>
    <row r="79" spans="1:28" x14ac:dyDescent="0.3">
      <c r="A79" s="124" t="s">
        <v>67</v>
      </c>
      <c r="B79" s="121">
        <v>3.2</v>
      </c>
      <c r="C79" s="121">
        <v>5.6</v>
      </c>
      <c r="D79" s="121">
        <v>-1.4</v>
      </c>
      <c r="E79" s="121">
        <v>1.3</v>
      </c>
      <c r="F79" s="121">
        <v>3.6</v>
      </c>
      <c r="G79" s="121">
        <v>3.5</v>
      </c>
      <c r="H79" s="121">
        <v>2.2999999999999998</v>
      </c>
      <c r="I79" s="121">
        <v>2.1</v>
      </c>
      <c r="J79" s="121">
        <v>2.4</v>
      </c>
      <c r="K79" s="121">
        <v>4</v>
      </c>
      <c r="L79" s="121">
        <v>4</v>
      </c>
      <c r="M79" s="121">
        <v>5.5</v>
      </c>
      <c r="N79" s="121">
        <v>209</v>
      </c>
      <c r="O79" s="121">
        <v>296</v>
      </c>
      <c r="P79" s="121">
        <v>20.6</v>
      </c>
      <c r="Q79" s="121">
        <v>0.7</v>
      </c>
      <c r="R79" s="121">
        <v>2.2999999999999998</v>
      </c>
      <c r="S79" s="121">
        <v>1.137</v>
      </c>
      <c r="T79" s="121">
        <v>5.3</v>
      </c>
      <c r="U79" s="121">
        <v>5.2</v>
      </c>
      <c r="V79" s="121">
        <v>96.5</v>
      </c>
      <c r="W79" s="121">
        <v>1.7</v>
      </c>
      <c r="X79" s="121">
        <v>1.2</v>
      </c>
      <c r="Y79" s="121">
        <v>107.8</v>
      </c>
      <c r="Z79" s="121">
        <v>0.5</v>
      </c>
      <c r="AA79" s="121">
        <v>2.7</v>
      </c>
      <c r="AB79" s="121">
        <v>1.27</v>
      </c>
    </row>
    <row r="80" spans="1:28" x14ac:dyDescent="0.3">
      <c r="A80" s="124" t="s">
        <v>68</v>
      </c>
      <c r="B80" s="121">
        <v>2.8</v>
      </c>
      <c r="C80" s="121">
        <v>4.0999999999999996</v>
      </c>
      <c r="D80" s="121">
        <v>2.2999999999999998</v>
      </c>
      <c r="E80" s="121">
        <v>3.4</v>
      </c>
      <c r="F80" s="121">
        <v>3.6</v>
      </c>
      <c r="G80" s="121">
        <v>1.3</v>
      </c>
      <c r="H80" s="121">
        <v>2</v>
      </c>
      <c r="I80" s="121">
        <v>1.7</v>
      </c>
      <c r="J80" s="121">
        <v>1.8</v>
      </c>
      <c r="K80" s="121">
        <v>3.4</v>
      </c>
      <c r="L80" s="121">
        <v>3.7</v>
      </c>
      <c r="M80" s="121">
        <v>5.3</v>
      </c>
      <c r="N80" s="121">
        <v>211</v>
      </c>
      <c r="O80" s="121">
        <v>305</v>
      </c>
      <c r="P80" s="121">
        <v>24.6</v>
      </c>
      <c r="Q80" s="121">
        <v>1</v>
      </c>
      <c r="R80" s="121">
        <v>0.9</v>
      </c>
      <c r="S80" s="121">
        <v>1.091</v>
      </c>
      <c r="T80" s="121">
        <v>0.2</v>
      </c>
      <c r="U80" s="121">
        <v>3.6</v>
      </c>
      <c r="V80" s="121">
        <v>99.9</v>
      </c>
      <c r="W80" s="121">
        <v>-0.5</v>
      </c>
      <c r="X80" s="121">
        <v>0</v>
      </c>
      <c r="Y80" s="121">
        <v>108.1</v>
      </c>
      <c r="Z80" s="121">
        <v>1.8</v>
      </c>
      <c r="AA80" s="121">
        <v>1.5</v>
      </c>
      <c r="AB80" s="121">
        <v>1.2310000000000001</v>
      </c>
    </row>
    <row r="81" spans="1:28" x14ac:dyDescent="0.3">
      <c r="A81" s="124" t="s">
        <v>69</v>
      </c>
      <c r="B81" s="121">
        <v>1.9</v>
      </c>
      <c r="C81" s="121">
        <v>3.6</v>
      </c>
      <c r="D81" s="121">
        <v>2.4</v>
      </c>
      <c r="E81" s="121">
        <v>4.0999999999999996</v>
      </c>
      <c r="F81" s="121">
        <v>3.6</v>
      </c>
      <c r="G81" s="121">
        <v>2.6</v>
      </c>
      <c r="H81" s="121">
        <v>1.6</v>
      </c>
      <c r="I81" s="121">
        <v>1.6</v>
      </c>
      <c r="J81" s="121">
        <v>1.8</v>
      </c>
      <c r="K81" s="121">
        <v>3.3</v>
      </c>
      <c r="L81" s="121">
        <v>3.7</v>
      </c>
      <c r="M81" s="121">
        <v>4.8</v>
      </c>
      <c r="N81" s="121">
        <v>214</v>
      </c>
      <c r="O81" s="121">
        <v>298</v>
      </c>
      <c r="P81" s="121">
        <v>20.6</v>
      </c>
      <c r="Q81" s="121">
        <v>0</v>
      </c>
      <c r="R81" s="121">
        <v>1.1000000000000001</v>
      </c>
      <c r="S81" s="121">
        <v>1.123</v>
      </c>
      <c r="T81" s="121">
        <v>4.8</v>
      </c>
      <c r="U81" s="121">
        <v>6.3</v>
      </c>
      <c r="V81" s="121">
        <v>98.1</v>
      </c>
      <c r="W81" s="121">
        <v>-9.1999999999999993</v>
      </c>
      <c r="X81" s="121">
        <v>1.3</v>
      </c>
      <c r="Y81" s="121">
        <v>108.7</v>
      </c>
      <c r="Z81" s="121">
        <v>-0.2</v>
      </c>
      <c r="AA81" s="121">
        <v>0.5</v>
      </c>
      <c r="AB81" s="121">
        <v>1.327</v>
      </c>
    </row>
    <row r="82" spans="1:28" x14ac:dyDescent="0.3">
      <c r="A82" s="124" t="s">
        <v>70</v>
      </c>
      <c r="B82" s="121">
        <v>-5.0999999999999996</v>
      </c>
      <c r="C82" s="121">
        <v>-3.9</v>
      </c>
      <c r="D82" s="121">
        <v>3</v>
      </c>
      <c r="E82" s="121">
        <v>4.3</v>
      </c>
      <c r="F82" s="121">
        <v>3.8</v>
      </c>
      <c r="G82" s="121">
        <v>1</v>
      </c>
      <c r="H82" s="121">
        <v>1.1000000000000001</v>
      </c>
      <c r="I82" s="121">
        <v>1.2</v>
      </c>
      <c r="J82" s="121">
        <v>1.4</v>
      </c>
      <c r="K82" s="121">
        <v>3.4</v>
      </c>
      <c r="L82" s="121">
        <v>3.5</v>
      </c>
      <c r="M82" s="121">
        <v>4.4000000000000004</v>
      </c>
      <c r="N82" s="121">
        <v>217</v>
      </c>
      <c r="O82" s="121">
        <v>300</v>
      </c>
      <c r="P82" s="121">
        <v>82.7</v>
      </c>
      <c r="Q82" s="121">
        <v>-13.2</v>
      </c>
      <c r="R82" s="121">
        <v>0.1</v>
      </c>
      <c r="S82" s="121">
        <v>1.1020000000000001</v>
      </c>
      <c r="T82" s="121">
        <v>-21.8</v>
      </c>
      <c r="U82" s="121">
        <v>3.6</v>
      </c>
      <c r="V82" s="121">
        <v>101.9</v>
      </c>
      <c r="W82" s="121">
        <v>1.2</v>
      </c>
      <c r="X82" s="121">
        <v>0.1</v>
      </c>
      <c r="Y82" s="121">
        <v>107.5</v>
      </c>
      <c r="Z82" s="121">
        <v>-10.1</v>
      </c>
      <c r="AA82" s="121">
        <v>1.9</v>
      </c>
      <c r="AB82" s="121">
        <v>1.2450000000000001</v>
      </c>
    </row>
    <row r="83" spans="1:28" x14ac:dyDescent="0.3">
      <c r="A83" s="124" t="s">
        <v>71</v>
      </c>
      <c r="B83" s="121">
        <v>-31.2</v>
      </c>
      <c r="C83" s="121">
        <v>-32.4</v>
      </c>
      <c r="D83" s="121">
        <v>48.5</v>
      </c>
      <c r="E83" s="121">
        <v>46.1</v>
      </c>
      <c r="F83" s="121">
        <v>13</v>
      </c>
      <c r="G83" s="121">
        <v>-3.1</v>
      </c>
      <c r="H83" s="121">
        <v>0.1</v>
      </c>
      <c r="I83" s="121">
        <v>0.4</v>
      </c>
      <c r="J83" s="121">
        <v>0.7</v>
      </c>
      <c r="K83" s="121">
        <v>3.4</v>
      </c>
      <c r="L83" s="121">
        <v>3.2</v>
      </c>
      <c r="M83" s="121">
        <v>3.3</v>
      </c>
      <c r="N83" s="121">
        <v>220</v>
      </c>
      <c r="O83" s="121">
        <v>302</v>
      </c>
      <c r="P83" s="121">
        <v>57.1</v>
      </c>
      <c r="Q83" s="121">
        <v>-39.200000000000003</v>
      </c>
      <c r="R83" s="121">
        <v>-1.2</v>
      </c>
      <c r="S83" s="121">
        <v>1.1240000000000001</v>
      </c>
      <c r="T83" s="121">
        <v>32</v>
      </c>
      <c r="U83" s="121">
        <v>-1.5</v>
      </c>
      <c r="V83" s="121">
        <v>97.5</v>
      </c>
      <c r="W83" s="121">
        <v>-28.5</v>
      </c>
      <c r="X83" s="121">
        <v>-0.8</v>
      </c>
      <c r="Y83" s="121">
        <v>107.8</v>
      </c>
      <c r="Z83" s="121">
        <v>-57.9</v>
      </c>
      <c r="AA83" s="121">
        <v>-1.4</v>
      </c>
      <c r="AB83" s="121">
        <v>1.2370000000000001</v>
      </c>
    </row>
    <row r="84" spans="1:28" x14ac:dyDescent="0.3">
      <c r="A84" s="124" t="s">
        <v>72</v>
      </c>
      <c r="B84" s="121">
        <v>33.799999999999997</v>
      </c>
      <c r="C84" s="121">
        <v>38.700000000000003</v>
      </c>
      <c r="D84" s="121">
        <v>-16.600000000000001</v>
      </c>
      <c r="E84" s="121">
        <v>-13.6</v>
      </c>
      <c r="F84" s="121">
        <v>8.8000000000000007</v>
      </c>
      <c r="G84" s="121">
        <v>4.7</v>
      </c>
      <c r="H84" s="121">
        <v>0.1</v>
      </c>
      <c r="I84" s="121">
        <v>0.3</v>
      </c>
      <c r="J84" s="121">
        <v>0.6</v>
      </c>
      <c r="K84" s="121">
        <v>2.4</v>
      </c>
      <c r="L84" s="121">
        <v>3</v>
      </c>
      <c r="M84" s="121">
        <v>3.3</v>
      </c>
      <c r="N84" s="121">
        <v>225</v>
      </c>
      <c r="O84" s="121">
        <v>300</v>
      </c>
      <c r="P84" s="121">
        <v>33.6</v>
      </c>
      <c r="Q84" s="121">
        <v>60.5</v>
      </c>
      <c r="R84" s="121">
        <v>-0.1</v>
      </c>
      <c r="S84" s="121">
        <v>1.1719999999999999</v>
      </c>
      <c r="T84" s="121">
        <v>20.100000000000001</v>
      </c>
      <c r="U84" s="121">
        <v>2.1</v>
      </c>
      <c r="V84" s="121">
        <v>95.6</v>
      </c>
      <c r="W84" s="121">
        <v>22.1</v>
      </c>
      <c r="X84" s="121">
        <v>-0.7</v>
      </c>
      <c r="Y84" s="121">
        <v>105.6</v>
      </c>
      <c r="Z84" s="121">
        <v>91.1</v>
      </c>
      <c r="AA84" s="121">
        <v>1.3</v>
      </c>
      <c r="AB84" s="121">
        <v>1.292</v>
      </c>
    </row>
    <row r="85" spans="1:28" x14ac:dyDescent="0.3">
      <c r="A85" s="124" t="s">
        <v>73</v>
      </c>
      <c r="B85" s="121">
        <v>4.5</v>
      </c>
      <c r="C85" s="121">
        <v>6.6</v>
      </c>
      <c r="D85" s="121">
        <v>-8.3000000000000007</v>
      </c>
      <c r="E85" s="121">
        <v>-6.9</v>
      </c>
      <c r="F85" s="121">
        <v>6.8</v>
      </c>
      <c r="G85" s="121">
        <v>2.4</v>
      </c>
      <c r="H85" s="121">
        <v>0.1</v>
      </c>
      <c r="I85" s="121">
        <v>0.4</v>
      </c>
      <c r="J85" s="121">
        <v>0.9</v>
      </c>
      <c r="K85" s="121">
        <v>2.2999999999999998</v>
      </c>
      <c r="L85" s="121">
        <v>2.8</v>
      </c>
      <c r="M85" s="121">
        <v>3.3</v>
      </c>
      <c r="N85" s="121">
        <v>233</v>
      </c>
      <c r="O85" s="121">
        <v>312</v>
      </c>
      <c r="P85" s="121">
        <v>40.299999999999997</v>
      </c>
      <c r="Q85" s="121">
        <v>-1.4</v>
      </c>
      <c r="R85" s="121">
        <v>0.2</v>
      </c>
      <c r="S85" s="121">
        <v>1.2230000000000001</v>
      </c>
      <c r="T85" s="121">
        <v>14.6</v>
      </c>
      <c r="U85" s="121">
        <v>-0.6</v>
      </c>
      <c r="V85" s="121">
        <v>92.9</v>
      </c>
      <c r="W85" s="121">
        <v>9.6</v>
      </c>
      <c r="X85" s="121">
        <v>-2.2000000000000002</v>
      </c>
      <c r="Y85" s="121">
        <v>103.2</v>
      </c>
      <c r="Z85" s="121">
        <v>6.1</v>
      </c>
      <c r="AA85" s="121">
        <v>0.3</v>
      </c>
      <c r="AB85" s="121">
        <v>1.3660000000000001</v>
      </c>
    </row>
    <row r="86" spans="1:28" x14ac:dyDescent="0.3">
      <c r="A86" s="124" t="s">
        <v>74</v>
      </c>
      <c r="B86" s="121">
        <v>6.3</v>
      </c>
      <c r="C86" s="121">
        <v>10.9</v>
      </c>
      <c r="D86" s="121">
        <v>54.7</v>
      </c>
      <c r="E86" s="121">
        <v>60.6</v>
      </c>
      <c r="F86" s="121">
        <v>6.2</v>
      </c>
      <c r="G86" s="121">
        <v>3.7</v>
      </c>
      <c r="H86" s="121">
        <v>0.1</v>
      </c>
      <c r="I86" s="121">
        <v>0.6</v>
      </c>
      <c r="J86" s="121">
        <v>1.4</v>
      </c>
      <c r="K86" s="121">
        <v>2.4</v>
      </c>
      <c r="L86" s="121">
        <v>2.9</v>
      </c>
      <c r="M86" s="121">
        <v>3.3</v>
      </c>
      <c r="N86" s="121">
        <v>242</v>
      </c>
      <c r="O86" s="121">
        <v>313</v>
      </c>
      <c r="P86" s="121">
        <v>37.200000000000003</v>
      </c>
      <c r="Q86" s="121">
        <v>-0.8</v>
      </c>
      <c r="R86" s="121">
        <v>5.5</v>
      </c>
      <c r="S86" s="121">
        <v>1.1739999999999999</v>
      </c>
      <c r="T86" s="121">
        <v>7.5</v>
      </c>
      <c r="U86" s="121">
        <v>2.9</v>
      </c>
      <c r="V86" s="121">
        <v>93.6</v>
      </c>
      <c r="W86" s="121">
        <v>-2.9</v>
      </c>
      <c r="X86" s="121">
        <v>1.6</v>
      </c>
      <c r="Y86" s="121">
        <v>110.6</v>
      </c>
      <c r="Z86" s="121">
        <v>-5</v>
      </c>
      <c r="AA86" s="121">
        <v>2.2999999999999998</v>
      </c>
      <c r="AB86" s="121">
        <v>1.38</v>
      </c>
    </row>
    <row r="87" spans="1:28" x14ac:dyDescent="0.3">
      <c r="A87" s="124" t="s">
        <v>236</v>
      </c>
      <c r="B87" s="121">
        <v>6.7</v>
      </c>
      <c r="C87" s="121">
        <v>13.4</v>
      </c>
      <c r="D87" s="121">
        <v>-29</v>
      </c>
      <c r="E87" s="121">
        <v>-24.5</v>
      </c>
      <c r="F87" s="121">
        <v>5.9</v>
      </c>
      <c r="G87" s="121">
        <v>8.4</v>
      </c>
      <c r="H87" s="121">
        <v>0</v>
      </c>
      <c r="I87" s="121">
        <v>0.8</v>
      </c>
      <c r="J87" s="121">
        <v>1.6</v>
      </c>
      <c r="K87" s="121">
        <v>2.6</v>
      </c>
      <c r="L87" s="121">
        <v>3</v>
      </c>
      <c r="M87" s="121">
        <v>3.3</v>
      </c>
      <c r="N87" s="121">
        <v>255</v>
      </c>
      <c r="O87" s="121">
        <v>323</v>
      </c>
      <c r="P87" s="121">
        <v>27.6</v>
      </c>
      <c r="Q87" s="121">
        <v>9.1</v>
      </c>
      <c r="R87" s="121">
        <v>1.9</v>
      </c>
      <c r="S87" s="121">
        <v>1.1850000000000001</v>
      </c>
      <c r="T87" s="121">
        <v>0.1</v>
      </c>
      <c r="U87" s="121">
        <v>3</v>
      </c>
      <c r="V87" s="121">
        <v>91.6</v>
      </c>
      <c r="W87" s="121">
        <v>2</v>
      </c>
      <c r="X87" s="121">
        <v>-1.5</v>
      </c>
      <c r="Y87" s="121">
        <v>111.1</v>
      </c>
      <c r="Z87" s="121">
        <v>23.6</v>
      </c>
      <c r="AA87" s="121">
        <v>4.4000000000000004</v>
      </c>
      <c r="AB87" s="121">
        <v>1.381</v>
      </c>
    </row>
    <row r="88" spans="1:28" x14ac:dyDescent="0.3">
      <c r="A88" s="124" t="s">
        <v>237</v>
      </c>
      <c r="B88" s="121">
        <v>2.2999999999999998</v>
      </c>
      <c r="C88" s="121">
        <v>8.4</v>
      </c>
      <c r="D88" s="121">
        <v>-4.3</v>
      </c>
      <c r="E88" s="121">
        <v>0.8</v>
      </c>
      <c r="F88" s="121">
        <v>5.0999999999999996</v>
      </c>
      <c r="G88" s="121">
        <v>6.6</v>
      </c>
      <c r="H88" s="121">
        <v>0</v>
      </c>
      <c r="I88" s="121">
        <v>0.8</v>
      </c>
      <c r="J88" s="121">
        <v>1.4</v>
      </c>
      <c r="K88" s="121">
        <v>2.4</v>
      </c>
      <c r="L88" s="121">
        <v>2.9</v>
      </c>
      <c r="M88" s="121">
        <v>3.3</v>
      </c>
      <c r="N88" s="121">
        <v>266</v>
      </c>
      <c r="O88" s="121">
        <v>337</v>
      </c>
      <c r="P88" s="121">
        <v>25.7</v>
      </c>
      <c r="Q88" s="121">
        <v>9.1</v>
      </c>
      <c r="R88" s="121">
        <v>3.9</v>
      </c>
      <c r="S88" s="121">
        <v>1.1579999999999999</v>
      </c>
      <c r="T88" s="121">
        <v>1.1000000000000001</v>
      </c>
      <c r="U88" s="121">
        <v>1.1000000000000001</v>
      </c>
      <c r="V88" s="121">
        <v>92.6</v>
      </c>
      <c r="W88" s="121">
        <v>-3.6</v>
      </c>
      <c r="X88" s="121">
        <v>1.3</v>
      </c>
      <c r="Y88" s="121">
        <v>111.5</v>
      </c>
      <c r="Z88" s="121">
        <v>4.3</v>
      </c>
      <c r="AA88" s="121">
        <v>4.2</v>
      </c>
      <c r="AB88" s="121">
        <v>1.347</v>
      </c>
    </row>
    <row r="89" spans="1:28" x14ac:dyDescent="0.3">
      <c r="A89" s="124" t="s">
        <v>238</v>
      </c>
      <c r="B89" s="121">
        <v>5.9</v>
      </c>
      <c r="C89" s="121">
        <v>11.5</v>
      </c>
      <c r="D89" s="121">
        <v>-4.9000000000000004</v>
      </c>
      <c r="E89" s="121">
        <v>3.9</v>
      </c>
      <c r="F89" s="121">
        <v>4.2</v>
      </c>
      <c r="G89" s="121">
        <v>8.1999999999999993</v>
      </c>
      <c r="H89" s="121">
        <v>0.1</v>
      </c>
      <c r="I89" s="121">
        <v>1.2</v>
      </c>
      <c r="J89" s="121">
        <v>1.6</v>
      </c>
      <c r="K89" s="121">
        <v>2.7</v>
      </c>
      <c r="L89" s="121">
        <v>3.1</v>
      </c>
      <c r="M89" s="121">
        <v>3.3</v>
      </c>
      <c r="N89" s="121">
        <v>268</v>
      </c>
      <c r="O89" s="121">
        <v>337</v>
      </c>
      <c r="P89" s="121">
        <v>31.1</v>
      </c>
      <c r="Q89" s="121">
        <v>4.4000000000000004</v>
      </c>
      <c r="R89" s="121">
        <v>7.4</v>
      </c>
      <c r="S89" s="121">
        <v>1.1319999999999999</v>
      </c>
      <c r="T89" s="121">
        <v>4.0999999999999996</v>
      </c>
      <c r="U89" s="121">
        <v>2.6</v>
      </c>
      <c r="V89" s="121">
        <v>92</v>
      </c>
      <c r="W89" s="121">
        <v>3.8</v>
      </c>
      <c r="X89" s="121">
        <v>0.7</v>
      </c>
      <c r="Y89" s="121">
        <v>115.2</v>
      </c>
      <c r="Z89" s="121">
        <v>4</v>
      </c>
      <c r="AA89" s="121">
        <v>4.3</v>
      </c>
      <c r="AB89" s="121">
        <v>1.35</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74DB3-C0B4-4859-836F-24BBD7AF2666}">
  <sheetPr>
    <tabColor theme="1"/>
  </sheetPr>
  <dimension ref="A1"/>
  <sheetViews>
    <sheetView showGridLines="0" zoomScale="90" zoomScaleNormal="90" workbookViewId="0"/>
  </sheetViews>
  <sheetFormatPr defaultRowHeight="14" x14ac:dyDescent="0.3"/>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A94FD6-326C-40C8-9C3F-2A1414594DF6}">
  <dimension ref="A1:AB74"/>
  <sheetViews>
    <sheetView showGridLines="0" zoomScale="90" zoomScaleNormal="90" workbookViewId="0">
      <selection activeCell="L18" sqref="L18"/>
    </sheetView>
  </sheetViews>
  <sheetFormatPr defaultColWidth="9.08203125" defaultRowHeight="14" x14ac:dyDescent="0.3"/>
  <cols>
    <col min="1" max="1" width="9.83203125" style="26" bestFit="1" customWidth="1"/>
    <col min="2" max="2" width="7.5" style="26" customWidth="1"/>
    <col min="3" max="3" width="10.75" style="26" customWidth="1"/>
    <col min="4" max="4" width="9.75" style="26" customWidth="1"/>
    <col min="5" max="5" width="9.08203125" style="26"/>
    <col min="6" max="7" width="10.58203125" style="26" customWidth="1"/>
    <col min="8" max="8" width="11.25" style="26" customWidth="1"/>
    <col min="9" max="9" width="11.58203125" style="26" customWidth="1"/>
    <col min="10" max="16384" width="9.08203125" style="26"/>
  </cols>
  <sheetData>
    <row r="1" spans="1:28" ht="70" x14ac:dyDescent="0.3">
      <c r="A1" s="125" t="s">
        <v>159</v>
      </c>
      <c r="B1" s="125" t="s">
        <v>52</v>
      </c>
      <c r="C1" s="125" t="s">
        <v>162</v>
      </c>
      <c r="D1" s="125" t="s">
        <v>53</v>
      </c>
      <c r="E1" s="125" t="s">
        <v>163</v>
      </c>
      <c r="F1" s="125" t="s">
        <v>54</v>
      </c>
      <c r="G1" s="125" t="s">
        <v>55</v>
      </c>
      <c r="H1" s="125" t="s">
        <v>164</v>
      </c>
      <c r="I1" s="125" t="s">
        <v>56</v>
      </c>
      <c r="J1" s="125" t="s">
        <v>57</v>
      </c>
      <c r="K1" s="125" t="s">
        <v>233</v>
      </c>
      <c r="L1" s="125" t="s">
        <v>58</v>
      </c>
      <c r="M1" s="125" t="s">
        <v>165</v>
      </c>
      <c r="N1" s="125" t="s">
        <v>59</v>
      </c>
      <c r="O1" s="125" t="s">
        <v>60</v>
      </c>
      <c r="P1" s="125" t="s">
        <v>61</v>
      </c>
      <c r="Q1" s="125" t="s">
        <v>239</v>
      </c>
      <c r="R1" s="125" t="s">
        <v>240</v>
      </c>
      <c r="S1" s="125" t="s">
        <v>188</v>
      </c>
      <c r="T1" s="125" t="s">
        <v>241</v>
      </c>
      <c r="U1" s="125" t="s">
        <v>242</v>
      </c>
      <c r="V1" s="125" t="s">
        <v>243</v>
      </c>
      <c r="W1" s="125" t="s">
        <v>244</v>
      </c>
      <c r="X1" s="125" t="s">
        <v>245</v>
      </c>
      <c r="Y1" s="125" t="s">
        <v>189</v>
      </c>
      <c r="Z1" s="125" t="s">
        <v>246</v>
      </c>
      <c r="AA1" s="125" t="s">
        <v>247</v>
      </c>
      <c r="AB1" s="125" t="s">
        <v>248</v>
      </c>
    </row>
    <row r="2" spans="1:28" ht="13.5" customHeight="1" x14ac:dyDescent="0.3">
      <c r="A2" s="124" t="s">
        <v>249</v>
      </c>
      <c r="B2" s="121">
        <v>3.3</v>
      </c>
      <c r="C2" s="121">
        <v>7</v>
      </c>
      <c r="D2" s="121">
        <v>0.2</v>
      </c>
      <c r="E2" s="121">
        <v>3.8</v>
      </c>
      <c r="F2" s="121">
        <v>4</v>
      </c>
      <c r="G2" s="121">
        <v>3.9</v>
      </c>
      <c r="H2" s="121">
        <v>0.1</v>
      </c>
      <c r="I2" s="121">
        <v>1.3</v>
      </c>
      <c r="J2" s="121">
        <v>1.7</v>
      </c>
      <c r="K2" s="121">
        <v>2.9</v>
      </c>
      <c r="L2" s="121">
        <v>3.2</v>
      </c>
      <c r="M2" s="121">
        <v>3.3</v>
      </c>
      <c r="N2" s="121">
        <v>270</v>
      </c>
      <c r="O2" s="121">
        <v>340</v>
      </c>
      <c r="P2" s="121">
        <v>28.1</v>
      </c>
      <c r="Q2" s="121">
        <v>3.6</v>
      </c>
      <c r="R2" s="121">
        <v>2.8</v>
      </c>
      <c r="S2" s="121">
        <v>1.1339999999999999</v>
      </c>
      <c r="T2" s="121">
        <v>5.2</v>
      </c>
      <c r="U2" s="121">
        <v>2.8</v>
      </c>
      <c r="V2" s="121">
        <v>92.4</v>
      </c>
      <c r="W2" s="121">
        <v>3.9</v>
      </c>
      <c r="X2" s="121">
        <v>0.8</v>
      </c>
      <c r="Y2" s="121">
        <v>115.2</v>
      </c>
      <c r="Z2" s="121">
        <v>3.4</v>
      </c>
      <c r="AA2" s="121">
        <v>4.2</v>
      </c>
      <c r="AB2" s="121">
        <v>1.349</v>
      </c>
    </row>
    <row r="3" spans="1:28" ht="13.5" customHeight="1" x14ac:dyDescent="0.3">
      <c r="A3" s="124" t="s">
        <v>250</v>
      </c>
      <c r="B3" s="121">
        <v>3.9</v>
      </c>
      <c r="C3" s="121">
        <v>6.8</v>
      </c>
      <c r="D3" s="121">
        <v>2.2999999999999998</v>
      </c>
      <c r="E3" s="121">
        <v>5.0999999999999996</v>
      </c>
      <c r="F3" s="121">
        <v>3.8</v>
      </c>
      <c r="G3" s="121">
        <v>3</v>
      </c>
      <c r="H3" s="121">
        <v>0.3</v>
      </c>
      <c r="I3" s="121">
        <v>1.4</v>
      </c>
      <c r="J3" s="121">
        <v>1.8</v>
      </c>
      <c r="K3" s="121">
        <v>3</v>
      </c>
      <c r="L3" s="121">
        <v>3.3</v>
      </c>
      <c r="M3" s="121">
        <v>3.4</v>
      </c>
      <c r="N3" s="121">
        <v>272</v>
      </c>
      <c r="O3" s="121">
        <v>342</v>
      </c>
      <c r="P3" s="121">
        <v>25.8</v>
      </c>
      <c r="Q3" s="121">
        <v>3.4</v>
      </c>
      <c r="R3" s="121">
        <v>2.2000000000000002</v>
      </c>
      <c r="S3" s="121">
        <v>1.1359999999999999</v>
      </c>
      <c r="T3" s="121">
        <v>6.2</v>
      </c>
      <c r="U3" s="121">
        <v>2.8</v>
      </c>
      <c r="V3" s="121">
        <v>92.7</v>
      </c>
      <c r="W3" s="121">
        <v>3.3</v>
      </c>
      <c r="X3" s="121">
        <v>0.9</v>
      </c>
      <c r="Y3" s="121">
        <v>115.1</v>
      </c>
      <c r="Z3" s="121">
        <v>3.6</v>
      </c>
      <c r="AA3" s="121">
        <v>3.8</v>
      </c>
      <c r="AB3" s="121">
        <v>1.3480000000000001</v>
      </c>
    </row>
    <row r="4" spans="1:28" ht="13.5" customHeight="1" x14ac:dyDescent="0.3">
      <c r="A4" s="124" t="s">
        <v>251</v>
      </c>
      <c r="B4" s="121">
        <v>3.3</v>
      </c>
      <c r="C4" s="121">
        <v>6</v>
      </c>
      <c r="D4" s="121">
        <v>2.5</v>
      </c>
      <c r="E4" s="121">
        <v>4.8</v>
      </c>
      <c r="F4" s="121">
        <v>3.7</v>
      </c>
      <c r="G4" s="121">
        <v>2.5</v>
      </c>
      <c r="H4" s="121">
        <v>0.5</v>
      </c>
      <c r="I4" s="121">
        <v>1.6</v>
      </c>
      <c r="J4" s="121">
        <v>2</v>
      </c>
      <c r="K4" s="121">
        <v>3.2</v>
      </c>
      <c r="L4" s="121">
        <v>3.5</v>
      </c>
      <c r="M4" s="121">
        <v>3.6</v>
      </c>
      <c r="N4" s="121">
        <v>274</v>
      </c>
      <c r="O4" s="121">
        <v>345</v>
      </c>
      <c r="P4" s="121">
        <v>25.2</v>
      </c>
      <c r="Q4" s="121">
        <v>3.2</v>
      </c>
      <c r="R4" s="121">
        <v>1.8</v>
      </c>
      <c r="S4" s="121">
        <v>1.137</v>
      </c>
      <c r="T4" s="121">
        <v>6.6</v>
      </c>
      <c r="U4" s="121">
        <v>2.8</v>
      </c>
      <c r="V4" s="121">
        <v>93</v>
      </c>
      <c r="W4" s="121">
        <v>2.7</v>
      </c>
      <c r="X4" s="121">
        <v>0.8</v>
      </c>
      <c r="Y4" s="121">
        <v>115.1</v>
      </c>
      <c r="Z4" s="121">
        <v>3.7</v>
      </c>
      <c r="AA4" s="121">
        <v>3.3</v>
      </c>
      <c r="AB4" s="121">
        <v>1.3480000000000001</v>
      </c>
    </row>
    <row r="5" spans="1:28" x14ac:dyDescent="0.3">
      <c r="A5" s="124" t="s">
        <v>252</v>
      </c>
      <c r="B5" s="121">
        <v>2.7</v>
      </c>
      <c r="C5" s="121">
        <v>5.2</v>
      </c>
      <c r="D5" s="121">
        <v>2.2999999999999998</v>
      </c>
      <c r="E5" s="121">
        <v>4.5</v>
      </c>
      <c r="F5" s="121">
        <v>3.6</v>
      </c>
      <c r="G5" s="121">
        <v>2.4</v>
      </c>
      <c r="H5" s="121">
        <v>0.7</v>
      </c>
      <c r="I5" s="121">
        <v>1.7</v>
      </c>
      <c r="J5" s="121">
        <v>2.1</v>
      </c>
      <c r="K5" s="121">
        <v>3.4</v>
      </c>
      <c r="L5" s="121">
        <v>3.6</v>
      </c>
      <c r="M5" s="121">
        <v>3.8</v>
      </c>
      <c r="N5" s="121">
        <v>276</v>
      </c>
      <c r="O5" s="121">
        <v>348</v>
      </c>
      <c r="P5" s="121">
        <v>25.3</v>
      </c>
      <c r="Q5" s="121">
        <v>2.9</v>
      </c>
      <c r="R5" s="121">
        <v>1.5</v>
      </c>
      <c r="S5" s="121">
        <v>1.139</v>
      </c>
      <c r="T5" s="121">
        <v>6.4</v>
      </c>
      <c r="U5" s="121">
        <v>2.7</v>
      </c>
      <c r="V5" s="121">
        <v>93.4</v>
      </c>
      <c r="W5" s="121">
        <v>2.1</v>
      </c>
      <c r="X5" s="121">
        <v>0.8</v>
      </c>
      <c r="Y5" s="121">
        <v>115.1</v>
      </c>
      <c r="Z5" s="121">
        <v>3.2</v>
      </c>
      <c r="AA5" s="121">
        <v>2.7</v>
      </c>
      <c r="AB5" s="121">
        <v>1.347</v>
      </c>
    </row>
    <row r="6" spans="1:28" x14ac:dyDescent="0.3">
      <c r="A6" s="124" t="s">
        <v>253</v>
      </c>
      <c r="B6" s="121">
        <v>2.5</v>
      </c>
      <c r="C6" s="121">
        <v>5</v>
      </c>
      <c r="D6" s="121">
        <v>2.5</v>
      </c>
      <c r="E6" s="121">
        <v>4.5999999999999996</v>
      </c>
      <c r="F6" s="121">
        <v>3.5</v>
      </c>
      <c r="G6" s="121">
        <v>2.4</v>
      </c>
      <c r="H6" s="121">
        <v>0.9</v>
      </c>
      <c r="I6" s="121">
        <v>1.8</v>
      </c>
      <c r="J6" s="121">
        <v>2.2000000000000002</v>
      </c>
      <c r="K6" s="121">
        <v>3.5</v>
      </c>
      <c r="L6" s="121">
        <v>3.7</v>
      </c>
      <c r="M6" s="121">
        <v>4</v>
      </c>
      <c r="N6" s="121">
        <v>278</v>
      </c>
      <c r="O6" s="121">
        <v>350</v>
      </c>
      <c r="P6" s="121">
        <v>24.7</v>
      </c>
      <c r="Q6" s="121">
        <v>2.2999999999999998</v>
      </c>
      <c r="R6" s="121">
        <v>1.5</v>
      </c>
      <c r="S6" s="121">
        <v>1.149</v>
      </c>
      <c r="T6" s="121">
        <v>5.5</v>
      </c>
      <c r="U6" s="121">
        <v>2.7</v>
      </c>
      <c r="V6" s="121">
        <v>93.3</v>
      </c>
      <c r="W6" s="121">
        <v>1.3</v>
      </c>
      <c r="X6" s="121">
        <v>0.8</v>
      </c>
      <c r="Y6" s="121">
        <v>114.7</v>
      </c>
      <c r="Z6" s="121">
        <v>2.2999999999999998</v>
      </c>
      <c r="AA6" s="121">
        <v>2.2999999999999998</v>
      </c>
      <c r="AB6" s="121">
        <v>1.359</v>
      </c>
    </row>
    <row r="7" spans="1:28" x14ac:dyDescent="0.3">
      <c r="A7" s="124" t="s">
        <v>254</v>
      </c>
      <c r="B7" s="121">
        <v>2.2999999999999998</v>
      </c>
      <c r="C7" s="121">
        <v>4.7</v>
      </c>
      <c r="D7" s="121">
        <v>2.6</v>
      </c>
      <c r="E7" s="121">
        <v>4.5999999999999996</v>
      </c>
      <c r="F7" s="121">
        <v>3.5</v>
      </c>
      <c r="G7" s="121">
        <v>2.2999999999999998</v>
      </c>
      <c r="H7" s="121">
        <v>1.1000000000000001</v>
      </c>
      <c r="I7" s="121">
        <v>1.9</v>
      </c>
      <c r="J7" s="121">
        <v>2.2999999999999998</v>
      </c>
      <c r="K7" s="121">
        <v>3.8</v>
      </c>
      <c r="L7" s="121">
        <v>3.8</v>
      </c>
      <c r="M7" s="121">
        <v>4.2</v>
      </c>
      <c r="N7" s="121">
        <v>280</v>
      </c>
      <c r="O7" s="121">
        <v>353</v>
      </c>
      <c r="P7" s="121">
        <v>26.5</v>
      </c>
      <c r="Q7" s="121">
        <v>1.9</v>
      </c>
      <c r="R7" s="121">
        <v>1.5</v>
      </c>
      <c r="S7" s="121">
        <v>1.1579999999999999</v>
      </c>
      <c r="T7" s="121">
        <v>4.8</v>
      </c>
      <c r="U7" s="121">
        <v>2.6</v>
      </c>
      <c r="V7" s="121">
        <v>93.2</v>
      </c>
      <c r="W7" s="121">
        <v>0.9</v>
      </c>
      <c r="X7" s="121">
        <v>0.8</v>
      </c>
      <c r="Y7" s="121">
        <v>114.2</v>
      </c>
      <c r="Z7" s="121">
        <v>1.6</v>
      </c>
      <c r="AA7" s="121">
        <v>2</v>
      </c>
      <c r="AB7" s="121">
        <v>1.371</v>
      </c>
    </row>
    <row r="8" spans="1:28" x14ac:dyDescent="0.3">
      <c r="A8" s="124" t="s">
        <v>255</v>
      </c>
      <c r="B8" s="121">
        <v>2.2000000000000002</v>
      </c>
      <c r="C8" s="121">
        <v>4.5999999999999996</v>
      </c>
      <c r="D8" s="121">
        <v>2.6</v>
      </c>
      <c r="E8" s="121">
        <v>4.7</v>
      </c>
      <c r="F8" s="121">
        <v>3.5</v>
      </c>
      <c r="G8" s="121">
        <v>2.2999999999999998</v>
      </c>
      <c r="H8" s="121">
        <v>1.3</v>
      </c>
      <c r="I8" s="121">
        <v>1.9</v>
      </c>
      <c r="J8" s="121">
        <v>2.4</v>
      </c>
      <c r="K8" s="121">
        <v>4</v>
      </c>
      <c r="L8" s="121">
        <v>3.9</v>
      </c>
      <c r="M8" s="121">
        <v>4.3</v>
      </c>
      <c r="N8" s="121">
        <v>282</v>
      </c>
      <c r="O8" s="121">
        <v>355</v>
      </c>
      <c r="P8" s="121">
        <v>27.1</v>
      </c>
      <c r="Q8" s="121">
        <v>1.7</v>
      </c>
      <c r="R8" s="121">
        <v>1.6</v>
      </c>
      <c r="S8" s="121">
        <v>1.167</v>
      </c>
      <c r="T8" s="121">
        <v>4.4000000000000004</v>
      </c>
      <c r="U8" s="121">
        <v>2.5</v>
      </c>
      <c r="V8" s="121">
        <v>93.1</v>
      </c>
      <c r="W8" s="121">
        <v>0.7</v>
      </c>
      <c r="X8" s="121">
        <v>0.8</v>
      </c>
      <c r="Y8" s="121">
        <v>113.8</v>
      </c>
      <c r="Z8" s="121">
        <v>1.4</v>
      </c>
      <c r="AA8" s="121">
        <v>1.9</v>
      </c>
      <c r="AB8" s="121">
        <v>1.383</v>
      </c>
    </row>
    <row r="9" spans="1:28" x14ac:dyDescent="0.3">
      <c r="A9" s="124" t="s">
        <v>256</v>
      </c>
      <c r="B9" s="121">
        <v>2.2000000000000002</v>
      </c>
      <c r="C9" s="121">
        <v>4.5999999999999996</v>
      </c>
      <c r="D9" s="121">
        <v>2.5</v>
      </c>
      <c r="E9" s="121">
        <v>4.5999999999999996</v>
      </c>
      <c r="F9" s="121">
        <v>3.5</v>
      </c>
      <c r="G9" s="121">
        <v>2.4</v>
      </c>
      <c r="H9" s="121">
        <v>1.4</v>
      </c>
      <c r="I9" s="121">
        <v>1.9</v>
      </c>
      <c r="J9" s="121">
        <v>2.5</v>
      </c>
      <c r="K9" s="121">
        <v>4.0999999999999996</v>
      </c>
      <c r="L9" s="121">
        <v>4</v>
      </c>
      <c r="M9" s="121">
        <v>4.5</v>
      </c>
      <c r="N9" s="121">
        <v>284</v>
      </c>
      <c r="O9" s="121">
        <v>358</v>
      </c>
      <c r="P9" s="121">
        <v>27.4</v>
      </c>
      <c r="Q9" s="121">
        <v>1.6</v>
      </c>
      <c r="R9" s="121">
        <v>1.8</v>
      </c>
      <c r="S9" s="121">
        <v>1.177</v>
      </c>
      <c r="T9" s="121">
        <v>4.4000000000000004</v>
      </c>
      <c r="U9" s="121">
        <v>2.5</v>
      </c>
      <c r="V9" s="121">
        <v>93</v>
      </c>
      <c r="W9" s="121">
        <v>0.7</v>
      </c>
      <c r="X9" s="121">
        <v>0.8</v>
      </c>
      <c r="Y9" s="121">
        <v>113.4</v>
      </c>
      <c r="Z9" s="121">
        <v>1.4</v>
      </c>
      <c r="AA9" s="121">
        <v>2.1</v>
      </c>
      <c r="AB9" s="121">
        <v>1.3939999999999999</v>
      </c>
    </row>
    <row r="10" spans="1:28" x14ac:dyDescent="0.3">
      <c r="A10" s="124" t="s">
        <v>257</v>
      </c>
      <c r="B10" s="121">
        <v>2.1</v>
      </c>
      <c r="C10" s="121">
        <v>4.5</v>
      </c>
      <c r="D10" s="121">
        <v>2.2999999999999998</v>
      </c>
      <c r="E10" s="121">
        <v>4.3</v>
      </c>
      <c r="F10" s="121">
        <v>3.5</v>
      </c>
      <c r="G10" s="121">
        <v>2.2999999999999998</v>
      </c>
      <c r="H10" s="121">
        <v>1.5</v>
      </c>
      <c r="I10" s="121">
        <v>2</v>
      </c>
      <c r="J10" s="121">
        <v>2.5</v>
      </c>
      <c r="K10" s="121">
        <v>4.2</v>
      </c>
      <c r="L10" s="121">
        <v>4</v>
      </c>
      <c r="M10" s="121">
        <v>4.5</v>
      </c>
      <c r="N10" s="121">
        <v>286</v>
      </c>
      <c r="O10" s="121">
        <v>361</v>
      </c>
      <c r="P10" s="121">
        <v>27.5</v>
      </c>
      <c r="Q10" s="121">
        <v>1.6</v>
      </c>
      <c r="R10" s="121">
        <v>2</v>
      </c>
      <c r="S10" s="121">
        <v>1.177</v>
      </c>
      <c r="T10" s="121">
        <v>4.8</v>
      </c>
      <c r="U10" s="121">
        <v>2.5</v>
      </c>
      <c r="V10" s="121">
        <v>93</v>
      </c>
      <c r="W10" s="121">
        <v>0.7</v>
      </c>
      <c r="X10" s="121">
        <v>0.9</v>
      </c>
      <c r="Y10" s="121">
        <v>113.4</v>
      </c>
      <c r="Z10" s="121">
        <v>1.6</v>
      </c>
      <c r="AA10" s="121">
        <v>2.5</v>
      </c>
      <c r="AB10" s="121">
        <v>1.3939999999999999</v>
      </c>
    </row>
    <row r="11" spans="1:28" x14ac:dyDescent="0.3">
      <c r="A11" s="124" t="s">
        <v>258</v>
      </c>
      <c r="B11" s="121">
        <v>2.1</v>
      </c>
      <c r="C11" s="121">
        <v>4</v>
      </c>
      <c r="D11" s="121">
        <v>2.2000000000000002</v>
      </c>
      <c r="E11" s="121">
        <v>4.0999999999999996</v>
      </c>
      <c r="F11" s="121">
        <v>3.5</v>
      </c>
      <c r="G11" s="121">
        <v>2.2000000000000002</v>
      </c>
      <c r="H11" s="121">
        <v>1.5</v>
      </c>
      <c r="I11" s="121">
        <v>2</v>
      </c>
      <c r="J11" s="121">
        <v>2.5</v>
      </c>
      <c r="K11" s="121">
        <v>4.2</v>
      </c>
      <c r="L11" s="121">
        <v>4</v>
      </c>
      <c r="M11" s="121">
        <v>4.5</v>
      </c>
      <c r="N11" s="121">
        <v>289</v>
      </c>
      <c r="O11" s="121">
        <v>364</v>
      </c>
      <c r="P11" s="121">
        <v>27.5</v>
      </c>
      <c r="Q11" s="121">
        <v>1.5</v>
      </c>
      <c r="R11" s="121">
        <v>2.2000000000000002</v>
      </c>
      <c r="S11" s="121">
        <v>1.177</v>
      </c>
      <c r="T11" s="121">
        <v>5.0999999999999996</v>
      </c>
      <c r="U11" s="121">
        <v>2.5</v>
      </c>
      <c r="V11" s="121">
        <v>93</v>
      </c>
      <c r="W11" s="121">
        <v>0.7</v>
      </c>
      <c r="X11" s="121">
        <v>1</v>
      </c>
      <c r="Y11" s="121">
        <v>113.4</v>
      </c>
      <c r="Z11" s="121">
        <v>1.7</v>
      </c>
      <c r="AA11" s="121">
        <v>2.7</v>
      </c>
      <c r="AB11" s="121">
        <v>1.3939999999999999</v>
      </c>
    </row>
    <row r="12" spans="1:28" x14ac:dyDescent="0.3">
      <c r="A12" s="124" t="s">
        <v>259</v>
      </c>
      <c r="B12" s="121">
        <v>2</v>
      </c>
      <c r="C12" s="121">
        <v>4</v>
      </c>
      <c r="D12" s="121">
        <v>2.2000000000000002</v>
      </c>
      <c r="E12" s="121">
        <v>4</v>
      </c>
      <c r="F12" s="121">
        <v>3.6</v>
      </c>
      <c r="G12" s="121">
        <v>2.2000000000000002</v>
      </c>
      <c r="H12" s="121">
        <v>1.5</v>
      </c>
      <c r="I12" s="121">
        <v>2</v>
      </c>
      <c r="J12" s="121">
        <v>2.5</v>
      </c>
      <c r="K12" s="121">
        <v>4.3</v>
      </c>
      <c r="L12" s="121">
        <v>4</v>
      </c>
      <c r="M12" s="121">
        <v>4.5</v>
      </c>
      <c r="N12" s="121">
        <v>291</v>
      </c>
      <c r="O12" s="121">
        <v>366</v>
      </c>
      <c r="P12" s="121">
        <v>27.6</v>
      </c>
      <c r="Q12" s="121">
        <v>1.5</v>
      </c>
      <c r="R12" s="121">
        <v>2.2999999999999998</v>
      </c>
      <c r="S12" s="121">
        <v>1.177</v>
      </c>
      <c r="T12" s="121">
        <v>5.3</v>
      </c>
      <c r="U12" s="121">
        <v>2.5</v>
      </c>
      <c r="V12" s="121">
        <v>93</v>
      </c>
      <c r="W12" s="121">
        <v>0.6</v>
      </c>
      <c r="X12" s="121">
        <v>1</v>
      </c>
      <c r="Y12" s="121">
        <v>113.4</v>
      </c>
      <c r="Z12" s="121">
        <v>1.7</v>
      </c>
      <c r="AA12" s="121">
        <v>2.8</v>
      </c>
      <c r="AB12" s="121">
        <v>1.3939999999999999</v>
      </c>
    </row>
    <row r="13" spans="1:28" x14ac:dyDescent="0.3">
      <c r="A13" s="124" t="s">
        <v>260</v>
      </c>
      <c r="B13" s="121">
        <v>2</v>
      </c>
      <c r="C13" s="121">
        <v>3.9</v>
      </c>
      <c r="D13" s="121">
        <v>2.1</v>
      </c>
      <c r="E13" s="121">
        <v>4</v>
      </c>
      <c r="F13" s="121">
        <v>3.6</v>
      </c>
      <c r="G13" s="121">
        <v>2.1</v>
      </c>
      <c r="H13" s="121">
        <v>1.5</v>
      </c>
      <c r="I13" s="121">
        <v>2</v>
      </c>
      <c r="J13" s="121">
        <v>2.5</v>
      </c>
      <c r="K13" s="121">
        <v>4.3</v>
      </c>
      <c r="L13" s="121">
        <v>4</v>
      </c>
      <c r="M13" s="121">
        <v>4.5999999999999996</v>
      </c>
      <c r="N13" s="121">
        <v>293</v>
      </c>
      <c r="O13" s="121">
        <v>369</v>
      </c>
      <c r="P13" s="121">
        <v>27.7</v>
      </c>
      <c r="Q13" s="121">
        <v>1.5</v>
      </c>
      <c r="R13" s="121">
        <v>2.2999999999999998</v>
      </c>
      <c r="S13" s="121">
        <v>1.177</v>
      </c>
      <c r="T13" s="121">
        <v>5.0999999999999996</v>
      </c>
      <c r="U13" s="121">
        <v>2.5</v>
      </c>
      <c r="V13" s="121">
        <v>93</v>
      </c>
      <c r="W13" s="121">
        <v>0.6</v>
      </c>
      <c r="X13" s="121">
        <v>1</v>
      </c>
      <c r="Y13" s="121">
        <v>113.4</v>
      </c>
      <c r="Z13" s="121">
        <v>1.6</v>
      </c>
      <c r="AA13" s="121">
        <v>2.8</v>
      </c>
      <c r="AB13" s="121">
        <v>1.3939999999999999</v>
      </c>
    </row>
    <row r="14" spans="1:28" x14ac:dyDescent="0.3">
      <c r="A14" s="124" t="s">
        <v>261</v>
      </c>
      <c r="B14" s="121">
        <v>2</v>
      </c>
      <c r="C14" s="121">
        <v>4</v>
      </c>
      <c r="D14" s="121">
        <v>2.2000000000000002</v>
      </c>
      <c r="E14" s="121">
        <v>4.0999999999999996</v>
      </c>
      <c r="F14" s="121">
        <v>3.6</v>
      </c>
      <c r="G14" s="121">
        <v>2.2000000000000002</v>
      </c>
      <c r="H14" s="121">
        <v>1.5</v>
      </c>
      <c r="I14" s="121">
        <v>2</v>
      </c>
      <c r="J14" s="121">
        <v>2.6</v>
      </c>
      <c r="K14" s="121">
        <v>4.4000000000000004</v>
      </c>
      <c r="L14" s="121">
        <v>4.0999999999999996</v>
      </c>
      <c r="M14" s="121">
        <v>4.5999999999999996</v>
      </c>
      <c r="N14" s="121">
        <v>295</v>
      </c>
      <c r="O14" s="121">
        <v>372</v>
      </c>
      <c r="P14" s="121">
        <v>27.8</v>
      </c>
      <c r="Q14" s="121">
        <v>1.5</v>
      </c>
      <c r="R14" s="121">
        <v>2.2000000000000002</v>
      </c>
      <c r="S14" s="121">
        <v>1.177</v>
      </c>
      <c r="T14" s="121">
        <v>4.8</v>
      </c>
      <c r="U14" s="121">
        <v>2.5</v>
      </c>
      <c r="V14" s="121">
        <v>93</v>
      </c>
      <c r="W14" s="121">
        <v>0.4</v>
      </c>
      <c r="X14" s="121">
        <v>1</v>
      </c>
      <c r="Y14" s="121">
        <v>113.4</v>
      </c>
      <c r="Z14" s="121">
        <v>1.5</v>
      </c>
      <c r="AA14" s="121">
        <v>2.7</v>
      </c>
      <c r="AB14" s="121">
        <v>1.3939999999999999</v>
      </c>
    </row>
    <row r="16" spans="1:28" x14ac:dyDescent="0.3">
      <c r="P16" s="30"/>
    </row>
    <row r="17" spans="1:16" x14ac:dyDescent="0.3">
      <c r="P17" s="30"/>
    </row>
    <row r="18" spans="1:16" ht="20" x14ac:dyDescent="0.4">
      <c r="A18" s="119"/>
      <c r="P18" s="30"/>
    </row>
    <row r="19" spans="1:16" x14ac:dyDescent="0.3">
      <c r="P19" s="30"/>
    </row>
    <row r="20" spans="1:16" x14ac:dyDescent="0.3">
      <c r="P20" s="30"/>
    </row>
    <row r="21" spans="1:16" x14ac:dyDescent="0.3">
      <c r="P21" s="30"/>
    </row>
    <row r="22" spans="1:16" x14ac:dyDescent="0.3">
      <c r="P22" s="30"/>
    </row>
    <row r="23" spans="1:16" x14ac:dyDescent="0.3">
      <c r="P23" s="30"/>
    </row>
    <row r="24" spans="1:16" x14ac:dyDescent="0.3">
      <c r="P24" s="30"/>
    </row>
    <row r="25" spans="1:16" x14ac:dyDescent="0.3">
      <c r="P25" s="30"/>
    </row>
    <row r="26" spans="1:16" x14ac:dyDescent="0.3">
      <c r="P26" s="30"/>
    </row>
    <row r="27" spans="1:16" x14ac:dyDescent="0.3">
      <c r="P27" s="30"/>
    </row>
    <row r="28" spans="1:16" x14ac:dyDescent="0.3">
      <c r="P28" s="30"/>
    </row>
    <row r="29" spans="1:16" x14ac:dyDescent="0.3">
      <c r="P29" s="30"/>
    </row>
    <row r="30" spans="1:16" x14ac:dyDescent="0.3">
      <c r="P30" s="30"/>
    </row>
    <row r="31" spans="1:16" x14ac:dyDescent="0.3">
      <c r="P31" s="30"/>
    </row>
    <row r="32" spans="1:16" x14ac:dyDescent="0.3">
      <c r="P32" s="30"/>
    </row>
    <row r="33" spans="16:16" x14ac:dyDescent="0.3">
      <c r="P33" s="30"/>
    </row>
    <row r="34" spans="16:16" x14ac:dyDescent="0.3">
      <c r="P34" s="30"/>
    </row>
    <row r="35" spans="16:16" x14ac:dyDescent="0.3">
      <c r="P35" s="30"/>
    </row>
    <row r="36" spans="16:16" x14ac:dyDescent="0.3">
      <c r="P36" s="30"/>
    </row>
    <row r="37" spans="16:16" x14ac:dyDescent="0.3">
      <c r="P37" s="30"/>
    </row>
    <row r="38" spans="16:16" x14ac:dyDescent="0.3">
      <c r="P38" s="30"/>
    </row>
    <row r="39" spans="16:16" x14ac:dyDescent="0.3">
      <c r="P39" s="30"/>
    </row>
    <row r="40" spans="16:16" x14ac:dyDescent="0.3">
      <c r="P40" s="30"/>
    </row>
    <row r="41" spans="16:16" x14ac:dyDescent="0.3">
      <c r="P41" s="30"/>
    </row>
    <row r="42" spans="16:16" x14ac:dyDescent="0.3">
      <c r="P42" s="30"/>
    </row>
    <row r="43" spans="16:16" x14ac:dyDescent="0.3">
      <c r="P43" s="30"/>
    </row>
    <row r="44" spans="16:16" x14ac:dyDescent="0.3">
      <c r="P44" s="30"/>
    </row>
    <row r="45" spans="16:16" x14ac:dyDescent="0.3">
      <c r="P45" s="30"/>
    </row>
    <row r="46" spans="16:16" x14ac:dyDescent="0.3">
      <c r="P46" s="30"/>
    </row>
    <row r="47" spans="16:16" x14ac:dyDescent="0.3">
      <c r="P47" s="30"/>
    </row>
    <row r="48" spans="16:16" x14ac:dyDescent="0.3">
      <c r="P48" s="30"/>
    </row>
    <row r="49" spans="16:16" x14ac:dyDescent="0.3">
      <c r="P49" s="30"/>
    </row>
    <row r="50" spans="16:16" x14ac:dyDescent="0.3">
      <c r="P50" s="30"/>
    </row>
    <row r="51" spans="16:16" x14ac:dyDescent="0.3">
      <c r="P51" s="30"/>
    </row>
    <row r="52" spans="16:16" x14ac:dyDescent="0.3">
      <c r="P52" s="30"/>
    </row>
    <row r="53" spans="16:16" x14ac:dyDescent="0.3">
      <c r="P53" s="30"/>
    </row>
    <row r="54" spans="16:16" x14ac:dyDescent="0.3">
      <c r="P54" s="30"/>
    </row>
    <row r="55" spans="16:16" x14ac:dyDescent="0.3">
      <c r="P55" s="30"/>
    </row>
    <row r="56" spans="16:16" x14ac:dyDescent="0.3">
      <c r="P56" s="30"/>
    </row>
    <row r="66" spans="16:16" x14ac:dyDescent="0.3">
      <c r="P66" s="30"/>
    </row>
    <row r="67" spans="16:16" x14ac:dyDescent="0.3">
      <c r="P67" s="30"/>
    </row>
    <row r="68" spans="16:16" x14ac:dyDescent="0.3">
      <c r="P68" s="30"/>
    </row>
    <row r="69" spans="16:16" x14ac:dyDescent="0.3">
      <c r="P69" s="30"/>
    </row>
    <row r="70" spans="16:16" x14ac:dyDescent="0.3">
      <c r="P70" s="30"/>
    </row>
    <row r="71" spans="16:16" x14ac:dyDescent="0.3">
      <c r="P71" s="30"/>
    </row>
    <row r="72" spans="16:16" x14ac:dyDescent="0.3">
      <c r="P72" s="30"/>
    </row>
    <row r="73" spans="16:16" x14ac:dyDescent="0.3">
      <c r="P73" s="30"/>
    </row>
    <row r="74" spans="16:16" x14ac:dyDescent="0.3">
      <c r="P74" s="30"/>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97DAC-718F-4A5F-AD54-C4F98F1EDA54}">
  <dimension ref="A1:AB27"/>
  <sheetViews>
    <sheetView showGridLines="0" zoomScale="90" zoomScaleNormal="90" workbookViewId="0">
      <selection activeCell="G9" sqref="G9"/>
    </sheetView>
  </sheetViews>
  <sheetFormatPr defaultColWidth="9.08203125" defaultRowHeight="14" x14ac:dyDescent="0.3"/>
  <cols>
    <col min="1" max="1" width="9.08203125" style="26"/>
    <col min="2" max="2" width="7.5" style="26" customWidth="1"/>
    <col min="3" max="3" width="10.75" style="26" customWidth="1"/>
    <col min="4" max="4" width="9.75" style="26" customWidth="1"/>
    <col min="5" max="5" width="9.08203125" style="26"/>
    <col min="6" max="7" width="10.58203125" style="26" customWidth="1"/>
    <col min="8" max="8" width="11.25" style="26" customWidth="1"/>
    <col min="9" max="9" width="11.58203125" style="26" customWidth="1"/>
    <col min="10" max="16" width="9.08203125" style="26"/>
    <col min="17" max="19" width="11.33203125" style="26" customWidth="1"/>
    <col min="20" max="20" width="9.33203125" style="26" customWidth="1"/>
    <col min="21" max="21" width="11.33203125" style="26" customWidth="1"/>
    <col min="22" max="16384" width="9.08203125" style="26"/>
  </cols>
  <sheetData>
    <row r="1" spans="1:28" s="68" customFormat="1" ht="70" x14ac:dyDescent="0.3">
      <c r="A1" s="125" t="s">
        <v>159</v>
      </c>
      <c r="B1" s="125" t="s">
        <v>52</v>
      </c>
      <c r="C1" s="125" t="s">
        <v>162</v>
      </c>
      <c r="D1" s="125" t="s">
        <v>53</v>
      </c>
      <c r="E1" s="125" t="s">
        <v>163</v>
      </c>
      <c r="F1" s="125" t="s">
        <v>54</v>
      </c>
      <c r="G1" s="125" t="s">
        <v>55</v>
      </c>
      <c r="H1" s="125" t="s">
        <v>164</v>
      </c>
      <c r="I1" s="125" t="s">
        <v>56</v>
      </c>
      <c r="J1" s="125" t="s">
        <v>57</v>
      </c>
      <c r="K1" s="125" t="s">
        <v>233</v>
      </c>
      <c r="L1" s="125" t="s">
        <v>58</v>
      </c>
      <c r="M1" s="125" t="s">
        <v>165</v>
      </c>
      <c r="N1" s="125" t="s">
        <v>59</v>
      </c>
      <c r="O1" s="125" t="s">
        <v>60</v>
      </c>
      <c r="P1" s="125" t="s">
        <v>61</v>
      </c>
      <c r="Q1" s="125" t="s">
        <v>239</v>
      </c>
      <c r="R1" s="125" t="s">
        <v>240</v>
      </c>
      <c r="S1" s="125" t="s">
        <v>188</v>
      </c>
      <c r="T1" s="125" t="s">
        <v>241</v>
      </c>
      <c r="U1" s="125" t="s">
        <v>242</v>
      </c>
      <c r="V1" s="125" t="s">
        <v>243</v>
      </c>
      <c r="W1" s="125" t="s">
        <v>244</v>
      </c>
      <c r="X1" s="125" t="s">
        <v>245</v>
      </c>
      <c r="Y1" s="125" t="s">
        <v>189</v>
      </c>
      <c r="Z1" s="125" t="s">
        <v>246</v>
      </c>
      <c r="AA1" s="125" t="s">
        <v>247</v>
      </c>
      <c r="AB1" s="125" t="s">
        <v>248</v>
      </c>
    </row>
    <row r="2" spans="1:28" ht="13.5" customHeight="1" x14ac:dyDescent="0.3">
      <c r="A2" s="124" t="s">
        <v>249</v>
      </c>
      <c r="B2" s="121">
        <v>1</v>
      </c>
      <c r="C2" s="121">
        <v>3.4</v>
      </c>
      <c r="D2" s="121">
        <v>-1.6</v>
      </c>
      <c r="E2" s="121">
        <v>1.2</v>
      </c>
      <c r="F2" s="121">
        <v>5.5</v>
      </c>
      <c r="G2" s="121">
        <v>3.1</v>
      </c>
      <c r="H2" s="121">
        <v>0.1</v>
      </c>
      <c r="I2" s="121">
        <v>0.8</v>
      </c>
      <c r="J2" s="121">
        <v>1.2</v>
      </c>
      <c r="K2" s="121">
        <v>4.2</v>
      </c>
      <c r="L2" s="121">
        <v>3.1</v>
      </c>
      <c r="M2" s="121">
        <v>3.2</v>
      </c>
      <c r="N2" s="121">
        <v>258</v>
      </c>
      <c r="O2" s="121">
        <v>328.5</v>
      </c>
      <c r="P2" s="121">
        <v>48.4</v>
      </c>
      <c r="Q2" s="121">
        <v>-0.3</v>
      </c>
      <c r="R2" s="121">
        <v>3.3</v>
      </c>
      <c r="S2" s="121">
        <v>1.1000000000000001</v>
      </c>
      <c r="T2" s="121">
        <v>0.5</v>
      </c>
      <c r="U2" s="121">
        <v>2.2000000000000002</v>
      </c>
      <c r="V2" s="121">
        <v>93.1</v>
      </c>
      <c r="W2" s="121">
        <v>-1.4</v>
      </c>
      <c r="X2" s="121">
        <v>0.3</v>
      </c>
      <c r="Y2" s="121">
        <v>112.3</v>
      </c>
      <c r="Z2" s="121">
        <v>0.5</v>
      </c>
      <c r="AA2" s="121">
        <v>4.0999999999999996</v>
      </c>
      <c r="AB2" s="121">
        <v>1.3</v>
      </c>
    </row>
    <row r="3" spans="1:28" ht="13.5" customHeight="1" x14ac:dyDescent="0.3">
      <c r="A3" s="124" t="s">
        <v>250</v>
      </c>
      <c r="B3" s="121">
        <v>-1.2</v>
      </c>
      <c r="C3" s="121">
        <v>0.3</v>
      </c>
      <c r="D3" s="121">
        <v>-2.6</v>
      </c>
      <c r="E3" s="121">
        <v>-0.7</v>
      </c>
      <c r="F3" s="121">
        <v>6</v>
      </c>
      <c r="G3" s="121">
        <v>2.2999999999999998</v>
      </c>
      <c r="H3" s="121">
        <v>0.2</v>
      </c>
      <c r="I3" s="121">
        <v>0.9</v>
      </c>
      <c r="J3" s="121">
        <v>1.3</v>
      </c>
      <c r="K3" s="121">
        <v>4.7</v>
      </c>
      <c r="L3" s="121">
        <v>3.4</v>
      </c>
      <c r="M3" s="121">
        <v>3.3</v>
      </c>
      <c r="N3" s="121">
        <v>252</v>
      </c>
      <c r="O3" s="121">
        <v>323</v>
      </c>
      <c r="P3" s="121">
        <v>50.4</v>
      </c>
      <c r="Q3" s="121">
        <v>-0.1</v>
      </c>
      <c r="R3" s="121">
        <v>2.8</v>
      </c>
      <c r="S3" s="121">
        <v>1.1000000000000001</v>
      </c>
      <c r="T3" s="121">
        <v>2.4</v>
      </c>
      <c r="U3" s="121">
        <v>1.6</v>
      </c>
      <c r="V3" s="121">
        <v>94</v>
      </c>
      <c r="W3" s="121">
        <v>-0.5</v>
      </c>
      <c r="X3" s="121">
        <v>0.3</v>
      </c>
      <c r="Y3" s="121">
        <v>111.5</v>
      </c>
      <c r="Z3" s="121">
        <v>0.4</v>
      </c>
      <c r="AA3" s="121">
        <v>3.7</v>
      </c>
      <c r="AB3" s="121">
        <v>1.3</v>
      </c>
    </row>
    <row r="4" spans="1:28" ht="13.5" customHeight="1" x14ac:dyDescent="0.3">
      <c r="A4" s="124" t="s">
        <v>251</v>
      </c>
      <c r="B4" s="121">
        <v>-0.4</v>
      </c>
      <c r="C4" s="121">
        <v>0.8</v>
      </c>
      <c r="D4" s="121">
        <v>-1.3</v>
      </c>
      <c r="E4" s="121">
        <v>0.4</v>
      </c>
      <c r="F4" s="121">
        <v>6.3</v>
      </c>
      <c r="G4" s="121">
        <v>1.9</v>
      </c>
      <c r="H4" s="121">
        <v>0.3</v>
      </c>
      <c r="I4" s="121">
        <v>1</v>
      </c>
      <c r="J4" s="121">
        <v>1.4</v>
      </c>
      <c r="K4" s="121">
        <v>4.9000000000000004</v>
      </c>
      <c r="L4" s="121">
        <v>3.6</v>
      </c>
      <c r="M4" s="121">
        <v>3.4</v>
      </c>
      <c r="N4" s="121">
        <v>247.5</v>
      </c>
      <c r="O4" s="121">
        <v>314</v>
      </c>
      <c r="P4" s="121">
        <v>45.5</v>
      </c>
      <c r="Q4" s="121">
        <v>0.3</v>
      </c>
      <c r="R4" s="121">
        <v>2.1</v>
      </c>
      <c r="S4" s="121">
        <v>1.1000000000000001</v>
      </c>
      <c r="T4" s="121">
        <v>3.2</v>
      </c>
      <c r="U4" s="121">
        <v>1.2</v>
      </c>
      <c r="V4" s="121">
        <v>96.3</v>
      </c>
      <c r="W4" s="121">
        <v>0.1</v>
      </c>
      <c r="X4" s="121">
        <v>-0.3</v>
      </c>
      <c r="Y4" s="121">
        <v>111.2</v>
      </c>
      <c r="Z4" s="121">
        <v>0.9</v>
      </c>
      <c r="AA4" s="121">
        <v>3.1</v>
      </c>
      <c r="AB4" s="121">
        <v>1.3</v>
      </c>
    </row>
    <row r="5" spans="1:28" x14ac:dyDescent="0.3">
      <c r="A5" s="124" t="s">
        <v>252</v>
      </c>
      <c r="B5" s="121">
        <v>0.5</v>
      </c>
      <c r="C5" s="121">
        <v>1.6</v>
      </c>
      <c r="D5" s="121">
        <v>-0.3</v>
      </c>
      <c r="E5" s="121">
        <v>1.4</v>
      </c>
      <c r="F5" s="121">
        <v>6.5</v>
      </c>
      <c r="G5" s="121">
        <v>1.9</v>
      </c>
      <c r="H5" s="121">
        <v>0.4</v>
      </c>
      <c r="I5" s="121">
        <v>1</v>
      </c>
      <c r="J5" s="121">
        <v>1.5</v>
      </c>
      <c r="K5" s="121">
        <v>5</v>
      </c>
      <c r="L5" s="121">
        <v>3.7</v>
      </c>
      <c r="M5" s="121">
        <v>3.5</v>
      </c>
      <c r="N5" s="121">
        <v>244.5</v>
      </c>
      <c r="O5" s="121">
        <v>304</v>
      </c>
      <c r="P5" s="121">
        <v>41.8</v>
      </c>
      <c r="Q5" s="121">
        <v>0.3</v>
      </c>
      <c r="R5" s="121">
        <v>1</v>
      </c>
      <c r="S5" s="121">
        <v>1.1000000000000001</v>
      </c>
      <c r="T5" s="121">
        <v>3.2</v>
      </c>
      <c r="U5" s="121">
        <v>0.4</v>
      </c>
      <c r="V5" s="121">
        <v>98.3</v>
      </c>
      <c r="W5" s="121">
        <v>0</v>
      </c>
      <c r="X5" s="121">
        <v>-0.8</v>
      </c>
      <c r="Y5" s="121">
        <v>110.8</v>
      </c>
      <c r="Z5" s="121">
        <v>0.7</v>
      </c>
      <c r="AA5" s="121">
        <v>2.2999999999999998</v>
      </c>
      <c r="AB5" s="121">
        <v>1.3</v>
      </c>
    </row>
    <row r="6" spans="1:28" x14ac:dyDescent="0.3">
      <c r="A6" s="124" t="s">
        <v>253</v>
      </c>
      <c r="B6" s="121">
        <v>0.8</v>
      </c>
      <c r="C6" s="121">
        <v>1.9</v>
      </c>
      <c r="D6" s="121">
        <v>0.3</v>
      </c>
      <c r="E6" s="121">
        <v>1.8</v>
      </c>
      <c r="F6" s="121">
        <v>6.7</v>
      </c>
      <c r="G6" s="121">
        <v>1.9</v>
      </c>
      <c r="H6" s="121">
        <v>0.5</v>
      </c>
      <c r="I6" s="121">
        <v>1.1000000000000001</v>
      </c>
      <c r="J6" s="121">
        <v>1.6</v>
      </c>
      <c r="K6" s="121">
        <v>5</v>
      </c>
      <c r="L6" s="121">
        <v>3.8</v>
      </c>
      <c r="M6" s="121">
        <v>3.6</v>
      </c>
      <c r="N6" s="121">
        <v>241.5</v>
      </c>
      <c r="O6" s="121">
        <v>295</v>
      </c>
      <c r="P6" s="121">
        <v>38.5</v>
      </c>
      <c r="Q6" s="121">
        <v>0.1</v>
      </c>
      <c r="R6" s="121">
        <v>0.7</v>
      </c>
      <c r="S6" s="121">
        <v>1.1000000000000001</v>
      </c>
      <c r="T6" s="121">
        <v>3.1</v>
      </c>
      <c r="U6" s="121">
        <v>-0.1</v>
      </c>
      <c r="V6" s="121">
        <v>98.7</v>
      </c>
      <c r="W6" s="121">
        <v>-0.2</v>
      </c>
      <c r="X6" s="121">
        <v>-1</v>
      </c>
      <c r="Y6" s="121">
        <v>110.1</v>
      </c>
      <c r="Z6" s="121">
        <v>0.4</v>
      </c>
      <c r="AA6" s="121">
        <v>1.7</v>
      </c>
      <c r="AB6" s="121">
        <v>1.3</v>
      </c>
    </row>
    <row r="7" spans="1:28" x14ac:dyDescent="0.3">
      <c r="A7" s="124" t="s">
        <v>254</v>
      </c>
      <c r="B7" s="121">
        <v>1.8</v>
      </c>
      <c r="C7" s="121">
        <v>3</v>
      </c>
      <c r="D7" s="121">
        <v>1.4</v>
      </c>
      <c r="E7" s="121">
        <v>3</v>
      </c>
      <c r="F7" s="121">
        <v>6.7</v>
      </c>
      <c r="G7" s="121">
        <v>1.9</v>
      </c>
      <c r="H7" s="121">
        <v>0.6</v>
      </c>
      <c r="I7" s="121">
        <v>1.2</v>
      </c>
      <c r="J7" s="121">
        <v>1.7</v>
      </c>
      <c r="K7" s="121">
        <v>5</v>
      </c>
      <c r="L7" s="121">
        <v>3.8</v>
      </c>
      <c r="M7" s="121">
        <v>3.7</v>
      </c>
      <c r="N7" s="121">
        <v>240</v>
      </c>
      <c r="O7" s="121">
        <v>288.5</v>
      </c>
      <c r="P7" s="121">
        <v>37</v>
      </c>
      <c r="Q7" s="121">
        <v>0</v>
      </c>
      <c r="R7" s="121">
        <v>0.5</v>
      </c>
      <c r="S7" s="121">
        <v>1.1000000000000001</v>
      </c>
      <c r="T7" s="121">
        <v>3.1</v>
      </c>
      <c r="U7" s="121">
        <v>-0.5</v>
      </c>
      <c r="V7" s="121">
        <v>99.1</v>
      </c>
      <c r="W7" s="121">
        <v>-0.2</v>
      </c>
      <c r="X7" s="121">
        <v>-1.1000000000000001</v>
      </c>
      <c r="Y7" s="121">
        <v>109.7</v>
      </c>
      <c r="Z7" s="121">
        <v>0.1</v>
      </c>
      <c r="AA7" s="121">
        <v>1.3</v>
      </c>
      <c r="AB7" s="121">
        <v>1.3</v>
      </c>
    </row>
    <row r="8" spans="1:28" x14ac:dyDescent="0.3">
      <c r="A8" s="124" t="s">
        <v>255</v>
      </c>
      <c r="B8" s="121">
        <v>1.8</v>
      </c>
      <c r="C8" s="121">
        <v>2.9</v>
      </c>
      <c r="D8" s="121">
        <v>1.4</v>
      </c>
      <c r="E8" s="121">
        <v>3</v>
      </c>
      <c r="F8" s="121">
        <v>6.8</v>
      </c>
      <c r="G8" s="121">
        <v>1.9</v>
      </c>
      <c r="H8" s="121">
        <v>0.7</v>
      </c>
      <c r="I8" s="121">
        <v>1.2</v>
      </c>
      <c r="J8" s="121">
        <v>1.8</v>
      </c>
      <c r="K8" s="121">
        <v>4.9000000000000004</v>
      </c>
      <c r="L8" s="121">
        <v>3.8</v>
      </c>
      <c r="M8" s="121">
        <v>3.7</v>
      </c>
      <c r="N8" s="121">
        <v>238.5</v>
      </c>
      <c r="O8" s="121">
        <v>283</v>
      </c>
      <c r="P8" s="121">
        <v>35.4</v>
      </c>
      <c r="Q8" s="121">
        <v>1.4</v>
      </c>
      <c r="R8" s="121">
        <v>0.5</v>
      </c>
      <c r="S8" s="121">
        <v>1.1000000000000001</v>
      </c>
      <c r="T8" s="121">
        <v>3.6</v>
      </c>
      <c r="U8" s="121">
        <v>-0.8</v>
      </c>
      <c r="V8" s="121">
        <v>98.8</v>
      </c>
      <c r="W8" s="121">
        <v>0.9</v>
      </c>
      <c r="X8" s="121">
        <v>-1</v>
      </c>
      <c r="Y8" s="121">
        <v>109.6</v>
      </c>
      <c r="Z8" s="121">
        <v>1.2</v>
      </c>
      <c r="AA8" s="121">
        <v>1</v>
      </c>
      <c r="AB8" s="121">
        <v>1.3</v>
      </c>
    </row>
    <row r="9" spans="1:28" x14ac:dyDescent="0.3">
      <c r="A9" s="124" t="s">
        <v>256</v>
      </c>
      <c r="B9" s="121">
        <v>4.4000000000000004</v>
      </c>
      <c r="C9" s="121">
        <v>5.7</v>
      </c>
      <c r="D9" s="121">
        <v>3.9</v>
      </c>
      <c r="E9" s="121">
        <v>5.5</v>
      </c>
      <c r="F9" s="121">
        <v>6.5</v>
      </c>
      <c r="G9" s="121">
        <v>2</v>
      </c>
      <c r="H9" s="121">
        <v>0.8</v>
      </c>
      <c r="I9" s="121">
        <v>1.2</v>
      </c>
      <c r="J9" s="121">
        <v>1.9</v>
      </c>
      <c r="K9" s="121">
        <v>4.8</v>
      </c>
      <c r="L9" s="121">
        <v>3.8</v>
      </c>
      <c r="M9" s="121">
        <v>3.8</v>
      </c>
      <c r="N9" s="121">
        <v>237.5</v>
      </c>
      <c r="O9" s="121">
        <v>281</v>
      </c>
      <c r="P9" s="121">
        <v>34</v>
      </c>
      <c r="Q9" s="121">
        <v>2.8</v>
      </c>
      <c r="R9" s="121">
        <v>0.7</v>
      </c>
      <c r="S9" s="121">
        <v>1.1000000000000001</v>
      </c>
      <c r="T9" s="121">
        <v>5.2</v>
      </c>
      <c r="U9" s="121">
        <v>-0.7</v>
      </c>
      <c r="V9" s="121">
        <v>98.5</v>
      </c>
      <c r="W9" s="121">
        <v>1.9</v>
      </c>
      <c r="X9" s="121">
        <v>-0.8</v>
      </c>
      <c r="Y9" s="121">
        <v>109.5</v>
      </c>
      <c r="Z9" s="121">
        <v>2.7</v>
      </c>
      <c r="AA9" s="121">
        <v>1.1000000000000001</v>
      </c>
      <c r="AB9" s="121">
        <v>1.3</v>
      </c>
    </row>
    <row r="10" spans="1:28" x14ac:dyDescent="0.3">
      <c r="A10" s="124" t="s">
        <v>257</v>
      </c>
      <c r="B10" s="121">
        <v>4.2</v>
      </c>
      <c r="C10" s="121">
        <v>5.4</v>
      </c>
      <c r="D10" s="121">
        <v>3.5</v>
      </c>
      <c r="E10" s="121">
        <v>5.2</v>
      </c>
      <c r="F10" s="121">
        <v>6.2</v>
      </c>
      <c r="G10" s="121">
        <v>1.9</v>
      </c>
      <c r="H10" s="121">
        <v>0.8</v>
      </c>
      <c r="I10" s="121">
        <v>1.3</v>
      </c>
      <c r="J10" s="121">
        <v>1.9</v>
      </c>
      <c r="K10" s="121">
        <v>4.7</v>
      </c>
      <c r="L10" s="121">
        <v>3.8</v>
      </c>
      <c r="M10" s="121">
        <v>3.8</v>
      </c>
      <c r="N10" s="121">
        <v>240.5</v>
      </c>
      <c r="O10" s="121">
        <v>283</v>
      </c>
      <c r="P10" s="121">
        <v>32.9</v>
      </c>
      <c r="Q10" s="121">
        <v>3.3</v>
      </c>
      <c r="R10" s="121">
        <v>0.9</v>
      </c>
      <c r="S10" s="121">
        <v>1.1000000000000001</v>
      </c>
      <c r="T10" s="121">
        <v>6.4</v>
      </c>
      <c r="U10" s="121">
        <v>-0.5</v>
      </c>
      <c r="V10" s="121">
        <v>97.6</v>
      </c>
      <c r="W10" s="121">
        <v>2.4</v>
      </c>
      <c r="X10" s="121">
        <v>-0.5</v>
      </c>
      <c r="Y10" s="121">
        <v>110</v>
      </c>
      <c r="Z10" s="121">
        <v>3.3</v>
      </c>
      <c r="AA10" s="121">
        <v>1.4</v>
      </c>
      <c r="AB10" s="121">
        <v>1.3</v>
      </c>
    </row>
    <row r="11" spans="1:28" x14ac:dyDescent="0.3">
      <c r="A11" s="124" t="s">
        <v>258</v>
      </c>
      <c r="B11" s="121">
        <v>4</v>
      </c>
      <c r="C11" s="121">
        <v>4.8</v>
      </c>
      <c r="D11" s="121">
        <v>3.3</v>
      </c>
      <c r="E11" s="121">
        <v>4.9000000000000004</v>
      </c>
      <c r="F11" s="121">
        <v>6</v>
      </c>
      <c r="G11" s="121">
        <v>1.9</v>
      </c>
      <c r="H11" s="121">
        <v>0.8</v>
      </c>
      <c r="I11" s="121">
        <v>1.4</v>
      </c>
      <c r="J11" s="121">
        <v>1.9</v>
      </c>
      <c r="K11" s="121">
        <v>4.5</v>
      </c>
      <c r="L11" s="121">
        <v>3.7</v>
      </c>
      <c r="M11" s="121">
        <v>3.8</v>
      </c>
      <c r="N11" s="121">
        <v>243.5</v>
      </c>
      <c r="O11" s="121">
        <v>285.5</v>
      </c>
      <c r="P11" s="121">
        <v>31.9</v>
      </c>
      <c r="Q11" s="121">
        <v>3.8</v>
      </c>
      <c r="R11" s="121">
        <v>1.2</v>
      </c>
      <c r="S11" s="121">
        <v>1.1000000000000001</v>
      </c>
      <c r="T11" s="121">
        <v>7.6</v>
      </c>
      <c r="U11" s="121">
        <v>-0.1</v>
      </c>
      <c r="V11" s="121">
        <v>95.9</v>
      </c>
      <c r="W11" s="121">
        <v>2.9</v>
      </c>
      <c r="X11" s="121">
        <v>0</v>
      </c>
      <c r="Y11" s="121">
        <v>110.1</v>
      </c>
      <c r="Z11" s="121">
        <v>3.9</v>
      </c>
      <c r="AA11" s="121">
        <v>1.8</v>
      </c>
      <c r="AB11" s="121">
        <v>1.3</v>
      </c>
    </row>
    <row r="12" spans="1:28" x14ac:dyDescent="0.3">
      <c r="A12" s="124" t="s">
        <v>259</v>
      </c>
      <c r="B12" s="121">
        <v>3.8</v>
      </c>
      <c r="C12" s="121">
        <v>4.8</v>
      </c>
      <c r="D12" s="121">
        <v>3.1</v>
      </c>
      <c r="E12" s="121">
        <v>4.7</v>
      </c>
      <c r="F12" s="121">
        <v>5.9</v>
      </c>
      <c r="G12" s="121">
        <v>1.9</v>
      </c>
      <c r="H12" s="121">
        <v>0.8</v>
      </c>
      <c r="I12" s="121">
        <v>1.4</v>
      </c>
      <c r="J12" s="121">
        <v>2</v>
      </c>
      <c r="K12" s="121">
        <v>4.4000000000000004</v>
      </c>
      <c r="L12" s="121">
        <v>3.7</v>
      </c>
      <c r="M12" s="121">
        <v>3.8</v>
      </c>
      <c r="N12" s="121">
        <v>246</v>
      </c>
      <c r="O12" s="121">
        <v>288</v>
      </c>
      <c r="P12" s="121">
        <v>31.2</v>
      </c>
      <c r="Q12" s="121">
        <v>4.3</v>
      </c>
      <c r="R12" s="121">
        <v>1.6</v>
      </c>
      <c r="S12" s="121">
        <v>1.1000000000000001</v>
      </c>
      <c r="T12" s="121">
        <v>8.6</v>
      </c>
      <c r="U12" s="121">
        <v>0.6</v>
      </c>
      <c r="V12" s="121">
        <v>95</v>
      </c>
      <c r="W12" s="121">
        <v>3.1</v>
      </c>
      <c r="X12" s="121">
        <v>0.5</v>
      </c>
      <c r="Y12" s="121">
        <v>110.4</v>
      </c>
      <c r="Z12" s="121">
        <v>4.4000000000000004</v>
      </c>
      <c r="AA12" s="121">
        <v>2.2000000000000002</v>
      </c>
      <c r="AB12" s="121">
        <v>1.3</v>
      </c>
    </row>
    <row r="13" spans="1:28" x14ac:dyDescent="0.3">
      <c r="A13" s="124" t="s">
        <v>260</v>
      </c>
      <c r="B13" s="121">
        <v>3.6</v>
      </c>
      <c r="C13" s="121">
        <v>4.7</v>
      </c>
      <c r="D13" s="121">
        <v>2.9</v>
      </c>
      <c r="E13" s="121">
        <v>4.5</v>
      </c>
      <c r="F13" s="121">
        <v>5.7</v>
      </c>
      <c r="G13" s="121">
        <v>1.9</v>
      </c>
      <c r="H13" s="121">
        <v>0.8</v>
      </c>
      <c r="I13" s="121">
        <v>1.4</v>
      </c>
      <c r="J13" s="121">
        <v>2</v>
      </c>
      <c r="K13" s="121">
        <v>4.2</v>
      </c>
      <c r="L13" s="121">
        <v>3.6</v>
      </c>
      <c r="M13" s="121">
        <v>3.9</v>
      </c>
      <c r="N13" s="121">
        <v>249</v>
      </c>
      <c r="O13" s="121">
        <v>290.5</v>
      </c>
      <c r="P13" s="121">
        <v>30.6</v>
      </c>
      <c r="Q13" s="121">
        <v>4.8</v>
      </c>
      <c r="R13" s="121">
        <v>1.9</v>
      </c>
      <c r="S13" s="121">
        <v>1.1000000000000001</v>
      </c>
      <c r="T13" s="121">
        <v>8.4</v>
      </c>
      <c r="U13" s="121">
        <v>1.3</v>
      </c>
      <c r="V13" s="121">
        <v>94.2</v>
      </c>
      <c r="W13" s="121">
        <v>3.3</v>
      </c>
      <c r="X13" s="121">
        <v>0.9</v>
      </c>
      <c r="Y13" s="121">
        <v>110.5</v>
      </c>
      <c r="Z13" s="121">
        <v>4.8</v>
      </c>
      <c r="AA13" s="121">
        <v>2.5</v>
      </c>
      <c r="AB13" s="121">
        <v>1.3</v>
      </c>
    </row>
    <row r="14" spans="1:28" x14ac:dyDescent="0.3">
      <c r="A14" s="124" t="s">
        <v>261</v>
      </c>
      <c r="B14" s="121">
        <v>3.5</v>
      </c>
      <c r="C14" s="121">
        <v>4.9000000000000004</v>
      </c>
      <c r="D14" s="121">
        <v>2.8</v>
      </c>
      <c r="E14" s="121">
        <v>4.5</v>
      </c>
      <c r="F14" s="121">
        <v>5.5</v>
      </c>
      <c r="G14" s="121">
        <v>1.9</v>
      </c>
      <c r="H14" s="121">
        <v>0.8</v>
      </c>
      <c r="I14" s="121">
        <v>1.5</v>
      </c>
      <c r="J14" s="121">
        <v>2.1</v>
      </c>
      <c r="K14" s="121">
        <v>4.0999999999999996</v>
      </c>
      <c r="L14" s="121">
        <v>3.7</v>
      </c>
      <c r="M14" s="121">
        <v>3.9</v>
      </c>
      <c r="N14" s="121">
        <v>251.5</v>
      </c>
      <c r="O14" s="121">
        <v>293.5</v>
      </c>
      <c r="P14" s="121">
        <v>30.1</v>
      </c>
      <c r="Q14" s="121">
        <v>5.3</v>
      </c>
      <c r="R14" s="121">
        <v>2.2000000000000002</v>
      </c>
      <c r="S14" s="121">
        <v>1.1000000000000001</v>
      </c>
      <c r="T14" s="121">
        <v>8.8000000000000007</v>
      </c>
      <c r="U14" s="121">
        <v>2.2000000000000002</v>
      </c>
      <c r="V14" s="121">
        <v>93.4</v>
      </c>
      <c r="W14" s="121">
        <v>3.7</v>
      </c>
      <c r="X14" s="121">
        <v>1.2</v>
      </c>
      <c r="Y14" s="121">
        <v>110.8</v>
      </c>
      <c r="Z14" s="121">
        <v>5.3</v>
      </c>
      <c r="AA14" s="121">
        <v>2.7</v>
      </c>
      <c r="AB14" s="121">
        <v>1.4</v>
      </c>
    </row>
    <row r="15" spans="1:28" x14ac:dyDescent="0.3">
      <c r="C15" s="120"/>
    </row>
    <row r="16" spans="1:28" x14ac:dyDescent="0.3">
      <c r="C16" s="120"/>
    </row>
    <row r="17" spans="1:3" x14ac:dyDescent="0.3">
      <c r="C17" s="120"/>
    </row>
    <row r="18" spans="1:3" ht="20" x14ac:dyDescent="0.4">
      <c r="A18" s="119"/>
      <c r="C18" s="120"/>
    </row>
    <row r="19" spans="1:3" x14ac:dyDescent="0.3">
      <c r="C19" s="120"/>
    </row>
    <row r="20" spans="1:3" x14ac:dyDescent="0.3">
      <c r="C20" s="120"/>
    </row>
    <row r="21" spans="1:3" x14ac:dyDescent="0.3">
      <c r="C21" s="120"/>
    </row>
    <row r="22" spans="1:3" x14ac:dyDescent="0.3">
      <c r="C22" s="120"/>
    </row>
    <row r="23" spans="1:3" x14ac:dyDescent="0.3">
      <c r="C23" s="120"/>
    </row>
    <row r="24" spans="1:3" x14ac:dyDescent="0.3">
      <c r="C24" s="120"/>
    </row>
    <row r="25" spans="1:3" x14ac:dyDescent="0.3">
      <c r="C25" s="120"/>
    </row>
    <row r="26" spans="1:3" x14ac:dyDescent="0.3">
      <c r="C26" s="120"/>
    </row>
    <row r="27" spans="1:3" x14ac:dyDescent="0.3">
      <c r="C27" s="120"/>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23760D-FC2E-44F4-9847-5C4D49E89703}">
  <dimension ref="A1:AB18"/>
  <sheetViews>
    <sheetView showGridLines="0" zoomScale="90" zoomScaleNormal="90" workbookViewId="0">
      <selection activeCell="B13" sqref="B13"/>
    </sheetView>
  </sheetViews>
  <sheetFormatPr defaultColWidth="9.08203125" defaultRowHeight="12.5" x14ac:dyDescent="0.25"/>
  <cols>
    <col min="1" max="1" width="9.08203125" style="1"/>
    <col min="2" max="2" width="7.5" style="1" customWidth="1"/>
    <col min="3" max="3" width="10.75" style="1" customWidth="1"/>
    <col min="4" max="4" width="9.75" style="1" customWidth="1"/>
    <col min="5" max="5" width="9.08203125" style="1"/>
    <col min="6" max="7" width="10.58203125" style="1" customWidth="1"/>
    <col min="8" max="8" width="11.25" style="1" customWidth="1"/>
    <col min="9" max="9" width="11.58203125" style="1" customWidth="1"/>
    <col min="10" max="10" width="12.5" style="1" bestFit="1" customWidth="1"/>
    <col min="11" max="11" width="13.33203125" style="1" bestFit="1" customWidth="1"/>
    <col min="12" max="12" width="9.75" style="1" customWidth="1"/>
    <col min="13" max="16" width="9.08203125" style="1"/>
    <col min="17" max="17" width="11.33203125" style="1" customWidth="1"/>
    <col min="18" max="18" width="10.33203125" style="1" customWidth="1"/>
    <col min="19" max="21" width="11.33203125" style="1" customWidth="1"/>
    <col min="22" max="16384" width="9.08203125" style="1"/>
  </cols>
  <sheetData>
    <row r="1" spans="1:28" ht="70" x14ac:dyDescent="0.3">
      <c r="A1" s="125" t="s">
        <v>159</v>
      </c>
      <c r="B1" s="125" t="s">
        <v>52</v>
      </c>
      <c r="C1" s="125" t="s">
        <v>162</v>
      </c>
      <c r="D1" s="125" t="s">
        <v>53</v>
      </c>
      <c r="E1" s="125" t="s">
        <v>163</v>
      </c>
      <c r="F1" s="125" t="s">
        <v>54</v>
      </c>
      <c r="G1" s="125" t="s">
        <v>55</v>
      </c>
      <c r="H1" s="125" t="s">
        <v>164</v>
      </c>
      <c r="I1" s="125" t="s">
        <v>56</v>
      </c>
      <c r="J1" s="125" t="s">
        <v>57</v>
      </c>
      <c r="K1" s="125" t="s">
        <v>233</v>
      </c>
      <c r="L1" s="125" t="s">
        <v>58</v>
      </c>
      <c r="M1" s="125" t="s">
        <v>165</v>
      </c>
      <c r="N1" s="125" t="s">
        <v>59</v>
      </c>
      <c r="O1" s="125" t="s">
        <v>60</v>
      </c>
      <c r="P1" s="125" t="s">
        <v>61</v>
      </c>
      <c r="Q1" s="125" t="s">
        <v>239</v>
      </c>
      <c r="R1" s="125" t="s">
        <v>240</v>
      </c>
      <c r="S1" s="125" t="s">
        <v>188</v>
      </c>
      <c r="T1" s="125" t="s">
        <v>241</v>
      </c>
      <c r="U1" s="125" t="s">
        <v>242</v>
      </c>
      <c r="V1" s="125" t="s">
        <v>243</v>
      </c>
      <c r="W1" s="125" t="s">
        <v>244</v>
      </c>
      <c r="X1" s="125" t="s">
        <v>245</v>
      </c>
      <c r="Y1" s="125" t="s">
        <v>189</v>
      </c>
      <c r="Z1" s="125" t="s">
        <v>246</v>
      </c>
      <c r="AA1" s="125" t="s">
        <v>247</v>
      </c>
      <c r="AB1" s="125" t="s">
        <v>248</v>
      </c>
    </row>
    <row r="2" spans="1:28" ht="13.5" customHeight="1" x14ac:dyDescent="0.3">
      <c r="A2" s="124" t="s">
        <v>249</v>
      </c>
      <c r="B2" s="121">
        <v>-1.4</v>
      </c>
      <c r="C2" s="121">
        <v>-0.2</v>
      </c>
      <c r="D2" s="121">
        <v>-3.4</v>
      </c>
      <c r="E2" s="121">
        <v>-1.5</v>
      </c>
      <c r="F2" s="121">
        <v>7</v>
      </c>
      <c r="G2" s="121">
        <v>2.2999999999999998</v>
      </c>
      <c r="H2" s="121">
        <v>0.1</v>
      </c>
      <c r="I2" s="121">
        <v>0.3</v>
      </c>
      <c r="J2" s="121">
        <v>0.7</v>
      </c>
      <c r="K2" s="121">
        <v>5.4</v>
      </c>
      <c r="L2" s="121">
        <v>3</v>
      </c>
      <c r="M2" s="121">
        <v>3.1</v>
      </c>
      <c r="N2" s="121">
        <v>246</v>
      </c>
      <c r="O2" s="121">
        <v>317</v>
      </c>
      <c r="P2" s="121">
        <v>68.599999999999994</v>
      </c>
      <c r="Q2" s="121">
        <v>-4.0999999999999996</v>
      </c>
      <c r="R2" s="121">
        <v>3.7</v>
      </c>
      <c r="S2" s="121">
        <v>1.1120000000000001</v>
      </c>
      <c r="T2" s="121">
        <v>-4.2</v>
      </c>
      <c r="U2" s="121">
        <v>1.5</v>
      </c>
      <c r="V2" s="121">
        <v>93.7</v>
      </c>
      <c r="W2" s="121">
        <v>-6.7</v>
      </c>
      <c r="X2" s="121">
        <v>-0.3</v>
      </c>
      <c r="Y2" s="121">
        <v>109.3</v>
      </c>
      <c r="Z2" s="121">
        <v>-2.5</v>
      </c>
      <c r="AA2" s="121">
        <v>4</v>
      </c>
      <c r="AB2" s="121">
        <v>1.327</v>
      </c>
    </row>
    <row r="3" spans="1:28" ht="13.5" customHeight="1" x14ac:dyDescent="0.3">
      <c r="A3" s="124" t="s">
        <v>250</v>
      </c>
      <c r="B3" s="121">
        <v>-6.2</v>
      </c>
      <c r="C3" s="121">
        <v>-6.2</v>
      </c>
      <c r="D3" s="121">
        <v>-7.5</v>
      </c>
      <c r="E3" s="121">
        <v>-6.4</v>
      </c>
      <c r="F3" s="121">
        <v>8.1</v>
      </c>
      <c r="G3" s="121">
        <v>1.5</v>
      </c>
      <c r="H3" s="121">
        <v>0.1</v>
      </c>
      <c r="I3" s="121">
        <v>0.3</v>
      </c>
      <c r="J3" s="121">
        <v>0.7</v>
      </c>
      <c r="K3" s="121">
        <v>6.3</v>
      </c>
      <c r="L3" s="121">
        <v>3.5</v>
      </c>
      <c r="M3" s="121">
        <v>3.1</v>
      </c>
      <c r="N3" s="121">
        <v>232</v>
      </c>
      <c r="O3" s="121">
        <v>304</v>
      </c>
      <c r="P3" s="121">
        <v>75</v>
      </c>
      <c r="Q3" s="121">
        <v>-3.5</v>
      </c>
      <c r="R3" s="121">
        <v>3.3</v>
      </c>
      <c r="S3" s="121">
        <v>1.093</v>
      </c>
      <c r="T3" s="121">
        <v>-1.5</v>
      </c>
      <c r="U3" s="121">
        <v>0.3</v>
      </c>
      <c r="V3" s="121">
        <v>95.3</v>
      </c>
      <c r="W3" s="121">
        <v>-4.3</v>
      </c>
      <c r="X3" s="121">
        <v>-0.4</v>
      </c>
      <c r="Y3" s="121">
        <v>107.9</v>
      </c>
      <c r="Z3" s="121">
        <v>-2.8</v>
      </c>
      <c r="AA3" s="121">
        <v>3.5</v>
      </c>
      <c r="AB3" s="121">
        <v>1.304</v>
      </c>
    </row>
    <row r="4" spans="1:28" ht="13.5" customHeight="1" x14ac:dyDescent="0.3">
      <c r="A4" s="124" t="s">
        <v>251</v>
      </c>
      <c r="B4" s="121">
        <v>-4</v>
      </c>
      <c r="C4" s="121">
        <v>-4.4000000000000004</v>
      </c>
      <c r="D4" s="121">
        <v>-5</v>
      </c>
      <c r="E4" s="121">
        <v>-4.0999999999999996</v>
      </c>
      <c r="F4" s="121">
        <v>8.9</v>
      </c>
      <c r="G4" s="121">
        <v>1.3</v>
      </c>
      <c r="H4" s="121">
        <v>0.1</v>
      </c>
      <c r="I4" s="121">
        <v>0.3</v>
      </c>
      <c r="J4" s="121">
        <v>0.7</v>
      </c>
      <c r="K4" s="121">
        <v>6.5</v>
      </c>
      <c r="L4" s="121">
        <v>3.7</v>
      </c>
      <c r="M4" s="121">
        <v>3.1</v>
      </c>
      <c r="N4" s="121">
        <v>221</v>
      </c>
      <c r="O4" s="121">
        <v>283</v>
      </c>
      <c r="P4" s="121">
        <v>65.7</v>
      </c>
      <c r="Q4" s="121">
        <v>-2.6</v>
      </c>
      <c r="R4" s="121">
        <v>2.4</v>
      </c>
      <c r="S4" s="121">
        <v>1.046</v>
      </c>
      <c r="T4" s="121">
        <v>-0.3</v>
      </c>
      <c r="U4" s="121">
        <v>-0.5</v>
      </c>
      <c r="V4" s="121">
        <v>99.6</v>
      </c>
      <c r="W4" s="121">
        <v>-2.5</v>
      </c>
      <c r="X4" s="121">
        <v>-1.4</v>
      </c>
      <c r="Y4" s="121">
        <v>107.3</v>
      </c>
      <c r="Z4" s="121">
        <v>-2</v>
      </c>
      <c r="AA4" s="121">
        <v>2.8</v>
      </c>
      <c r="AB4" s="121">
        <v>1.248</v>
      </c>
    </row>
    <row r="5" spans="1:28" ht="13" x14ac:dyDescent="0.3">
      <c r="A5" s="124" t="s">
        <v>252</v>
      </c>
      <c r="B5" s="121">
        <v>-1.8</v>
      </c>
      <c r="C5" s="121">
        <v>-2</v>
      </c>
      <c r="D5" s="121">
        <v>-2.8</v>
      </c>
      <c r="E5" s="121">
        <v>-1.8</v>
      </c>
      <c r="F5" s="121">
        <v>9.4</v>
      </c>
      <c r="G5" s="121">
        <v>1.3</v>
      </c>
      <c r="H5" s="121">
        <v>0.1</v>
      </c>
      <c r="I5" s="121">
        <v>0.3</v>
      </c>
      <c r="J5" s="121">
        <v>0.8</v>
      </c>
      <c r="K5" s="121">
        <v>6.6</v>
      </c>
      <c r="L5" s="121">
        <v>3.8</v>
      </c>
      <c r="M5" s="121">
        <v>3.1</v>
      </c>
      <c r="N5" s="121">
        <v>213</v>
      </c>
      <c r="O5" s="121">
        <v>260</v>
      </c>
      <c r="P5" s="121">
        <v>58.2</v>
      </c>
      <c r="Q5" s="121">
        <v>-2.2999999999999998</v>
      </c>
      <c r="R5" s="121">
        <v>0.4</v>
      </c>
      <c r="S5" s="121">
        <v>1.01</v>
      </c>
      <c r="T5" s="121">
        <v>-0.1</v>
      </c>
      <c r="U5" s="121">
        <v>-2</v>
      </c>
      <c r="V5" s="121">
        <v>103.1</v>
      </c>
      <c r="W5" s="121">
        <v>-2.1</v>
      </c>
      <c r="X5" s="121">
        <v>-2.2999999999999998</v>
      </c>
      <c r="Y5" s="121">
        <v>106.5</v>
      </c>
      <c r="Z5" s="121">
        <v>-1.8</v>
      </c>
      <c r="AA5" s="121">
        <v>1.9</v>
      </c>
      <c r="AB5" s="121">
        <v>1.2050000000000001</v>
      </c>
    </row>
    <row r="6" spans="1:28" ht="13" x14ac:dyDescent="0.3">
      <c r="A6" s="124" t="s">
        <v>253</v>
      </c>
      <c r="B6" s="121">
        <v>-1</v>
      </c>
      <c r="C6" s="121">
        <v>-1.3</v>
      </c>
      <c r="D6" s="121">
        <v>-2</v>
      </c>
      <c r="E6" s="121">
        <v>-1</v>
      </c>
      <c r="F6" s="121">
        <v>9.8000000000000007</v>
      </c>
      <c r="G6" s="121">
        <v>1.4</v>
      </c>
      <c r="H6" s="121">
        <v>0.1</v>
      </c>
      <c r="I6" s="121">
        <v>0.3</v>
      </c>
      <c r="J6" s="121">
        <v>0.9</v>
      </c>
      <c r="K6" s="121">
        <v>6.4</v>
      </c>
      <c r="L6" s="121">
        <v>3.8</v>
      </c>
      <c r="M6" s="121">
        <v>3.1</v>
      </c>
      <c r="N6" s="121">
        <v>205</v>
      </c>
      <c r="O6" s="121">
        <v>240</v>
      </c>
      <c r="P6" s="121">
        <v>52.3</v>
      </c>
      <c r="Q6" s="121">
        <v>-2.1</v>
      </c>
      <c r="R6" s="121">
        <v>-0.2</v>
      </c>
      <c r="S6" s="121">
        <v>1.002</v>
      </c>
      <c r="T6" s="121">
        <v>0.7</v>
      </c>
      <c r="U6" s="121">
        <v>-2.9</v>
      </c>
      <c r="V6" s="121">
        <v>104</v>
      </c>
      <c r="W6" s="121">
        <v>-1.6</v>
      </c>
      <c r="X6" s="121">
        <v>-2.7</v>
      </c>
      <c r="Y6" s="121">
        <v>105.4</v>
      </c>
      <c r="Z6" s="121">
        <v>-1.6</v>
      </c>
      <c r="AA6" s="121">
        <v>1.1000000000000001</v>
      </c>
      <c r="AB6" s="121">
        <v>1.1950000000000001</v>
      </c>
    </row>
    <row r="7" spans="1:28" ht="13" x14ac:dyDescent="0.3">
      <c r="A7" s="124" t="s">
        <v>254</v>
      </c>
      <c r="B7" s="121">
        <v>1.3</v>
      </c>
      <c r="C7" s="121">
        <v>1.2</v>
      </c>
      <c r="D7" s="121">
        <v>0.2</v>
      </c>
      <c r="E7" s="121">
        <v>1.3</v>
      </c>
      <c r="F7" s="121">
        <v>9.9</v>
      </c>
      <c r="G7" s="121">
        <v>1.4</v>
      </c>
      <c r="H7" s="121">
        <v>0.1</v>
      </c>
      <c r="I7" s="121">
        <v>0.4</v>
      </c>
      <c r="J7" s="121">
        <v>1</v>
      </c>
      <c r="K7" s="121">
        <v>6.1</v>
      </c>
      <c r="L7" s="121">
        <v>3.7</v>
      </c>
      <c r="M7" s="121">
        <v>3.1</v>
      </c>
      <c r="N7" s="121">
        <v>200</v>
      </c>
      <c r="O7" s="121">
        <v>224</v>
      </c>
      <c r="P7" s="121">
        <v>47.5</v>
      </c>
      <c r="Q7" s="121">
        <v>-1.9</v>
      </c>
      <c r="R7" s="121">
        <v>-0.5</v>
      </c>
      <c r="S7" s="121">
        <v>0.99299999999999999</v>
      </c>
      <c r="T7" s="121">
        <v>1.3</v>
      </c>
      <c r="U7" s="121">
        <v>-3.5</v>
      </c>
      <c r="V7" s="121">
        <v>104.9</v>
      </c>
      <c r="W7" s="121">
        <v>-1.2</v>
      </c>
      <c r="X7" s="121">
        <v>-2.9</v>
      </c>
      <c r="Y7" s="121">
        <v>105.1</v>
      </c>
      <c r="Z7" s="121">
        <v>-1.4</v>
      </c>
      <c r="AA7" s="121">
        <v>0.5</v>
      </c>
      <c r="AB7" s="121">
        <v>1.1839999999999999</v>
      </c>
    </row>
    <row r="8" spans="1:28" ht="13" x14ac:dyDescent="0.3">
      <c r="A8" s="124" t="s">
        <v>255</v>
      </c>
      <c r="B8" s="121">
        <v>1.3</v>
      </c>
      <c r="C8" s="121">
        <v>1.2</v>
      </c>
      <c r="D8" s="121">
        <v>0.2</v>
      </c>
      <c r="E8" s="121">
        <v>1.3</v>
      </c>
      <c r="F8" s="121">
        <v>10</v>
      </c>
      <c r="G8" s="121">
        <v>1.4</v>
      </c>
      <c r="H8" s="121">
        <v>0.1</v>
      </c>
      <c r="I8" s="121">
        <v>0.5</v>
      </c>
      <c r="J8" s="121">
        <v>1.1000000000000001</v>
      </c>
      <c r="K8" s="121">
        <v>5.8</v>
      </c>
      <c r="L8" s="121">
        <v>3.7</v>
      </c>
      <c r="M8" s="121">
        <v>3.1</v>
      </c>
      <c r="N8" s="121">
        <v>195</v>
      </c>
      <c r="O8" s="121">
        <v>211</v>
      </c>
      <c r="P8" s="121">
        <v>43.7</v>
      </c>
      <c r="Q8" s="121">
        <v>1</v>
      </c>
      <c r="R8" s="121">
        <v>-0.7</v>
      </c>
      <c r="S8" s="121">
        <v>0.997</v>
      </c>
      <c r="T8" s="121">
        <v>2.8</v>
      </c>
      <c r="U8" s="121">
        <v>-4</v>
      </c>
      <c r="V8" s="121">
        <v>104.5</v>
      </c>
      <c r="W8" s="121">
        <v>1</v>
      </c>
      <c r="X8" s="121">
        <v>-2.8</v>
      </c>
      <c r="Y8" s="121">
        <v>105.4</v>
      </c>
      <c r="Z8" s="121">
        <v>1</v>
      </c>
      <c r="AA8" s="121">
        <v>0.1</v>
      </c>
      <c r="AB8" s="121">
        <v>1.19</v>
      </c>
    </row>
    <row r="9" spans="1:28" ht="13" x14ac:dyDescent="0.3">
      <c r="A9" s="124" t="s">
        <v>256</v>
      </c>
      <c r="B9" s="121">
        <v>6.6</v>
      </c>
      <c r="C9" s="121">
        <v>6.7</v>
      </c>
      <c r="D9" s="121">
        <v>5.2</v>
      </c>
      <c r="E9" s="121">
        <v>6.4</v>
      </c>
      <c r="F9" s="121">
        <v>9.5</v>
      </c>
      <c r="G9" s="121">
        <v>1.5</v>
      </c>
      <c r="H9" s="121">
        <v>0.1</v>
      </c>
      <c r="I9" s="121">
        <v>0.5</v>
      </c>
      <c r="J9" s="121">
        <v>1.2</v>
      </c>
      <c r="K9" s="121">
        <v>5.5</v>
      </c>
      <c r="L9" s="121">
        <v>3.6</v>
      </c>
      <c r="M9" s="121">
        <v>3.1</v>
      </c>
      <c r="N9" s="121">
        <v>191</v>
      </c>
      <c r="O9" s="121">
        <v>204</v>
      </c>
      <c r="P9" s="121">
        <v>40.6</v>
      </c>
      <c r="Q9" s="121">
        <v>4</v>
      </c>
      <c r="R9" s="121">
        <v>-0.5</v>
      </c>
      <c r="S9" s="121">
        <v>1.002</v>
      </c>
      <c r="T9" s="121">
        <v>5.9</v>
      </c>
      <c r="U9" s="121">
        <v>-3.9</v>
      </c>
      <c r="V9" s="121">
        <v>104</v>
      </c>
      <c r="W9" s="121">
        <v>3</v>
      </c>
      <c r="X9" s="121">
        <v>-2.4</v>
      </c>
      <c r="Y9" s="121">
        <v>105.6</v>
      </c>
      <c r="Z9" s="121">
        <v>4</v>
      </c>
      <c r="AA9" s="121">
        <v>0</v>
      </c>
      <c r="AB9" s="121">
        <v>1.1950000000000001</v>
      </c>
    </row>
    <row r="10" spans="1:28" ht="13" x14ac:dyDescent="0.3">
      <c r="A10" s="124" t="s">
        <v>257</v>
      </c>
      <c r="B10" s="121">
        <v>6.2</v>
      </c>
      <c r="C10" s="121">
        <v>6.3</v>
      </c>
      <c r="D10" s="121">
        <v>4.7</v>
      </c>
      <c r="E10" s="121">
        <v>6</v>
      </c>
      <c r="F10" s="121">
        <v>8.9</v>
      </c>
      <c r="G10" s="121">
        <v>1.5</v>
      </c>
      <c r="H10" s="121">
        <v>0.1</v>
      </c>
      <c r="I10" s="121">
        <v>0.6</v>
      </c>
      <c r="J10" s="121">
        <v>1.3</v>
      </c>
      <c r="K10" s="121">
        <v>5.0999999999999996</v>
      </c>
      <c r="L10" s="121">
        <v>3.5</v>
      </c>
      <c r="M10" s="121">
        <v>3.1</v>
      </c>
      <c r="N10" s="121">
        <v>195</v>
      </c>
      <c r="O10" s="121">
        <v>205</v>
      </c>
      <c r="P10" s="121">
        <v>38.200000000000003</v>
      </c>
      <c r="Q10" s="121">
        <v>5</v>
      </c>
      <c r="R10" s="121">
        <v>-0.2</v>
      </c>
      <c r="S10" s="121">
        <v>1.0189999999999999</v>
      </c>
      <c r="T10" s="121">
        <v>8</v>
      </c>
      <c r="U10" s="121">
        <v>-3.5</v>
      </c>
      <c r="V10" s="121">
        <v>102.2</v>
      </c>
      <c r="W10" s="121">
        <v>4</v>
      </c>
      <c r="X10" s="121">
        <v>-1.8</v>
      </c>
      <c r="Y10" s="121">
        <v>106.5</v>
      </c>
      <c r="Z10" s="121">
        <v>5</v>
      </c>
      <c r="AA10" s="121">
        <v>0.3</v>
      </c>
      <c r="AB10" s="121">
        <v>1.216</v>
      </c>
    </row>
    <row r="11" spans="1:28" ht="13" x14ac:dyDescent="0.3">
      <c r="A11" s="124" t="s">
        <v>258</v>
      </c>
      <c r="B11" s="121">
        <v>5.8</v>
      </c>
      <c r="C11" s="121">
        <v>5.6</v>
      </c>
      <c r="D11" s="121">
        <v>4.4000000000000004</v>
      </c>
      <c r="E11" s="121">
        <v>5.6</v>
      </c>
      <c r="F11" s="121">
        <v>8.5</v>
      </c>
      <c r="G11" s="121">
        <v>1.5</v>
      </c>
      <c r="H11" s="121">
        <v>0.1</v>
      </c>
      <c r="I11" s="121">
        <v>0.7</v>
      </c>
      <c r="J11" s="121">
        <v>1.3</v>
      </c>
      <c r="K11" s="121">
        <v>4.8</v>
      </c>
      <c r="L11" s="121">
        <v>3.4</v>
      </c>
      <c r="M11" s="121">
        <v>3.1</v>
      </c>
      <c r="N11" s="121">
        <v>198</v>
      </c>
      <c r="O11" s="121">
        <v>207</v>
      </c>
      <c r="P11" s="121">
        <v>36.200000000000003</v>
      </c>
      <c r="Q11" s="121">
        <v>6</v>
      </c>
      <c r="R11" s="121">
        <v>0.2</v>
      </c>
      <c r="S11" s="121">
        <v>1.0549999999999999</v>
      </c>
      <c r="T11" s="121">
        <v>10.1</v>
      </c>
      <c r="U11" s="121">
        <v>-2.6</v>
      </c>
      <c r="V11" s="121">
        <v>98.7</v>
      </c>
      <c r="W11" s="121">
        <v>5</v>
      </c>
      <c r="X11" s="121">
        <v>-1</v>
      </c>
      <c r="Y11" s="121">
        <v>106.7</v>
      </c>
      <c r="Z11" s="121">
        <v>6</v>
      </c>
      <c r="AA11" s="121">
        <v>0.8</v>
      </c>
      <c r="AB11" s="121">
        <v>1.2589999999999999</v>
      </c>
    </row>
    <row r="12" spans="1:28" ht="13" x14ac:dyDescent="0.3">
      <c r="A12" s="124" t="s">
        <v>259</v>
      </c>
      <c r="B12" s="121">
        <v>5.5</v>
      </c>
      <c r="C12" s="121">
        <v>5.5</v>
      </c>
      <c r="D12" s="121">
        <v>4</v>
      </c>
      <c r="E12" s="121">
        <v>5.3</v>
      </c>
      <c r="F12" s="121">
        <v>8.1</v>
      </c>
      <c r="G12" s="121">
        <v>1.6</v>
      </c>
      <c r="H12" s="121">
        <v>0.1</v>
      </c>
      <c r="I12" s="121">
        <v>0.8</v>
      </c>
      <c r="J12" s="121">
        <v>1.4</v>
      </c>
      <c r="K12" s="121">
        <v>4.5</v>
      </c>
      <c r="L12" s="121">
        <v>3.3</v>
      </c>
      <c r="M12" s="121">
        <v>3.1</v>
      </c>
      <c r="N12" s="121">
        <v>201</v>
      </c>
      <c r="O12" s="121">
        <v>210</v>
      </c>
      <c r="P12" s="121">
        <v>34.700000000000003</v>
      </c>
      <c r="Q12" s="121">
        <v>7</v>
      </c>
      <c r="R12" s="121">
        <v>0.8</v>
      </c>
      <c r="S12" s="121">
        <v>1.0740000000000001</v>
      </c>
      <c r="T12" s="121">
        <v>11.8</v>
      </c>
      <c r="U12" s="121">
        <v>-1.3</v>
      </c>
      <c r="V12" s="121">
        <v>97</v>
      </c>
      <c r="W12" s="121">
        <v>5.5</v>
      </c>
      <c r="X12" s="121">
        <v>-0.1</v>
      </c>
      <c r="Y12" s="121">
        <v>107.3</v>
      </c>
      <c r="Z12" s="121">
        <v>7</v>
      </c>
      <c r="AA12" s="121">
        <v>1.5</v>
      </c>
      <c r="AB12" s="121">
        <v>1.2809999999999999</v>
      </c>
    </row>
    <row r="13" spans="1:28" ht="13" x14ac:dyDescent="0.3">
      <c r="A13" s="124" t="s">
        <v>260</v>
      </c>
      <c r="B13" s="121">
        <v>5.2</v>
      </c>
      <c r="C13" s="121">
        <v>5.4</v>
      </c>
      <c r="D13" s="121">
        <v>3.7</v>
      </c>
      <c r="E13" s="121">
        <v>5</v>
      </c>
      <c r="F13" s="121">
        <v>7.7</v>
      </c>
      <c r="G13" s="121">
        <v>1.6</v>
      </c>
      <c r="H13" s="121">
        <v>0.1</v>
      </c>
      <c r="I13" s="121">
        <v>0.8</v>
      </c>
      <c r="J13" s="121">
        <v>1.5</v>
      </c>
      <c r="K13" s="121">
        <v>4.0999999999999996</v>
      </c>
      <c r="L13" s="121">
        <v>3.2</v>
      </c>
      <c r="M13" s="121">
        <v>3.1</v>
      </c>
      <c r="N13" s="121">
        <v>205</v>
      </c>
      <c r="O13" s="121">
        <v>212</v>
      </c>
      <c r="P13" s="121">
        <v>33.4</v>
      </c>
      <c r="Q13" s="121">
        <v>8</v>
      </c>
      <c r="R13" s="121">
        <v>1.4</v>
      </c>
      <c r="S13" s="121">
        <v>1.093</v>
      </c>
      <c r="T13" s="121">
        <v>11.7</v>
      </c>
      <c r="U13" s="121">
        <v>0.1</v>
      </c>
      <c r="V13" s="121">
        <v>95.3</v>
      </c>
      <c r="W13" s="121">
        <v>6</v>
      </c>
      <c r="X13" s="121">
        <v>0.7</v>
      </c>
      <c r="Y13" s="121">
        <v>107.6</v>
      </c>
      <c r="Z13" s="121">
        <v>8</v>
      </c>
      <c r="AA13" s="121">
        <v>2.1</v>
      </c>
      <c r="AB13" s="121">
        <v>1.304</v>
      </c>
    </row>
    <row r="14" spans="1:28" ht="13" x14ac:dyDescent="0.3">
      <c r="A14" s="124" t="s">
        <v>261</v>
      </c>
      <c r="B14" s="121">
        <v>4.9000000000000004</v>
      </c>
      <c r="C14" s="121">
        <v>5.8</v>
      </c>
      <c r="D14" s="121">
        <v>3.4</v>
      </c>
      <c r="E14" s="121">
        <v>4.8</v>
      </c>
      <c r="F14" s="121">
        <v>7.4</v>
      </c>
      <c r="G14" s="121">
        <v>1.6</v>
      </c>
      <c r="H14" s="121">
        <v>0.1</v>
      </c>
      <c r="I14" s="121">
        <v>0.9</v>
      </c>
      <c r="J14" s="121">
        <v>1.5</v>
      </c>
      <c r="K14" s="121">
        <v>3.8</v>
      </c>
      <c r="L14" s="121">
        <v>3.2</v>
      </c>
      <c r="M14" s="121">
        <v>3.1</v>
      </c>
      <c r="N14" s="121">
        <v>208</v>
      </c>
      <c r="O14" s="121">
        <v>215</v>
      </c>
      <c r="P14" s="121">
        <v>32.4</v>
      </c>
      <c r="Q14" s="121">
        <v>9</v>
      </c>
      <c r="R14" s="121">
        <v>2.1</v>
      </c>
      <c r="S14" s="121">
        <v>1.1120000000000001</v>
      </c>
      <c r="T14" s="121">
        <v>12.7</v>
      </c>
      <c r="U14" s="121">
        <v>1.8</v>
      </c>
      <c r="V14" s="121">
        <v>93.7</v>
      </c>
      <c r="W14" s="121">
        <v>7</v>
      </c>
      <c r="X14" s="121">
        <v>1.4</v>
      </c>
      <c r="Y14" s="121">
        <v>108.2</v>
      </c>
      <c r="Z14" s="121">
        <v>9</v>
      </c>
      <c r="AA14" s="121">
        <v>2.7</v>
      </c>
      <c r="AB14" s="121">
        <v>1.327</v>
      </c>
    </row>
    <row r="18" spans="1:1" ht="20" x14ac:dyDescent="0.4">
      <c r="A18" s="119"/>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41D99B-C767-413E-B68F-3DF841A416E3}">
  <sheetPr>
    <tabColor theme="1"/>
  </sheetPr>
  <dimension ref="A1"/>
  <sheetViews>
    <sheetView showGridLines="0" zoomScale="90" zoomScaleNormal="90" workbookViewId="0"/>
  </sheetViews>
  <sheetFormatPr defaultRowHeight="14" x14ac:dyDescent="0.3"/>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43D18A86944DF4D8A0A08973F90B025" ma:contentTypeVersion="13" ma:contentTypeDescription="Create a new document." ma:contentTypeScope="" ma:versionID="445d0d7a702180d40c0eb461b25a5f21">
  <xsd:schema xmlns:xsd="http://www.w3.org/2001/XMLSchema" xmlns:xs="http://www.w3.org/2001/XMLSchema" xmlns:p="http://schemas.microsoft.com/office/2006/metadata/properties" xmlns:ns3="5d262b7f-630f-430c-8786-800c0843573f" xmlns:ns4="07848e0f-80b2-416c-a5c5-fe13484eda3b" targetNamespace="http://schemas.microsoft.com/office/2006/metadata/properties" ma:root="true" ma:fieldsID="dffd729e467f867f5a60700a4539cd29" ns3:_="" ns4:_="">
    <xsd:import namespace="5d262b7f-630f-430c-8786-800c0843573f"/>
    <xsd:import namespace="07848e0f-80b2-416c-a5c5-fe13484eda3b"/>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DateTaken" minOccurs="0"/>
                <xsd:element ref="ns4:SharedWithUsers" minOccurs="0"/>
                <xsd:element ref="ns4:SharedWithDetails" minOccurs="0"/>
                <xsd:element ref="ns4:SharingHintHash" minOccurs="0"/>
                <xsd:element ref="ns3:MediaServiceGenerationTime" minOccurs="0"/>
                <xsd:element ref="ns3:MediaServiceEventHashCode" minOccurs="0"/>
                <xsd:element ref="ns3:MediaServiceLocation"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d262b7f-630f-430c-8786-800c0843573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7848e0f-80b2-416c-a5c5-fe13484eda3b"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SharingHintHash" ma:index="15"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1E6AB3E-DA39-452A-A8F1-012C16811CFA}">
  <ds:schemaRefs>
    <ds:schemaRef ds:uri="http://schemas.microsoft.com/office/2006/documentManagement/types"/>
    <ds:schemaRef ds:uri="07848e0f-80b2-416c-a5c5-fe13484eda3b"/>
    <ds:schemaRef ds:uri="5d262b7f-630f-430c-8786-800c0843573f"/>
    <ds:schemaRef ds:uri="http://purl.org/dc/elements/1.1/"/>
    <ds:schemaRef ds:uri="http://schemas.microsoft.com/office/2006/metadata/properties"/>
    <ds:schemaRef ds:uri="http://purl.org/dc/terms/"/>
    <ds:schemaRef ds:uri="http://schemas.openxmlformats.org/package/2006/metadata/core-properties"/>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CA2264D4-57DD-4891-B5D1-681D299DC43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d262b7f-630f-430c-8786-800c0843573f"/>
    <ds:schemaRef ds:uri="07848e0f-80b2-416c-a5c5-fe13484eda3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AB9204F-B048-46C9-91B5-EDB2133A118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28</vt:i4>
      </vt:variant>
    </vt:vector>
  </HeadingPairs>
  <TitlesOfParts>
    <vt:vector size="28" baseType="lpstr">
      <vt:lpstr>Steps</vt:lpstr>
      <vt:lpstr>Historical Data </vt:lpstr>
      <vt:lpstr>Equity Portfolio of the Bank</vt:lpstr>
      <vt:lpstr>Macroeconomic data</vt:lpstr>
      <vt:lpstr>Forecasts</vt:lpstr>
      <vt:lpstr>Baseline</vt:lpstr>
      <vt:lpstr>Adverse </vt:lpstr>
      <vt:lpstr>Severely Adverse</vt:lpstr>
      <vt:lpstr>Model Calibration</vt:lpstr>
      <vt:lpstr>Modified macro variables</vt:lpstr>
      <vt:lpstr>Exploratory Data Analysis</vt:lpstr>
      <vt:lpstr>Iteration 1</vt:lpstr>
      <vt:lpstr>Iteration 2</vt:lpstr>
      <vt:lpstr>Iteration 3</vt:lpstr>
      <vt:lpstr>Iteration 4</vt:lpstr>
      <vt:lpstr>Iteration 5</vt:lpstr>
      <vt:lpstr>Error regression</vt:lpstr>
      <vt:lpstr>Macro data transformed</vt:lpstr>
      <vt:lpstr>Final Iteration</vt:lpstr>
      <vt:lpstr>Statistical Testing</vt:lpstr>
      <vt:lpstr>Quantitative Tests</vt:lpstr>
      <vt:lpstr>Qualitative Tests</vt:lpstr>
      <vt:lpstr>Performance Testing</vt:lpstr>
      <vt:lpstr>In-Sample Analysis</vt:lpstr>
      <vt:lpstr>Scenario wise macro Forecasts</vt:lpstr>
      <vt:lpstr>Out-of-Sample Analysis</vt:lpstr>
      <vt:lpstr>Forecasts and Risk Computation</vt:lpstr>
      <vt:lpstr>Final Calculations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Yash Ratanpal</dc:creator>
  <cp:lastModifiedBy>Neel Doshi</cp:lastModifiedBy>
  <dcterms:created xsi:type="dcterms:W3CDTF">2018-06-07T18:38:10Z</dcterms:created>
  <dcterms:modified xsi:type="dcterms:W3CDTF">2022-08-10T08:16:27Z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0x010100E43D18A86944DF4D8A0A08973F90B025</vt:lpwstr>
  </property>
</Properties>
</file>