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B. IAQS\Fixed Income\Sem 4 - FY 2020-21\Lecture Presentations\"/>
    </mc:Choice>
  </mc:AlternateContent>
  <bookViews>
    <workbookView xWindow="0" yWindow="0" windowWidth="20490" windowHeight="7530"/>
  </bookViews>
  <sheets>
    <sheet name="Model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2" l="1"/>
  <c r="H16" i="2" s="1"/>
  <c r="H17" i="2" s="1"/>
  <c r="H18" i="2" s="1"/>
  <c r="H14" i="2"/>
  <c r="I14" i="2"/>
  <c r="H13" i="2"/>
  <c r="C22" i="2"/>
  <c r="C21" i="2"/>
  <c r="C20" i="2"/>
  <c r="C19" i="2"/>
  <c r="C18" i="2"/>
  <c r="C17" i="2"/>
  <c r="C16" i="2"/>
  <c r="C15" i="2"/>
  <c r="C14" i="2"/>
  <c r="C13" i="2"/>
  <c r="D13" i="2"/>
  <c r="D14" i="2" s="1"/>
  <c r="D15" i="2" s="1"/>
  <c r="D16" i="2" s="1"/>
  <c r="D17" i="2" s="1"/>
  <c r="D18" i="2" s="1"/>
  <c r="D19" i="2" s="1"/>
  <c r="D20" i="2" s="1"/>
  <c r="D21" i="2" s="1"/>
  <c r="D22" i="2" s="1"/>
  <c r="I13" i="2"/>
  <c r="G18" i="2"/>
  <c r="G17" i="2"/>
  <c r="G16" i="2"/>
  <c r="G15" i="2"/>
  <c r="G14" i="2"/>
  <c r="G13" i="2"/>
  <c r="D13" i="1"/>
  <c r="D14" i="1"/>
  <c r="D15" i="1" s="1"/>
  <c r="D55" i="1"/>
  <c r="E55" i="1"/>
  <c r="E54" i="1"/>
  <c r="E53" i="1"/>
  <c r="F29" i="1"/>
  <c r="F28" i="1"/>
  <c r="F27" i="1"/>
  <c r="F26" i="1"/>
  <c r="E28" i="1"/>
  <c r="E27" i="1"/>
  <c r="E26" i="1"/>
  <c r="D27" i="1"/>
  <c r="C11" i="1"/>
  <c r="C12" i="1"/>
  <c r="C13" i="1"/>
  <c r="C14" i="1"/>
  <c r="D26" i="1"/>
  <c r="I15" i="2" l="1"/>
  <c r="E14" i="2"/>
  <c r="E13" i="2"/>
  <c r="C15" i="1"/>
  <c r="D11" i="1"/>
  <c r="D12" i="1" s="1"/>
  <c r="I16" i="2" l="1"/>
  <c r="E15" i="2"/>
  <c r="E15" i="1"/>
  <c r="E12" i="1"/>
  <c r="E11" i="1"/>
  <c r="I18" i="2" l="1"/>
  <c r="I17" i="2"/>
  <c r="E16" i="2"/>
  <c r="E13" i="1"/>
  <c r="E14" i="1"/>
  <c r="I24" i="2" l="1"/>
  <c r="E17" i="2"/>
  <c r="E17" i="1"/>
  <c r="J14" i="2" l="1"/>
  <c r="J13" i="2"/>
  <c r="J15" i="2"/>
  <c r="J16" i="2"/>
  <c r="J18" i="2"/>
  <c r="J17" i="2"/>
  <c r="E18" i="2"/>
  <c r="E18" i="1"/>
  <c r="F11" i="1"/>
  <c r="F12" i="1"/>
  <c r="F15" i="1"/>
  <c r="F14" i="1"/>
  <c r="F13" i="1"/>
  <c r="J24" i="2" l="1"/>
  <c r="J26" i="2" s="1"/>
  <c r="E19" i="2"/>
  <c r="F17" i="1"/>
  <c r="F19" i="1" s="1"/>
  <c r="E20" i="2" l="1"/>
  <c r="E22" i="2" l="1"/>
  <c r="E21" i="2"/>
  <c r="E24" i="2" l="1"/>
  <c r="F13" i="2" l="1"/>
  <c r="F14" i="2"/>
  <c r="F15" i="2"/>
  <c r="F16" i="2"/>
  <c r="F17" i="2"/>
  <c r="F18" i="2"/>
  <c r="F19" i="2"/>
  <c r="F20" i="2"/>
  <c r="F22" i="2"/>
  <c r="F21" i="2"/>
  <c r="F24" i="2" l="1"/>
  <c r="F26" i="2" s="1"/>
</calcChain>
</file>

<file path=xl/sharedStrings.xml><?xml version="1.0" encoding="utf-8"?>
<sst xmlns="http://schemas.openxmlformats.org/spreadsheetml/2006/main" count="105" uniqueCount="83">
  <si>
    <t>Period</t>
  </si>
  <si>
    <t>Cash Flow</t>
  </si>
  <si>
    <t>PV</t>
  </si>
  <si>
    <t>(PV/Total) * No of Years</t>
  </si>
  <si>
    <t>Coupon</t>
  </si>
  <si>
    <t>Face Value</t>
  </si>
  <si>
    <t>YTM</t>
  </si>
  <si>
    <t>Periodicity</t>
  </si>
  <si>
    <t>per year</t>
  </si>
  <si>
    <t>Bond Price</t>
  </si>
  <si>
    <t>Disc Factor</t>
  </si>
  <si>
    <t>Investment Option 1</t>
  </si>
  <si>
    <t>Investment Option 2</t>
  </si>
  <si>
    <t>Investment Option 1 - 5 yr bond</t>
  </si>
  <si>
    <t>Investment Option 2 - 1 yr bond</t>
  </si>
  <si>
    <t xml:space="preserve">Disc Factor </t>
  </si>
  <si>
    <r>
      <t xml:space="preserve">1% increase in yield, led to </t>
    </r>
    <r>
      <rPr>
        <b/>
        <u/>
        <sz val="11"/>
        <color theme="1"/>
        <rFont val="Calibri"/>
        <family val="2"/>
        <scheme val="minor"/>
      </rPr>
      <t>0.93%</t>
    </r>
    <r>
      <rPr>
        <sz val="11"/>
        <color theme="1"/>
        <rFont val="Calibri"/>
        <family val="2"/>
        <scheme val="minor"/>
      </rPr>
      <t xml:space="preserve"> fall in price</t>
    </r>
  </si>
  <si>
    <t>Volatility increases, with increase in time to maturity</t>
  </si>
  <si>
    <t>Proof 1:</t>
  </si>
  <si>
    <t>Change in Bond Price</t>
  </si>
  <si>
    <t>Expectation of Change in Yield</t>
  </si>
  <si>
    <t>Investment Amt</t>
  </si>
  <si>
    <t>Fall in YTM</t>
  </si>
  <si>
    <t>Bond Rises 4.21%</t>
  </si>
  <si>
    <t>Increase in YTM</t>
  </si>
  <si>
    <t>Bond Fall is 3.99%</t>
  </si>
  <si>
    <t xml:space="preserve">Proof 2: </t>
  </si>
  <si>
    <t>The movement of bond price is not linear for the given change in yield</t>
  </si>
  <si>
    <t>PV / PV Total *t</t>
  </si>
  <si>
    <t>Coupon, Yield and Bond Prices</t>
  </si>
  <si>
    <t>Discounting of Future Cash Flows</t>
  </si>
  <si>
    <t>Bond Duration</t>
  </si>
  <si>
    <t>Convexity</t>
  </si>
  <si>
    <t>Risk Measure = Explain the level of Volatility</t>
  </si>
  <si>
    <t>Duration - Risk Measure (enables you to explain why such a high volatility or low volatility)</t>
  </si>
  <si>
    <t>Duration is the time taken to recover initial invmnt / face value (PV terms)</t>
  </si>
  <si>
    <t>Macaulay's Duration</t>
  </si>
  <si>
    <t>Modified Duration</t>
  </si>
  <si>
    <t>Denominated in number of years</t>
  </si>
  <si>
    <t>1% change in yield will lead to an x% change in Bond Price</t>
  </si>
  <si>
    <t>Denominated as a % change in price</t>
  </si>
  <si>
    <t>No of years / period taken to recover the Bond Price</t>
  </si>
  <si>
    <t>Expected / Theoritical Bond Price</t>
  </si>
  <si>
    <t>Period = No of Years</t>
  </si>
  <si>
    <t>years</t>
  </si>
  <si>
    <t>Maturity = Duration</t>
  </si>
  <si>
    <t>Explained by Duration</t>
  </si>
  <si>
    <t>y=</t>
  </si>
  <si>
    <r>
      <rPr>
        <b/>
        <i/>
        <sz val="11"/>
        <color theme="1"/>
        <rFont val="Calibri"/>
        <family val="2"/>
        <scheme val="minor"/>
      </rPr>
      <t>m1x1</t>
    </r>
    <r>
      <rPr>
        <sz val="11"/>
        <color theme="1"/>
        <rFont val="Calibri"/>
        <family val="2"/>
        <scheme val="minor"/>
      </rPr>
      <t>+ mNxN+ c</t>
    </r>
  </si>
  <si>
    <t>Price</t>
  </si>
  <si>
    <t>Yield</t>
  </si>
  <si>
    <t>% Change</t>
  </si>
  <si>
    <t>% change in Duration due to a change in yield</t>
  </si>
  <si>
    <t>Convexity (2nd Derivative)</t>
  </si>
  <si>
    <t>Duration (1st Derivative)</t>
  </si>
  <si>
    <t>Bond Parameters</t>
  </si>
  <si>
    <t>Periodicity (Semi- Annual)</t>
  </si>
  <si>
    <t>Maturity (in years)</t>
  </si>
  <si>
    <t>Cash Flows</t>
  </si>
  <si>
    <t>Discount Factor (YTM)</t>
  </si>
  <si>
    <t>PV of Cash Flows</t>
  </si>
  <si>
    <t xml:space="preserve">Macaulay's Duration </t>
  </si>
  <si>
    <t>Change in YTM</t>
  </si>
  <si>
    <t>Variable 1:</t>
  </si>
  <si>
    <t>YTM (Annualised)</t>
  </si>
  <si>
    <t>Expected Bond Price:</t>
  </si>
  <si>
    <t>Modified Duration:</t>
  </si>
  <si>
    <t>%</t>
  </si>
  <si>
    <t>As per Duration,</t>
  </si>
  <si>
    <t>1% rise in Bond Yield and 1% fall in Bond Yield</t>
  </si>
  <si>
    <t>Change in Bond price is inverse but equal</t>
  </si>
  <si>
    <t>Case 1: Yield falls</t>
  </si>
  <si>
    <t>Case 2: Yield Rises</t>
  </si>
  <si>
    <t>Inverse relationship is Linear in nature</t>
  </si>
  <si>
    <t>In actual terms, the inverse relationship is not linear but convex in nature</t>
  </si>
  <si>
    <t>Fall in Yield</t>
  </si>
  <si>
    <t>P1</t>
  </si>
  <si>
    <t xml:space="preserve">Rise in Yield </t>
  </si>
  <si>
    <t>P2</t>
  </si>
  <si>
    <t>P0</t>
  </si>
  <si>
    <t>Original Price</t>
  </si>
  <si>
    <t>(P1 -P0)&gt;(P0-P2)</t>
  </si>
  <si>
    <t>Change in Duration due to change in yield, which makes the graph non-linear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</si>
</sst>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9"/>
      <color theme="0"/>
      <name val="Tahoma"/>
      <family val="2"/>
    </font>
    <font>
      <b/>
      <sz val="9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9" fontId="0" fillId="0" borderId="0" xfId="0" applyNumberFormat="1"/>
    <xf numFmtId="43" fontId="0" fillId="0" borderId="0" xfId="1" applyFont="1"/>
    <xf numFmtId="43" fontId="0" fillId="0" borderId="0" xfId="1" applyNumberFormat="1" applyFont="1"/>
    <xf numFmtId="0" fontId="0" fillId="0" borderId="0" xfId="0" applyAlignment="1">
      <alignment horizontal="center"/>
    </xf>
    <xf numFmtId="43" fontId="0" fillId="0" borderId="0" xfId="0" applyNumberFormat="1"/>
    <xf numFmtId="43" fontId="2" fillId="0" borderId="0" xfId="0" applyNumberFormat="1" applyFont="1" applyAlignment="1">
      <alignment horizontal="center"/>
    </xf>
    <xf numFmtId="43" fontId="2" fillId="0" borderId="0" xfId="1" applyNumberFormat="1" applyFont="1"/>
    <xf numFmtId="10" fontId="0" fillId="0" borderId="0" xfId="2" applyNumberFormat="1" applyFont="1"/>
    <xf numFmtId="0" fontId="4" fillId="0" borderId="0" xfId="0" applyFont="1"/>
    <xf numFmtId="10" fontId="0" fillId="2" borderId="0" xfId="2" applyNumberFormat="1" applyFont="1" applyFill="1"/>
    <xf numFmtId="0" fontId="5" fillId="0" borderId="0" xfId="0" applyFont="1"/>
    <xf numFmtId="2" fontId="2" fillId="0" borderId="0" xfId="0" applyNumberFormat="1" applyFont="1"/>
    <xf numFmtId="0" fontId="6" fillId="0" borderId="0" xfId="0" applyFont="1"/>
    <xf numFmtId="0" fontId="0" fillId="2" borderId="0" xfId="0" applyFill="1"/>
    <xf numFmtId="0" fontId="2" fillId="2" borderId="0" xfId="0" applyFont="1" applyFill="1"/>
    <xf numFmtId="0" fontId="2" fillId="0" borderId="0" xfId="0" applyFont="1" applyFill="1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2" fillId="2" borderId="0" xfId="0" applyFont="1" applyFill="1" applyAlignment="1">
      <alignment horizontal="center"/>
    </xf>
    <xf numFmtId="10" fontId="0" fillId="3" borderId="0" xfId="0" applyNumberFormat="1" applyFill="1"/>
    <xf numFmtId="43" fontId="2" fillId="0" borderId="0" xfId="2" applyNumberFormat="1" applyFont="1"/>
    <xf numFmtId="43" fontId="2" fillId="0" borderId="0" xfId="1" applyFont="1"/>
    <xf numFmtId="10" fontId="2" fillId="0" borderId="0" xfId="0" applyNumberFormat="1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indent="1"/>
    </xf>
    <xf numFmtId="9" fontId="8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3" fontId="8" fillId="0" borderId="0" xfId="1" applyFont="1" applyAlignment="1">
      <alignment vertical="center"/>
    </xf>
    <xf numFmtId="43" fontId="8" fillId="0" borderId="0" xfId="1" applyFont="1" applyAlignment="1">
      <alignment horizontal="center" vertical="center"/>
    </xf>
    <xf numFmtId="43" fontId="8" fillId="0" borderId="0" xfId="0" applyNumberFormat="1" applyFont="1" applyAlignment="1">
      <alignment vertical="center"/>
    </xf>
    <xf numFmtId="43" fontId="7" fillId="0" borderId="0" xfId="0" applyNumberFormat="1" applyFont="1" applyAlignment="1">
      <alignment vertical="center"/>
    </xf>
    <xf numFmtId="43" fontId="7" fillId="0" borderId="0" xfId="1" applyNumberFormat="1" applyFont="1" applyAlignment="1">
      <alignment vertical="center"/>
    </xf>
    <xf numFmtId="43" fontId="7" fillId="0" borderId="0" xfId="1" applyFont="1" applyAlignment="1">
      <alignment vertical="center"/>
    </xf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44"/>
  <sheetViews>
    <sheetView tabSelected="1" topLeftCell="A28" zoomScale="85" zoomScaleNormal="85" workbookViewId="0">
      <selection activeCell="I34" sqref="I34"/>
    </sheetView>
  </sheetViews>
  <sheetFormatPr defaultRowHeight="18.75" customHeight="1" x14ac:dyDescent="0.25"/>
  <cols>
    <col min="1" max="1" width="9.140625" style="29"/>
    <col min="2" max="2" width="12.85546875" style="29" customWidth="1"/>
    <col min="3" max="3" width="22.7109375" style="29" bestFit="1" customWidth="1"/>
    <col min="4" max="4" width="20.5703125" style="29" bestFit="1" customWidth="1"/>
    <col min="5" max="5" width="19.42578125" style="29" bestFit="1" customWidth="1"/>
    <col min="6" max="6" width="21.140625" style="29" bestFit="1" customWidth="1"/>
    <col min="7" max="8" width="22.7109375" style="29" bestFit="1" customWidth="1"/>
    <col min="9" max="9" width="19.42578125" style="29" bestFit="1" customWidth="1"/>
    <col min="10" max="10" width="18.28515625" style="29" customWidth="1"/>
    <col min="11" max="16384" width="9.140625" style="29"/>
  </cols>
  <sheetData>
    <row r="3" spans="2:10" s="30" customFormat="1" ht="18.75" customHeight="1" x14ac:dyDescent="0.25">
      <c r="D3" s="30" t="s">
        <v>11</v>
      </c>
      <c r="E3" s="30" t="s">
        <v>12</v>
      </c>
    </row>
    <row r="4" spans="2:10" ht="18.75" customHeight="1" x14ac:dyDescent="0.25">
      <c r="B4" s="32" t="s">
        <v>55</v>
      </c>
      <c r="C4" s="33" t="s">
        <v>4</v>
      </c>
      <c r="D4" s="34">
        <v>0.08</v>
      </c>
      <c r="E4" s="34">
        <v>0.09</v>
      </c>
    </row>
    <row r="5" spans="2:10" ht="18.75" customHeight="1" x14ac:dyDescent="0.25">
      <c r="B5" s="32"/>
      <c r="C5" s="33" t="s">
        <v>5</v>
      </c>
      <c r="D5" s="29">
        <v>100</v>
      </c>
      <c r="E5" s="29">
        <v>100</v>
      </c>
    </row>
    <row r="6" spans="2:10" ht="18.75" customHeight="1" x14ac:dyDescent="0.25">
      <c r="B6" s="32"/>
      <c r="C6" s="33" t="s">
        <v>64</v>
      </c>
      <c r="D6" s="34">
        <v>0.02</v>
      </c>
      <c r="E6" s="34">
        <v>7.0000000000000007E-2</v>
      </c>
    </row>
    <row r="7" spans="2:10" ht="18.75" customHeight="1" x14ac:dyDescent="0.25">
      <c r="B7" s="32"/>
      <c r="C7" s="33" t="s">
        <v>56</v>
      </c>
      <c r="D7" s="29">
        <v>2</v>
      </c>
      <c r="E7" s="29">
        <v>2</v>
      </c>
    </row>
    <row r="8" spans="2:10" ht="18.75" customHeight="1" x14ac:dyDescent="0.25">
      <c r="B8" s="32"/>
      <c r="C8" s="33" t="s">
        <v>57</v>
      </c>
      <c r="D8" s="29">
        <v>5</v>
      </c>
      <c r="E8" s="29">
        <v>3</v>
      </c>
    </row>
    <row r="10" spans="2:10" ht="18.75" customHeight="1" x14ac:dyDescent="0.25">
      <c r="B10" s="35" t="s">
        <v>63</v>
      </c>
      <c r="C10" s="29" t="s">
        <v>62</v>
      </c>
    </row>
    <row r="11" spans="2:10" ht="18.75" customHeight="1" x14ac:dyDescent="0.25">
      <c r="C11" s="36" t="s">
        <v>11</v>
      </c>
      <c r="D11" s="36"/>
      <c r="E11" s="36"/>
      <c r="F11" s="36"/>
      <c r="G11" s="36" t="s">
        <v>12</v>
      </c>
      <c r="H11" s="36"/>
      <c r="I11" s="36"/>
      <c r="J11" s="36"/>
    </row>
    <row r="12" spans="2:10" ht="18.75" customHeight="1" x14ac:dyDescent="0.25">
      <c r="B12" s="35" t="s">
        <v>0</v>
      </c>
      <c r="C12" s="35" t="s">
        <v>58</v>
      </c>
      <c r="D12" s="35" t="s">
        <v>59</v>
      </c>
      <c r="E12" s="35" t="s">
        <v>60</v>
      </c>
      <c r="F12" s="35" t="s">
        <v>61</v>
      </c>
      <c r="G12" s="35" t="s">
        <v>58</v>
      </c>
      <c r="H12" s="35" t="s">
        <v>59</v>
      </c>
      <c r="I12" s="35" t="s">
        <v>60</v>
      </c>
      <c r="J12" s="35" t="s">
        <v>61</v>
      </c>
    </row>
    <row r="13" spans="2:10" ht="18.75" customHeight="1" x14ac:dyDescent="0.25">
      <c r="B13" s="31">
        <v>1</v>
      </c>
      <c r="C13" s="37">
        <f>($D$4*$D$5)/$D$7</f>
        <v>4</v>
      </c>
      <c r="D13" s="38">
        <f>1/(1+$D$6/$D$7)</f>
        <v>0.99009900990099009</v>
      </c>
      <c r="E13" s="37">
        <f>D13*C13</f>
        <v>3.9603960396039604</v>
      </c>
      <c r="F13" s="39">
        <f>(E13/$E$24)*(B13/$D$7)</f>
        <v>1.5420431979761146E-2</v>
      </c>
      <c r="G13" s="29">
        <f>($E$4*$E$5)/$E$7</f>
        <v>4.5</v>
      </c>
      <c r="H13" s="37">
        <f>1/(1+$E$6/$E$7)</f>
        <v>0.96618357487922713</v>
      </c>
      <c r="I13" s="39">
        <f>H13*G13</f>
        <v>4.3478260869565224</v>
      </c>
      <c r="J13" s="37">
        <f>(I13/$I$24)*(B13/$E$7)</f>
        <v>2.0639351639721523E-2</v>
      </c>
    </row>
    <row r="14" spans="2:10" ht="18.75" customHeight="1" x14ac:dyDescent="0.25">
      <c r="B14" s="31">
        <v>2</v>
      </c>
      <c r="C14" s="37">
        <f t="shared" ref="C14:C22" si="0">($D$4*$D$5)/$D$7</f>
        <v>4</v>
      </c>
      <c r="D14" s="38">
        <f>D13/(1+$D$6/$D$7)</f>
        <v>0.98029604940692083</v>
      </c>
      <c r="E14" s="37">
        <f t="shared" ref="E14:E22" si="1">D14*C14</f>
        <v>3.9211841976276833</v>
      </c>
      <c r="F14" s="39">
        <f t="shared" ref="F14:F22" si="2">(E14/$E$24)*(B14/$D$7)</f>
        <v>3.0535508870814146E-2</v>
      </c>
      <c r="G14" s="29">
        <f t="shared" ref="G14:G18" si="3">($E$4*$E$5)/$E$7</f>
        <v>4.5</v>
      </c>
      <c r="H14" s="37">
        <f>H13/(1+$E$6/$E$7)</f>
        <v>0.93351070036640305</v>
      </c>
      <c r="I14" s="39">
        <f>H14*G14</f>
        <v>4.2007981516488133</v>
      </c>
      <c r="J14" s="37">
        <f t="shared" ref="J14:J18" si="4">(I14/$I$24)*(B14/$E$7)</f>
        <v>3.9882805100911148E-2</v>
      </c>
    </row>
    <row r="15" spans="2:10" ht="18.75" customHeight="1" x14ac:dyDescent="0.25">
      <c r="B15" s="31">
        <v>3</v>
      </c>
      <c r="C15" s="37">
        <f t="shared" si="0"/>
        <v>4</v>
      </c>
      <c r="D15" s="38">
        <f t="shared" ref="D15:D22" si="5">D14/(1+$D$6/$D$7)</f>
        <v>0.97059014792764442</v>
      </c>
      <c r="E15" s="37">
        <f t="shared" si="1"/>
        <v>3.8823605917105777</v>
      </c>
      <c r="F15" s="39">
        <f t="shared" si="2"/>
        <v>4.5349765649723983E-2</v>
      </c>
      <c r="G15" s="29">
        <f t="shared" si="3"/>
        <v>4.5</v>
      </c>
      <c r="H15" s="37">
        <f t="shared" ref="H15:H18" si="6">H14/(1+$E$6/$E$7)</f>
        <v>0.90194270566802237</v>
      </c>
      <c r="I15" s="39">
        <f>H15*G15</f>
        <v>4.0587421755061008</v>
      </c>
      <c r="J15" s="37">
        <f t="shared" si="4"/>
        <v>5.7801166812914723E-2</v>
      </c>
    </row>
    <row r="16" spans="2:10" ht="18.75" customHeight="1" x14ac:dyDescent="0.25">
      <c r="B16" s="31">
        <v>4</v>
      </c>
      <c r="C16" s="37">
        <f t="shared" si="0"/>
        <v>4</v>
      </c>
      <c r="D16" s="38">
        <f t="shared" si="5"/>
        <v>0.96098034448281622</v>
      </c>
      <c r="E16" s="37">
        <f t="shared" si="1"/>
        <v>3.8439213779312649</v>
      </c>
      <c r="F16" s="39">
        <f t="shared" si="2"/>
        <v>5.9867677425378192E-2</v>
      </c>
      <c r="G16" s="29">
        <f t="shared" si="3"/>
        <v>4.5</v>
      </c>
      <c r="H16" s="37">
        <f t="shared" si="6"/>
        <v>0.87144222769857238</v>
      </c>
      <c r="I16" s="39">
        <f>H16*G16</f>
        <v>3.9214900246435755</v>
      </c>
      <c r="J16" s="37">
        <f t="shared" si="4"/>
        <v>7.4462050644656649E-2</v>
      </c>
    </row>
    <row r="17" spans="2:11" ht="18.75" customHeight="1" x14ac:dyDescent="0.25">
      <c r="B17" s="31">
        <v>5</v>
      </c>
      <c r="C17" s="37">
        <f t="shared" si="0"/>
        <v>4</v>
      </c>
      <c r="D17" s="38">
        <f t="shared" si="5"/>
        <v>0.95146568760674877</v>
      </c>
      <c r="E17" s="37">
        <f t="shared" si="1"/>
        <v>3.8058627504269951</v>
      </c>
      <c r="F17" s="39">
        <f t="shared" si="2"/>
        <v>7.4093660179923512E-2</v>
      </c>
      <c r="G17" s="29">
        <f t="shared" si="3"/>
        <v>4.5</v>
      </c>
      <c r="H17" s="37">
        <f t="shared" si="6"/>
        <v>0.84197316685852408</v>
      </c>
      <c r="I17" s="39">
        <f>H17*G17</f>
        <v>3.7888792508633582</v>
      </c>
      <c r="J17" s="37">
        <f t="shared" si="4"/>
        <v>8.9930012855865521E-2</v>
      </c>
    </row>
    <row r="18" spans="2:11" ht="18.75" customHeight="1" x14ac:dyDescent="0.25">
      <c r="B18" s="31">
        <v>6</v>
      </c>
      <c r="C18" s="37">
        <f t="shared" si="0"/>
        <v>4</v>
      </c>
      <c r="D18" s="38">
        <f t="shared" si="5"/>
        <v>0.94204523525420669</v>
      </c>
      <c r="E18" s="37">
        <f t="shared" si="1"/>
        <v>3.7681809410168268</v>
      </c>
      <c r="F18" s="39">
        <f t="shared" si="2"/>
        <v>8.8032071500899214E-2</v>
      </c>
      <c r="G18" s="29">
        <f>(($E$4*$E$5)/$E$7)+E5</f>
        <v>104.5</v>
      </c>
      <c r="H18" s="37">
        <f t="shared" si="6"/>
        <v>0.81350064430775282</v>
      </c>
      <c r="I18" s="39">
        <f>H18*G18</f>
        <v>85.010817330160165</v>
      </c>
      <c r="J18" s="37">
        <f t="shared" si="4"/>
        <v>2.4213040498390845</v>
      </c>
    </row>
    <row r="19" spans="2:11" ht="18.75" customHeight="1" x14ac:dyDescent="0.25">
      <c r="B19" s="31">
        <v>7</v>
      </c>
      <c r="C19" s="37">
        <f t="shared" si="0"/>
        <v>4</v>
      </c>
      <c r="D19" s="38">
        <f t="shared" si="5"/>
        <v>0.93271805470713531</v>
      </c>
      <c r="E19" s="37">
        <f t="shared" si="1"/>
        <v>3.7308722188285413</v>
      </c>
      <c r="F19" s="39">
        <f t="shared" si="2"/>
        <v>0.10168721130466907</v>
      </c>
    </row>
    <row r="20" spans="2:11" ht="18.75" customHeight="1" x14ac:dyDescent="0.25">
      <c r="B20" s="31">
        <v>8</v>
      </c>
      <c r="C20" s="37">
        <f t="shared" si="0"/>
        <v>4</v>
      </c>
      <c r="D20" s="38">
        <f t="shared" si="5"/>
        <v>0.92348322248231218</v>
      </c>
      <c r="E20" s="37">
        <f t="shared" si="1"/>
        <v>3.6939328899292487</v>
      </c>
      <c r="F20" s="39">
        <f t="shared" si="2"/>
        <v>0.11506332255125212</v>
      </c>
    </row>
    <row r="21" spans="2:11" ht="18.75" customHeight="1" x14ac:dyDescent="0.25">
      <c r="B21" s="31">
        <v>9</v>
      </c>
      <c r="C21" s="37">
        <f t="shared" si="0"/>
        <v>4</v>
      </c>
      <c r="D21" s="38">
        <f t="shared" si="5"/>
        <v>0.914339824239913</v>
      </c>
      <c r="E21" s="37">
        <f t="shared" si="1"/>
        <v>3.657359296959652</v>
      </c>
      <c r="F21" s="39">
        <f t="shared" si="2"/>
        <v>0.12816459195065211</v>
      </c>
    </row>
    <row r="22" spans="2:11" ht="18.75" customHeight="1" x14ac:dyDescent="0.25">
      <c r="B22" s="31">
        <v>10</v>
      </c>
      <c r="C22" s="37">
        <f>(($D$4*$D$5)/$D$7)+D5</f>
        <v>104</v>
      </c>
      <c r="D22" s="38">
        <f t="shared" si="5"/>
        <v>0.90528695469298315</v>
      </c>
      <c r="E22" s="37">
        <f t="shared" si="1"/>
        <v>94.149843288070244</v>
      </c>
      <c r="F22" s="39">
        <f t="shared" si="2"/>
        <v>3.6658739171803676</v>
      </c>
    </row>
    <row r="24" spans="2:11" ht="18.75" customHeight="1" x14ac:dyDescent="0.25">
      <c r="D24" s="30" t="s">
        <v>65</v>
      </c>
      <c r="E24" s="42">
        <f>SUM(E13:E23)</f>
        <v>128.41391359210499</v>
      </c>
      <c r="F24" s="40">
        <f>SUM(F13:F22)</f>
        <v>4.3240881585934412</v>
      </c>
      <c r="G24" s="29" t="s">
        <v>44</v>
      </c>
      <c r="H24" s="30" t="s">
        <v>65</v>
      </c>
      <c r="I24" s="41">
        <f>SUM(I13:I23)</f>
        <v>105.32855301977852</v>
      </c>
      <c r="J24" s="41">
        <f>SUM(J13:J23)</f>
        <v>2.7040194368931543</v>
      </c>
      <c r="K24" s="29" t="s">
        <v>44</v>
      </c>
    </row>
    <row r="26" spans="2:11" ht="18.75" customHeight="1" x14ac:dyDescent="0.25">
      <c r="E26" s="30" t="s">
        <v>66</v>
      </c>
      <c r="F26" s="41">
        <f>F24/(1+D6/2)</f>
        <v>4.2812754045479613</v>
      </c>
      <c r="G26" s="29" t="s">
        <v>67</v>
      </c>
      <c r="I26" s="30" t="s">
        <v>66</v>
      </c>
      <c r="J26" s="42">
        <f>J24/(1+$E$6/2)</f>
        <v>2.6125791660803426</v>
      </c>
      <c r="K26" s="29" t="s">
        <v>67</v>
      </c>
    </row>
    <row r="30" spans="2:11" ht="18.75" customHeight="1" x14ac:dyDescent="0.25">
      <c r="D30" s="30" t="s">
        <v>68</v>
      </c>
    </row>
    <row r="32" spans="2:11" ht="18.75" customHeight="1" x14ac:dyDescent="0.25">
      <c r="D32" s="29" t="s">
        <v>69</v>
      </c>
    </row>
    <row r="33" spans="3:7" ht="18.75" customHeight="1" x14ac:dyDescent="0.25">
      <c r="D33" s="29" t="s">
        <v>70</v>
      </c>
    </row>
    <row r="34" spans="3:7" ht="18.75" customHeight="1" x14ac:dyDescent="0.25">
      <c r="C34" s="46"/>
      <c r="D34" s="47" t="s">
        <v>6</v>
      </c>
      <c r="E34" s="47" t="s">
        <v>9</v>
      </c>
      <c r="F34" s="47" t="s">
        <v>37</v>
      </c>
      <c r="G34" s="44" t="s">
        <v>73</v>
      </c>
    </row>
    <row r="35" spans="3:7" ht="18.75" customHeight="1" x14ac:dyDescent="0.25">
      <c r="C35" s="43"/>
      <c r="D35" s="45">
        <v>0.06</v>
      </c>
      <c r="E35" s="43">
        <v>100</v>
      </c>
      <c r="F35" s="45">
        <v>0.04</v>
      </c>
      <c r="G35" s="44"/>
    </row>
    <row r="36" spans="3:7" ht="18.75" customHeight="1" x14ac:dyDescent="0.25">
      <c r="C36" s="43" t="s">
        <v>71</v>
      </c>
      <c r="D36" s="45">
        <v>0.05</v>
      </c>
      <c r="E36" s="43">
        <v>104</v>
      </c>
      <c r="F36" s="43"/>
      <c r="G36" s="44"/>
    </row>
    <row r="37" spans="3:7" ht="18.75" customHeight="1" x14ac:dyDescent="0.25">
      <c r="C37" s="43" t="s">
        <v>72</v>
      </c>
      <c r="D37" s="45">
        <v>7.0000000000000007E-2</v>
      </c>
      <c r="E37" s="43">
        <v>96</v>
      </c>
      <c r="F37" s="43"/>
      <c r="G37" s="44"/>
    </row>
    <row r="39" spans="3:7" ht="18.75" customHeight="1" x14ac:dyDescent="0.25">
      <c r="D39" s="30" t="s">
        <v>74</v>
      </c>
    </row>
    <row r="40" spans="3:7" ht="18.75" customHeight="1" x14ac:dyDescent="0.25">
      <c r="C40" s="29" t="s">
        <v>80</v>
      </c>
      <c r="D40" s="29" t="s">
        <v>79</v>
      </c>
    </row>
    <row r="41" spans="3:7" ht="18.75" customHeight="1" x14ac:dyDescent="0.25">
      <c r="C41" s="29" t="s">
        <v>75</v>
      </c>
      <c r="D41" s="29" t="s">
        <v>76</v>
      </c>
      <c r="E41" s="29" t="s">
        <v>81</v>
      </c>
    </row>
    <row r="42" spans="3:7" ht="18.75" customHeight="1" x14ac:dyDescent="0.25">
      <c r="C42" s="29" t="s">
        <v>77</v>
      </c>
      <c r="D42" s="29" t="s">
        <v>78</v>
      </c>
    </row>
    <row r="44" spans="3:7" ht="18.75" customHeight="1" x14ac:dyDescent="0.25">
      <c r="D44" s="30" t="s">
        <v>82</v>
      </c>
    </row>
  </sheetData>
  <mergeCells count="4">
    <mergeCell ref="B4:B8"/>
    <mergeCell ref="C11:F11"/>
    <mergeCell ref="G11:J11"/>
    <mergeCell ref="G34:G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9"/>
  <sheetViews>
    <sheetView zoomScaleNormal="100" workbookViewId="0">
      <selection activeCell="B23" sqref="B23"/>
    </sheetView>
  </sheetViews>
  <sheetFormatPr defaultRowHeight="15" x14ac:dyDescent="0.25"/>
  <cols>
    <col min="1" max="1" width="13" customWidth="1"/>
    <col min="2" max="2" width="19.42578125" bestFit="1" customWidth="1"/>
    <col min="3" max="3" width="30.5703125" bestFit="1" customWidth="1"/>
    <col min="4" max="4" width="22" bestFit="1" customWidth="1"/>
    <col min="5" max="5" width="17.28515625" bestFit="1" customWidth="1"/>
    <col min="6" max="6" width="22.42578125" bestFit="1" customWidth="1"/>
  </cols>
  <sheetData>
    <row r="1" spans="2:11" x14ac:dyDescent="0.25">
      <c r="C1" s="1" t="s">
        <v>13</v>
      </c>
      <c r="D1" s="1" t="s">
        <v>14</v>
      </c>
    </row>
    <row r="2" spans="2:11" x14ac:dyDescent="0.25">
      <c r="B2" t="s">
        <v>4</v>
      </c>
      <c r="C2" s="3">
        <v>7.0000000000000007E-2</v>
      </c>
      <c r="D2" s="3">
        <v>7.0000000000000007E-2</v>
      </c>
      <c r="F2" s="15" t="s">
        <v>30</v>
      </c>
    </row>
    <row r="3" spans="2:11" x14ac:dyDescent="0.25">
      <c r="B3" t="s">
        <v>5</v>
      </c>
      <c r="C3">
        <v>100</v>
      </c>
      <c r="D3">
        <v>100</v>
      </c>
    </row>
    <row r="4" spans="2:11" x14ac:dyDescent="0.25">
      <c r="B4" t="s">
        <v>6</v>
      </c>
      <c r="C4" s="3">
        <v>0.08</v>
      </c>
      <c r="D4" s="3">
        <v>0.06</v>
      </c>
      <c r="F4" s="11" t="s">
        <v>20</v>
      </c>
    </row>
    <row r="5" spans="2:11" x14ac:dyDescent="0.25">
      <c r="B5" t="s">
        <v>7</v>
      </c>
      <c r="C5">
        <v>1</v>
      </c>
      <c r="D5">
        <v>1</v>
      </c>
      <c r="E5" t="s">
        <v>8</v>
      </c>
    </row>
    <row r="6" spans="2:11" x14ac:dyDescent="0.25">
      <c r="B6" t="s">
        <v>21</v>
      </c>
      <c r="C6" s="4">
        <v>100</v>
      </c>
      <c r="D6" s="4">
        <v>100</v>
      </c>
    </row>
    <row r="7" spans="2:11" x14ac:dyDescent="0.25">
      <c r="C7" s="4"/>
      <c r="D7" s="4"/>
      <c r="F7" t="s">
        <v>29</v>
      </c>
    </row>
    <row r="8" spans="2:11" x14ac:dyDescent="0.25">
      <c r="C8" s="4"/>
    </row>
    <row r="9" spans="2:11" x14ac:dyDescent="0.25">
      <c r="B9" s="1" t="s">
        <v>11</v>
      </c>
    </row>
    <row r="10" spans="2:11" s="2" customFormat="1" x14ac:dyDescent="0.25">
      <c r="B10" s="2" t="s">
        <v>43</v>
      </c>
      <c r="C10" s="2" t="s">
        <v>1</v>
      </c>
      <c r="D10" s="2" t="s">
        <v>10</v>
      </c>
      <c r="E10" s="2" t="s">
        <v>2</v>
      </c>
      <c r="F10" s="2" t="s">
        <v>28</v>
      </c>
      <c r="K10" s="2" t="s">
        <v>3</v>
      </c>
    </row>
    <row r="11" spans="2:11" x14ac:dyDescent="0.25">
      <c r="B11" s="6">
        <v>1</v>
      </c>
      <c r="C11">
        <f>$C$2*$C$3</f>
        <v>7.0000000000000009</v>
      </c>
      <c r="D11">
        <f>1/(1+$C$4)</f>
        <v>0.92592592592592582</v>
      </c>
      <c r="E11" s="5">
        <f>C11*D11</f>
        <v>6.4814814814814818</v>
      </c>
      <c r="F11">
        <f>E11/$E$17*B11</f>
        <v>6.7510305561011424E-2</v>
      </c>
    </row>
    <row r="12" spans="2:11" x14ac:dyDescent="0.25">
      <c r="B12" s="6">
        <v>2</v>
      </c>
      <c r="C12">
        <f>$C$2*$C$3</f>
        <v>7.0000000000000009</v>
      </c>
      <c r="D12">
        <f>D11/(1+$C$4)</f>
        <v>0.8573388203017831</v>
      </c>
      <c r="E12" s="5">
        <f>C12*D12</f>
        <v>6.0013717421124824</v>
      </c>
      <c r="F12">
        <f t="shared" ref="F12:F15" si="0">E12/$E$17*B12</f>
        <v>0.12501908437224335</v>
      </c>
    </row>
    <row r="13" spans="2:11" x14ac:dyDescent="0.25">
      <c r="B13" s="6">
        <v>3</v>
      </c>
      <c r="C13">
        <f>$C$2*$C$3</f>
        <v>7.0000000000000009</v>
      </c>
      <c r="D13">
        <f>D12/(1+$C$4)</f>
        <v>0.79383224102016947</v>
      </c>
      <c r="E13" s="5">
        <f>C13*D13</f>
        <v>5.5568256871411874</v>
      </c>
      <c r="F13">
        <f t="shared" si="0"/>
        <v>0.17363761718367132</v>
      </c>
    </row>
    <row r="14" spans="2:11" x14ac:dyDescent="0.25">
      <c r="B14" s="6">
        <v>4</v>
      </c>
      <c r="C14">
        <f>$C$2*$C$3</f>
        <v>7.0000000000000009</v>
      </c>
      <c r="D14">
        <f>D13/(1+$C$4)</f>
        <v>0.73502985279645316</v>
      </c>
      <c r="E14" s="5">
        <f>C14*D14</f>
        <v>5.1452089695751724</v>
      </c>
      <c r="F14">
        <f t="shared" si="0"/>
        <v>0.2143674286218164</v>
      </c>
    </row>
    <row r="15" spans="2:11" x14ac:dyDescent="0.25">
      <c r="B15" s="6">
        <v>5</v>
      </c>
      <c r="C15">
        <f>C14+C3</f>
        <v>107</v>
      </c>
      <c r="D15">
        <f>D14/(1+$C$4)</f>
        <v>0.68058319703375292</v>
      </c>
      <c r="E15" s="5">
        <f>C15*D15</f>
        <v>72.822402082611561</v>
      </c>
      <c r="F15">
        <f t="shared" si="0"/>
        <v>3.7925454468476119</v>
      </c>
    </row>
    <row r="17" spans="2:7" x14ac:dyDescent="0.25">
      <c r="B17" s="13" t="s">
        <v>45</v>
      </c>
      <c r="D17" s="1" t="s">
        <v>42</v>
      </c>
      <c r="E17" s="7">
        <f>SUM(E11:E16)</f>
        <v>96.007289962921888</v>
      </c>
      <c r="F17" s="14">
        <f>SUM(F11:F16)</f>
        <v>4.3730798825863548</v>
      </c>
      <c r="G17" s="1" t="s">
        <v>44</v>
      </c>
    </row>
    <row r="18" spans="2:7" x14ac:dyDescent="0.25">
      <c r="D18" t="s">
        <v>19</v>
      </c>
      <c r="E18" s="12">
        <f>(E17-C6)/C6</f>
        <v>-3.9927100370781121E-2</v>
      </c>
    </row>
    <row r="19" spans="2:7" x14ac:dyDescent="0.25">
      <c r="E19" s="12"/>
      <c r="F19">
        <f>F17/(1+C4)</f>
        <v>4.0491480394318096</v>
      </c>
    </row>
    <row r="20" spans="2:7" x14ac:dyDescent="0.25">
      <c r="D20" t="s">
        <v>22</v>
      </c>
      <c r="E20" s="12" t="s">
        <v>23</v>
      </c>
      <c r="F20" s="25">
        <v>4.0500000000000001E-2</v>
      </c>
    </row>
    <row r="21" spans="2:7" x14ac:dyDescent="0.25">
      <c r="D21" t="s">
        <v>24</v>
      </c>
      <c r="E21" s="12" t="s">
        <v>25</v>
      </c>
      <c r="F21" s="6" t="s">
        <v>46</v>
      </c>
    </row>
    <row r="22" spans="2:7" x14ac:dyDescent="0.25">
      <c r="B22" s="1"/>
    </row>
    <row r="23" spans="2:7" x14ac:dyDescent="0.25">
      <c r="B23" s="2"/>
      <c r="C23" s="2"/>
      <c r="D23" s="2"/>
      <c r="E23" s="2" t="s">
        <v>47</v>
      </c>
      <c r="F23" t="s">
        <v>48</v>
      </c>
    </row>
    <row r="24" spans="2:7" x14ac:dyDescent="0.25">
      <c r="B24" s="2" t="s">
        <v>12</v>
      </c>
      <c r="C24" s="8"/>
      <c r="D24" s="2"/>
      <c r="E24" s="5"/>
    </row>
    <row r="25" spans="2:7" x14ac:dyDescent="0.25">
      <c r="B25" s="2" t="s">
        <v>0</v>
      </c>
      <c r="C25" s="1" t="s">
        <v>1</v>
      </c>
      <c r="D25" s="1" t="s">
        <v>15</v>
      </c>
      <c r="E25" s="9" t="s">
        <v>2</v>
      </c>
    </row>
    <row r="26" spans="2:7" x14ac:dyDescent="0.25">
      <c r="B26" s="6">
        <v>1</v>
      </c>
      <c r="C26">
        <v>7</v>
      </c>
      <c r="D26" s="4">
        <f>1/(1+C4)</f>
        <v>0.92592592592592582</v>
      </c>
      <c r="E26" s="5">
        <f>C26*D26</f>
        <v>6.481481481481481</v>
      </c>
      <c r="F26">
        <f>E26/$E$28*B26</f>
        <v>6.5991620111731847E-2</v>
      </c>
    </row>
    <row r="27" spans="2:7" x14ac:dyDescent="0.25">
      <c r="B27" s="6">
        <v>2</v>
      </c>
      <c r="C27">
        <v>107</v>
      </c>
      <c r="D27" s="4">
        <f>D26/(1+C4)</f>
        <v>0.8573388203017831</v>
      </c>
      <c r="E27" s="5">
        <f>C27*D27</f>
        <v>91.73525377229079</v>
      </c>
      <c r="F27">
        <f>E27/$E$28*B27</f>
        <v>1.8680167597765363</v>
      </c>
    </row>
    <row r="28" spans="2:7" x14ac:dyDescent="0.25">
      <c r="B28" s="6"/>
      <c r="D28" t="s">
        <v>19</v>
      </c>
      <c r="E28" s="26">
        <f>SUM(E26:E27)</f>
        <v>98.216735253772271</v>
      </c>
      <c r="F28" s="27">
        <f>SUM(F26:F27)</f>
        <v>1.9340083798882681</v>
      </c>
      <c r="G28" s="1" t="s">
        <v>44</v>
      </c>
    </row>
    <row r="29" spans="2:7" x14ac:dyDescent="0.25">
      <c r="B29" s="6"/>
      <c r="C29" t="s">
        <v>16</v>
      </c>
      <c r="E29" s="5"/>
      <c r="F29" s="4">
        <f>F28/(1+C4)</f>
        <v>1.7907484998965444</v>
      </c>
    </row>
    <row r="30" spans="2:7" x14ac:dyDescent="0.25">
      <c r="B30" s="6"/>
      <c r="E30" s="5"/>
    </row>
    <row r="31" spans="2:7" x14ac:dyDescent="0.25">
      <c r="B31" s="6"/>
      <c r="E31" s="5"/>
    </row>
    <row r="32" spans="2:7" x14ac:dyDescent="0.25">
      <c r="B32" s="6"/>
      <c r="E32" s="5"/>
      <c r="F32" s="2" t="s">
        <v>33</v>
      </c>
    </row>
    <row r="33" spans="2:6" x14ac:dyDescent="0.25">
      <c r="B33" s="24" t="s">
        <v>18</v>
      </c>
      <c r="C33" s="17" t="s">
        <v>17</v>
      </c>
      <c r="D33" s="16"/>
      <c r="E33" s="16"/>
      <c r="F33" s="16" t="s">
        <v>31</v>
      </c>
    </row>
    <row r="34" spans="2:6" x14ac:dyDescent="0.25">
      <c r="B34" s="2"/>
      <c r="C34" s="1"/>
    </row>
    <row r="35" spans="2:6" x14ac:dyDescent="0.25">
      <c r="B35" s="24" t="s">
        <v>26</v>
      </c>
      <c r="C35" s="17" t="s">
        <v>27</v>
      </c>
      <c r="D35" s="16"/>
      <c r="E35" s="16"/>
      <c r="F35" s="16" t="s">
        <v>32</v>
      </c>
    </row>
    <row r="36" spans="2:6" x14ac:dyDescent="0.25">
      <c r="B36" s="2"/>
      <c r="C36" s="13"/>
      <c r="D36" s="1"/>
    </row>
    <row r="37" spans="2:6" x14ac:dyDescent="0.25">
      <c r="B37" s="2"/>
      <c r="C37" s="1"/>
      <c r="D37" s="1"/>
    </row>
    <row r="38" spans="2:6" x14ac:dyDescent="0.25">
      <c r="B38" s="2"/>
      <c r="C38" s="13"/>
    </row>
    <row r="39" spans="2:6" x14ac:dyDescent="0.25">
      <c r="B39" s="2"/>
      <c r="C39" s="1"/>
    </row>
    <row r="40" spans="2:6" x14ac:dyDescent="0.25">
      <c r="B40" s="2"/>
      <c r="C40" s="1" t="s">
        <v>34</v>
      </c>
    </row>
    <row r="41" spans="2:6" x14ac:dyDescent="0.25">
      <c r="D41" s="1"/>
      <c r="E41" s="7"/>
    </row>
    <row r="42" spans="2:6" x14ac:dyDescent="0.25">
      <c r="C42" t="s">
        <v>35</v>
      </c>
    </row>
    <row r="44" spans="2:6" x14ac:dyDescent="0.25">
      <c r="B44" s="1"/>
      <c r="C44" s="1" t="s">
        <v>36</v>
      </c>
      <c r="D44" s="1" t="s">
        <v>37</v>
      </c>
      <c r="E44" s="18"/>
      <c r="F44" s="19"/>
    </row>
    <row r="45" spans="2:6" x14ac:dyDescent="0.25">
      <c r="C45" s="6"/>
      <c r="D45" s="6"/>
      <c r="E45" s="19"/>
      <c r="F45" s="19"/>
    </row>
    <row r="46" spans="2:6" ht="45" customHeight="1" x14ac:dyDescent="0.25">
      <c r="C46" s="22" t="s">
        <v>41</v>
      </c>
      <c r="D46" s="21" t="s">
        <v>39</v>
      </c>
      <c r="E46" s="20"/>
      <c r="F46" s="20"/>
    </row>
    <row r="47" spans="2:6" x14ac:dyDescent="0.25">
      <c r="C47" s="23" t="s">
        <v>38</v>
      </c>
      <c r="D47" t="s">
        <v>40</v>
      </c>
      <c r="E47" s="20"/>
      <c r="F47" s="20"/>
    </row>
    <row r="48" spans="2:6" x14ac:dyDescent="0.25">
      <c r="E48" s="20"/>
      <c r="F48" s="20"/>
    </row>
    <row r="49" spans="3:6" x14ac:dyDescent="0.25">
      <c r="E49" s="19"/>
      <c r="F49" s="19"/>
    </row>
    <row r="50" spans="3:6" x14ac:dyDescent="0.25">
      <c r="C50" s="1" t="s">
        <v>54</v>
      </c>
      <c r="D50" s="28">
        <v>4.0500000000000001E-2</v>
      </c>
    </row>
    <row r="51" spans="3:6" x14ac:dyDescent="0.25">
      <c r="C51" s="1" t="s">
        <v>50</v>
      </c>
      <c r="D51" s="1" t="s">
        <v>49</v>
      </c>
      <c r="E51" s="1" t="s">
        <v>51</v>
      </c>
    </row>
    <row r="52" spans="3:6" x14ac:dyDescent="0.25">
      <c r="C52" s="3">
        <v>7.0000000000000007E-2</v>
      </c>
      <c r="D52">
        <v>100</v>
      </c>
      <c r="E52" s="3">
        <v>0</v>
      </c>
    </row>
    <row r="53" spans="3:6" x14ac:dyDescent="0.25">
      <c r="C53" s="3">
        <v>0.06</v>
      </c>
      <c r="D53">
        <v>104.05</v>
      </c>
      <c r="E53" s="10">
        <f>D53/$D$52-1</f>
        <v>4.049999999999998E-2</v>
      </c>
    </row>
    <row r="54" spans="3:6" x14ac:dyDescent="0.25">
      <c r="C54" s="3">
        <v>0.08</v>
      </c>
      <c r="D54">
        <v>95.95</v>
      </c>
      <c r="E54" s="10">
        <f>D54/$D$52-1</f>
        <v>-4.049999999999998E-2</v>
      </c>
    </row>
    <row r="55" spans="3:6" x14ac:dyDescent="0.25">
      <c r="C55" s="3">
        <v>0.1</v>
      </c>
      <c r="D55" s="4">
        <f>(D52*E55)+D52</f>
        <v>87.85</v>
      </c>
      <c r="E55" s="10">
        <f>-(C55-C52)*D50*100</f>
        <v>-0.1215</v>
      </c>
    </row>
    <row r="59" spans="3:6" x14ac:dyDescent="0.25">
      <c r="C59" s="1" t="s">
        <v>53</v>
      </c>
      <c r="D59" s="1" t="s">
        <v>52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Model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Sanil</dc:creator>
  <cp:lastModifiedBy>Sanil</cp:lastModifiedBy>
  <dcterms:created xsi:type="dcterms:W3CDTF">2021-02-20T02:13:47Z</dcterms:created>
  <dcterms:modified xsi:type="dcterms:W3CDTF">2021-02-27T04:00:42Z</dcterms:modified>
</cp:coreProperties>
</file>