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vy\Desktop\IAQS 2.0\MSC Sem 3\MDA\2024\Exam Papers\"/>
    </mc:Choice>
  </mc:AlternateContent>
  <xr:revisionPtr revIDLastSave="0" documentId="13_ncr:1_{FE81E50A-392B-4175-8900-B4D6D7C4645F}" xr6:coauthVersionLast="47" xr6:coauthVersionMax="47" xr10:uidLastSave="{00000000-0000-0000-0000-000000000000}"/>
  <bookViews>
    <workbookView xWindow="-108" yWindow="-108" windowWidth="23256" windowHeight="12456" activeTab="6" xr2:uid="{06179382-5BDA-4E89-9475-331583FFD92E}"/>
  </bookViews>
  <sheets>
    <sheet name="Input Data" sheetId="4" r:id="rId1"/>
    <sheet name="Simulated_Numbers" sheetId="2" r:id="rId2"/>
    <sheet name="Projections_A" sheetId="3" r:id="rId3"/>
    <sheet name="Projections_B" sheetId="5" r:id="rId4"/>
    <sheet name="GoalSeek Setup" sheetId="6" r:id="rId5"/>
    <sheet name="Chart 1" sheetId="7" r:id="rId6"/>
    <sheet name="Chart 2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1" i="8" l="1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O2" i="5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P2" i="3"/>
  <c r="E2" i="7"/>
  <c r="D2" i="7"/>
  <c r="C2" i="7"/>
  <c r="B2" i="7"/>
  <c r="B3" i="6"/>
  <c r="B2" i="6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N2" i="5"/>
  <c r="E101" i="5"/>
  <c r="L101" i="5" s="1"/>
  <c r="D101" i="5"/>
  <c r="F101" i="5" s="1"/>
  <c r="G101" i="5" s="1"/>
  <c r="C101" i="5"/>
  <c r="B101" i="5"/>
  <c r="D100" i="5"/>
  <c r="F100" i="5" s="1"/>
  <c r="G100" i="5" s="1"/>
  <c r="C100" i="5"/>
  <c r="B100" i="5"/>
  <c r="F99" i="5"/>
  <c r="G99" i="5" s="1"/>
  <c r="D99" i="5"/>
  <c r="C99" i="5"/>
  <c r="B99" i="5"/>
  <c r="E99" i="5" s="1"/>
  <c r="L99" i="5" s="1"/>
  <c r="D98" i="5"/>
  <c r="C98" i="5"/>
  <c r="B98" i="5"/>
  <c r="D97" i="5"/>
  <c r="C97" i="5"/>
  <c r="B97" i="5"/>
  <c r="H96" i="5"/>
  <c r="I96" i="5" s="1"/>
  <c r="J96" i="5" s="1"/>
  <c r="D96" i="5"/>
  <c r="C96" i="5"/>
  <c r="F96" i="5" s="1"/>
  <c r="G96" i="5" s="1"/>
  <c r="B96" i="5"/>
  <c r="E95" i="5"/>
  <c r="L95" i="5" s="1"/>
  <c r="D95" i="5"/>
  <c r="F95" i="5" s="1"/>
  <c r="G95" i="5" s="1"/>
  <c r="C95" i="5"/>
  <c r="B95" i="5"/>
  <c r="D94" i="5"/>
  <c r="C94" i="5"/>
  <c r="B94" i="5"/>
  <c r="D93" i="5"/>
  <c r="C93" i="5"/>
  <c r="B93" i="5"/>
  <c r="D92" i="5"/>
  <c r="C92" i="5"/>
  <c r="F92" i="5" s="1"/>
  <c r="G92" i="5" s="1"/>
  <c r="B92" i="5"/>
  <c r="H91" i="5"/>
  <c r="I91" i="5" s="1"/>
  <c r="J91" i="5" s="1"/>
  <c r="D91" i="5"/>
  <c r="C91" i="5"/>
  <c r="F91" i="5" s="1"/>
  <c r="G91" i="5" s="1"/>
  <c r="K91" i="5" s="1"/>
  <c r="B91" i="5"/>
  <c r="F90" i="5"/>
  <c r="G90" i="5" s="1"/>
  <c r="D90" i="5"/>
  <c r="C90" i="5"/>
  <c r="E90" i="5" s="1"/>
  <c r="L90" i="5" s="1"/>
  <c r="B90" i="5"/>
  <c r="F89" i="5"/>
  <c r="G89" i="5" s="1"/>
  <c r="E89" i="5"/>
  <c r="L89" i="5" s="1"/>
  <c r="D89" i="5"/>
  <c r="C89" i="5"/>
  <c r="B89" i="5"/>
  <c r="F88" i="5"/>
  <c r="G88" i="5" s="1"/>
  <c r="D88" i="5"/>
  <c r="C88" i="5"/>
  <c r="B88" i="5"/>
  <c r="F87" i="5"/>
  <c r="G87" i="5" s="1"/>
  <c r="D87" i="5"/>
  <c r="C87" i="5"/>
  <c r="B87" i="5"/>
  <c r="E87" i="5" s="1"/>
  <c r="L87" i="5" s="1"/>
  <c r="D86" i="5"/>
  <c r="C86" i="5"/>
  <c r="B86" i="5"/>
  <c r="D85" i="5"/>
  <c r="C85" i="5"/>
  <c r="B85" i="5"/>
  <c r="E84" i="5"/>
  <c r="L84" i="5" s="1"/>
  <c r="D84" i="5"/>
  <c r="C84" i="5"/>
  <c r="B84" i="5"/>
  <c r="F83" i="5"/>
  <c r="G83" i="5" s="1"/>
  <c r="E83" i="5"/>
  <c r="L83" i="5" s="1"/>
  <c r="D83" i="5"/>
  <c r="C83" i="5"/>
  <c r="B83" i="5"/>
  <c r="D82" i="5"/>
  <c r="C82" i="5"/>
  <c r="B82" i="5"/>
  <c r="F81" i="5"/>
  <c r="G81" i="5" s="1"/>
  <c r="E81" i="5"/>
  <c r="L81" i="5" s="1"/>
  <c r="D81" i="5"/>
  <c r="C81" i="5"/>
  <c r="B81" i="5"/>
  <c r="F80" i="5"/>
  <c r="G80" i="5" s="1"/>
  <c r="D80" i="5"/>
  <c r="C80" i="5"/>
  <c r="E80" i="5" s="1"/>
  <c r="L80" i="5" s="1"/>
  <c r="B80" i="5"/>
  <c r="E79" i="5"/>
  <c r="L79" i="5" s="1"/>
  <c r="D79" i="5"/>
  <c r="C79" i="5"/>
  <c r="B79" i="5"/>
  <c r="D78" i="5"/>
  <c r="C78" i="5"/>
  <c r="B78" i="5"/>
  <c r="L77" i="5"/>
  <c r="K77" i="5"/>
  <c r="E77" i="5"/>
  <c r="D77" i="5"/>
  <c r="F77" i="5" s="1"/>
  <c r="G77" i="5" s="1"/>
  <c r="C77" i="5"/>
  <c r="B77" i="5"/>
  <c r="D76" i="5"/>
  <c r="F76" i="5" s="1"/>
  <c r="G76" i="5" s="1"/>
  <c r="C76" i="5"/>
  <c r="B76" i="5"/>
  <c r="L75" i="5"/>
  <c r="M75" i="5" s="1"/>
  <c r="K75" i="5"/>
  <c r="F75" i="5"/>
  <c r="G75" i="5" s="1"/>
  <c r="H75" i="5" s="1"/>
  <c r="I75" i="5" s="1"/>
  <c r="J75" i="5" s="1"/>
  <c r="D75" i="5"/>
  <c r="C75" i="5"/>
  <c r="B75" i="5"/>
  <c r="E75" i="5" s="1"/>
  <c r="D74" i="5"/>
  <c r="C74" i="5"/>
  <c r="B74" i="5"/>
  <c r="D73" i="5"/>
  <c r="C73" i="5"/>
  <c r="B73" i="5"/>
  <c r="K72" i="5"/>
  <c r="J72" i="5"/>
  <c r="D72" i="5"/>
  <c r="C72" i="5"/>
  <c r="F72" i="5" s="1"/>
  <c r="G72" i="5" s="1"/>
  <c r="H72" i="5" s="1"/>
  <c r="I72" i="5" s="1"/>
  <c r="B72" i="5"/>
  <c r="L71" i="5"/>
  <c r="D71" i="5"/>
  <c r="F71" i="5" s="1"/>
  <c r="G71" i="5" s="1"/>
  <c r="C71" i="5"/>
  <c r="B71" i="5"/>
  <c r="E71" i="5" s="1"/>
  <c r="D70" i="5"/>
  <c r="C70" i="5"/>
  <c r="B70" i="5"/>
  <c r="F69" i="5"/>
  <c r="G69" i="5" s="1"/>
  <c r="K69" i="5" s="1"/>
  <c r="E69" i="5"/>
  <c r="L69" i="5" s="1"/>
  <c r="D69" i="5"/>
  <c r="C69" i="5"/>
  <c r="B69" i="5"/>
  <c r="G68" i="5"/>
  <c r="H68" i="5" s="1"/>
  <c r="I68" i="5" s="1"/>
  <c r="J68" i="5" s="1"/>
  <c r="E68" i="5"/>
  <c r="L68" i="5" s="1"/>
  <c r="D68" i="5"/>
  <c r="F68" i="5" s="1"/>
  <c r="C68" i="5"/>
  <c r="B68" i="5"/>
  <c r="D67" i="5"/>
  <c r="C67" i="5"/>
  <c r="E67" i="5" s="1"/>
  <c r="L67" i="5" s="1"/>
  <c r="B67" i="5"/>
  <c r="E66" i="5"/>
  <c r="L66" i="5" s="1"/>
  <c r="D66" i="5"/>
  <c r="C66" i="5"/>
  <c r="F66" i="5" s="1"/>
  <c r="G66" i="5" s="1"/>
  <c r="B66" i="5"/>
  <c r="E65" i="5"/>
  <c r="L65" i="5" s="1"/>
  <c r="D65" i="5"/>
  <c r="F65" i="5" s="1"/>
  <c r="G65" i="5" s="1"/>
  <c r="C65" i="5"/>
  <c r="B65" i="5"/>
  <c r="D64" i="5"/>
  <c r="F64" i="5" s="1"/>
  <c r="G64" i="5" s="1"/>
  <c r="C64" i="5"/>
  <c r="B64" i="5"/>
  <c r="H63" i="5"/>
  <c r="I63" i="5" s="1"/>
  <c r="J63" i="5" s="1"/>
  <c r="F63" i="5"/>
  <c r="G63" i="5" s="1"/>
  <c r="D63" i="5"/>
  <c r="C63" i="5"/>
  <c r="B63" i="5"/>
  <c r="E63" i="5" s="1"/>
  <c r="L63" i="5" s="1"/>
  <c r="D62" i="5"/>
  <c r="C62" i="5"/>
  <c r="B62" i="5"/>
  <c r="D61" i="5"/>
  <c r="C61" i="5"/>
  <c r="B61" i="5"/>
  <c r="D60" i="5"/>
  <c r="C60" i="5"/>
  <c r="F60" i="5" s="1"/>
  <c r="G60" i="5" s="1"/>
  <c r="B60" i="5"/>
  <c r="D59" i="5"/>
  <c r="F59" i="5" s="1"/>
  <c r="G59" i="5" s="1"/>
  <c r="C59" i="5"/>
  <c r="B59" i="5"/>
  <c r="E59" i="5" s="1"/>
  <c r="L59" i="5" s="1"/>
  <c r="D58" i="5"/>
  <c r="C58" i="5"/>
  <c r="B58" i="5"/>
  <c r="D57" i="5"/>
  <c r="C57" i="5"/>
  <c r="B57" i="5"/>
  <c r="H56" i="5"/>
  <c r="I56" i="5" s="1"/>
  <c r="J56" i="5" s="1"/>
  <c r="D56" i="5"/>
  <c r="C56" i="5"/>
  <c r="F56" i="5" s="1"/>
  <c r="G56" i="5" s="1"/>
  <c r="K56" i="5" s="1"/>
  <c r="B56" i="5"/>
  <c r="D55" i="5"/>
  <c r="C55" i="5"/>
  <c r="F55" i="5" s="1"/>
  <c r="G55" i="5" s="1"/>
  <c r="B55" i="5"/>
  <c r="F54" i="5"/>
  <c r="G54" i="5" s="1"/>
  <c r="D54" i="5"/>
  <c r="C54" i="5"/>
  <c r="E54" i="5" s="1"/>
  <c r="L54" i="5" s="1"/>
  <c r="B54" i="5"/>
  <c r="F53" i="5"/>
  <c r="G53" i="5" s="1"/>
  <c r="E53" i="5"/>
  <c r="L53" i="5" s="1"/>
  <c r="D53" i="5"/>
  <c r="C53" i="5"/>
  <c r="B53" i="5"/>
  <c r="F52" i="5"/>
  <c r="G52" i="5" s="1"/>
  <c r="D52" i="5"/>
  <c r="C52" i="5"/>
  <c r="B52" i="5"/>
  <c r="L51" i="5"/>
  <c r="K51" i="5"/>
  <c r="H51" i="5"/>
  <c r="I51" i="5" s="1"/>
  <c r="J51" i="5" s="1"/>
  <c r="F51" i="5"/>
  <c r="G51" i="5" s="1"/>
  <c r="D51" i="5"/>
  <c r="C51" i="5"/>
  <c r="B51" i="5"/>
  <c r="E51" i="5" s="1"/>
  <c r="D50" i="5"/>
  <c r="C50" i="5"/>
  <c r="B50" i="5"/>
  <c r="D49" i="5"/>
  <c r="C49" i="5"/>
  <c r="B49" i="5"/>
  <c r="E48" i="5"/>
  <c r="L48" i="5" s="1"/>
  <c r="D48" i="5"/>
  <c r="C48" i="5"/>
  <c r="B48" i="5"/>
  <c r="E47" i="5"/>
  <c r="L47" i="5" s="1"/>
  <c r="D47" i="5"/>
  <c r="F47" i="5" s="1"/>
  <c r="G47" i="5" s="1"/>
  <c r="C47" i="5"/>
  <c r="B47" i="5"/>
  <c r="D46" i="5"/>
  <c r="C46" i="5"/>
  <c r="B46" i="5"/>
  <c r="D45" i="5"/>
  <c r="C45" i="5"/>
  <c r="B45" i="5"/>
  <c r="D44" i="5"/>
  <c r="C44" i="5"/>
  <c r="F44" i="5" s="1"/>
  <c r="G44" i="5" s="1"/>
  <c r="B44" i="5"/>
  <c r="D43" i="5"/>
  <c r="C43" i="5"/>
  <c r="B43" i="5"/>
  <c r="D42" i="5"/>
  <c r="C42" i="5"/>
  <c r="B42" i="5"/>
  <c r="L41" i="5"/>
  <c r="E41" i="5"/>
  <c r="D41" i="5"/>
  <c r="F41" i="5" s="1"/>
  <c r="G41" i="5" s="1"/>
  <c r="C41" i="5"/>
  <c r="B41" i="5"/>
  <c r="K40" i="5"/>
  <c r="D40" i="5"/>
  <c r="F40" i="5" s="1"/>
  <c r="G40" i="5" s="1"/>
  <c r="H40" i="5" s="1"/>
  <c r="I40" i="5" s="1"/>
  <c r="J40" i="5" s="1"/>
  <c r="C40" i="5"/>
  <c r="B40" i="5"/>
  <c r="L39" i="5"/>
  <c r="M39" i="5" s="1"/>
  <c r="K39" i="5"/>
  <c r="F39" i="5"/>
  <c r="G39" i="5" s="1"/>
  <c r="H39" i="5" s="1"/>
  <c r="I39" i="5" s="1"/>
  <c r="J39" i="5" s="1"/>
  <c r="D39" i="5"/>
  <c r="C39" i="5"/>
  <c r="B39" i="5"/>
  <c r="E39" i="5" s="1"/>
  <c r="D38" i="5"/>
  <c r="C38" i="5"/>
  <c r="B38" i="5"/>
  <c r="D37" i="5"/>
  <c r="C37" i="5"/>
  <c r="B37" i="5"/>
  <c r="K36" i="5"/>
  <c r="D36" i="5"/>
  <c r="C36" i="5"/>
  <c r="F36" i="5" s="1"/>
  <c r="G36" i="5" s="1"/>
  <c r="H36" i="5" s="1"/>
  <c r="I36" i="5" s="1"/>
  <c r="J36" i="5" s="1"/>
  <c r="B36" i="5"/>
  <c r="D35" i="5"/>
  <c r="F35" i="5" s="1"/>
  <c r="G35" i="5" s="1"/>
  <c r="C35" i="5"/>
  <c r="B35" i="5"/>
  <c r="E35" i="5" s="1"/>
  <c r="L35" i="5" s="1"/>
  <c r="D34" i="5"/>
  <c r="C34" i="5"/>
  <c r="B34" i="5"/>
  <c r="L33" i="5"/>
  <c r="F33" i="5"/>
  <c r="G33" i="5" s="1"/>
  <c r="K33" i="5" s="1"/>
  <c r="E33" i="5"/>
  <c r="D33" i="5"/>
  <c r="C33" i="5"/>
  <c r="B33" i="5"/>
  <c r="E32" i="5"/>
  <c r="L32" i="5" s="1"/>
  <c r="D32" i="5"/>
  <c r="F32" i="5" s="1"/>
  <c r="G32" i="5" s="1"/>
  <c r="C32" i="5"/>
  <c r="B32" i="5"/>
  <c r="D31" i="5"/>
  <c r="C31" i="5"/>
  <c r="F31" i="5" s="1"/>
  <c r="G31" i="5" s="1"/>
  <c r="B31" i="5"/>
  <c r="F30" i="5"/>
  <c r="G30" i="5" s="1"/>
  <c r="D30" i="5"/>
  <c r="C30" i="5"/>
  <c r="B30" i="5"/>
  <c r="E29" i="5"/>
  <c r="L29" i="5" s="1"/>
  <c r="D29" i="5"/>
  <c r="F29" i="5" s="1"/>
  <c r="G29" i="5" s="1"/>
  <c r="C29" i="5"/>
  <c r="B29" i="5"/>
  <c r="D28" i="5"/>
  <c r="F28" i="5" s="1"/>
  <c r="G28" i="5" s="1"/>
  <c r="K28" i="5" s="1"/>
  <c r="C28" i="5"/>
  <c r="B28" i="5"/>
  <c r="F27" i="5"/>
  <c r="G27" i="5" s="1"/>
  <c r="E27" i="5"/>
  <c r="L27" i="5" s="1"/>
  <c r="D27" i="5"/>
  <c r="C27" i="5"/>
  <c r="B27" i="5"/>
  <c r="D26" i="5"/>
  <c r="C26" i="5"/>
  <c r="F26" i="5" s="1"/>
  <c r="G26" i="5" s="1"/>
  <c r="B26" i="5"/>
  <c r="D25" i="5"/>
  <c r="C25" i="5"/>
  <c r="B25" i="5"/>
  <c r="D24" i="5"/>
  <c r="C24" i="5"/>
  <c r="F24" i="5" s="1"/>
  <c r="G24" i="5" s="1"/>
  <c r="H24" i="5" s="1"/>
  <c r="I24" i="5" s="1"/>
  <c r="J24" i="5" s="1"/>
  <c r="B24" i="5"/>
  <c r="E23" i="5"/>
  <c r="L23" i="5" s="1"/>
  <c r="D23" i="5"/>
  <c r="F23" i="5" s="1"/>
  <c r="G23" i="5" s="1"/>
  <c r="C23" i="5"/>
  <c r="B23" i="5"/>
  <c r="D22" i="5"/>
  <c r="C22" i="5"/>
  <c r="B22" i="5"/>
  <c r="D21" i="5"/>
  <c r="C21" i="5"/>
  <c r="B21" i="5"/>
  <c r="D20" i="5"/>
  <c r="C20" i="5"/>
  <c r="F20" i="5" s="1"/>
  <c r="G20" i="5" s="1"/>
  <c r="K20" i="5" s="1"/>
  <c r="B20" i="5"/>
  <c r="D19" i="5"/>
  <c r="C19" i="5"/>
  <c r="F19" i="5" s="1"/>
  <c r="G19" i="5" s="1"/>
  <c r="B19" i="5"/>
  <c r="F18" i="5"/>
  <c r="G18" i="5" s="1"/>
  <c r="D18" i="5"/>
  <c r="C18" i="5"/>
  <c r="E18" i="5" s="1"/>
  <c r="L18" i="5" s="1"/>
  <c r="B18" i="5"/>
  <c r="F17" i="5"/>
  <c r="G17" i="5" s="1"/>
  <c r="E17" i="5"/>
  <c r="L17" i="5" s="1"/>
  <c r="D17" i="5"/>
  <c r="C17" i="5"/>
  <c r="B17" i="5"/>
  <c r="L16" i="5"/>
  <c r="F16" i="5"/>
  <c r="G16" i="5" s="1"/>
  <c r="D16" i="5"/>
  <c r="C16" i="5"/>
  <c r="B16" i="5"/>
  <c r="E16" i="5" s="1"/>
  <c r="D15" i="5"/>
  <c r="C15" i="5"/>
  <c r="B15" i="5"/>
  <c r="F14" i="5"/>
  <c r="G14" i="5" s="1"/>
  <c r="H14" i="5" s="1"/>
  <c r="I14" i="5" s="1"/>
  <c r="J14" i="5" s="1"/>
  <c r="D14" i="5"/>
  <c r="C14" i="5"/>
  <c r="E14" i="5" s="1"/>
  <c r="L14" i="5" s="1"/>
  <c r="B14" i="5"/>
  <c r="L13" i="5"/>
  <c r="F13" i="5"/>
  <c r="G13" i="5" s="1"/>
  <c r="D13" i="5"/>
  <c r="C13" i="5"/>
  <c r="E13" i="5" s="1"/>
  <c r="B13" i="5"/>
  <c r="F12" i="5"/>
  <c r="G12" i="5" s="1"/>
  <c r="D12" i="5"/>
  <c r="C12" i="5"/>
  <c r="E12" i="5" s="1"/>
  <c r="L12" i="5" s="1"/>
  <c r="B12" i="5"/>
  <c r="F11" i="5"/>
  <c r="G11" i="5" s="1"/>
  <c r="D11" i="5"/>
  <c r="C11" i="5"/>
  <c r="E11" i="5" s="1"/>
  <c r="L11" i="5" s="1"/>
  <c r="B11" i="5"/>
  <c r="G10" i="5"/>
  <c r="K10" i="5" s="1"/>
  <c r="F10" i="5"/>
  <c r="D10" i="5"/>
  <c r="C10" i="5"/>
  <c r="B10" i="5"/>
  <c r="E10" i="5" s="1"/>
  <c r="L10" i="5" s="1"/>
  <c r="D9" i="5"/>
  <c r="C9" i="5"/>
  <c r="B9" i="5"/>
  <c r="D8" i="5"/>
  <c r="C8" i="5"/>
  <c r="F8" i="5" s="1"/>
  <c r="G8" i="5" s="1"/>
  <c r="B8" i="5"/>
  <c r="D7" i="5"/>
  <c r="C7" i="5"/>
  <c r="B7" i="5"/>
  <c r="D6" i="5"/>
  <c r="C6" i="5"/>
  <c r="B6" i="5"/>
  <c r="D5" i="5"/>
  <c r="C5" i="5"/>
  <c r="F5" i="5" s="1"/>
  <c r="G5" i="5" s="1"/>
  <c r="B5" i="5"/>
  <c r="D4" i="5"/>
  <c r="C4" i="5"/>
  <c r="F4" i="5" s="1"/>
  <c r="G4" i="5" s="1"/>
  <c r="B4" i="5"/>
  <c r="D3" i="5"/>
  <c r="C3" i="5"/>
  <c r="B3" i="5"/>
  <c r="E2" i="5"/>
  <c r="L2" i="5" s="1"/>
  <c r="D2" i="5"/>
  <c r="F2" i="5" s="1"/>
  <c r="G2" i="5" s="1"/>
  <c r="C2" i="5"/>
  <c r="B2" i="5"/>
  <c r="O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N2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L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K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J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M41" i="3" s="1"/>
  <c r="J42" i="3"/>
  <c r="J43" i="3"/>
  <c r="J44" i="3"/>
  <c r="J45" i="3"/>
  <c r="J46" i="3"/>
  <c r="J47" i="3"/>
  <c r="J48" i="3"/>
  <c r="J49" i="3"/>
  <c r="J50" i="3"/>
  <c r="J51" i="3"/>
  <c r="J52" i="3"/>
  <c r="J53" i="3"/>
  <c r="M53" i="3" s="1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I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H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101" i="3"/>
  <c r="F101" i="3" s="1"/>
  <c r="C100" i="3"/>
  <c r="F100" i="3" s="1"/>
  <c r="C99" i="3"/>
  <c r="F99" i="3" s="1"/>
  <c r="C98" i="3"/>
  <c r="F98" i="3" s="1"/>
  <c r="C97" i="3"/>
  <c r="F97" i="3" s="1"/>
  <c r="C96" i="3"/>
  <c r="F96" i="3" s="1"/>
  <c r="C95" i="3"/>
  <c r="F95" i="3" s="1"/>
  <c r="C94" i="3"/>
  <c r="F94" i="3" s="1"/>
  <c r="C93" i="3"/>
  <c r="F93" i="3" s="1"/>
  <c r="C92" i="3"/>
  <c r="E92" i="3" s="1"/>
  <c r="C91" i="3"/>
  <c r="E91" i="3" s="1"/>
  <c r="C90" i="3"/>
  <c r="E90" i="3" s="1"/>
  <c r="C89" i="3"/>
  <c r="E89" i="3" s="1"/>
  <c r="C88" i="3"/>
  <c r="F88" i="3" s="1"/>
  <c r="C87" i="3"/>
  <c r="F87" i="3" s="1"/>
  <c r="C86" i="3"/>
  <c r="F86" i="3" s="1"/>
  <c r="C85" i="3"/>
  <c r="F85" i="3" s="1"/>
  <c r="C84" i="3"/>
  <c r="F84" i="3" s="1"/>
  <c r="C83" i="3"/>
  <c r="F83" i="3" s="1"/>
  <c r="C82" i="3"/>
  <c r="F82" i="3" s="1"/>
  <c r="C81" i="3"/>
  <c r="F81" i="3" s="1"/>
  <c r="C80" i="3"/>
  <c r="E80" i="3" s="1"/>
  <c r="C79" i="3"/>
  <c r="E79" i="3" s="1"/>
  <c r="C78" i="3"/>
  <c r="E78" i="3" s="1"/>
  <c r="C77" i="3"/>
  <c r="F77" i="3" s="1"/>
  <c r="C76" i="3"/>
  <c r="F76" i="3" s="1"/>
  <c r="C75" i="3"/>
  <c r="F75" i="3" s="1"/>
  <c r="C74" i="3"/>
  <c r="F74" i="3" s="1"/>
  <c r="C73" i="3"/>
  <c r="F73" i="3" s="1"/>
  <c r="C72" i="3"/>
  <c r="F72" i="3" s="1"/>
  <c r="C71" i="3"/>
  <c r="F71" i="3" s="1"/>
  <c r="C70" i="3"/>
  <c r="F70" i="3" s="1"/>
  <c r="C69" i="3"/>
  <c r="F69" i="3" s="1"/>
  <c r="C68" i="3"/>
  <c r="E68" i="3" s="1"/>
  <c r="C67" i="3"/>
  <c r="E67" i="3" s="1"/>
  <c r="C66" i="3"/>
  <c r="E66" i="3" s="1"/>
  <c r="C65" i="3"/>
  <c r="E65" i="3" s="1"/>
  <c r="C64" i="3"/>
  <c r="F64" i="3" s="1"/>
  <c r="C63" i="3"/>
  <c r="F63" i="3" s="1"/>
  <c r="C62" i="3"/>
  <c r="F62" i="3" s="1"/>
  <c r="M62" i="3" s="1"/>
  <c r="C61" i="3"/>
  <c r="F61" i="3" s="1"/>
  <c r="C60" i="3"/>
  <c r="F60" i="3" s="1"/>
  <c r="C59" i="3"/>
  <c r="F59" i="3" s="1"/>
  <c r="C58" i="3"/>
  <c r="F58" i="3" s="1"/>
  <c r="C57" i="3"/>
  <c r="F57" i="3" s="1"/>
  <c r="C56" i="3"/>
  <c r="E56" i="3" s="1"/>
  <c r="C55" i="3"/>
  <c r="E55" i="3" s="1"/>
  <c r="C54" i="3"/>
  <c r="E54" i="3" s="1"/>
  <c r="C53" i="3"/>
  <c r="F53" i="3" s="1"/>
  <c r="C52" i="3"/>
  <c r="F52" i="3" s="1"/>
  <c r="C51" i="3"/>
  <c r="F51" i="3" s="1"/>
  <c r="C50" i="3"/>
  <c r="F50" i="3" s="1"/>
  <c r="M50" i="3" s="1"/>
  <c r="C49" i="3"/>
  <c r="F49" i="3" s="1"/>
  <c r="C48" i="3"/>
  <c r="F48" i="3" s="1"/>
  <c r="C47" i="3"/>
  <c r="F47" i="3" s="1"/>
  <c r="C46" i="3"/>
  <c r="F46" i="3" s="1"/>
  <c r="C45" i="3"/>
  <c r="F45" i="3" s="1"/>
  <c r="C44" i="3"/>
  <c r="E44" i="3" s="1"/>
  <c r="C43" i="3"/>
  <c r="E43" i="3" s="1"/>
  <c r="C42" i="3"/>
  <c r="E42" i="3" s="1"/>
  <c r="C41" i="3"/>
  <c r="F41" i="3" s="1"/>
  <c r="C40" i="3"/>
  <c r="F40" i="3" s="1"/>
  <c r="C39" i="3"/>
  <c r="F39" i="3" s="1"/>
  <c r="C38" i="3"/>
  <c r="F38" i="3" s="1"/>
  <c r="M38" i="3" s="1"/>
  <c r="C37" i="3"/>
  <c r="F37" i="3" s="1"/>
  <c r="C36" i="3"/>
  <c r="F36" i="3" s="1"/>
  <c r="C35" i="3"/>
  <c r="F35" i="3" s="1"/>
  <c r="C34" i="3"/>
  <c r="F34" i="3" s="1"/>
  <c r="C33" i="3"/>
  <c r="F33" i="3" s="1"/>
  <c r="C32" i="3"/>
  <c r="E32" i="3" s="1"/>
  <c r="C31" i="3"/>
  <c r="E31" i="3" s="1"/>
  <c r="C30" i="3"/>
  <c r="F30" i="3" s="1"/>
  <c r="C29" i="3"/>
  <c r="F29" i="3" s="1"/>
  <c r="C28" i="3"/>
  <c r="F28" i="3" s="1"/>
  <c r="C27" i="3"/>
  <c r="F27" i="3" s="1"/>
  <c r="C26" i="3"/>
  <c r="F26" i="3" s="1"/>
  <c r="M26" i="3" s="1"/>
  <c r="C25" i="3"/>
  <c r="F25" i="3" s="1"/>
  <c r="C24" i="3"/>
  <c r="F24" i="3" s="1"/>
  <c r="C23" i="3"/>
  <c r="F23" i="3" s="1"/>
  <c r="C22" i="3"/>
  <c r="F22" i="3" s="1"/>
  <c r="C21" i="3"/>
  <c r="F21" i="3" s="1"/>
  <c r="C20" i="3"/>
  <c r="E20" i="3" s="1"/>
  <c r="C19" i="3"/>
  <c r="E19" i="3" s="1"/>
  <c r="C18" i="3"/>
  <c r="F18" i="3" s="1"/>
  <c r="C17" i="3"/>
  <c r="E17" i="3" s="1"/>
  <c r="C16" i="3"/>
  <c r="F16" i="3" s="1"/>
  <c r="C15" i="3"/>
  <c r="F15" i="3" s="1"/>
  <c r="C14" i="3"/>
  <c r="F14" i="3" s="1"/>
  <c r="C13" i="3"/>
  <c r="F13" i="3" s="1"/>
  <c r="C12" i="3"/>
  <c r="F12" i="3" s="1"/>
  <c r="C11" i="3"/>
  <c r="F11" i="3" s="1"/>
  <c r="C10" i="3"/>
  <c r="F10" i="3" s="1"/>
  <c r="C9" i="3"/>
  <c r="F9" i="3" s="1"/>
  <c r="C8" i="3"/>
  <c r="E8" i="3" s="1"/>
  <c r="C7" i="3"/>
  <c r="E7" i="3" s="1"/>
  <c r="C6" i="3"/>
  <c r="E6" i="3" s="1"/>
  <c r="C5" i="3"/>
  <c r="E5" i="3" s="1"/>
  <c r="C4" i="3"/>
  <c r="F4" i="3" s="1"/>
  <c r="C3" i="3"/>
  <c r="F3" i="3" s="1"/>
  <c r="C2" i="3"/>
  <c r="F2" i="3" s="1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4" i="6" l="1"/>
  <c r="B5" i="6" s="1"/>
  <c r="K26" i="5"/>
  <c r="H26" i="5"/>
  <c r="I26" i="5" s="1"/>
  <c r="J26" i="5" s="1"/>
  <c r="K19" i="5"/>
  <c r="H19" i="5"/>
  <c r="I19" i="5" s="1"/>
  <c r="J19" i="5" s="1"/>
  <c r="K11" i="5"/>
  <c r="H11" i="5"/>
  <c r="I11" i="5" s="1"/>
  <c r="J11" i="5" s="1"/>
  <c r="M51" i="5"/>
  <c r="K17" i="5"/>
  <c r="H17" i="5"/>
  <c r="I17" i="5" s="1"/>
  <c r="J17" i="5" s="1"/>
  <c r="K31" i="5"/>
  <c r="H31" i="5"/>
  <c r="I31" i="5" s="1"/>
  <c r="J31" i="5" s="1"/>
  <c r="K65" i="5"/>
  <c r="M65" i="5" s="1"/>
  <c r="H65" i="5"/>
  <c r="I65" i="5" s="1"/>
  <c r="J65" i="5" s="1"/>
  <c r="K88" i="5"/>
  <c r="H88" i="5"/>
  <c r="I88" i="5" s="1"/>
  <c r="J88" i="5" s="1"/>
  <c r="K32" i="5"/>
  <c r="H32" i="5"/>
  <c r="I32" i="5" s="1"/>
  <c r="J32" i="5" s="1"/>
  <c r="M32" i="5" s="1"/>
  <c r="H13" i="5"/>
  <c r="I13" i="5" s="1"/>
  <c r="J13" i="5" s="1"/>
  <c r="K13" i="5"/>
  <c r="M13" i="5" s="1"/>
  <c r="K29" i="5"/>
  <c r="M29" i="5" s="1"/>
  <c r="H29" i="5"/>
  <c r="I29" i="5" s="1"/>
  <c r="J29" i="5" s="1"/>
  <c r="K89" i="5"/>
  <c r="M89" i="5" s="1"/>
  <c r="H89" i="5"/>
  <c r="I89" i="5" s="1"/>
  <c r="J89" i="5" s="1"/>
  <c r="K16" i="5"/>
  <c r="M16" i="5" s="1"/>
  <c r="H16" i="5"/>
  <c r="I16" i="5" s="1"/>
  <c r="J16" i="5" s="1"/>
  <c r="K44" i="5"/>
  <c r="H44" i="5"/>
  <c r="I44" i="5" s="1"/>
  <c r="J44" i="5" s="1"/>
  <c r="K4" i="5"/>
  <c r="H4" i="5"/>
  <c r="I4" i="5" s="1"/>
  <c r="J4" i="5" s="1"/>
  <c r="K64" i="5"/>
  <c r="H64" i="5"/>
  <c r="I64" i="5" s="1"/>
  <c r="J64" i="5" s="1"/>
  <c r="K90" i="5"/>
  <c r="M90" i="5" s="1"/>
  <c r="H90" i="5"/>
  <c r="I90" i="5" s="1"/>
  <c r="J90" i="5" s="1"/>
  <c r="K100" i="5"/>
  <c r="H100" i="5"/>
  <c r="I100" i="5" s="1"/>
  <c r="J100" i="5" s="1"/>
  <c r="K30" i="5"/>
  <c r="H30" i="5"/>
  <c r="I30" i="5" s="1"/>
  <c r="J30" i="5" s="1"/>
  <c r="M33" i="5"/>
  <c r="K54" i="5"/>
  <c r="M54" i="5" s="1"/>
  <c r="H54" i="5"/>
  <c r="I54" i="5" s="1"/>
  <c r="J54" i="5" s="1"/>
  <c r="H2" i="5"/>
  <c r="I2" i="5" s="1"/>
  <c r="J2" i="5" s="1"/>
  <c r="M2" i="5" s="1"/>
  <c r="K2" i="5"/>
  <c r="K12" i="5"/>
  <c r="H12" i="5"/>
  <c r="I12" i="5" s="1"/>
  <c r="J12" i="5" s="1"/>
  <c r="K55" i="5"/>
  <c r="H55" i="5"/>
  <c r="I55" i="5" s="1"/>
  <c r="J55" i="5" s="1"/>
  <c r="H18" i="5"/>
  <c r="I18" i="5" s="1"/>
  <c r="J18" i="5" s="1"/>
  <c r="H52" i="5"/>
  <c r="I52" i="5" s="1"/>
  <c r="J52" i="5" s="1"/>
  <c r="F57" i="5"/>
  <c r="G57" i="5" s="1"/>
  <c r="E57" i="5"/>
  <c r="L57" i="5" s="1"/>
  <c r="H20" i="5"/>
  <c r="I20" i="5" s="1"/>
  <c r="J20" i="5" s="1"/>
  <c r="E44" i="5"/>
  <c r="L44" i="5" s="1"/>
  <c r="E60" i="5"/>
  <c r="L60" i="5" s="1"/>
  <c r="M11" i="5"/>
  <c r="K18" i="5"/>
  <c r="M18" i="5" s="1"/>
  <c r="E5" i="5"/>
  <c r="L5" i="5" s="1"/>
  <c r="F67" i="5"/>
  <c r="G67" i="5" s="1"/>
  <c r="E38" i="5"/>
  <c r="L38" i="5" s="1"/>
  <c r="F38" i="5"/>
  <c r="G38" i="5" s="1"/>
  <c r="K60" i="5"/>
  <c r="M83" i="5"/>
  <c r="K99" i="5"/>
  <c r="M99" i="5" s="1"/>
  <c r="H99" i="5"/>
  <c r="I99" i="5" s="1"/>
  <c r="J99" i="5" s="1"/>
  <c r="F3" i="5"/>
  <c r="G3" i="5" s="1"/>
  <c r="E3" i="5"/>
  <c r="L3" i="5" s="1"/>
  <c r="E26" i="5"/>
  <c r="L26" i="5" s="1"/>
  <c r="E30" i="5"/>
  <c r="L30" i="5" s="1"/>
  <c r="K68" i="5"/>
  <c r="M68" i="5" s="1"/>
  <c r="K81" i="5"/>
  <c r="M81" i="5" s="1"/>
  <c r="H83" i="5"/>
  <c r="I83" i="5" s="1"/>
  <c r="J83" i="5" s="1"/>
  <c r="K83" i="5"/>
  <c r="K24" i="5"/>
  <c r="H33" i="5"/>
  <c r="I33" i="5" s="1"/>
  <c r="J33" i="5" s="1"/>
  <c r="M35" i="5"/>
  <c r="E74" i="5"/>
  <c r="L74" i="5" s="1"/>
  <c r="F74" i="5"/>
  <c r="G74" i="5" s="1"/>
  <c r="H81" i="5"/>
  <c r="I81" i="5" s="1"/>
  <c r="J81" i="5" s="1"/>
  <c r="H5" i="5"/>
  <c r="I5" i="5" s="1"/>
  <c r="J5" i="5" s="1"/>
  <c r="E22" i="5"/>
  <c r="L22" i="5" s="1"/>
  <c r="F22" i="5"/>
  <c r="G22" i="5" s="1"/>
  <c r="F42" i="5"/>
  <c r="G42" i="5" s="1"/>
  <c r="E42" i="5"/>
  <c r="L42" i="5" s="1"/>
  <c r="K52" i="5"/>
  <c r="E58" i="5"/>
  <c r="L58" i="5" s="1"/>
  <c r="F58" i="5"/>
  <c r="G58" i="5" s="1"/>
  <c r="H60" i="5"/>
  <c r="I60" i="5" s="1"/>
  <c r="J60" i="5" s="1"/>
  <c r="M63" i="5"/>
  <c r="H8" i="5"/>
  <c r="I8" i="5" s="1"/>
  <c r="J8" i="5" s="1"/>
  <c r="K8" i="5"/>
  <c r="E24" i="5"/>
  <c r="L24" i="5" s="1"/>
  <c r="M24" i="5" s="1"/>
  <c r="H28" i="5"/>
  <c r="I28" i="5" s="1"/>
  <c r="J28" i="5" s="1"/>
  <c r="H35" i="5"/>
  <c r="I35" i="5" s="1"/>
  <c r="J35" i="5" s="1"/>
  <c r="K35" i="5"/>
  <c r="M77" i="5"/>
  <c r="H47" i="5"/>
  <c r="I47" i="5" s="1"/>
  <c r="J47" i="5" s="1"/>
  <c r="E45" i="5"/>
  <c r="L45" i="5" s="1"/>
  <c r="F45" i="5"/>
  <c r="G45" i="5" s="1"/>
  <c r="F61" i="5"/>
  <c r="G61" i="5" s="1"/>
  <c r="E61" i="5"/>
  <c r="L61" i="5" s="1"/>
  <c r="K87" i="5"/>
  <c r="M87" i="5" s="1"/>
  <c r="H87" i="5"/>
  <c r="I87" i="5" s="1"/>
  <c r="J87" i="5" s="1"/>
  <c r="K92" i="5"/>
  <c r="H92" i="5"/>
  <c r="I92" i="5" s="1"/>
  <c r="J92" i="5" s="1"/>
  <c r="K5" i="5"/>
  <c r="H76" i="5"/>
  <c r="I76" i="5" s="1"/>
  <c r="J76" i="5" s="1"/>
  <c r="K76" i="5"/>
  <c r="K80" i="5"/>
  <c r="M80" i="5" s="1"/>
  <c r="H80" i="5"/>
  <c r="I80" i="5" s="1"/>
  <c r="J80" i="5" s="1"/>
  <c r="H71" i="5"/>
  <c r="I71" i="5" s="1"/>
  <c r="J71" i="5" s="1"/>
  <c r="K14" i="5"/>
  <c r="M14" i="5" s="1"/>
  <c r="H23" i="5"/>
  <c r="I23" i="5" s="1"/>
  <c r="J23" i="5" s="1"/>
  <c r="K23" i="5"/>
  <c r="M23" i="5" s="1"/>
  <c r="K27" i="5"/>
  <c r="M27" i="5" s="1"/>
  <c r="E31" i="5"/>
  <c r="L31" i="5" s="1"/>
  <c r="F43" i="5"/>
  <c r="G43" i="5" s="1"/>
  <c r="E43" i="5"/>
  <c r="L43" i="5" s="1"/>
  <c r="E46" i="5"/>
  <c r="L46" i="5" s="1"/>
  <c r="K47" i="5"/>
  <c r="H53" i="5"/>
  <c r="I53" i="5" s="1"/>
  <c r="J53" i="5" s="1"/>
  <c r="E62" i="5"/>
  <c r="L62" i="5" s="1"/>
  <c r="F97" i="5"/>
  <c r="G97" i="5" s="1"/>
  <c r="E97" i="5"/>
  <c r="L97" i="5" s="1"/>
  <c r="E4" i="5"/>
  <c r="L4" i="5" s="1"/>
  <c r="M4" i="5" s="1"/>
  <c r="F6" i="5"/>
  <c r="G6" i="5" s="1"/>
  <c r="E6" i="5"/>
  <c r="L6" i="5" s="1"/>
  <c r="H10" i="5"/>
  <c r="I10" i="5" s="1"/>
  <c r="J10" i="5" s="1"/>
  <c r="M10" i="5" s="1"/>
  <c r="H27" i="5"/>
  <c r="I27" i="5" s="1"/>
  <c r="J27" i="5" s="1"/>
  <c r="H41" i="5"/>
  <c r="I41" i="5" s="1"/>
  <c r="J41" i="5" s="1"/>
  <c r="K41" i="5"/>
  <c r="M41" i="5" s="1"/>
  <c r="K66" i="5"/>
  <c r="M66" i="5" s="1"/>
  <c r="H66" i="5"/>
  <c r="I66" i="5" s="1"/>
  <c r="J66" i="5" s="1"/>
  <c r="F93" i="5"/>
  <c r="G93" i="5" s="1"/>
  <c r="E93" i="5"/>
  <c r="L93" i="5" s="1"/>
  <c r="K101" i="5"/>
  <c r="H101" i="5"/>
  <c r="I101" i="5" s="1"/>
  <c r="J101" i="5" s="1"/>
  <c r="M12" i="5"/>
  <c r="F46" i="5"/>
  <c r="G46" i="5" s="1"/>
  <c r="K53" i="5"/>
  <c r="M53" i="5" s="1"/>
  <c r="F62" i="5"/>
  <c r="G62" i="5" s="1"/>
  <c r="K71" i="5"/>
  <c r="M71" i="5" s="1"/>
  <c r="F73" i="5"/>
  <c r="G73" i="5" s="1"/>
  <c r="E73" i="5"/>
  <c r="L73" i="5" s="1"/>
  <c r="H77" i="5"/>
  <c r="I77" i="5" s="1"/>
  <c r="J77" i="5" s="1"/>
  <c r="F79" i="5"/>
  <c r="G79" i="5" s="1"/>
  <c r="H95" i="5"/>
  <c r="I95" i="5" s="1"/>
  <c r="J95" i="5" s="1"/>
  <c r="K95" i="5"/>
  <c r="M95" i="5" s="1"/>
  <c r="F7" i="5"/>
  <c r="G7" i="5" s="1"/>
  <c r="E7" i="5"/>
  <c r="L7" i="5" s="1"/>
  <c r="H69" i="5"/>
  <c r="I69" i="5" s="1"/>
  <c r="J69" i="5" s="1"/>
  <c r="M69" i="5" s="1"/>
  <c r="F78" i="5"/>
  <c r="G78" i="5" s="1"/>
  <c r="E78" i="5"/>
  <c r="L78" i="5" s="1"/>
  <c r="E82" i="5"/>
  <c r="L82" i="5" s="1"/>
  <c r="E94" i="5"/>
  <c r="L94" i="5" s="1"/>
  <c r="F94" i="5"/>
  <c r="G94" i="5" s="1"/>
  <c r="K96" i="5"/>
  <c r="E98" i="5"/>
  <c r="L98" i="5" s="1"/>
  <c r="M101" i="5"/>
  <c r="F21" i="5"/>
  <c r="G21" i="5" s="1"/>
  <c r="E21" i="5"/>
  <c r="L21" i="5" s="1"/>
  <c r="F37" i="5"/>
  <c r="G37" i="5" s="1"/>
  <c r="E37" i="5"/>
  <c r="L37" i="5" s="1"/>
  <c r="M47" i="5"/>
  <c r="H59" i="5"/>
  <c r="I59" i="5" s="1"/>
  <c r="J59" i="5" s="1"/>
  <c r="K59" i="5"/>
  <c r="M59" i="5" s="1"/>
  <c r="M17" i="5"/>
  <c r="F25" i="5"/>
  <c r="G25" i="5" s="1"/>
  <c r="E25" i="5"/>
  <c r="L25" i="5" s="1"/>
  <c r="K63" i="5"/>
  <c r="F82" i="5"/>
  <c r="G82" i="5" s="1"/>
  <c r="E96" i="5"/>
  <c r="L96" i="5" s="1"/>
  <c r="M96" i="5" s="1"/>
  <c r="F98" i="5"/>
  <c r="G98" i="5" s="1"/>
  <c r="F9" i="5"/>
  <c r="G9" i="5" s="1"/>
  <c r="E9" i="5"/>
  <c r="L9" i="5" s="1"/>
  <c r="F15" i="5"/>
  <c r="G15" i="5" s="1"/>
  <c r="E15" i="5"/>
  <c r="L15" i="5" s="1"/>
  <c r="E20" i="5"/>
  <c r="L20" i="5" s="1"/>
  <c r="E34" i="5"/>
  <c r="L34" i="5" s="1"/>
  <c r="E36" i="5"/>
  <c r="L36" i="5" s="1"/>
  <c r="M36" i="5" s="1"/>
  <c r="E50" i="5"/>
  <c r="L50" i="5" s="1"/>
  <c r="E56" i="5"/>
  <c r="L56" i="5" s="1"/>
  <c r="M56" i="5" s="1"/>
  <c r="E70" i="5"/>
  <c r="L70" i="5" s="1"/>
  <c r="E72" i="5"/>
  <c r="L72" i="5" s="1"/>
  <c r="M72" i="5" s="1"/>
  <c r="E86" i="5"/>
  <c r="L86" i="5" s="1"/>
  <c r="E92" i="5"/>
  <c r="L92" i="5" s="1"/>
  <c r="M92" i="5" s="1"/>
  <c r="E8" i="5"/>
  <c r="L8" i="5" s="1"/>
  <c r="M8" i="5" s="1"/>
  <c r="E19" i="5"/>
  <c r="L19" i="5" s="1"/>
  <c r="F49" i="5"/>
  <c r="G49" i="5" s="1"/>
  <c r="E49" i="5"/>
  <c r="L49" i="5" s="1"/>
  <c r="E55" i="5"/>
  <c r="L55" i="5" s="1"/>
  <c r="F85" i="5"/>
  <c r="G85" i="5" s="1"/>
  <c r="E85" i="5"/>
  <c r="L85" i="5" s="1"/>
  <c r="E91" i="5"/>
  <c r="L91" i="5" s="1"/>
  <c r="M91" i="5" s="1"/>
  <c r="F34" i="5"/>
  <c r="G34" i="5" s="1"/>
  <c r="F48" i="5"/>
  <c r="G48" i="5" s="1"/>
  <c r="F50" i="5"/>
  <c r="G50" i="5" s="1"/>
  <c r="F70" i="5"/>
  <c r="G70" i="5" s="1"/>
  <c r="F84" i="5"/>
  <c r="G84" i="5" s="1"/>
  <c r="F86" i="5"/>
  <c r="G86" i="5" s="1"/>
  <c r="E28" i="5"/>
  <c r="L28" i="5" s="1"/>
  <c r="E40" i="5"/>
  <c r="L40" i="5" s="1"/>
  <c r="M40" i="5" s="1"/>
  <c r="E52" i="5"/>
  <c r="L52" i="5" s="1"/>
  <c r="E64" i="5"/>
  <c r="L64" i="5" s="1"/>
  <c r="E76" i="5"/>
  <c r="L76" i="5" s="1"/>
  <c r="E88" i="5"/>
  <c r="L88" i="5" s="1"/>
  <c r="M88" i="5" s="1"/>
  <c r="E100" i="5"/>
  <c r="L100" i="5" s="1"/>
  <c r="M100" i="5" s="1"/>
  <c r="M101" i="3"/>
  <c r="M39" i="3"/>
  <c r="M15" i="3"/>
  <c r="M16" i="3"/>
  <c r="M92" i="3"/>
  <c r="M9" i="3"/>
  <c r="M21" i="3"/>
  <c r="M69" i="3"/>
  <c r="M81" i="3"/>
  <c r="M93" i="3"/>
  <c r="M27" i="3"/>
  <c r="M74" i="3"/>
  <c r="M28" i="3"/>
  <c r="M98" i="3"/>
  <c r="M29" i="3"/>
  <c r="M99" i="3"/>
  <c r="M100" i="3"/>
  <c r="M10" i="3"/>
  <c r="M22" i="3"/>
  <c r="M34" i="3"/>
  <c r="M58" i="3"/>
  <c r="M70" i="3"/>
  <c r="M94" i="3"/>
  <c r="M86" i="3"/>
  <c r="M14" i="3"/>
  <c r="M52" i="3"/>
  <c r="M64" i="3"/>
  <c r="M11" i="3"/>
  <c r="M23" i="3"/>
  <c r="M40" i="3"/>
  <c r="M87" i="3"/>
  <c r="M60" i="3"/>
  <c r="M84" i="3"/>
  <c r="M96" i="3"/>
  <c r="M3" i="3"/>
  <c r="M4" i="3"/>
  <c r="M88" i="3"/>
  <c r="M18" i="3"/>
  <c r="M30" i="3"/>
  <c r="M75" i="3"/>
  <c r="M63" i="3"/>
  <c r="M76" i="3"/>
  <c r="M51" i="3"/>
  <c r="M77" i="3"/>
  <c r="M13" i="3"/>
  <c r="M73" i="3"/>
  <c r="M85" i="3"/>
  <c r="M97" i="3"/>
  <c r="M2" i="3"/>
  <c r="E3" i="3"/>
  <c r="E27" i="3"/>
  <c r="E51" i="3"/>
  <c r="E9" i="3"/>
  <c r="E33" i="3"/>
  <c r="E57" i="3"/>
  <c r="E75" i="3"/>
  <c r="E81" i="3"/>
  <c r="E99" i="3"/>
  <c r="E10" i="3"/>
  <c r="E82" i="3"/>
  <c r="E35" i="3"/>
  <c r="E37" i="3"/>
  <c r="E14" i="3"/>
  <c r="E86" i="3"/>
  <c r="E15" i="3"/>
  <c r="E63" i="3"/>
  <c r="E21" i="3"/>
  <c r="E93" i="3"/>
  <c r="E22" i="3"/>
  <c r="E46" i="3"/>
  <c r="E70" i="3"/>
  <c r="E94" i="3"/>
  <c r="E34" i="3"/>
  <c r="E58" i="3"/>
  <c r="E11" i="3"/>
  <c r="E83" i="3"/>
  <c r="E13" i="3"/>
  <c r="E61" i="3"/>
  <c r="E85" i="3"/>
  <c r="E38" i="3"/>
  <c r="E62" i="3"/>
  <c r="E39" i="3"/>
  <c r="E87" i="3"/>
  <c r="E45" i="3"/>
  <c r="E69" i="3"/>
  <c r="E23" i="3"/>
  <c r="E47" i="3"/>
  <c r="E71" i="3"/>
  <c r="E95" i="3"/>
  <c r="E59" i="3"/>
  <c r="E25" i="3"/>
  <c r="E49" i="3"/>
  <c r="E73" i="3"/>
  <c r="E97" i="3"/>
  <c r="E2" i="3"/>
  <c r="E26" i="3"/>
  <c r="E50" i="3"/>
  <c r="E74" i="3"/>
  <c r="E98" i="3"/>
  <c r="F5" i="3"/>
  <c r="M5" i="3" s="1"/>
  <c r="F89" i="3"/>
  <c r="F6" i="3"/>
  <c r="M6" i="3" s="1"/>
  <c r="F54" i="3"/>
  <c r="M54" i="3" s="1"/>
  <c r="F78" i="3"/>
  <c r="M78" i="3" s="1"/>
  <c r="F90" i="3"/>
  <c r="F7" i="3"/>
  <c r="M7" i="3" s="1"/>
  <c r="F19" i="3"/>
  <c r="F31" i="3"/>
  <c r="F43" i="3"/>
  <c r="M43" i="3" s="1"/>
  <c r="F55" i="3"/>
  <c r="M55" i="3" s="1"/>
  <c r="F67" i="3"/>
  <c r="M67" i="3" s="1"/>
  <c r="F79" i="3"/>
  <c r="F91" i="3"/>
  <c r="E12" i="3"/>
  <c r="E24" i="3"/>
  <c r="E36" i="3"/>
  <c r="E48" i="3"/>
  <c r="E60" i="3"/>
  <c r="E72" i="3"/>
  <c r="E84" i="3"/>
  <c r="E96" i="3"/>
  <c r="F8" i="3"/>
  <c r="M8" i="3" s="1"/>
  <c r="F20" i="3"/>
  <c r="F32" i="3"/>
  <c r="F44" i="3"/>
  <c r="F56" i="3"/>
  <c r="F68" i="3"/>
  <c r="M68" i="3" s="1"/>
  <c r="F80" i="3"/>
  <c r="F92" i="3"/>
  <c r="E4" i="3"/>
  <c r="E16" i="3"/>
  <c r="E28" i="3"/>
  <c r="E40" i="3"/>
  <c r="E52" i="3"/>
  <c r="E64" i="3"/>
  <c r="E76" i="3"/>
  <c r="E88" i="3"/>
  <c r="E100" i="3"/>
  <c r="F17" i="3"/>
  <c r="M17" i="3" s="1"/>
  <c r="F65" i="3"/>
  <c r="M65" i="3" s="1"/>
  <c r="F66" i="3"/>
  <c r="M66" i="3" s="1"/>
  <c r="E29" i="3"/>
  <c r="E41" i="3"/>
  <c r="E53" i="3"/>
  <c r="E77" i="3"/>
  <c r="E101" i="3"/>
  <c r="F42" i="3"/>
  <c r="M42" i="3" s="1"/>
  <c r="E18" i="3"/>
  <c r="E30" i="3"/>
  <c r="K84" i="5" l="1"/>
  <c r="H84" i="5"/>
  <c r="I84" i="5" s="1"/>
  <c r="J84" i="5" s="1"/>
  <c r="K94" i="5"/>
  <c r="H94" i="5"/>
  <c r="I94" i="5" s="1"/>
  <c r="J94" i="5" s="1"/>
  <c r="K93" i="5"/>
  <c r="M93" i="5" s="1"/>
  <c r="H93" i="5"/>
  <c r="I93" i="5" s="1"/>
  <c r="J93" i="5" s="1"/>
  <c r="K67" i="5"/>
  <c r="M67" i="5" s="1"/>
  <c r="H67" i="5"/>
  <c r="I67" i="5" s="1"/>
  <c r="J67" i="5" s="1"/>
  <c r="K70" i="5"/>
  <c r="H70" i="5"/>
  <c r="I70" i="5" s="1"/>
  <c r="J70" i="5" s="1"/>
  <c r="H9" i="5"/>
  <c r="I9" i="5" s="1"/>
  <c r="J9" i="5" s="1"/>
  <c r="K9" i="5"/>
  <c r="M9" i="5" s="1"/>
  <c r="M94" i="5"/>
  <c r="M97" i="5"/>
  <c r="H50" i="5"/>
  <c r="I50" i="5" s="1"/>
  <c r="J50" i="5" s="1"/>
  <c r="M50" i="5" s="1"/>
  <c r="K50" i="5"/>
  <c r="K97" i="5"/>
  <c r="H97" i="5"/>
  <c r="I97" i="5" s="1"/>
  <c r="J97" i="5" s="1"/>
  <c r="K48" i="5"/>
  <c r="H48" i="5"/>
  <c r="I48" i="5" s="1"/>
  <c r="J48" i="5" s="1"/>
  <c r="K45" i="5"/>
  <c r="H45" i="5"/>
  <c r="I45" i="5" s="1"/>
  <c r="J45" i="5" s="1"/>
  <c r="M45" i="5" s="1"/>
  <c r="M5" i="5"/>
  <c r="K34" i="5"/>
  <c r="H34" i="5"/>
  <c r="I34" i="5" s="1"/>
  <c r="J34" i="5" s="1"/>
  <c r="H78" i="5"/>
  <c r="I78" i="5" s="1"/>
  <c r="J78" i="5" s="1"/>
  <c r="K78" i="5"/>
  <c r="M78" i="5" s="1"/>
  <c r="K62" i="5"/>
  <c r="M62" i="5" s="1"/>
  <c r="H62" i="5"/>
  <c r="I62" i="5" s="1"/>
  <c r="J62" i="5" s="1"/>
  <c r="M74" i="5"/>
  <c r="K82" i="5"/>
  <c r="H82" i="5"/>
  <c r="I82" i="5" s="1"/>
  <c r="J82" i="5" s="1"/>
  <c r="M82" i="5" s="1"/>
  <c r="M76" i="5"/>
  <c r="M85" i="5"/>
  <c r="K46" i="5"/>
  <c r="H46" i="5"/>
  <c r="I46" i="5" s="1"/>
  <c r="J46" i="5" s="1"/>
  <c r="K38" i="5"/>
  <c r="M38" i="5" s="1"/>
  <c r="H38" i="5"/>
  <c r="I38" i="5" s="1"/>
  <c r="J38" i="5" s="1"/>
  <c r="M64" i="5"/>
  <c r="K85" i="5"/>
  <c r="H85" i="5"/>
  <c r="I85" i="5" s="1"/>
  <c r="J85" i="5" s="1"/>
  <c r="H7" i="5"/>
  <c r="I7" i="5" s="1"/>
  <c r="J7" i="5" s="1"/>
  <c r="K7" i="5"/>
  <c r="M7" i="5" s="1"/>
  <c r="M30" i="5"/>
  <c r="M55" i="5"/>
  <c r="M26" i="5"/>
  <c r="M49" i="5"/>
  <c r="M20" i="5"/>
  <c r="K43" i="5"/>
  <c r="M43" i="5" s="1"/>
  <c r="H43" i="5"/>
  <c r="I43" i="5" s="1"/>
  <c r="J43" i="5" s="1"/>
  <c r="H42" i="5"/>
  <c r="I42" i="5" s="1"/>
  <c r="J42" i="5" s="1"/>
  <c r="K42" i="5"/>
  <c r="M42" i="5" s="1"/>
  <c r="M28" i="5"/>
  <c r="K49" i="5"/>
  <c r="H49" i="5"/>
  <c r="I49" i="5" s="1"/>
  <c r="J49" i="5" s="1"/>
  <c r="K79" i="5"/>
  <c r="H79" i="5"/>
  <c r="I79" i="5" s="1"/>
  <c r="J79" i="5" s="1"/>
  <c r="M6" i="5"/>
  <c r="M31" i="5"/>
  <c r="K22" i="5"/>
  <c r="M22" i="5" s="1"/>
  <c r="H22" i="5"/>
  <c r="I22" i="5" s="1"/>
  <c r="J22" i="5" s="1"/>
  <c r="K3" i="5"/>
  <c r="M3" i="5" s="1"/>
  <c r="H3" i="5"/>
  <c r="I3" i="5" s="1"/>
  <c r="J3" i="5" s="1"/>
  <c r="K98" i="5"/>
  <c r="M98" i="5" s="1"/>
  <c r="H98" i="5"/>
  <c r="I98" i="5" s="1"/>
  <c r="J98" i="5" s="1"/>
  <c r="K73" i="5"/>
  <c r="M73" i="5" s="1"/>
  <c r="H73" i="5"/>
  <c r="I73" i="5" s="1"/>
  <c r="J73" i="5" s="1"/>
  <c r="K61" i="5"/>
  <c r="M61" i="5" s="1"/>
  <c r="H61" i="5"/>
  <c r="I61" i="5" s="1"/>
  <c r="J61" i="5" s="1"/>
  <c r="K74" i="5"/>
  <c r="H74" i="5"/>
  <c r="I74" i="5" s="1"/>
  <c r="J74" i="5" s="1"/>
  <c r="M70" i="5"/>
  <c r="K37" i="5"/>
  <c r="M37" i="5" s="1"/>
  <c r="H37" i="5"/>
  <c r="I37" i="5" s="1"/>
  <c r="J37" i="5" s="1"/>
  <c r="K58" i="5"/>
  <c r="M58" i="5" s="1"/>
  <c r="H58" i="5"/>
  <c r="I58" i="5" s="1"/>
  <c r="J58" i="5" s="1"/>
  <c r="M60" i="5"/>
  <c r="K21" i="5"/>
  <c r="M21" i="5" s="1"/>
  <c r="H21" i="5"/>
  <c r="I21" i="5" s="1"/>
  <c r="J21" i="5" s="1"/>
  <c r="M46" i="5"/>
  <c r="M44" i="5"/>
  <c r="M52" i="5"/>
  <c r="M34" i="5"/>
  <c r="H86" i="5"/>
  <c r="I86" i="5" s="1"/>
  <c r="J86" i="5" s="1"/>
  <c r="K86" i="5"/>
  <c r="M86" i="5" s="1"/>
  <c r="M19" i="5"/>
  <c r="K15" i="5"/>
  <c r="M15" i="5" s="1"/>
  <c r="H15" i="5"/>
  <c r="I15" i="5" s="1"/>
  <c r="J15" i="5" s="1"/>
  <c r="K25" i="5"/>
  <c r="M25" i="5" s="1"/>
  <c r="H25" i="5"/>
  <c r="I25" i="5" s="1"/>
  <c r="J25" i="5" s="1"/>
  <c r="H6" i="5"/>
  <c r="I6" i="5" s="1"/>
  <c r="J6" i="5" s="1"/>
  <c r="K6" i="5"/>
  <c r="K57" i="5"/>
  <c r="M57" i="5" s="1"/>
  <c r="H57" i="5"/>
  <c r="I57" i="5" s="1"/>
  <c r="J57" i="5" s="1"/>
  <c r="M36" i="3"/>
  <c r="M48" i="3"/>
  <c r="M79" i="3"/>
  <c r="M20" i="3"/>
  <c r="M47" i="3"/>
  <c r="M19" i="3"/>
  <c r="M44" i="3"/>
  <c r="M35" i="3"/>
  <c r="M24" i="3"/>
  <c r="M57" i="3"/>
  <c r="M31" i="3"/>
  <c r="M46" i="3"/>
  <c r="M25" i="3"/>
  <c r="M59" i="3"/>
  <c r="M37" i="3"/>
  <c r="M33" i="3"/>
  <c r="M72" i="3"/>
  <c r="M45" i="3"/>
  <c r="M32" i="3"/>
  <c r="M82" i="3"/>
  <c r="M71" i="3"/>
  <c r="M90" i="3"/>
  <c r="M49" i="3"/>
  <c r="M83" i="3"/>
  <c r="M61" i="3"/>
  <c r="M56" i="3"/>
  <c r="M89" i="3"/>
  <c r="M12" i="3"/>
  <c r="M80" i="3"/>
  <c r="M91" i="3"/>
  <c r="M95" i="3"/>
  <c r="M48" i="5" l="1"/>
  <c r="M79" i="5"/>
  <c r="M84" i="5"/>
</calcChain>
</file>

<file path=xl/sharedStrings.xml><?xml version="1.0" encoding="utf-8"?>
<sst xmlns="http://schemas.openxmlformats.org/spreadsheetml/2006/main" count="373" uniqueCount="155">
  <si>
    <t>Mean</t>
  </si>
  <si>
    <t>Name</t>
  </si>
  <si>
    <t>Standard Deviation</t>
  </si>
  <si>
    <t>Normal</t>
  </si>
  <si>
    <t>Transportation Cost</t>
  </si>
  <si>
    <t>Simulation 1</t>
  </si>
  <si>
    <t>Simulation 2</t>
  </si>
  <si>
    <t>Simulation 3</t>
  </si>
  <si>
    <t>Simulation 4</t>
  </si>
  <si>
    <t>Simulation 5</t>
  </si>
  <si>
    <t>Simulation 6</t>
  </si>
  <si>
    <t>Simulation 7</t>
  </si>
  <si>
    <t>Simulation 8</t>
  </si>
  <si>
    <t>Simulation 9</t>
  </si>
  <si>
    <t>Simulation 10</t>
  </si>
  <si>
    <t>Simulation 11</t>
  </si>
  <si>
    <t>Simulation 12</t>
  </si>
  <si>
    <t>Simulation 13</t>
  </si>
  <si>
    <t>Simulation 14</t>
  </si>
  <si>
    <t>Simulation 15</t>
  </si>
  <si>
    <t>Simulation 16</t>
  </si>
  <si>
    <t>Simulation 17</t>
  </si>
  <si>
    <t>Simulation 18</t>
  </si>
  <si>
    <t>Simulation 19</t>
  </si>
  <si>
    <t>Simulation 20</t>
  </si>
  <si>
    <t>Simulation 21</t>
  </si>
  <si>
    <t>Simulation 22</t>
  </si>
  <si>
    <t>Simulation 23</t>
  </si>
  <si>
    <t>Simulation 24</t>
  </si>
  <si>
    <t>Simulation 25</t>
  </si>
  <si>
    <t>Simulation 26</t>
  </si>
  <si>
    <t>Simulation 27</t>
  </si>
  <si>
    <t>Simulation 28</t>
  </si>
  <si>
    <t>Simulation 29</t>
  </si>
  <si>
    <t>Simulation 30</t>
  </si>
  <si>
    <t>Simulation 31</t>
  </si>
  <si>
    <t>Simulation 32</t>
  </si>
  <si>
    <t>Simulation 33</t>
  </si>
  <si>
    <t>Simulation 34</t>
  </si>
  <si>
    <t>Simulation 35</t>
  </si>
  <si>
    <t>Simulation 36</t>
  </si>
  <si>
    <t>Simulation 37</t>
  </si>
  <si>
    <t>Simulation 38</t>
  </si>
  <si>
    <t>Simulation 39</t>
  </si>
  <si>
    <t>Simulation 40</t>
  </si>
  <si>
    <t>Simulation 41</t>
  </si>
  <si>
    <t>Simulation 42</t>
  </si>
  <si>
    <t>Simulation 43</t>
  </si>
  <si>
    <t>Simulation 44</t>
  </si>
  <si>
    <t>Simulation 45</t>
  </si>
  <si>
    <t>Simulation 46</t>
  </si>
  <si>
    <t>Simulation 47</t>
  </si>
  <si>
    <t>Simulation 48</t>
  </si>
  <si>
    <t>Simulation 49</t>
  </si>
  <si>
    <t>Simulation 50</t>
  </si>
  <si>
    <t>Simulation 51</t>
  </si>
  <si>
    <t>Simulation 52</t>
  </si>
  <si>
    <t>Simulation 53</t>
  </si>
  <si>
    <t>Simulation 54</t>
  </si>
  <si>
    <t>Simulation 55</t>
  </si>
  <si>
    <t>Simulation 56</t>
  </si>
  <si>
    <t>Simulation 57</t>
  </si>
  <si>
    <t>Simulation 58</t>
  </si>
  <si>
    <t>Simulation 59</t>
  </si>
  <si>
    <t>Simulation 60</t>
  </si>
  <si>
    <t>Simulation 61</t>
  </si>
  <si>
    <t>Simulation 62</t>
  </si>
  <si>
    <t>Simulation 63</t>
  </si>
  <si>
    <t>Simulation 64</t>
  </si>
  <si>
    <t>Simulation 65</t>
  </si>
  <si>
    <t>Simulation 66</t>
  </si>
  <si>
    <t>Simulation 67</t>
  </si>
  <si>
    <t>Simulation 68</t>
  </si>
  <si>
    <t>Simulation 69</t>
  </si>
  <si>
    <t>Simulation 70</t>
  </si>
  <si>
    <t>Simulation 71</t>
  </si>
  <si>
    <t>Simulation 72</t>
  </si>
  <si>
    <t>Simulation 73</t>
  </si>
  <si>
    <t>Simulation 74</t>
  </si>
  <si>
    <t>Simulation 75</t>
  </si>
  <si>
    <t>Simulation 76</t>
  </si>
  <si>
    <t>Simulation 77</t>
  </si>
  <si>
    <t>Simulation 78</t>
  </si>
  <si>
    <t>Simulation 79</t>
  </si>
  <si>
    <t>Simulation 80</t>
  </si>
  <si>
    <t>Simulation 81</t>
  </si>
  <si>
    <t>Simulation 82</t>
  </si>
  <si>
    <t>Simulation 83</t>
  </si>
  <si>
    <t>Simulation 84</t>
  </si>
  <si>
    <t>Simulation 85</t>
  </si>
  <si>
    <t>Simulation 86</t>
  </si>
  <si>
    <t>Simulation 87</t>
  </si>
  <si>
    <t>Simulation 88</t>
  </si>
  <si>
    <t>Simulation 89</t>
  </si>
  <si>
    <t>Simulation 90</t>
  </si>
  <si>
    <t>Simulation 91</t>
  </si>
  <si>
    <t>Simulation 92</t>
  </si>
  <si>
    <t>Simulation 93</t>
  </si>
  <si>
    <t>Simulation 94</t>
  </si>
  <si>
    <t>Simulation 95</t>
  </si>
  <si>
    <t>Simulation 96</t>
  </si>
  <si>
    <t>Simulation 97</t>
  </si>
  <si>
    <t>Simulation 98</t>
  </si>
  <si>
    <t>Simulation 99</t>
  </si>
  <si>
    <t>Simulation 100</t>
  </si>
  <si>
    <t>Quantiles to simulate Wastage</t>
  </si>
  <si>
    <t>Quantiles to simulate supply</t>
  </si>
  <si>
    <t>Quantiles to simulate Cotton price</t>
  </si>
  <si>
    <t>Distribution of Raw Cotton Price</t>
  </si>
  <si>
    <t xml:space="preserve">Name </t>
  </si>
  <si>
    <t>Uniform</t>
  </si>
  <si>
    <t>Minimum Price</t>
  </si>
  <si>
    <t>Maximum Price</t>
  </si>
  <si>
    <t>Distribution of Raw Cotton Procured</t>
  </si>
  <si>
    <t>Price of Cotton (per kg)</t>
  </si>
  <si>
    <t>Quantum of Raw Cotton Procured (in kg)</t>
  </si>
  <si>
    <t>Proportion of Cotton Wasted (in %)</t>
  </si>
  <si>
    <t>Distribution of Raw Cotton Wastage</t>
  </si>
  <si>
    <t>Minimum</t>
  </si>
  <si>
    <t>Maximum</t>
  </si>
  <si>
    <t>Cost of Raw Cotton Procured (in Rs.)</t>
  </si>
  <si>
    <t>Cotton Available for Production (in Kg)</t>
  </si>
  <si>
    <t>Cotton Sheets Produced (in Units)</t>
  </si>
  <si>
    <t>Number of Hours Labour and Electricity needs to be paid for</t>
  </si>
  <si>
    <t>Cost of Labour and Electricity</t>
  </si>
  <si>
    <t>Cost of Transportation</t>
  </si>
  <si>
    <t>Cost of Insurance</t>
  </si>
  <si>
    <t>Total Cost</t>
  </si>
  <si>
    <t>Threshold Reached?</t>
  </si>
  <si>
    <t>Total Revenue</t>
  </si>
  <si>
    <t>Weight of a Cotton Sheet</t>
  </si>
  <si>
    <t>gm</t>
  </si>
  <si>
    <t>Data related to Labour and Electricity</t>
  </si>
  <si>
    <t>Cost per hour</t>
  </si>
  <si>
    <t>Productivity per hour</t>
  </si>
  <si>
    <t>Rs.</t>
  </si>
  <si>
    <t>Cotton Sheets</t>
  </si>
  <si>
    <t>Minimum number of Hours</t>
  </si>
  <si>
    <t>per year</t>
  </si>
  <si>
    <t>per Cotton sheet</t>
  </si>
  <si>
    <t>Insurance Cost</t>
  </si>
  <si>
    <t>per Rs. 1000</t>
  </si>
  <si>
    <t>Minimium Cotton Sheets required for Sceanrio A</t>
  </si>
  <si>
    <t>Revenue if Threshold achieved</t>
  </si>
  <si>
    <t>Number of Hours Labour and Electricity required</t>
  </si>
  <si>
    <t>Price per Cotton Sheet</t>
  </si>
  <si>
    <t>Price per Sheet</t>
  </si>
  <si>
    <t>Total Revenue under Option A</t>
  </si>
  <si>
    <t>Total Revenue under Option B</t>
  </si>
  <si>
    <t>Difference</t>
  </si>
  <si>
    <t>Raw Material Cost</t>
  </si>
  <si>
    <t>Labour and Electricity Cost</t>
  </si>
  <si>
    <t>Profit</t>
  </si>
  <si>
    <t>Option A</t>
  </si>
  <si>
    <t>Option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</si>
</sst>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9" fontId="0" fillId="0" borderId="0" xfId="0" applyNumberFormat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vertical="top" wrapText="1"/>
    </xf>
    <xf numFmtId="1" fontId="0" fillId="0" borderId="0" xfId="0" applyNumberFormat="1"/>
    <xf numFmtId="0" fontId="3" fillId="0" borderId="0" xfId="0" applyFont="1"/>
    <xf numFmtId="1" fontId="3" fillId="0" borderId="0" xfId="0" applyNumberFormat="1" applyFont="1" applyAlignment="1">
      <alignment vertical="top" wrapText="1"/>
    </xf>
    <xf numFmtId="1" fontId="0" fillId="0" borderId="0" xfId="0" applyNumberFormat="1" applyAlignment="1">
      <alignment horizontal="center" vertical="top" wrapText="1"/>
    </xf>
    <xf numFmtId="9" fontId="0" fillId="0" borderId="0" xfId="0" applyNumberForma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 vertical="top" wrapText="1"/>
    </xf>
    <xf numFmtId="1" fontId="0" fillId="0" borderId="0" xfId="0" applyNumberFormat="1" applyAlignment="1">
      <alignment horizontal="right" vertical="top" wrapText="1"/>
    </xf>
    <xf numFmtId="0" fontId="0" fillId="0" borderId="0" xfId="0" applyAlignment="1">
      <alignment wrapText="1"/>
    </xf>
    <xf numFmtId="165" fontId="0" fillId="0" borderId="0" xfId="1" applyNumberFormat="1" applyFont="1"/>
    <xf numFmtId="0" fontId="0" fillId="0" borderId="0" xfId="0" applyFont="1" applyAlignment="1">
      <alignment horizontal="center" vertical="top" wrapText="1"/>
    </xf>
    <xf numFmtId="165" fontId="0" fillId="0" borderId="0" xfId="1" applyNumberFormat="1" applyFont="1" applyAlignment="1">
      <alignment horizontal="center" vertical="top" wrapText="1"/>
    </xf>
    <xf numFmtId="1" fontId="0" fillId="2" borderId="0" xfId="0" applyNumberFormat="1" applyFill="1"/>
    <xf numFmtId="1" fontId="0" fillId="0" borderId="0" xfId="0" applyNumberFormat="1" applyFont="1" applyAlignment="1">
      <alignment horizontal="center" vertical="top" wrapText="1"/>
    </xf>
    <xf numFmtId="1" fontId="0" fillId="0" borderId="0" xfId="0" applyNumberFormat="1" applyFont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Total</a:t>
            </a:r>
            <a:r>
              <a:rPr lang="en-IN" baseline="0"/>
              <a:t> Cost - Components</a:t>
            </a: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'Chart 1'!$B$1:$E$1</c:f>
              <c:strCache>
                <c:ptCount val="4"/>
                <c:pt idx="0">
                  <c:v>Raw Material Cost</c:v>
                </c:pt>
                <c:pt idx="1">
                  <c:v>Labour and Electricity Cost</c:v>
                </c:pt>
                <c:pt idx="2">
                  <c:v>Transportation Cost</c:v>
                </c:pt>
                <c:pt idx="3">
                  <c:v>Insurance Cost</c:v>
                </c:pt>
              </c:strCache>
            </c:strRef>
          </c:cat>
          <c:val>
            <c:numRef>
              <c:f>'Chart 1'!$B$2:$E$2</c:f>
              <c:numCache>
                <c:formatCode>General</c:formatCode>
                <c:ptCount val="4"/>
                <c:pt idx="0" formatCode="0">
                  <c:v>14615532.753454419</c:v>
                </c:pt>
                <c:pt idx="1">
                  <c:v>9703678.5</c:v>
                </c:pt>
                <c:pt idx="2">
                  <c:v>968503.05</c:v>
                </c:pt>
                <c:pt idx="3">
                  <c:v>14615.532753454421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D-4CC6-B517-A8E3E3432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Analysis</a:t>
            </a:r>
            <a:r>
              <a:rPr lang="en-IN" baseline="0"/>
              <a:t> of Profits</a:t>
            </a: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2'!$A$1</c:f>
              <c:strCache>
                <c:ptCount val="1"/>
                <c:pt idx="0">
                  <c:v>Option 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'Chart 2'!$A$2:$A$101</c:f>
              <c:numCache>
                <c:formatCode>General</c:formatCode>
                <c:ptCount val="100"/>
                <c:pt idx="0">
                  <c:v>1321785.7368262596</c:v>
                </c:pt>
                <c:pt idx="1">
                  <c:v>4817986.2953258157</c:v>
                </c:pt>
                <c:pt idx="2">
                  <c:v>7530951.165320307</c:v>
                </c:pt>
                <c:pt idx="3">
                  <c:v>6629035.9881021753</c:v>
                </c:pt>
                <c:pt idx="4">
                  <c:v>-21011074.534165446</c:v>
                </c:pt>
                <c:pt idx="5">
                  <c:v>4549317.458287701</c:v>
                </c:pt>
                <c:pt idx="6">
                  <c:v>1063413.0307195857</c:v>
                </c:pt>
                <c:pt idx="7">
                  <c:v>4283562.0812309682</c:v>
                </c:pt>
                <c:pt idx="8">
                  <c:v>1971054.3802502081</c:v>
                </c:pt>
                <c:pt idx="9">
                  <c:v>5628269.4143725261</c:v>
                </c:pt>
                <c:pt idx="10">
                  <c:v>6888968.3740299568</c:v>
                </c:pt>
                <c:pt idx="11">
                  <c:v>4531725.1441103406</c:v>
                </c:pt>
                <c:pt idx="12">
                  <c:v>3078826.1924034059</c:v>
                </c:pt>
                <c:pt idx="13">
                  <c:v>-20422419.872174986</c:v>
                </c:pt>
                <c:pt idx="14">
                  <c:v>3638536.6926840246</c:v>
                </c:pt>
                <c:pt idx="15">
                  <c:v>5268414.8538209461</c:v>
                </c:pt>
                <c:pt idx="16">
                  <c:v>-1470719.7466809377</c:v>
                </c:pt>
                <c:pt idx="17">
                  <c:v>7346123.3635178283</c:v>
                </c:pt>
                <c:pt idx="18">
                  <c:v>3081001.0114358068</c:v>
                </c:pt>
                <c:pt idx="19">
                  <c:v>1772434.986374069</c:v>
                </c:pt>
                <c:pt idx="20">
                  <c:v>4762315.5036860332</c:v>
                </c:pt>
                <c:pt idx="21">
                  <c:v>1845829.7665194683</c:v>
                </c:pt>
                <c:pt idx="22">
                  <c:v>3896230.6381898597</c:v>
                </c:pt>
                <c:pt idx="23">
                  <c:v>2426822.4772573709</c:v>
                </c:pt>
                <c:pt idx="24">
                  <c:v>3336694.626931943</c:v>
                </c:pt>
                <c:pt idx="25">
                  <c:v>3157255.2662155069</c:v>
                </c:pt>
                <c:pt idx="26">
                  <c:v>3793433.422625564</c:v>
                </c:pt>
                <c:pt idx="27">
                  <c:v>1135013.712039113</c:v>
                </c:pt>
                <c:pt idx="28">
                  <c:v>4160518.6096099839</c:v>
                </c:pt>
                <c:pt idx="29">
                  <c:v>4619431.6418841667</c:v>
                </c:pt>
                <c:pt idx="30">
                  <c:v>3639266.4960723519</c:v>
                </c:pt>
                <c:pt idx="31">
                  <c:v>4660481.2963908389</c:v>
                </c:pt>
                <c:pt idx="32">
                  <c:v>7750537.9753948599</c:v>
                </c:pt>
                <c:pt idx="33">
                  <c:v>4561763.1361231506</c:v>
                </c:pt>
                <c:pt idx="34">
                  <c:v>-2291762.8234708756</c:v>
                </c:pt>
                <c:pt idx="35">
                  <c:v>7334591.2499735393</c:v>
                </c:pt>
                <c:pt idx="36">
                  <c:v>6246026.7288721949</c:v>
                </c:pt>
                <c:pt idx="37">
                  <c:v>4425540.8472923152</c:v>
                </c:pt>
                <c:pt idx="38">
                  <c:v>5262069.0857931003</c:v>
                </c:pt>
                <c:pt idx="39">
                  <c:v>4098418.7756426483</c:v>
                </c:pt>
                <c:pt idx="40">
                  <c:v>2780810.0295692906</c:v>
                </c:pt>
                <c:pt idx="41">
                  <c:v>4669482.8209025934</c:v>
                </c:pt>
                <c:pt idx="42">
                  <c:v>3522081.1119897217</c:v>
                </c:pt>
                <c:pt idx="43">
                  <c:v>6686041.4223387428</c:v>
                </c:pt>
                <c:pt idx="44">
                  <c:v>5334611.8109259121</c:v>
                </c:pt>
                <c:pt idx="45">
                  <c:v>-23754230.433585122</c:v>
                </c:pt>
                <c:pt idx="46">
                  <c:v>6514494.9100785516</c:v>
                </c:pt>
                <c:pt idx="47">
                  <c:v>6543645.4465274662</c:v>
                </c:pt>
                <c:pt idx="48">
                  <c:v>3502655.4194079116</c:v>
                </c:pt>
                <c:pt idx="49">
                  <c:v>2276578.3948816136</c:v>
                </c:pt>
                <c:pt idx="50">
                  <c:v>422007.26686508581</c:v>
                </c:pt>
                <c:pt idx="51">
                  <c:v>4762668.3723620623</c:v>
                </c:pt>
                <c:pt idx="52">
                  <c:v>-22530350.215061408</c:v>
                </c:pt>
                <c:pt idx="53">
                  <c:v>4800518.9685888216</c:v>
                </c:pt>
                <c:pt idx="54">
                  <c:v>2116948.0933077335</c:v>
                </c:pt>
                <c:pt idx="55">
                  <c:v>5566090.7208084017</c:v>
                </c:pt>
                <c:pt idx="56">
                  <c:v>5978444.3701767996</c:v>
                </c:pt>
                <c:pt idx="57">
                  <c:v>5590511.1824993491</c:v>
                </c:pt>
                <c:pt idx="58">
                  <c:v>5643806.9584975839</c:v>
                </c:pt>
                <c:pt idx="59">
                  <c:v>1546570.2193427756</c:v>
                </c:pt>
                <c:pt idx="60">
                  <c:v>-21963955.333213728</c:v>
                </c:pt>
                <c:pt idx="61">
                  <c:v>-22599585.386703186</c:v>
                </c:pt>
                <c:pt idx="62">
                  <c:v>3595586.3023457304</c:v>
                </c:pt>
                <c:pt idx="63">
                  <c:v>3162071.9221847206</c:v>
                </c:pt>
                <c:pt idx="64">
                  <c:v>-816742.87097924575</c:v>
                </c:pt>
                <c:pt idx="65">
                  <c:v>3409629.4343763739</c:v>
                </c:pt>
                <c:pt idx="66">
                  <c:v>6629264.1369459145</c:v>
                </c:pt>
                <c:pt idx="67">
                  <c:v>2146924.6365441456</c:v>
                </c:pt>
                <c:pt idx="68">
                  <c:v>2742521.9231031388</c:v>
                </c:pt>
                <c:pt idx="69">
                  <c:v>-20722295.148178164</c:v>
                </c:pt>
                <c:pt idx="70">
                  <c:v>6057925.5671024546</c:v>
                </c:pt>
                <c:pt idx="71">
                  <c:v>6562666.4819074571</c:v>
                </c:pt>
                <c:pt idx="72">
                  <c:v>5996545.3195811734</c:v>
                </c:pt>
                <c:pt idx="73">
                  <c:v>6322570.5329804197</c:v>
                </c:pt>
                <c:pt idx="74">
                  <c:v>7754725.6901867725</c:v>
                </c:pt>
                <c:pt idx="75">
                  <c:v>6044239.2960605659</c:v>
                </c:pt>
                <c:pt idx="76">
                  <c:v>2797882.4220370054</c:v>
                </c:pt>
                <c:pt idx="77">
                  <c:v>3951026.4608367756</c:v>
                </c:pt>
                <c:pt idx="78">
                  <c:v>6654598.5628776252</c:v>
                </c:pt>
                <c:pt idx="79">
                  <c:v>2931719.6595579162</c:v>
                </c:pt>
                <c:pt idx="80">
                  <c:v>3256208.9244299941</c:v>
                </c:pt>
                <c:pt idx="81">
                  <c:v>5666238.2687415332</c:v>
                </c:pt>
                <c:pt idx="82">
                  <c:v>-21364972.399645641</c:v>
                </c:pt>
                <c:pt idx="83">
                  <c:v>-20365123.036099959</c:v>
                </c:pt>
                <c:pt idx="84">
                  <c:v>5495136.4292358831</c:v>
                </c:pt>
                <c:pt idx="85">
                  <c:v>5470756.1240467057</c:v>
                </c:pt>
                <c:pt idx="86">
                  <c:v>2961444.4125988334</c:v>
                </c:pt>
                <c:pt idx="87">
                  <c:v>4838908.4087173715</c:v>
                </c:pt>
                <c:pt idx="88">
                  <c:v>4787307.8884919807</c:v>
                </c:pt>
                <c:pt idx="89">
                  <c:v>7848225.9755729586</c:v>
                </c:pt>
                <c:pt idx="90">
                  <c:v>1473765.1369539872</c:v>
                </c:pt>
                <c:pt idx="91">
                  <c:v>2739399.6719748452</c:v>
                </c:pt>
                <c:pt idx="92">
                  <c:v>-22005020.371099297</c:v>
                </c:pt>
                <c:pt idx="93">
                  <c:v>6192053.2658708617</c:v>
                </c:pt>
                <c:pt idx="94">
                  <c:v>5483467.8938586786</c:v>
                </c:pt>
                <c:pt idx="95">
                  <c:v>7409824.5412395187</c:v>
                </c:pt>
                <c:pt idx="96">
                  <c:v>-2183367.4358602092</c:v>
                </c:pt>
                <c:pt idx="97">
                  <c:v>7599244.6624831557</c:v>
                </c:pt>
                <c:pt idx="98">
                  <c:v>7629460.2147893347</c:v>
                </c:pt>
                <c:pt idx="99">
                  <c:v>4885680.8741002418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6-4B5D-A1B2-12BF273BAB50}"/>
            </c:ext>
          </c:extLst>
        </c:ser>
        <c:ser>
          <c:idx val="1"/>
          <c:order val="1"/>
          <c:tx>
            <c:strRef>
              <c:f>'Chart 2'!$B$1</c:f>
              <c:strCache>
                <c:ptCount val="1"/>
                <c:pt idx="0">
                  <c:v>Option 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'Chart 2'!$B$2:$B$101</c:f>
              <c:numCache>
                <c:formatCode>0</c:formatCode>
                <c:ptCount val="100"/>
                <c:pt idx="0">
                  <c:v>848429.97403335944</c:v>
                </c:pt>
                <c:pt idx="1">
                  <c:v>1990605.937566489</c:v>
                </c:pt>
                <c:pt idx="2">
                  <c:v>2782492.7066711597</c:v>
                </c:pt>
                <c:pt idx="3">
                  <c:v>1777986.2159822024</c:v>
                </c:pt>
                <c:pt idx="4">
                  <c:v>1429520.7742334269</c:v>
                </c:pt>
                <c:pt idx="5">
                  <c:v>2588387.6501678415</c:v>
                </c:pt>
                <c:pt idx="6">
                  <c:v>2374811.585427288</c:v>
                </c:pt>
                <c:pt idx="7">
                  <c:v>1358608.4633771069</c:v>
                </c:pt>
                <c:pt idx="8">
                  <c:v>1189924.6770448349</c:v>
                </c:pt>
                <c:pt idx="9">
                  <c:v>1971098.1746949628</c:v>
                </c:pt>
                <c:pt idx="10">
                  <c:v>697262.00821107998</c:v>
                </c:pt>
                <c:pt idx="11">
                  <c:v>956515.44291218743</c:v>
                </c:pt>
                <c:pt idx="12">
                  <c:v>3628316.9761443548</c:v>
                </c:pt>
                <c:pt idx="13">
                  <c:v>1888960.5617844127</c:v>
                </c:pt>
                <c:pt idx="14">
                  <c:v>814780.48458535224</c:v>
                </c:pt>
                <c:pt idx="15">
                  <c:v>854214.50618135929</c:v>
                </c:pt>
                <c:pt idx="16">
                  <c:v>2662079.3188460097</c:v>
                </c:pt>
                <c:pt idx="17">
                  <c:v>1761601.4562300816</c:v>
                </c:pt>
                <c:pt idx="18">
                  <c:v>2605136.2219547629</c:v>
                </c:pt>
                <c:pt idx="19">
                  <c:v>4055245.0405086428</c:v>
                </c:pt>
                <c:pt idx="20">
                  <c:v>-436792.02622830123</c:v>
                </c:pt>
                <c:pt idx="21">
                  <c:v>4214643.6799087971</c:v>
                </c:pt>
                <c:pt idx="22">
                  <c:v>537076.01291532069</c:v>
                </c:pt>
                <c:pt idx="23">
                  <c:v>927692.97012778744</c:v>
                </c:pt>
                <c:pt idx="24">
                  <c:v>1542615.0935737379</c:v>
                </c:pt>
                <c:pt idx="25">
                  <c:v>-284139.67828156799</c:v>
                </c:pt>
                <c:pt idx="26">
                  <c:v>2540049.1405626424</c:v>
                </c:pt>
                <c:pt idx="27">
                  <c:v>1403493.5067078024</c:v>
                </c:pt>
                <c:pt idx="28">
                  <c:v>2258969.099776227</c:v>
                </c:pt>
                <c:pt idx="29">
                  <c:v>73507.393116958439</c:v>
                </c:pt>
                <c:pt idx="30">
                  <c:v>972603.23672587797</c:v>
                </c:pt>
                <c:pt idx="31">
                  <c:v>1893735.7502616867</c:v>
                </c:pt>
                <c:pt idx="32">
                  <c:v>2576660.1027335413</c:v>
                </c:pt>
                <c:pt idx="33">
                  <c:v>1824428.9583939239</c:v>
                </c:pt>
                <c:pt idx="34">
                  <c:v>3471485.418235749</c:v>
                </c:pt>
                <c:pt idx="35">
                  <c:v>2182040.1041614525</c:v>
                </c:pt>
                <c:pt idx="36">
                  <c:v>3700354.3120429441</c:v>
                </c:pt>
                <c:pt idx="37">
                  <c:v>2848213.3417155407</c:v>
                </c:pt>
                <c:pt idx="38">
                  <c:v>383838.1912182197</c:v>
                </c:pt>
                <c:pt idx="39">
                  <c:v>-28776.796947441995</c:v>
                </c:pt>
                <c:pt idx="40">
                  <c:v>1986020.0699506812</c:v>
                </c:pt>
                <c:pt idx="41">
                  <c:v>2580313.8709442019</c:v>
                </c:pt>
                <c:pt idx="42">
                  <c:v>-39189.552052069455</c:v>
                </c:pt>
                <c:pt idx="43">
                  <c:v>1441074.4601799771</c:v>
                </c:pt>
                <c:pt idx="44">
                  <c:v>1832163.8836839683</c:v>
                </c:pt>
                <c:pt idx="45">
                  <c:v>-82957.534651041031</c:v>
                </c:pt>
                <c:pt idx="46">
                  <c:v>2936776.1821922548</c:v>
                </c:pt>
                <c:pt idx="47">
                  <c:v>571339.52554972842</c:v>
                </c:pt>
                <c:pt idx="48">
                  <c:v>2495016.3624116555</c:v>
                </c:pt>
                <c:pt idx="49">
                  <c:v>2886982.7709958665</c:v>
                </c:pt>
                <c:pt idx="50">
                  <c:v>1982357.0251854137</c:v>
                </c:pt>
                <c:pt idx="51">
                  <c:v>236119.38524219766</c:v>
                </c:pt>
                <c:pt idx="52">
                  <c:v>743938.90565948188</c:v>
                </c:pt>
                <c:pt idx="53">
                  <c:v>1052604.5970233418</c:v>
                </c:pt>
                <c:pt idx="54">
                  <c:v>340849.91788123548</c:v>
                </c:pt>
                <c:pt idx="55">
                  <c:v>-316169.02013923973</c:v>
                </c:pt>
                <c:pt idx="56">
                  <c:v>1472106.9869336598</c:v>
                </c:pt>
                <c:pt idx="57">
                  <c:v>4575902.6069249101</c:v>
                </c:pt>
                <c:pt idx="58">
                  <c:v>2826741.4882339649</c:v>
                </c:pt>
                <c:pt idx="59">
                  <c:v>1634957.6539512686</c:v>
                </c:pt>
                <c:pt idx="60">
                  <c:v>902616.9506835714</c:v>
                </c:pt>
                <c:pt idx="61">
                  <c:v>1062487.7477076985</c:v>
                </c:pt>
                <c:pt idx="62">
                  <c:v>2190405.9056500271</c:v>
                </c:pt>
                <c:pt idx="63">
                  <c:v>2918710.2724717967</c:v>
                </c:pt>
                <c:pt idx="64">
                  <c:v>336168.83126061782</c:v>
                </c:pt>
                <c:pt idx="65">
                  <c:v>3081239.6580096409</c:v>
                </c:pt>
                <c:pt idx="66">
                  <c:v>1723991.5102876909</c:v>
                </c:pt>
                <c:pt idx="67">
                  <c:v>1117680.0719555281</c:v>
                </c:pt>
                <c:pt idx="68">
                  <c:v>1898108.9912078828</c:v>
                </c:pt>
                <c:pt idx="69">
                  <c:v>2780315.4011639357</c:v>
                </c:pt>
                <c:pt idx="70">
                  <c:v>1625604.471159596</c:v>
                </c:pt>
                <c:pt idx="71">
                  <c:v>3610113.5704839975</c:v>
                </c:pt>
                <c:pt idx="72">
                  <c:v>2437783.6822275296</c:v>
                </c:pt>
                <c:pt idx="73">
                  <c:v>320713.85323119164</c:v>
                </c:pt>
                <c:pt idx="74">
                  <c:v>1638568.9057553783</c:v>
                </c:pt>
                <c:pt idx="75">
                  <c:v>1091573.9430707134</c:v>
                </c:pt>
                <c:pt idx="76">
                  <c:v>734500.6908178851</c:v>
                </c:pt>
                <c:pt idx="77">
                  <c:v>-841061.18411178514</c:v>
                </c:pt>
                <c:pt idx="78">
                  <c:v>2437217.4198858701</c:v>
                </c:pt>
                <c:pt idx="79">
                  <c:v>3394649.0225578584</c:v>
                </c:pt>
                <c:pt idx="80">
                  <c:v>3137462.2668949477</c:v>
                </c:pt>
                <c:pt idx="81">
                  <c:v>1690838.8107842244</c:v>
                </c:pt>
                <c:pt idx="82">
                  <c:v>888700.42048641667</c:v>
                </c:pt>
                <c:pt idx="83">
                  <c:v>1946675.5689741299</c:v>
                </c:pt>
                <c:pt idx="84">
                  <c:v>715733.30809960887</c:v>
                </c:pt>
                <c:pt idx="85">
                  <c:v>327404.74275781959</c:v>
                </c:pt>
                <c:pt idx="86">
                  <c:v>4457535.2096283324</c:v>
                </c:pt>
                <c:pt idx="87">
                  <c:v>1499686.6065764278</c:v>
                </c:pt>
                <c:pt idx="88">
                  <c:v>1633614.6709022187</c:v>
                </c:pt>
                <c:pt idx="89">
                  <c:v>3001915.4760861471</c:v>
                </c:pt>
                <c:pt idx="90">
                  <c:v>1288111.1010683998</c:v>
                </c:pt>
                <c:pt idx="91">
                  <c:v>1811073.7363982871</c:v>
                </c:pt>
                <c:pt idx="92">
                  <c:v>1261044.7176993415</c:v>
                </c:pt>
                <c:pt idx="93">
                  <c:v>2024713.2662704475</c:v>
                </c:pt>
                <c:pt idx="94">
                  <c:v>1142447.4912899919</c:v>
                </c:pt>
                <c:pt idx="95">
                  <c:v>1107024.0492844358</c:v>
                </c:pt>
                <c:pt idx="96">
                  <c:v>1248995.012559548</c:v>
                </c:pt>
                <c:pt idx="97">
                  <c:v>2343405.251342427</c:v>
                </c:pt>
                <c:pt idx="98">
                  <c:v>2007860.4686656669</c:v>
                </c:pt>
                <c:pt idx="99">
                  <c:v>-223241.08541243151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6-4B5D-A1B2-12BF273BA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7148656"/>
        <c:axId val="1317150096"/>
      </c:lineChart>
      <c:catAx>
        <c:axId val="1317148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150096"/>
        <c:crosses val="autoZero"/>
        <c:auto val="1"/>
        <c:lblAlgn val="ctr"/>
        <c:lblOffset val="100"/>
        <c:noMultiLvlLbl val="0"/>
      </c:catAx>
      <c:valAx>
        <c:axId val="13171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14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129540</xdr:rowOff>
    </xdr:from>
    <xdr:to>
      <xdr:col>12</xdr:col>
      <xdr:colOff>304800</xdr:colOff>
      <xdr:row>17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94E57C-D3C8-D849-A678-5FF2BAB32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10</xdr:col>
      <xdr:colOff>304800</xdr:colOff>
      <xdr:row>16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617E97-7579-4F83-8ED5-46A57CB34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C2073-E220-46CE-A705-17FD5A1EC8E9}">
  <dimension ref="A2:C31"/>
  <sheetViews>
    <sheetView topLeftCell="A15" workbookViewId="0">
      <selection activeCell="B31" sqref="B31"/>
    </sheetView>
  </sheetViews>
  <sheetFormatPr defaultRowHeight="14.4" x14ac:dyDescent="0.3"/>
  <cols>
    <col min="1" max="1" width="27.88671875" customWidth="1"/>
    <col min="2" max="2" width="13" customWidth="1"/>
  </cols>
  <sheetData>
    <row r="2" spans="1:2" x14ac:dyDescent="0.3">
      <c r="A2" s="1" t="s">
        <v>108</v>
      </c>
    </row>
    <row r="3" spans="1:2" x14ac:dyDescent="0.3">
      <c r="A3" t="s">
        <v>109</v>
      </c>
      <c r="B3" t="s">
        <v>110</v>
      </c>
    </row>
    <row r="4" spans="1:2" x14ac:dyDescent="0.3">
      <c r="A4" t="s">
        <v>111</v>
      </c>
      <c r="B4">
        <v>70</v>
      </c>
    </row>
    <row r="5" spans="1:2" x14ac:dyDescent="0.3">
      <c r="A5" t="s">
        <v>112</v>
      </c>
      <c r="B5">
        <v>90</v>
      </c>
    </row>
    <row r="7" spans="1:2" x14ac:dyDescent="0.3">
      <c r="A7" s="1" t="s">
        <v>113</v>
      </c>
    </row>
    <row r="8" spans="1:2" x14ac:dyDescent="0.3">
      <c r="A8" t="s">
        <v>1</v>
      </c>
      <c r="B8" t="s">
        <v>3</v>
      </c>
    </row>
    <row r="9" spans="1:2" x14ac:dyDescent="0.3">
      <c r="A9" t="s">
        <v>0</v>
      </c>
      <c r="B9">
        <v>180000</v>
      </c>
    </row>
    <row r="10" spans="1:2" x14ac:dyDescent="0.3">
      <c r="A10" t="s">
        <v>2</v>
      </c>
      <c r="B10">
        <v>17000</v>
      </c>
    </row>
    <row r="12" spans="1:2" x14ac:dyDescent="0.3">
      <c r="A12" s="1" t="s">
        <v>117</v>
      </c>
    </row>
    <row r="13" spans="1:2" x14ac:dyDescent="0.3">
      <c r="A13" t="s">
        <v>1</v>
      </c>
      <c r="B13" t="s">
        <v>110</v>
      </c>
    </row>
    <row r="14" spans="1:2" x14ac:dyDescent="0.3">
      <c r="A14" t="s">
        <v>118</v>
      </c>
      <c r="B14" s="3">
        <v>0.2</v>
      </c>
    </row>
    <row r="15" spans="1:2" x14ac:dyDescent="0.3">
      <c r="A15" t="s">
        <v>119</v>
      </c>
      <c r="B15" s="3">
        <v>0.3</v>
      </c>
    </row>
    <row r="17" spans="1:3" x14ac:dyDescent="0.3">
      <c r="A17" s="1" t="s">
        <v>130</v>
      </c>
      <c r="B17">
        <v>700</v>
      </c>
      <c r="C17" t="s">
        <v>131</v>
      </c>
    </row>
    <row r="19" spans="1:3" x14ac:dyDescent="0.3">
      <c r="A19" s="1" t="s">
        <v>132</v>
      </c>
    </row>
    <row r="20" spans="1:3" x14ac:dyDescent="0.3">
      <c r="A20" t="s">
        <v>133</v>
      </c>
      <c r="B20">
        <v>12000</v>
      </c>
      <c r="C20" t="s">
        <v>135</v>
      </c>
    </row>
    <row r="21" spans="1:3" x14ac:dyDescent="0.3">
      <c r="A21" t="s">
        <v>134</v>
      </c>
      <c r="B21">
        <v>240</v>
      </c>
      <c r="C21" t="s">
        <v>136</v>
      </c>
    </row>
    <row r="22" spans="1:3" x14ac:dyDescent="0.3">
      <c r="A22" t="s">
        <v>137</v>
      </c>
      <c r="B22">
        <v>700</v>
      </c>
      <c r="C22" t="s">
        <v>138</v>
      </c>
    </row>
    <row r="25" spans="1:3" x14ac:dyDescent="0.3">
      <c r="A25" s="1" t="s">
        <v>4</v>
      </c>
      <c r="B25">
        <v>5</v>
      </c>
      <c r="C25" t="s">
        <v>139</v>
      </c>
    </row>
    <row r="26" spans="1:3" x14ac:dyDescent="0.3">
      <c r="A26" s="1" t="s">
        <v>140</v>
      </c>
      <c r="B26">
        <v>1</v>
      </c>
      <c r="C26" t="s">
        <v>141</v>
      </c>
    </row>
    <row r="28" spans="1:3" ht="28.8" x14ac:dyDescent="0.3">
      <c r="A28" s="15" t="s">
        <v>142</v>
      </c>
      <c r="B28">
        <v>170000</v>
      </c>
    </row>
    <row r="29" spans="1:3" x14ac:dyDescent="0.3">
      <c r="A29" t="s">
        <v>143</v>
      </c>
      <c r="B29" s="16">
        <v>30000000</v>
      </c>
    </row>
    <row r="31" spans="1:3" x14ac:dyDescent="0.3">
      <c r="A31" t="s">
        <v>145</v>
      </c>
      <c r="B31" s="19">
        <v>139.39037156362079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EEE0B-C07C-475B-8E27-77510F8882B8}">
  <dimension ref="A1:H101"/>
  <sheetViews>
    <sheetView workbookViewId="0">
      <selection activeCell="B2" sqref="B2:B101"/>
    </sheetView>
  </sheetViews>
  <sheetFormatPr defaultRowHeight="14.4" x14ac:dyDescent="0.3"/>
  <cols>
    <col min="1" max="1" width="12.88671875" customWidth="1"/>
    <col min="2" max="2" width="29.21875" bestFit="1" customWidth="1"/>
    <col min="3" max="8" width="27.5546875" customWidth="1"/>
  </cols>
  <sheetData>
    <row r="1" spans="1:8" x14ac:dyDescent="0.3">
      <c r="B1" t="s">
        <v>107</v>
      </c>
      <c r="C1" t="s">
        <v>105</v>
      </c>
      <c r="D1" t="s">
        <v>106</v>
      </c>
    </row>
    <row r="2" spans="1:8" x14ac:dyDescent="0.3">
      <c r="A2" s="2" t="s">
        <v>5</v>
      </c>
      <c r="B2" s="4">
        <v>0.95544081593029007</v>
      </c>
      <c r="C2" s="4">
        <v>0.23253715835330102</v>
      </c>
      <c r="D2" s="4">
        <v>0.73926285518672685</v>
      </c>
      <c r="E2" s="4"/>
      <c r="F2" s="4"/>
      <c r="G2" s="4"/>
      <c r="H2" s="4"/>
    </row>
    <row r="3" spans="1:8" x14ac:dyDescent="0.3">
      <c r="A3" s="2" t="s">
        <v>6</v>
      </c>
      <c r="B3" s="4">
        <v>0.71914387725906792</v>
      </c>
      <c r="C3" s="4">
        <v>2.9115676852912831E-2</v>
      </c>
      <c r="D3" s="4">
        <v>0.30224869777297558</v>
      </c>
      <c r="E3" s="4"/>
      <c r="F3" s="4"/>
      <c r="G3" s="4"/>
      <c r="H3" s="4"/>
    </row>
    <row r="4" spans="1:8" x14ac:dyDescent="0.3">
      <c r="A4" s="2" t="s">
        <v>7</v>
      </c>
      <c r="B4" s="4">
        <v>0.13872296950788221</v>
      </c>
      <c r="C4" s="4">
        <v>0.61297567732677949</v>
      </c>
      <c r="D4" s="4">
        <v>0.31198958578495228</v>
      </c>
      <c r="E4" s="4"/>
      <c r="F4" s="4"/>
      <c r="G4" s="4"/>
      <c r="H4" s="4"/>
    </row>
    <row r="5" spans="1:8" x14ac:dyDescent="0.3">
      <c r="A5" s="2" t="s">
        <v>8</v>
      </c>
      <c r="B5" s="4">
        <v>0.30770033167310618</v>
      </c>
      <c r="C5" s="4">
        <v>0.84086069288865706</v>
      </c>
      <c r="D5" s="4">
        <v>0.41638874638137935</v>
      </c>
      <c r="E5" s="4"/>
      <c r="F5" s="4"/>
      <c r="G5" s="4"/>
      <c r="H5" s="4"/>
    </row>
    <row r="6" spans="1:8" x14ac:dyDescent="0.3">
      <c r="A6" s="2" t="s">
        <v>9</v>
      </c>
      <c r="B6" s="4">
        <v>0.45582934597652058</v>
      </c>
      <c r="C6" s="4">
        <v>0.44047921393959188</v>
      </c>
      <c r="D6" s="4">
        <v>3.444787653489656E-2</v>
      </c>
      <c r="E6" s="4"/>
      <c r="F6" s="4"/>
      <c r="G6" s="4"/>
      <c r="H6" s="4"/>
    </row>
    <row r="7" spans="1:8" x14ac:dyDescent="0.3">
      <c r="A7" s="2" t="s">
        <v>10</v>
      </c>
      <c r="B7" s="4">
        <v>8.6192075242619959E-2</v>
      </c>
      <c r="C7" s="4">
        <v>0.9732952124973302</v>
      </c>
      <c r="D7" s="4">
        <v>0.88482309973313744</v>
      </c>
      <c r="E7" s="4"/>
      <c r="F7" s="4"/>
      <c r="G7" s="4"/>
      <c r="H7" s="4"/>
    </row>
    <row r="8" spans="1:8" x14ac:dyDescent="0.3">
      <c r="A8" s="2" t="s">
        <v>11</v>
      </c>
      <c r="B8" s="4">
        <v>0.37869285580250045</v>
      </c>
      <c r="C8" s="4">
        <v>0.63651207979816993</v>
      </c>
      <c r="D8" s="4">
        <v>0.97575729961873203</v>
      </c>
      <c r="E8" s="4"/>
      <c r="F8" s="4"/>
      <c r="G8" s="4"/>
      <c r="H8" s="4"/>
    </row>
    <row r="9" spans="1:8" x14ac:dyDescent="0.3">
      <c r="A9" s="2" t="s">
        <v>12</v>
      </c>
      <c r="B9" s="4">
        <v>0.67127424006066849</v>
      </c>
      <c r="C9" s="4">
        <v>0.4470734668879951</v>
      </c>
      <c r="D9" s="4">
        <v>0.50047465184796736</v>
      </c>
      <c r="E9" s="4"/>
      <c r="F9" s="4"/>
      <c r="G9" s="4"/>
      <c r="H9" s="4"/>
    </row>
    <row r="10" spans="1:8" x14ac:dyDescent="0.3">
      <c r="A10" s="2" t="s">
        <v>13</v>
      </c>
      <c r="B10" s="4">
        <v>0.86565304923166264</v>
      </c>
      <c r="C10" s="4">
        <v>0.22748062369417188</v>
      </c>
      <c r="D10" s="4">
        <v>0.69734472476303655</v>
      </c>
      <c r="E10" s="4"/>
      <c r="F10" s="4"/>
      <c r="G10" s="4"/>
      <c r="H10" s="4"/>
    </row>
    <row r="11" spans="1:8" x14ac:dyDescent="0.3">
      <c r="A11" s="2" t="s">
        <v>14</v>
      </c>
      <c r="B11" s="4">
        <v>0.68125892635754648</v>
      </c>
      <c r="C11" s="4">
        <v>7.7352735369418446E-2</v>
      </c>
      <c r="D11" s="4">
        <v>0.22183228910137553</v>
      </c>
      <c r="E11" s="4"/>
      <c r="F11" s="4"/>
      <c r="G11" s="4"/>
      <c r="H11" s="4"/>
    </row>
    <row r="12" spans="1:8" x14ac:dyDescent="0.3">
      <c r="A12" s="2" t="s">
        <v>15</v>
      </c>
      <c r="B12" s="4">
        <v>0.63628913116009223</v>
      </c>
      <c r="C12" s="4">
        <v>0.78204401411427016</v>
      </c>
      <c r="D12" s="4">
        <v>0.19922984388794163</v>
      </c>
    </row>
    <row r="13" spans="1:8" x14ac:dyDescent="0.3">
      <c r="A13" s="2" t="s">
        <v>16</v>
      </c>
      <c r="B13" s="4">
        <v>0.7412347912322329</v>
      </c>
      <c r="C13" s="4">
        <v>0.50906003699811597</v>
      </c>
      <c r="D13" s="4">
        <v>0.43342592146127967</v>
      </c>
    </row>
    <row r="14" spans="1:8" x14ac:dyDescent="0.3">
      <c r="A14" s="2" t="s">
        <v>17</v>
      </c>
      <c r="B14" s="4">
        <v>3.3802153571499294E-2</v>
      </c>
      <c r="C14" s="4">
        <v>0.69952644806562114</v>
      </c>
      <c r="D14" s="4">
        <v>0.96190716965975731</v>
      </c>
      <c r="E14" s="4"/>
      <c r="F14" s="4"/>
      <c r="G14" s="4"/>
      <c r="H14" s="4"/>
    </row>
    <row r="15" spans="1:8" x14ac:dyDescent="0.3">
      <c r="A15" s="2" t="s">
        <v>18</v>
      </c>
      <c r="B15" s="4">
        <v>0.48613952747575029</v>
      </c>
      <c r="C15" s="4">
        <v>3.224603921861191E-2</v>
      </c>
      <c r="D15" s="4">
        <v>1.0271731843367937E-2</v>
      </c>
      <c r="E15" s="4"/>
      <c r="F15" s="4"/>
      <c r="G15" s="4"/>
      <c r="H15" s="4"/>
    </row>
    <row r="16" spans="1:8" x14ac:dyDescent="0.3">
      <c r="A16" s="2" t="s">
        <v>19</v>
      </c>
      <c r="B16" s="4">
        <v>0.60928807388386141</v>
      </c>
      <c r="C16" s="4">
        <v>0.82050017155241828</v>
      </c>
      <c r="D16" s="4">
        <v>0.72360429848265317</v>
      </c>
      <c r="E16" s="4"/>
      <c r="F16" s="4"/>
      <c r="G16" s="4"/>
      <c r="H16" s="4"/>
    </row>
    <row r="17" spans="1:8" x14ac:dyDescent="0.3">
      <c r="A17" s="2" t="s">
        <v>20</v>
      </c>
      <c r="B17" s="4">
        <v>0.67515685549713889</v>
      </c>
      <c r="C17" s="4">
        <v>0.6619997754492235</v>
      </c>
      <c r="D17" s="4">
        <v>0.38659393902360206</v>
      </c>
      <c r="E17" s="4"/>
      <c r="F17" s="4"/>
      <c r="G17" s="4"/>
      <c r="H17" s="4"/>
    </row>
    <row r="18" spans="1:8" x14ac:dyDescent="0.3">
      <c r="A18" s="2" t="s">
        <v>21</v>
      </c>
      <c r="B18" s="4">
        <v>0.68066899150368942</v>
      </c>
      <c r="C18" s="4">
        <v>3.0913301067848287E-2</v>
      </c>
      <c r="D18" s="4">
        <v>0.98050915565969921</v>
      </c>
      <c r="E18" s="4"/>
      <c r="F18" s="4"/>
      <c r="G18" s="4"/>
      <c r="H18" s="4"/>
    </row>
    <row r="19" spans="1:8" x14ac:dyDescent="0.3">
      <c r="A19" s="2" t="s">
        <v>22</v>
      </c>
      <c r="B19" s="4">
        <v>0.65177403034704906</v>
      </c>
      <c r="C19" s="4">
        <v>0.17267677381093161</v>
      </c>
      <c r="D19" s="4">
        <v>8.4751718772393292E-2</v>
      </c>
      <c r="E19" s="4"/>
      <c r="F19" s="4"/>
      <c r="G19" s="4"/>
      <c r="H19" s="4"/>
    </row>
    <row r="20" spans="1:8" x14ac:dyDescent="0.3">
      <c r="A20" s="2" t="s">
        <v>23</v>
      </c>
      <c r="B20" s="4">
        <v>0.28291649770230354</v>
      </c>
      <c r="C20" s="4">
        <v>0.64625661934192369</v>
      </c>
      <c r="D20" s="4">
        <v>0.89827401749971802</v>
      </c>
      <c r="E20" s="4"/>
      <c r="F20" s="4"/>
      <c r="G20" s="4"/>
      <c r="H20" s="4"/>
    </row>
    <row r="21" spans="1:8" x14ac:dyDescent="0.3">
      <c r="A21" s="2" t="s">
        <v>24</v>
      </c>
      <c r="B21" s="4">
        <v>0.24465969554295497</v>
      </c>
      <c r="C21" s="4">
        <v>0.15351457500419363</v>
      </c>
      <c r="D21" s="4">
        <v>0.94128057384521902</v>
      </c>
      <c r="E21" s="4"/>
      <c r="F21" s="4"/>
      <c r="G21" s="4"/>
      <c r="H21" s="4"/>
    </row>
    <row r="22" spans="1:8" x14ac:dyDescent="0.3">
      <c r="A22" s="2" t="s">
        <v>25</v>
      </c>
      <c r="B22" s="4">
        <v>0.84040468969560433</v>
      </c>
      <c r="C22" s="4">
        <v>0.99597262036621403</v>
      </c>
      <c r="D22" s="4">
        <v>0.44903844955613226</v>
      </c>
      <c r="E22" s="4"/>
      <c r="F22" s="4"/>
      <c r="G22" s="4"/>
      <c r="H22" s="4"/>
    </row>
    <row r="23" spans="1:8" x14ac:dyDescent="0.3">
      <c r="A23" s="2" t="s">
        <v>26</v>
      </c>
      <c r="B23" s="4">
        <v>0.22847574398224946</v>
      </c>
      <c r="C23" s="4">
        <v>0.11196452091641795</v>
      </c>
      <c r="D23" s="4">
        <v>0.93745915273957181</v>
      </c>
      <c r="E23" s="4"/>
      <c r="F23" s="4"/>
      <c r="G23" s="4"/>
      <c r="H23" s="4"/>
    </row>
    <row r="24" spans="1:8" x14ac:dyDescent="0.3">
      <c r="A24" s="2" t="s">
        <v>27</v>
      </c>
      <c r="B24" s="4">
        <v>0.63702745089005886</v>
      </c>
      <c r="C24" s="4">
        <v>0.89333684904175537</v>
      </c>
      <c r="D24" s="4">
        <v>0.6863832695744132</v>
      </c>
    </row>
    <row r="25" spans="1:8" x14ac:dyDescent="0.3">
      <c r="A25" s="2" t="s">
        <v>28</v>
      </c>
      <c r="B25" s="4">
        <v>0.78759488263734723</v>
      </c>
      <c r="C25" s="4">
        <v>0.47540075802679493</v>
      </c>
      <c r="D25" s="4">
        <v>0.72600179981105251</v>
      </c>
    </row>
    <row r="26" spans="1:8" x14ac:dyDescent="0.3">
      <c r="A26" s="2" t="s">
        <v>29</v>
      </c>
      <c r="B26" s="4">
        <v>0.58841561279737309</v>
      </c>
      <c r="C26" s="4">
        <v>0.53647997837350136</v>
      </c>
      <c r="D26" s="4">
        <v>0.71755999413520977</v>
      </c>
    </row>
    <row r="27" spans="1:8" x14ac:dyDescent="0.3">
      <c r="A27" s="2" t="s">
        <v>30</v>
      </c>
      <c r="B27" s="4">
        <v>0.96630722087110077</v>
      </c>
      <c r="C27" s="4">
        <v>0.71195720006836749</v>
      </c>
      <c r="D27" s="4">
        <v>0.5701266619583194</v>
      </c>
    </row>
    <row r="28" spans="1:8" x14ac:dyDescent="0.3">
      <c r="A28" s="2" t="s">
        <v>31</v>
      </c>
      <c r="B28" s="4">
        <v>0.60912511508836698</v>
      </c>
      <c r="C28" s="4">
        <v>1.0227658685764252E-2</v>
      </c>
      <c r="D28" s="4">
        <v>0.51603276984581126</v>
      </c>
    </row>
    <row r="29" spans="1:8" x14ac:dyDescent="0.3">
      <c r="A29" s="2" t="s">
        <v>32</v>
      </c>
      <c r="B29" s="4">
        <v>0.88124115602016062</v>
      </c>
      <c r="C29" s="4">
        <v>0.12099673486150797</v>
      </c>
      <c r="D29" s="4">
        <v>0.77643400225745496</v>
      </c>
    </row>
    <row r="30" spans="1:8" x14ac:dyDescent="0.3">
      <c r="A30" s="2" t="s">
        <v>33</v>
      </c>
      <c r="B30" s="4">
        <v>0.594571686125973</v>
      </c>
      <c r="C30" s="4">
        <v>0.15930959104653453</v>
      </c>
      <c r="D30" s="4">
        <v>0.49923502513440421</v>
      </c>
    </row>
    <row r="31" spans="1:8" x14ac:dyDescent="0.3">
      <c r="A31" s="2" t="s">
        <v>34</v>
      </c>
      <c r="B31" s="4">
        <v>0.92111949386604808</v>
      </c>
      <c r="C31" s="4">
        <v>0.62299044036549434</v>
      </c>
      <c r="D31" s="4">
        <v>0.34627977064826421</v>
      </c>
    </row>
    <row r="32" spans="1:8" x14ac:dyDescent="0.3">
      <c r="A32" s="2" t="s">
        <v>35</v>
      </c>
      <c r="B32" s="4">
        <v>0.75520327664274933</v>
      </c>
      <c r="C32" s="4">
        <v>0.49246606999513454</v>
      </c>
      <c r="D32" s="4">
        <v>0.56625274456606944</v>
      </c>
    </row>
    <row r="33" spans="1:4" x14ac:dyDescent="0.3">
      <c r="A33" s="2" t="s">
        <v>36</v>
      </c>
      <c r="B33" s="4">
        <v>0.39942854432451469</v>
      </c>
      <c r="C33" s="4">
        <v>0.68424434273834855</v>
      </c>
      <c r="D33" s="4">
        <v>0.65850099314475186</v>
      </c>
    </row>
    <row r="34" spans="1:4" x14ac:dyDescent="0.3">
      <c r="A34" s="2" t="s">
        <v>37</v>
      </c>
      <c r="B34" s="4">
        <v>0.14847188541227996</v>
      </c>
      <c r="C34" s="4">
        <v>0.68771293576206016</v>
      </c>
      <c r="D34" s="4">
        <v>0.28812915521393967</v>
      </c>
    </row>
    <row r="35" spans="1:4" x14ac:dyDescent="0.3">
      <c r="A35" s="2" t="s">
        <v>38</v>
      </c>
      <c r="B35" s="4">
        <v>0.34985711690939969</v>
      </c>
      <c r="C35" s="4">
        <v>0.81237412481848215</v>
      </c>
      <c r="D35" s="4">
        <v>0.7312029188968252</v>
      </c>
    </row>
    <row r="36" spans="1:4" x14ac:dyDescent="0.3">
      <c r="A36" s="2" t="s">
        <v>39</v>
      </c>
      <c r="B36" s="4">
        <v>0.43377141666065888</v>
      </c>
      <c r="C36" s="4">
        <v>0.22016327484073006</v>
      </c>
      <c r="D36" s="4">
        <v>0.99861075776718733</v>
      </c>
    </row>
    <row r="37" spans="1:4" x14ac:dyDescent="0.3">
      <c r="A37" s="2" t="s">
        <v>40</v>
      </c>
      <c r="B37" s="4">
        <v>0.22051495937608467</v>
      </c>
      <c r="C37" s="4">
        <v>0.77342946732686635</v>
      </c>
      <c r="D37" s="4">
        <v>0.33315394283334521</v>
      </c>
    </row>
    <row r="38" spans="1:4" x14ac:dyDescent="0.3">
      <c r="A38" s="2" t="s">
        <v>41</v>
      </c>
      <c r="B38" s="4">
        <v>0.1522610259822047</v>
      </c>
      <c r="C38" s="4">
        <v>0.19810440312505884</v>
      </c>
      <c r="D38" s="4">
        <v>0.42341221690893238</v>
      </c>
    </row>
    <row r="39" spans="1:4" x14ac:dyDescent="0.3">
      <c r="A39" s="2" t="s">
        <v>42</v>
      </c>
      <c r="B39" s="4">
        <v>0.25807035866205763</v>
      </c>
      <c r="C39" s="4">
        <v>0.52143821654864198</v>
      </c>
      <c r="D39" s="4">
        <v>0.73851146254840838</v>
      </c>
    </row>
    <row r="40" spans="1:4" x14ac:dyDescent="0.3">
      <c r="A40" s="2" t="s">
        <v>43</v>
      </c>
      <c r="B40" s="4">
        <v>0.76146872004707089</v>
      </c>
      <c r="C40" s="4">
        <v>0.74007961329233785</v>
      </c>
      <c r="D40" s="4">
        <v>0.35710528939792563</v>
      </c>
    </row>
    <row r="41" spans="1:4" x14ac:dyDescent="0.3">
      <c r="A41" s="2" t="s">
        <v>44</v>
      </c>
      <c r="B41" s="4">
        <v>0.77378334944625149</v>
      </c>
      <c r="C41" s="4">
        <v>0.91588529624463866</v>
      </c>
      <c r="D41" s="4">
        <v>0.57950102444765295</v>
      </c>
    </row>
    <row r="42" spans="1:4" x14ac:dyDescent="0.3">
      <c r="A42" s="2" t="s">
        <v>45</v>
      </c>
      <c r="B42" s="4">
        <v>0.52567140566958515</v>
      </c>
      <c r="C42" s="4">
        <v>0.46899179531200863</v>
      </c>
      <c r="D42" s="4">
        <v>0.80717920308863955</v>
      </c>
    </row>
    <row r="43" spans="1:4" x14ac:dyDescent="0.3">
      <c r="A43" s="2" t="s">
        <v>46</v>
      </c>
      <c r="B43" s="4">
        <v>0.22952062488430724</v>
      </c>
      <c r="C43" s="4">
        <v>0.69052410792466656</v>
      </c>
      <c r="D43" s="4">
        <v>0.75541568692391803</v>
      </c>
    </row>
    <row r="44" spans="1:4" x14ac:dyDescent="0.3">
      <c r="A44" s="2" t="s">
        <v>47</v>
      </c>
      <c r="B44" s="4">
        <v>0.93192868519458871</v>
      </c>
      <c r="C44" s="4">
        <v>0.65820614386355547</v>
      </c>
      <c r="D44" s="4">
        <v>0.51981532425638322</v>
      </c>
    </row>
    <row r="45" spans="1:4" x14ac:dyDescent="0.3">
      <c r="A45" s="2" t="s">
        <v>48</v>
      </c>
      <c r="B45" s="4">
        <v>0.65951018011221119</v>
      </c>
      <c r="C45" s="4">
        <v>0.35782612603479536</v>
      </c>
      <c r="D45" s="4">
        <v>0.15402900599225466</v>
      </c>
    </row>
    <row r="46" spans="1:4" x14ac:dyDescent="0.3">
      <c r="A46" s="2" t="s">
        <v>49</v>
      </c>
      <c r="B46" s="4">
        <v>0.4507671069632021</v>
      </c>
      <c r="C46" s="4">
        <v>0.59337358800432627</v>
      </c>
      <c r="D46" s="4">
        <v>0.49202640995857638</v>
      </c>
    </row>
    <row r="47" spans="1:4" x14ac:dyDescent="0.3">
      <c r="A47" s="2" t="s">
        <v>50</v>
      </c>
      <c r="B47" s="4">
        <v>0.85312062737662031</v>
      </c>
      <c r="C47" s="4">
        <v>0.81273535611566272</v>
      </c>
      <c r="D47" s="4">
        <v>0.19514581595250113</v>
      </c>
    </row>
    <row r="48" spans="1:4" x14ac:dyDescent="0.3">
      <c r="A48" s="2" t="s">
        <v>51</v>
      </c>
      <c r="B48" s="4">
        <v>5.4693096166720245E-2</v>
      </c>
      <c r="C48" s="4">
        <v>0.76959663166968706</v>
      </c>
      <c r="D48" s="4">
        <v>0.58193166810593611</v>
      </c>
    </row>
    <row r="49" spans="1:4" x14ac:dyDescent="0.3">
      <c r="A49" s="2" t="s">
        <v>52</v>
      </c>
      <c r="B49" s="4">
        <v>0.63380883963602097</v>
      </c>
      <c r="C49" s="4">
        <v>0.85466185846569798</v>
      </c>
      <c r="D49" s="4">
        <v>0.25635879099893177</v>
      </c>
    </row>
    <row r="50" spans="1:4" x14ac:dyDescent="0.3">
      <c r="A50" s="2" t="s">
        <v>53</v>
      </c>
      <c r="B50" s="4">
        <v>0.35112096175682928</v>
      </c>
      <c r="C50" s="4">
        <v>0.54507640242037214</v>
      </c>
      <c r="D50" s="4">
        <v>0.81597106075052883</v>
      </c>
    </row>
    <row r="51" spans="1:4" x14ac:dyDescent="0.3">
      <c r="A51" s="2" t="s">
        <v>54</v>
      </c>
      <c r="B51" s="4">
        <v>0.56617299607619742</v>
      </c>
      <c r="C51" s="4">
        <v>1.6298420761658994E-3</v>
      </c>
      <c r="D51" s="4">
        <v>0.76335925095049639</v>
      </c>
    </row>
    <row r="52" spans="1:4" x14ac:dyDescent="0.3">
      <c r="A52" s="2" t="s">
        <v>55</v>
      </c>
      <c r="B52" s="4">
        <v>0.76090661478991206</v>
      </c>
      <c r="C52" s="4">
        <v>0.10517705618676421</v>
      </c>
      <c r="D52" s="4">
        <v>0.8889325775777821</v>
      </c>
    </row>
    <row r="53" spans="1:4" x14ac:dyDescent="0.3">
      <c r="A53" s="2" t="s">
        <v>56</v>
      </c>
      <c r="B53" s="4">
        <v>0.8242094445455832</v>
      </c>
      <c r="C53" s="4">
        <v>0.70749223498642422</v>
      </c>
      <c r="D53" s="4">
        <v>0.39378266919029525</v>
      </c>
    </row>
    <row r="54" spans="1:4" x14ac:dyDescent="0.3">
      <c r="A54" s="2" t="s">
        <v>57</v>
      </c>
      <c r="B54" s="4">
        <v>0.77049757656200668</v>
      </c>
      <c r="C54" s="4">
        <v>0.48410409811762223</v>
      </c>
      <c r="D54" s="4">
        <v>7.4860885277892364E-2</v>
      </c>
    </row>
    <row r="55" spans="1:4" x14ac:dyDescent="0.3">
      <c r="A55" s="2" t="s">
        <v>58</v>
      </c>
      <c r="B55" s="4">
        <v>0.56025916013860366</v>
      </c>
      <c r="C55" s="4">
        <v>0.77925184263947667</v>
      </c>
      <c r="D55" s="4">
        <v>0.56025301912693171</v>
      </c>
    </row>
    <row r="56" spans="1:4" x14ac:dyDescent="0.3">
      <c r="A56" s="2" t="s">
        <v>59</v>
      </c>
      <c r="B56" s="4">
        <v>0.81663483778457158</v>
      </c>
      <c r="C56" s="4">
        <v>0.68580846953300489</v>
      </c>
      <c r="D56" s="4">
        <v>0.79126095857633139</v>
      </c>
    </row>
    <row r="57" spans="1:4" x14ac:dyDescent="0.3">
      <c r="A57" s="2" t="s">
        <v>60</v>
      </c>
      <c r="B57" s="4">
        <v>0.81327521938092595</v>
      </c>
      <c r="C57" s="4">
        <v>0.98911076028670808</v>
      </c>
      <c r="D57" s="4">
        <v>0.3349758006295942</v>
      </c>
    </row>
    <row r="58" spans="1:4" x14ac:dyDescent="0.3">
      <c r="A58" s="2" t="s">
        <v>61</v>
      </c>
      <c r="B58" s="4">
        <v>0.73980022362183506</v>
      </c>
      <c r="C58" s="4">
        <v>0.21697137000254652</v>
      </c>
      <c r="D58" s="4">
        <v>0.18085398502651773</v>
      </c>
    </row>
    <row r="59" spans="1:4" x14ac:dyDescent="0.3">
      <c r="A59" s="2" t="s">
        <v>62</v>
      </c>
      <c r="B59" s="4">
        <v>2.8479086417733002E-2</v>
      </c>
      <c r="C59" s="4">
        <v>7.3678206360988763E-2</v>
      </c>
      <c r="D59" s="4">
        <v>0.58484098859616551</v>
      </c>
    </row>
    <row r="60" spans="1:4" x14ac:dyDescent="0.3">
      <c r="A60" s="2" t="s">
        <v>63</v>
      </c>
      <c r="B60" s="4">
        <v>0.32222848065785348</v>
      </c>
      <c r="C60" s="4">
        <v>0.33641904415449131</v>
      </c>
      <c r="D60" s="4">
        <v>0.45614060892973174</v>
      </c>
    </row>
    <row r="61" spans="1:4" x14ac:dyDescent="0.3">
      <c r="A61" s="2" t="s">
        <v>64</v>
      </c>
      <c r="B61" s="4">
        <v>0.79053911945091315</v>
      </c>
      <c r="C61" s="4">
        <v>0.172497476770475</v>
      </c>
      <c r="D61" s="4">
        <v>0.77843935814365783</v>
      </c>
    </row>
    <row r="62" spans="1:4" x14ac:dyDescent="0.3">
      <c r="A62" s="2" t="s">
        <v>65</v>
      </c>
      <c r="B62" s="4">
        <v>0.50670447502983129</v>
      </c>
      <c r="C62" s="4">
        <v>0.77192496922565579</v>
      </c>
      <c r="D62" s="4">
        <v>0.1069564619605583</v>
      </c>
    </row>
    <row r="63" spans="1:4" x14ac:dyDescent="0.3">
      <c r="A63" s="2" t="s">
        <v>66</v>
      </c>
      <c r="B63" s="4">
        <v>0.79496049146551151</v>
      </c>
      <c r="C63" s="4">
        <v>0.29636208993077717</v>
      </c>
      <c r="D63" s="4">
        <v>6.4915853626551834E-2</v>
      </c>
    </row>
    <row r="64" spans="1:4" x14ac:dyDescent="0.3">
      <c r="A64" s="2" t="s">
        <v>67</v>
      </c>
      <c r="B64" s="4">
        <v>0.19366187212108565</v>
      </c>
      <c r="C64" s="4">
        <v>0.97772232227965272</v>
      </c>
      <c r="D64" s="4">
        <v>0.9251673561635243</v>
      </c>
    </row>
    <row r="65" spans="1:4" x14ac:dyDescent="0.3">
      <c r="A65" s="2" t="s">
        <v>68</v>
      </c>
      <c r="B65" s="4">
        <v>0.31431982112740531</v>
      </c>
      <c r="C65" s="4">
        <v>0.44125928753102572</v>
      </c>
      <c r="D65" s="4">
        <v>0.85106576032513881</v>
      </c>
    </row>
    <row r="66" spans="1:4" x14ac:dyDescent="0.3">
      <c r="A66" s="2" t="s">
        <v>69</v>
      </c>
      <c r="B66" s="4">
        <v>0.94541640901727819</v>
      </c>
      <c r="C66" s="4">
        <v>0.48389093589482335</v>
      </c>
      <c r="D66" s="4">
        <v>0.95111365998689901</v>
      </c>
    </row>
    <row r="67" spans="1:4" x14ac:dyDescent="0.3">
      <c r="A67" s="2" t="s">
        <v>70</v>
      </c>
      <c r="B67" s="4">
        <v>0.24642420159528444</v>
      </c>
      <c r="C67" s="4">
        <v>0.49058062376185729</v>
      </c>
      <c r="D67" s="4">
        <v>0.86080167831954235</v>
      </c>
    </row>
    <row r="68" spans="1:4" x14ac:dyDescent="0.3">
      <c r="A68" s="2" t="s">
        <v>71</v>
      </c>
      <c r="B68" s="4">
        <v>0.72840123471386731</v>
      </c>
      <c r="C68" s="4">
        <v>7.9473829623464165E-2</v>
      </c>
      <c r="D68" s="4">
        <v>0.109556199011697</v>
      </c>
    </row>
    <row r="69" spans="1:4" x14ac:dyDescent="0.3">
      <c r="A69" s="2" t="s">
        <v>72</v>
      </c>
      <c r="B69" s="4">
        <v>0.63394826372107871</v>
      </c>
      <c r="C69" s="4">
        <v>0.66785669383305324</v>
      </c>
      <c r="D69" s="4">
        <v>0.86077076878759362</v>
      </c>
    </row>
    <row r="70" spans="1:4" x14ac:dyDescent="0.3">
      <c r="A70" s="2" t="s">
        <v>73</v>
      </c>
      <c r="B70" s="4">
        <v>0.63142470870700018</v>
      </c>
      <c r="C70" s="4">
        <v>0.31264567221733086</v>
      </c>
      <c r="D70" s="4">
        <v>0.7308767199133428</v>
      </c>
    </row>
    <row r="71" spans="1:4" x14ac:dyDescent="0.3">
      <c r="A71" s="2" t="s">
        <v>74</v>
      </c>
      <c r="B71" s="4">
        <v>0.1302424910279717</v>
      </c>
      <c r="C71" s="4">
        <v>0.50754580702461838</v>
      </c>
      <c r="D71" s="4">
        <v>9.3105156680010293E-2</v>
      </c>
    </row>
    <row r="72" spans="1:4" x14ac:dyDescent="0.3">
      <c r="A72" s="2" t="s">
        <v>75</v>
      </c>
      <c r="B72" s="4">
        <v>0.36358024332056438</v>
      </c>
      <c r="C72" s="4">
        <v>0.831199143232764</v>
      </c>
      <c r="D72" s="4">
        <v>0.4790456179389897</v>
      </c>
    </row>
    <row r="73" spans="1:4" x14ac:dyDescent="0.3">
      <c r="A73" s="2" t="s">
        <v>76</v>
      </c>
      <c r="B73" s="4">
        <v>0.10705202626394728</v>
      </c>
      <c r="C73" s="4">
        <v>0.31604662290441965</v>
      </c>
      <c r="D73" s="4">
        <v>0.42464001576960575</v>
      </c>
    </row>
    <row r="74" spans="1:4" x14ac:dyDescent="0.3">
      <c r="A74" s="2" t="s">
        <v>77</v>
      </c>
      <c r="B74" s="4">
        <v>0.22276898821537316</v>
      </c>
      <c r="C74" s="4">
        <v>0.70734090591005916</v>
      </c>
      <c r="D74" s="4">
        <v>0.54869096502590331</v>
      </c>
    </row>
    <row r="75" spans="1:4" x14ac:dyDescent="0.3">
      <c r="A75" s="2" t="s">
        <v>78</v>
      </c>
      <c r="B75" s="4">
        <v>0.73688252584627667</v>
      </c>
      <c r="C75" s="4">
        <v>0.80532847126494456</v>
      </c>
      <c r="D75" s="4">
        <v>0.23120783146416124</v>
      </c>
    </row>
    <row r="76" spans="1:4" x14ac:dyDescent="0.3">
      <c r="A76" s="2" t="s">
        <v>79</v>
      </c>
      <c r="B76" s="4">
        <v>0.52424341538022223</v>
      </c>
      <c r="C76" s="4">
        <v>0.46320575339430303</v>
      </c>
      <c r="D76" s="4">
        <v>0.10991794214773076</v>
      </c>
    </row>
    <row r="77" spans="1:4" x14ac:dyDescent="0.3">
      <c r="A77" s="2" t="s">
        <v>80</v>
      </c>
      <c r="B77" s="4">
        <v>0.46172164689647532</v>
      </c>
      <c r="C77" s="4">
        <v>0.91077719555209202</v>
      </c>
      <c r="D77" s="4">
        <v>0.43994069214537923</v>
      </c>
    </row>
    <row r="78" spans="1:4" x14ac:dyDescent="0.3">
      <c r="A78" s="2" t="s">
        <v>81</v>
      </c>
      <c r="B78" s="4">
        <v>0.56575436750332919</v>
      </c>
      <c r="C78" s="4">
        <v>0.94182688837009065</v>
      </c>
      <c r="D78" s="4">
        <v>0.86520616763273994</v>
      </c>
    </row>
    <row r="79" spans="1:4" x14ac:dyDescent="0.3">
      <c r="A79" s="2" t="s">
        <v>82</v>
      </c>
      <c r="B79" s="4">
        <v>0.95686283050435772</v>
      </c>
      <c r="C79" s="4">
        <v>0.98539692279599267</v>
      </c>
      <c r="D79" s="4">
        <v>0.51099300878769849</v>
      </c>
    </row>
    <row r="80" spans="1:4" x14ac:dyDescent="0.3">
      <c r="A80" s="2" t="s">
        <v>83</v>
      </c>
      <c r="B80" s="4">
        <v>0.14434838289318419</v>
      </c>
      <c r="C80" s="4">
        <v>0.82837330900556028</v>
      </c>
      <c r="D80" s="4">
        <v>0.51268438971081853</v>
      </c>
    </row>
    <row r="81" spans="1:4" x14ac:dyDescent="0.3">
      <c r="A81" s="2" t="s">
        <v>84</v>
      </c>
      <c r="B81" s="4">
        <v>0.2562096851784198</v>
      </c>
      <c r="C81" s="4">
        <v>0.3552534789193923</v>
      </c>
      <c r="D81" s="4">
        <v>0.8816186194628931</v>
      </c>
    </row>
    <row r="82" spans="1:4" x14ac:dyDescent="0.3">
      <c r="A82" s="2" t="s">
        <v>85</v>
      </c>
      <c r="B82" s="4">
        <v>0.31362318355946617</v>
      </c>
      <c r="C82" s="4">
        <v>0.33827776609053284</v>
      </c>
      <c r="D82" s="4">
        <v>0.82451964944063849</v>
      </c>
    </row>
    <row r="83" spans="1:4" x14ac:dyDescent="0.3">
      <c r="A83" s="2" t="s">
        <v>86</v>
      </c>
      <c r="B83" s="4">
        <v>0.31981946893853763</v>
      </c>
      <c r="C83" s="4">
        <v>0.89416603329740219</v>
      </c>
      <c r="D83" s="4">
        <v>0.59124897428974954</v>
      </c>
    </row>
    <row r="84" spans="1:4" x14ac:dyDescent="0.3">
      <c r="A84" s="2" t="s">
        <v>87</v>
      </c>
      <c r="B84" s="4">
        <v>0.38794986826602318</v>
      </c>
      <c r="C84" s="4">
        <v>0.85042430849180917</v>
      </c>
      <c r="D84" s="4">
        <v>8.1736617004106504E-2</v>
      </c>
    </row>
    <row r="85" spans="1:4" x14ac:dyDescent="0.3">
      <c r="A85" s="2" t="s">
        <v>88</v>
      </c>
      <c r="B85" s="4">
        <v>0.12871742924480567</v>
      </c>
      <c r="C85" s="4">
        <v>0.70930885089725726</v>
      </c>
      <c r="D85" s="4">
        <v>6.0822683518608645E-2</v>
      </c>
    </row>
    <row r="86" spans="1:4" x14ac:dyDescent="0.3">
      <c r="A86" s="2" t="s">
        <v>89</v>
      </c>
      <c r="B86" s="4">
        <v>0.74094109266252794</v>
      </c>
      <c r="C86" s="4">
        <v>0.61103976399262516</v>
      </c>
      <c r="D86" s="4">
        <v>0.3067018080656404</v>
      </c>
    </row>
    <row r="87" spans="1:4" x14ac:dyDescent="0.3">
      <c r="A87" s="2" t="s">
        <v>90</v>
      </c>
      <c r="B87" s="4">
        <v>0.76403568927848431</v>
      </c>
      <c r="C87" s="4">
        <v>0.76155649754817023</v>
      </c>
      <c r="D87" s="4">
        <v>0.32849324224803667</v>
      </c>
    </row>
    <row r="88" spans="1:4" x14ac:dyDescent="0.3">
      <c r="A88" s="2" t="s">
        <v>91</v>
      </c>
      <c r="B88" s="4">
        <v>0.11701340052666254</v>
      </c>
      <c r="C88" s="4">
        <v>0.16105817281400692</v>
      </c>
      <c r="D88" s="4">
        <v>0.89987131002501031</v>
      </c>
    </row>
    <row r="89" spans="1:4" x14ac:dyDescent="0.3">
      <c r="A89" s="2" t="s">
        <v>92</v>
      </c>
      <c r="B89" s="4">
        <v>0.40873939966117256</v>
      </c>
      <c r="C89" s="4">
        <v>0.84422047186308913</v>
      </c>
      <c r="D89" s="4">
        <v>0.66197360561800922</v>
      </c>
    </row>
    <row r="90" spans="1:4" x14ac:dyDescent="0.3">
      <c r="A90" s="2" t="s">
        <v>93</v>
      </c>
      <c r="B90" s="4">
        <v>0.80011111174307625</v>
      </c>
      <c r="C90" s="4">
        <v>6.1222092729620536E-2</v>
      </c>
      <c r="D90" s="4">
        <v>0.27471360666761246</v>
      </c>
    </row>
    <row r="91" spans="1:4" x14ac:dyDescent="0.3">
      <c r="A91" s="2" t="s">
        <v>94</v>
      </c>
      <c r="B91" s="4">
        <v>0.31815623922258707</v>
      </c>
      <c r="C91" s="4">
        <v>0.10278103751048395</v>
      </c>
      <c r="D91" s="4">
        <v>0.11915586504616493</v>
      </c>
    </row>
    <row r="92" spans="1:4" x14ac:dyDescent="0.3">
      <c r="A92" s="2" t="s">
        <v>95</v>
      </c>
      <c r="B92" s="4">
        <v>0.66451706661790511</v>
      </c>
      <c r="C92" s="4">
        <v>0.55286409950510562</v>
      </c>
      <c r="D92" s="4">
        <v>0.8921805139928688</v>
      </c>
    </row>
    <row r="93" spans="1:4" x14ac:dyDescent="0.3">
      <c r="A93" s="2" t="s">
        <v>96</v>
      </c>
      <c r="B93" s="4">
        <v>0.56065137330687087</v>
      </c>
      <c r="C93" s="4">
        <v>0.48334830402724538</v>
      </c>
      <c r="D93" s="4">
        <v>0.79869075963302072</v>
      </c>
    </row>
    <row r="94" spans="1:4" x14ac:dyDescent="0.3">
      <c r="A94" s="2" t="s">
        <v>97</v>
      </c>
      <c r="B94" s="4">
        <v>0.4587093208669033</v>
      </c>
      <c r="C94" s="4">
        <v>0.74894850972097948</v>
      </c>
      <c r="D94" s="4">
        <v>0.13355731240138025</v>
      </c>
    </row>
    <row r="95" spans="1:4" x14ac:dyDescent="0.3">
      <c r="A95" s="2" t="s">
        <v>98</v>
      </c>
      <c r="B95" s="4">
        <v>0.35521242250700524</v>
      </c>
      <c r="C95" s="4">
        <v>0.64588168513379307</v>
      </c>
      <c r="D95" s="4">
        <v>0.41621253094635069</v>
      </c>
    </row>
    <row r="96" spans="1:4" x14ac:dyDescent="0.3">
      <c r="A96" s="2" t="s">
        <v>99</v>
      </c>
      <c r="B96" s="4">
        <v>0.88678493104850298</v>
      </c>
      <c r="C96" s="4">
        <v>0.13696535766586959</v>
      </c>
      <c r="D96" s="4">
        <v>0.17144138800926489</v>
      </c>
    </row>
    <row r="97" spans="1:4" x14ac:dyDescent="0.3">
      <c r="A97" s="2" t="s">
        <v>100</v>
      </c>
      <c r="B97" s="4">
        <v>0.45651492667581217</v>
      </c>
      <c r="C97" s="4">
        <v>0.88038556990982275</v>
      </c>
      <c r="D97" s="4">
        <v>0.22485751417255384</v>
      </c>
    </row>
    <row r="98" spans="1:4" x14ac:dyDescent="0.3">
      <c r="A98" s="2" t="s">
        <v>101</v>
      </c>
      <c r="B98" s="4">
        <v>0.96491484489337442</v>
      </c>
      <c r="C98" s="4">
        <v>9.7873258739962221E-2</v>
      </c>
      <c r="D98" s="4">
        <v>0.97191644660389764</v>
      </c>
    </row>
    <row r="99" spans="1:4" x14ac:dyDescent="0.3">
      <c r="A99" s="2" t="s">
        <v>102</v>
      </c>
      <c r="B99" s="4">
        <v>0.34525263460631728</v>
      </c>
      <c r="C99" s="4">
        <v>0.43039071917809213</v>
      </c>
      <c r="D99" s="4">
        <v>0.17572159500517948</v>
      </c>
    </row>
    <row r="100" spans="1:4" x14ac:dyDescent="0.3">
      <c r="A100" s="2" t="s">
        <v>103</v>
      </c>
      <c r="B100" s="4">
        <v>0.14383975673824556</v>
      </c>
      <c r="C100" s="4">
        <v>0.99613869903404784</v>
      </c>
      <c r="D100" s="4">
        <v>0.37979250926245078</v>
      </c>
    </row>
    <row r="101" spans="1:4" x14ac:dyDescent="0.3">
      <c r="A101" s="2" t="s">
        <v>104</v>
      </c>
      <c r="B101" s="4">
        <v>0.85750819327754069</v>
      </c>
      <c r="C101" s="4">
        <v>0.86946817610100424</v>
      </c>
      <c r="D101" s="4">
        <v>0.39114846779695733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89AB8-3172-4508-985E-16065032F281}">
  <dimension ref="A1:T104"/>
  <sheetViews>
    <sheetView topLeftCell="G1" workbookViewId="0">
      <selection activeCell="P1" sqref="P1"/>
    </sheetView>
  </sheetViews>
  <sheetFormatPr defaultRowHeight="14.4" x14ac:dyDescent="0.3"/>
  <cols>
    <col min="1" max="1" width="12.44140625" bestFit="1" customWidth="1"/>
    <col min="2" max="2" width="22.109375" customWidth="1"/>
    <col min="3" max="8" width="34.77734375" customWidth="1"/>
    <col min="9" max="10" width="10" bestFit="1" customWidth="1"/>
    <col min="11" max="11" width="12.109375" bestFit="1" customWidth="1"/>
    <col min="12" max="12" width="12.21875" bestFit="1" customWidth="1"/>
    <col min="13" max="13" width="12.109375" bestFit="1" customWidth="1"/>
    <col min="14" max="14" width="18" bestFit="1" customWidth="1"/>
    <col min="15" max="15" width="13.88671875" bestFit="1" customWidth="1"/>
    <col min="16" max="16" width="14.6640625" bestFit="1" customWidth="1"/>
    <col min="17" max="17" width="11" bestFit="1" customWidth="1"/>
    <col min="18" max="18" width="12" bestFit="1" customWidth="1"/>
    <col min="19" max="19" width="11.6640625" bestFit="1" customWidth="1"/>
  </cols>
  <sheetData>
    <row r="1" spans="1:20" x14ac:dyDescent="0.3">
      <c r="B1" t="s">
        <v>114</v>
      </c>
      <c r="C1" s="1" t="s">
        <v>115</v>
      </c>
      <c r="D1" s="1" t="s">
        <v>116</v>
      </c>
      <c r="E1" s="1" t="s">
        <v>120</v>
      </c>
      <c r="F1" s="1" t="s">
        <v>121</v>
      </c>
      <c r="G1" s="1" t="s">
        <v>122</v>
      </c>
      <c r="H1" s="1" t="s">
        <v>144</v>
      </c>
      <c r="I1" s="1" t="s">
        <v>123</v>
      </c>
      <c r="J1" s="1" t="s">
        <v>124</v>
      </c>
      <c r="K1" s="1" t="s">
        <v>125</v>
      </c>
      <c r="L1" s="1" t="s">
        <v>126</v>
      </c>
      <c r="M1" s="1" t="s">
        <v>127</v>
      </c>
      <c r="N1" s="1" t="s">
        <v>128</v>
      </c>
      <c r="O1" s="1" t="s">
        <v>129</v>
      </c>
      <c r="P1" s="1" t="s">
        <v>152</v>
      </c>
    </row>
    <row r="2" spans="1:20" x14ac:dyDescent="0.3">
      <c r="A2" s="2" t="s">
        <v>5</v>
      </c>
      <c r="B2" s="9">
        <f>'Input Data'!$B$4+('Input Data'!$B$5-'Input Data'!$B$4)*Simulated_Numbers!B2</f>
        <v>89.108816318605804</v>
      </c>
      <c r="C2" s="9">
        <f>_xlfn.NORM.INV(Simulated_Numbers!D2,'Input Data'!$B$9,'Input Data'!$B$10)</f>
        <v>190898.26627039703</v>
      </c>
      <c r="D2" s="10">
        <f>'Input Data'!$B$14+('Input Data'!$B$15-'Input Data'!$B$14)*Simulated_Numbers!C2</f>
        <v>0.2232537158353301</v>
      </c>
      <c r="E2" s="9">
        <f>C2*B2</f>
        <v>17010718.544629112</v>
      </c>
      <c r="F2" s="9">
        <f>C2*(1-D2)</f>
        <v>148279.51897900863</v>
      </c>
      <c r="G2" s="12">
        <f>ROUNDDOWN(F2*1000/'Input Data'!$B$17,0)</f>
        <v>211827</v>
      </c>
      <c r="H2" s="9">
        <f>G2/'Input Data'!$B$21</f>
        <v>882.61249999999995</v>
      </c>
      <c r="I2" s="9">
        <f>MAX(H2,'Input Data'!$B$22)</f>
        <v>882.61249999999995</v>
      </c>
      <c r="J2" s="11">
        <f>I2*'Input Data'!$B$20</f>
        <v>10591350</v>
      </c>
      <c r="K2" s="13">
        <f>G2*'Input Data'!$B$25</f>
        <v>1059135</v>
      </c>
      <c r="L2" s="14">
        <f>E2*'Input Data'!$B$26/1000</f>
        <v>17010.718544629111</v>
      </c>
      <c r="M2" s="14">
        <f>L2+K2+J2+E2</f>
        <v>28678214.26317374</v>
      </c>
      <c r="N2" s="17" t="str">
        <f>IF(G2&gt;'Input Data'!$B$28,"Yes","No")</f>
        <v>Yes</v>
      </c>
      <c r="O2" s="18">
        <f>IF(N2="Yes",'Input Data'!$B$29,0)</f>
        <v>30000000</v>
      </c>
      <c r="P2" s="21">
        <f>O2-M2</f>
        <v>1321785.7368262596</v>
      </c>
      <c r="Q2" s="7"/>
      <c r="R2" s="5"/>
      <c r="S2" s="5"/>
      <c r="T2" s="5"/>
    </row>
    <row r="3" spans="1:20" x14ac:dyDescent="0.3">
      <c r="A3" s="2" t="s">
        <v>6</v>
      </c>
      <c r="B3" s="9">
        <f>'Input Data'!$B$4+('Input Data'!$B$5-'Input Data'!$B$4)*Simulated_Numbers!B3</f>
        <v>84.382877545181358</v>
      </c>
      <c r="C3" s="9">
        <f>_xlfn.NORM.INV(Simulated_Numbers!D3,'Input Data'!$B$9,'Input Data'!$B$10)</f>
        <v>171194.95331452129</v>
      </c>
      <c r="D3" s="10">
        <f>'Input Data'!$B$14+('Input Data'!$B$15-'Input Data'!$B$14)*Simulated_Numbers!C3</f>
        <v>0.20291156768529128</v>
      </c>
      <c r="E3" s="9">
        <f t="shared" ref="E3:E66" si="0">C3*B3</f>
        <v>14445922.78189229</v>
      </c>
      <c r="F3" s="9">
        <f t="shared" ref="F3:F66" si="1">C3*(1-D3)</f>
        <v>136457.51695766152</v>
      </c>
      <c r="G3" s="12">
        <f>ROUNDDOWN(F3*1000/'Input Data'!$B$17,0)</f>
        <v>194939</v>
      </c>
      <c r="H3" s="9">
        <f>G3/'Input Data'!$B$21</f>
        <v>812.24583333333328</v>
      </c>
      <c r="I3" s="9">
        <f>MAX(H3,'Input Data'!$B$22)</f>
        <v>812.24583333333328</v>
      </c>
      <c r="J3" s="11">
        <f>I3*'Input Data'!$B$20</f>
        <v>9746950</v>
      </c>
      <c r="K3" s="13">
        <f>G3*'Input Data'!$B$25</f>
        <v>974695</v>
      </c>
      <c r="L3" s="14">
        <f>E3*'Input Data'!$B$26/1000</f>
        <v>14445.92278189229</v>
      </c>
      <c r="M3" s="14">
        <f t="shared" ref="M3:M66" si="2">L3+K3+J3+E3</f>
        <v>25182013.704674184</v>
      </c>
      <c r="N3" s="17" t="str">
        <f>IF(G3&gt;'Input Data'!$B$28,"Yes","No")</f>
        <v>Yes</v>
      </c>
      <c r="O3" s="18">
        <f>IF(N3="Yes",'Input Data'!$B$29,0)</f>
        <v>30000000</v>
      </c>
      <c r="P3" s="21">
        <f t="shared" ref="P3:P66" si="3">O3-M3</f>
        <v>4817986.2953258157</v>
      </c>
      <c r="Q3" s="6"/>
      <c r="S3" s="6"/>
      <c r="T3" s="6"/>
    </row>
    <row r="4" spans="1:20" x14ac:dyDescent="0.3">
      <c r="A4" s="2" t="s">
        <v>7</v>
      </c>
      <c r="B4" s="9">
        <f>'Input Data'!$B$4+('Input Data'!$B$5-'Input Data'!$B$4)*Simulated_Numbers!B4</f>
        <v>72.774459390157645</v>
      </c>
      <c r="C4" s="9">
        <f>_xlfn.NORM.INV(Simulated_Numbers!D4,'Input Data'!$B$9,'Input Data'!$B$10)</f>
        <v>171666.28262793427</v>
      </c>
      <c r="D4" s="10">
        <f>'Input Data'!$B$14+('Input Data'!$B$15-'Input Data'!$B$14)*Simulated_Numbers!C4</f>
        <v>0.26129756773267793</v>
      </c>
      <c r="E4" s="9">
        <f t="shared" si="0"/>
        <v>12492920.913765928</v>
      </c>
      <c r="F4" s="9">
        <f t="shared" si="1"/>
        <v>126810.30051554459</v>
      </c>
      <c r="G4" s="12">
        <f>ROUNDDOWN(F4*1000/'Input Data'!$B$17,0)</f>
        <v>181157</v>
      </c>
      <c r="H4" s="9">
        <f>G4/'Input Data'!$B$21</f>
        <v>754.82083333333333</v>
      </c>
      <c r="I4" s="9">
        <f>MAX(H4,'Input Data'!$B$22)</f>
        <v>754.82083333333333</v>
      </c>
      <c r="J4" s="11">
        <f>I4*'Input Data'!$B$20</f>
        <v>9057850</v>
      </c>
      <c r="K4" s="13">
        <f>G4*'Input Data'!$B$25</f>
        <v>905785</v>
      </c>
      <c r="L4" s="14">
        <f>E4*'Input Data'!$B$26/1000</f>
        <v>12492.920913765927</v>
      </c>
      <c r="M4" s="14">
        <f t="shared" si="2"/>
        <v>22469048.834679693</v>
      </c>
      <c r="N4" s="17" t="str">
        <f>IF(G4&gt;'Input Data'!$B$28,"Yes","No")</f>
        <v>Yes</v>
      </c>
      <c r="O4" s="18">
        <f>IF(N4="Yes",'Input Data'!$B$29,0)</f>
        <v>30000000</v>
      </c>
      <c r="P4" s="21">
        <f t="shared" si="3"/>
        <v>7530951.165320307</v>
      </c>
      <c r="Q4" s="6"/>
      <c r="S4" s="6"/>
      <c r="T4" s="6"/>
    </row>
    <row r="5" spans="1:20" x14ac:dyDescent="0.3">
      <c r="A5" s="2" t="s">
        <v>8</v>
      </c>
      <c r="B5" s="9">
        <f>'Input Data'!$B$4+('Input Data'!$B$5-'Input Data'!$B$4)*Simulated_Numbers!B5</f>
        <v>76.154006633462117</v>
      </c>
      <c r="C5" s="9">
        <f>_xlfn.NORM.INV(Simulated_Numbers!D5,'Input Data'!$B$9,'Input Data'!$B$10)</f>
        <v>176410.60833373791</v>
      </c>
      <c r="D5" s="10">
        <f>'Input Data'!$B$14+('Input Data'!$B$15-'Input Data'!$B$14)*Simulated_Numbers!C5</f>
        <v>0.28408606928886571</v>
      </c>
      <c r="E5" s="9">
        <f t="shared" si="0"/>
        <v>13434374.637260564</v>
      </c>
      <c r="F5" s="9">
        <f t="shared" si="1"/>
        <v>126294.81203134869</v>
      </c>
      <c r="G5" s="12">
        <f>ROUNDDOWN(F5*1000/'Input Data'!$B$17,0)</f>
        <v>180421</v>
      </c>
      <c r="H5" s="9">
        <f>G5/'Input Data'!$B$21</f>
        <v>751.75416666666672</v>
      </c>
      <c r="I5" s="9">
        <f>MAX(H5,'Input Data'!$B$22)</f>
        <v>751.75416666666672</v>
      </c>
      <c r="J5" s="11">
        <f>I5*'Input Data'!$B$20</f>
        <v>9021050</v>
      </c>
      <c r="K5" s="13">
        <f>G5*'Input Data'!$B$25</f>
        <v>902105</v>
      </c>
      <c r="L5" s="14">
        <f>E5*'Input Data'!$B$26/1000</f>
        <v>13434.374637260564</v>
      </c>
      <c r="M5" s="14">
        <f t="shared" si="2"/>
        <v>23370964.011897825</v>
      </c>
      <c r="N5" s="17" t="str">
        <f>IF(G5&gt;'Input Data'!$B$28,"Yes","No")</f>
        <v>Yes</v>
      </c>
      <c r="O5" s="18">
        <f>IF(N5="Yes",'Input Data'!$B$29,0)</f>
        <v>30000000</v>
      </c>
      <c r="P5" s="21">
        <f t="shared" si="3"/>
        <v>6629035.9881021753</v>
      </c>
      <c r="Q5" s="6"/>
      <c r="S5" s="6"/>
      <c r="T5" s="6"/>
    </row>
    <row r="6" spans="1:20" x14ac:dyDescent="0.3">
      <c r="A6" s="2" t="s">
        <v>9</v>
      </c>
      <c r="B6" s="9">
        <f>'Input Data'!$B$4+('Input Data'!$B$5-'Input Data'!$B$4)*Simulated_Numbers!B6</f>
        <v>79.11658691953042</v>
      </c>
      <c r="C6" s="9">
        <f>_xlfn.NORM.INV(Simulated_Numbers!D6,'Input Data'!$B$9,'Input Data'!$B$10)</f>
        <v>149075.25296752894</v>
      </c>
      <c r="D6" s="10">
        <f>'Input Data'!$B$14+('Input Data'!$B$15-'Input Data'!$B$14)*Simulated_Numbers!C6</f>
        <v>0.2440479213939592</v>
      </c>
      <c r="E6" s="9">
        <f t="shared" si="0"/>
        <v>11794325.208956489</v>
      </c>
      <c r="F6" s="9">
        <f t="shared" si="1"/>
        <v>112693.74734952484</v>
      </c>
      <c r="G6" s="12">
        <f>ROUNDDOWN(F6*1000/'Input Data'!$B$17,0)</f>
        <v>160991</v>
      </c>
      <c r="H6" s="9">
        <f>G6/'Input Data'!$B$21</f>
        <v>670.79583333333335</v>
      </c>
      <c r="I6" s="9">
        <f>MAX(H6,'Input Data'!$B$22)</f>
        <v>700</v>
      </c>
      <c r="J6" s="11">
        <f>I6*'Input Data'!$B$20</f>
        <v>8400000</v>
      </c>
      <c r="K6" s="13">
        <f>G6*'Input Data'!$B$25</f>
        <v>804955</v>
      </c>
      <c r="L6" s="14">
        <f>E6*'Input Data'!$B$26/1000</f>
        <v>11794.325208956488</v>
      </c>
      <c r="M6" s="14">
        <f t="shared" si="2"/>
        <v>21011074.534165446</v>
      </c>
      <c r="N6" s="17" t="str">
        <f>IF(G6&gt;'Input Data'!$B$28,"Yes","No")</f>
        <v>No</v>
      </c>
      <c r="O6" s="18">
        <f>IF(N6="Yes",'Input Data'!$B$29,0)</f>
        <v>0</v>
      </c>
      <c r="P6" s="21">
        <f t="shared" si="3"/>
        <v>-21011074.534165446</v>
      </c>
      <c r="Q6" s="6"/>
      <c r="S6" s="6"/>
      <c r="T6" s="6"/>
    </row>
    <row r="7" spans="1:20" x14ac:dyDescent="0.3">
      <c r="A7" s="2" t="s">
        <v>10</v>
      </c>
      <c r="B7" s="9">
        <f>'Input Data'!$B$4+('Input Data'!$B$5-'Input Data'!$B$4)*Simulated_Numbers!B7</f>
        <v>71.723841504852402</v>
      </c>
      <c r="C7" s="9">
        <f>_xlfn.NORM.INV(Simulated_Numbers!D7,'Input Data'!$B$9,'Input Data'!$B$10)</f>
        <v>200390.6156641508</v>
      </c>
      <c r="D7" s="10">
        <f>'Input Data'!$B$14+('Input Data'!$B$15-'Input Data'!$B$14)*Simulated_Numbers!C7</f>
        <v>0.297329521249733</v>
      </c>
      <c r="E7" s="9">
        <f t="shared" si="0"/>
        <v>14372784.756955344</v>
      </c>
      <c r="F7" s="9">
        <f t="shared" si="1"/>
        <v>140808.56984578961</v>
      </c>
      <c r="G7" s="12">
        <f>ROUNDDOWN(F7*1000/'Input Data'!$B$17,0)</f>
        <v>201155</v>
      </c>
      <c r="H7" s="9">
        <f>G7/'Input Data'!$B$21</f>
        <v>838.14583333333337</v>
      </c>
      <c r="I7" s="9">
        <f>MAX(H7,'Input Data'!$B$22)</f>
        <v>838.14583333333337</v>
      </c>
      <c r="J7" s="11">
        <f>I7*'Input Data'!$B$20</f>
        <v>10057750</v>
      </c>
      <c r="K7" s="13">
        <f>G7*'Input Data'!$B$25</f>
        <v>1005775</v>
      </c>
      <c r="L7" s="14">
        <f>E7*'Input Data'!$B$26/1000</f>
        <v>14372.784756955345</v>
      </c>
      <c r="M7" s="14">
        <f t="shared" si="2"/>
        <v>25450682.541712299</v>
      </c>
      <c r="N7" s="17" t="str">
        <f>IF(G7&gt;'Input Data'!$B$28,"Yes","No")</f>
        <v>Yes</v>
      </c>
      <c r="O7" s="18">
        <f>IF(N7="Yes",'Input Data'!$B$29,0)</f>
        <v>30000000</v>
      </c>
      <c r="P7" s="21">
        <f t="shared" si="3"/>
        <v>4549317.458287701</v>
      </c>
      <c r="Q7" s="6"/>
      <c r="S7" s="6"/>
      <c r="T7" s="6"/>
    </row>
    <row r="8" spans="1:20" x14ac:dyDescent="0.3">
      <c r="A8" s="2" t="s">
        <v>11</v>
      </c>
      <c r="B8" s="9">
        <f>'Input Data'!$B$4+('Input Data'!$B$5-'Input Data'!$B$4)*Simulated_Numbers!B8</f>
        <v>77.573857116050007</v>
      </c>
      <c r="C8" s="9">
        <f>_xlfn.NORM.INV(Simulated_Numbers!D8,'Input Data'!$B$9,'Input Data'!$B$10)</f>
        <v>213542.51636406552</v>
      </c>
      <c r="D8" s="10">
        <f>'Input Data'!$B$14+('Input Data'!$B$15-'Input Data'!$B$14)*Simulated_Numbers!C8</f>
        <v>0.263651207979817</v>
      </c>
      <c r="E8" s="9">
        <f t="shared" si="0"/>
        <v>16565316.652627788</v>
      </c>
      <c r="F8" s="9">
        <f t="shared" si="1"/>
        <v>157241.77396962981</v>
      </c>
      <c r="G8" s="12">
        <f>ROUNDDOWN(F8*1000/'Input Data'!$B$17,0)</f>
        <v>224631</v>
      </c>
      <c r="H8" s="9">
        <f>G8/'Input Data'!$B$21</f>
        <v>935.96249999999998</v>
      </c>
      <c r="I8" s="9">
        <f>MAX(H8,'Input Data'!$B$22)</f>
        <v>935.96249999999998</v>
      </c>
      <c r="J8" s="11">
        <f>I8*'Input Data'!$B$20</f>
        <v>11231550</v>
      </c>
      <c r="K8" s="13">
        <f>G8*'Input Data'!$B$25</f>
        <v>1123155</v>
      </c>
      <c r="L8" s="14">
        <f>E8*'Input Data'!$B$26/1000</f>
        <v>16565.316652627789</v>
      </c>
      <c r="M8" s="14">
        <f t="shared" si="2"/>
        <v>28936586.969280414</v>
      </c>
      <c r="N8" s="17" t="str">
        <f>IF(G8&gt;'Input Data'!$B$28,"Yes","No")</f>
        <v>Yes</v>
      </c>
      <c r="O8" s="18">
        <f>IF(N8="Yes",'Input Data'!$B$29,0)</f>
        <v>30000000</v>
      </c>
      <c r="P8" s="21">
        <f t="shared" si="3"/>
        <v>1063413.0307195857</v>
      </c>
      <c r="Q8" s="6"/>
      <c r="S8" s="6"/>
      <c r="T8" s="6"/>
    </row>
    <row r="9" spans="1:20" x14ac:dyDescent="0.3">
      <c r="A9" s="2" t="s">
        <v>12</v>
      </c>
      <c r="B9" s="9">
        <f>'Input Data'!$B$4+('Input Data'!$B$5-'Input Data'!$B$4)*Simulated_Numbers!B9</f>
        <v>83.425484801213372</v>
      </c>
      <c r="C9" s="9">
        <f>_xlfn.NORM.INV(Simulated_Numbers!D9,'Input Data'!$B$9,'Input Data'!$B$10)</f>
        <v>180020.22619239817</v>
      </c>
      <c r="D9" s="10">
        <f>'Input Data'!$B$14+('Input Data'!$B$15-'Input Data'!$B$14)*Simulated_Numbers!C9</f>
        <v>0.24470734668879951</v>
      </c>
      <c r="E9" s="9">
        <f t="shared" si="0"/>
        <v>15018274.644124907</v>
      </c>
      <c r="F9" s="9">
        <f t="shared" si="1"/>
        <v>135967.95429053891</v>
      </c>
      <c r="G9" s="12">
        <f>ROUNDDOWN(F9*1000/'Input Data'!$B$17,0)</f>
        <v>194239</v>
      </c>
      <c r="H9" s="9">
        <f>G9/'Input Data'!$B$21</f>
        <v>809.32916666666665</v>
      </c>
      <c r="I9" s="9">
        <f>MAX(H9,'Input Data'!$B$22)</f>
        <v>809.32916666666665</v>
      </c>
      <c r="J9" s="11">
        <f>I9*'Input Data'!$B$20</f>
        <v>9711950</v>
      </c>
      <c r="K9" s="13">
        <f>G9*'Input Data'!$B$25</f>
        <v>971195</v>
      </c>
      <c r="L9" s="14">
        <f>E9*'Input Data'!$B$26/1000</f>
        <v>15018.274644124907</v>
      </c>
      <c r="M9" s="14">
        <f t="shared" si="2"/>
        <v>25716437.918769032</v>
      </c>
      <c r="N9" s="17" t="str">
        <f>IF(G9&gt;'Input Data'!$B$28,"Yes","No")</f>
        <v>Yes</v>
      </c>
      <c r="O9" s="18">
        <f>IF(N9="Yes",'Input Data'!$B$29,0)</f>
        <v>30000000</v>
      </c>
      <c r="P9" s="21">
        <f t="shared" si="3"/>
        <v>4283562.0812309682</v>
      </c>
      <c r="Q9" s="6"/>
      <c r="S9" s="6"/>
      <c r="T9" s="6"/>
    </row>
    <row r="10" spans="1:20" x14ac:dyDescent="0.3">
      <c r="A10" s="2" t="s">
        <v>13</v>
      </c>
      <c r="B10" s="9">
        <f>'Input Data'!$B$4+('Input Data'!$B$5-'Input Data'!$B$4)*Simulated_Numbers!B10</f>
        <v>87.313060984633253</v>
      </c>
      <c r="C10" s="9">
        <f>_xlfn.NORM.INV(Simulated_Numbers!D10,'Input Data'!$B$9,'Input Data'!$B$10)</f>
        <v>188785.24033704717</v>
      </c>
      <c r="D10" s="10">
        <f>'Input Data'!$B$14+('Input Data'!$B$15-'Input Data'!$B$14)*Simulated_Numbers!C10</f>
        <v>0.22274806236941719</v>
      </c>
      <c r="E10" s="9">
        <f t="shared" si="0"/>
        <v>16483417.202547245</v>
      </c>
      <c r="F10" s="9">
        <f t="shared" si="1"/>
        <v>146733.6938480252</v>
      </c>
      <c r="G10" s="12">
        <f>ROUNDDOWN(F10*1000/'Input Data'!$B$17,0)</f>
        <v>209619</v>
      </c>
      <c r="H10" s="9">
        <f>G10/'Input Data'!$B$21</f>
        <v>873.41250000000002</v>
      </c>
      <c r="I10" s="9">
        <f>MAX(H10,'Input Data'!$B$22)</f>
        <v>873.41250000000002</v>
      </c>
      <c r="J10" s="11">
        <f>I10*'Input Data'!$B$20</f>
        <v>10480950</v>
      </c>
      <c r="K10" s="13">
        <f>G10*'Input Data'!$B$25</f>
        <v>1048095</v>
      </c>
      <c r="L10" s="14">
        <f>E10*'Input Data'!$B$26/1000</f>
        <v>16483.417202547244</v>
      </c>
      <c r="M10" s="14">
        <f t="shared" si="2"/>
        <v>28028945.619749792</v>
      </c>
      <c r="N10" s="17" t="str">
        <f>IF(G10&gt;'Input Data'!$B$28,"Yes","No")</f>
        <v>Yes</v>
      </c>
      <c r="O10" s="18">
        <f>IF(N10="Yes",'Input Data'!$B$29,0)</f>
        <v>30000000</v>
      </c>
      <c r="P10" s="21">
        <f t="shared" si="3"/>
        <v>1971054.3802502081</v>
      </c>
      <c r="Q10" s="6"/>
      <c r="S10" s="6"/>
      <c r="T10" s="6"/>
    </row>
    <row r="11" spans="1:20" x14ac:dyDescent="0.3">
      <c r="A11" s="2" t="s">
        <v>14</v>
      </c>
      <c r="B11" s="9">
        <f>'Input Data'!$B$4+('Input Data'!$B$5-'Input Data'!$B$4)*Simulated_Numbers!B11</f>
        <v>83.625178527150922</v>
      </c>
      <c r="C11" s="9">
        <f>_xlfn.NORM.INV(Simulated_Numbers!D11,'Input Data'!$B$9,'Input Data'!$B$10)</f>
        <v>166977.66503476337</v>
      </c>
      <c r="D11" s="10">
        <f>'Input Data'!$B$14+('Input Data'!$B$15-'Input Data'!$B$14)*Simulated_Numbers!C11</f>
        <v>0.20773527353694185</v>
      </c>
      <c r="E11" s="9">
        <f t="shared" si="0"/>
        <v>13963537.048578894</v>
      </c>
      <c r="F11" s="9">
        <f t="shared" si="1"/>
        <v>132290.51411420695</v>
      </c>
      <c r="G11" s="12">
        <f>ROUNDDOWN(F11*1000/'Input Data'!$B$17,0)</f>
        <v>188986</v>
      </c>
      <c r="H11" s="9">
        <f>G11/'Input Data'!$B$21</f>
        <v>787.44166666666672</v>
      </c>
      <c r="I11" s="9">
        <f>MAX(H11,'Input Data'!$B$22)</f>
        <v>787.44166666666672</v>
      </c>
      <c r="J11" s="11">
        <f>I11*'Input Data'!$B$20</f>
        <v>9449300</v>
      </c>
      <c r="K11" s="13">
        <f>G11*'Input Data'!$B$25</f>
        <v>944930</v>
      </c>
      <c r="L11" s="14">
        <f>E11*'Input Data'!$B$26/1000</f>
        <v>13963.537048578894</v>
      </c>
      <c r="M11" s="14">
        <f t="shared" si="2"/>
        <v>24371730.585627474</v>
      </c>
      <c r="N11" s="17" t="str">
        <f>IF(G11&gt;'Input Data'!$B$28,"Yes","No")</f>
        <v>Yes</v>
      </c>
      <c r="O11" s="18">
        <f>IF(N11="Yes",'Input Data'!$B$29,0)</f>
        <v>30000000</v>
      </c>
      <c r="P11" s="21">
        <f t="shared" si="3"/>
        <v>5628269.4143725261</v>
      </c>
      <c r="Q11" s="6"/>
      <c r="S11" s="6"/>
      <c r="T11" s="6"/>
    </row>
    <row r="12" spans="1:20" x14ac:dyDescent="0.3">
      <c r="A12" s="2" t="s">
        <v>15</v>
      </c>
      <c r="B12" s="9">
        <f>'Input Data'!$B$4+('Input Data'!$B$5-'Input Data'!$B$4)*Simulated_Numbers!B12</f>
        <v>82.725782623201837</v>
      </c>
      <c r="C12" s="9">
        <f>_xlfn.NORM.INV(Simulated_Numbers!D12,'Input Data'!$B$9,'Input Data'!$B$10)</f>
        <v>165645.61891088419</v>
      </c>
      <c r="D12" s="10">
        <f>'Input Data'!$B$14+('Input Data'!$B$15-'Input Data'!$B$14)*Simulated_Numbers!C12</f>
        <v>0.27820440141142699</v>
      </c>
      <c r="E12" s="9">
        <f t="shared" si="0"/>
        <v>13703163.462507537</v>
      </c>
      <c r="F12" s="9">
        <f t="shared" si="1"/>
        <v>119562.27865535631</v>
      </c>
      <c r="G12" s="12">
        <f>ROUNDDOWN(F12*1000/'Input Data'!$B$17,0)</f>
        <v>170803</v>
      </c>
      <c r="H12" s="9">
        <f>G12/'Input Data'!$B$21</f>
        <v>711.67916666666667</v>
      </c>
      <c r="I12" s="9">
        <f>MAX(H12,'Input Data'!$B$22)</f>
        <v>711.67916666666667</v>
      </c>
      <c r="J12" s="11">
        <f>I12*'Input Data'!$B$20</f>
        <v>8540150</v>
      </c>
      <c r="K12" s="13">
        <f>G12*'Input Data'!$B$25</f>
        <v>854015</v>
      </c>
      <c r="L12" s="14">
        <f>E12*'Input Data'!$B$26/1000</f>
        <v>13703.163462507537</v>
      </c>
      <c r="M12" s="14">
        <f t="shared" si="2"/>
        <v>23111031.625970043</v>
      </c>
      <c r="N12" s="17" t="str">
        <f>IF(G12&gt;'Input Data'!$B$28,"Yes","No")</f>
        <v>Yes</v>
      </c>
      <c r="O12" s="18">
        <f>IF(N12="Yes",'Input Data'!$B$29,0)</f>
        <v>30000000</v>
      </c>
      <c r="P12" s="21">
        <f t="shared" si="3"/>
        <v>6888968.3740299568</v>
      </c>
      <c r="Q12" s="6"/>
      <c r="S12" s="6"/>
      <c r="T12" s="6"/>
    </row>
    <row r="13" spans="1:20" x14ac:dyDescent="0.3">
      <c r="A13" s="2" t="s">
        <v>16</v>
      </c>
      <c r="B13" s="9">
        <f>'Input Data'!$B$4+('Input Data'!$B$5-'Input Data'!$B$4)*Simulated_Numbers!B13</f>
        <v>84.824695824644664</v>
      </c>
      <c r="C13" s="9">
        <f>_xlfn.NORM.INV(Simulated_Numbers!D13,'Input Data'!$B$9,'Input Data'!$B$10)</f>
        <v>177149.80326927561</v>
      </c>
      <c r="D13" s="10">
        <f>'Input Data'!$B$14+('Input Data'!$B$15-'Input Data'!$B$14)*Simulated_Numbers!C13</f>
        <v>0.25090600369981159</v>
      </c>
      <c r="E13" s="9">
        <f t="shared" si="0"/>
        <v>15026678.177711947</v>
      </c>
      <c r="F13" s="9">
        <f t="shared" si="1"/>
        <v>132701.85407477384</v>
      </c>
      <c r="G13" s="12">
        <f>ROUNDDOWN(F13*1000/'Input Data'!$B$17,0)</f>
        <v>189574</v>
      </c>
      <c r="H13" s="9">
        <f>G13/'Input Data'!$B$21</f>
        <v>789.89166666666665</v>
      </c>
      <c r="I13" s="9">
        <f>MAX(H13,'Input Data'!$B$22)</f>
        <v>789.89166666666665</v>
      </c>
      <c r="J13" s="11">
        <f>I13*'Input Data'!$B$20</f>
        <v>9478700</v>
      </c>
      <c r="K13" s="13">
        <f>G13*'Input Data'!$B$25</f>
        <v>947870</v>
      </c>
      <c r="L13" s="14">
        <f>E13*'Input Data'!$B$26/1000</f>
        <v>15026.678177711947</v>
      </c>
      <c r="M13" s="14">
        <f t="shared" si="2"/>
        <v>25468274.855889659</v>
      </c>
      <c r="N13" s="17" t="str">
        <f>IF(G13&gt;'Input Data'!$B$28,"Yes","No")</f>
        <v>Yes</v>
      </c>
      <c r="O13" s="18">
        <f>IF(N13="Yes",'Input Data'!$B$29,0)</f>
        <v>30000000</v>
      </c>
      <c r="P13" s="21">
        <f t="shared" si="3"/>
        <v>4531725.1441103406</v>
      </c>
      <c r="S13" s="6"/>
    </row>
    <row r="14" spans="1:20" x14ac:dyDescent="0.3">
      <c r="A14" s="2" t="s">
        <v>17</v>
      </c>
      <c r="B14" s="9">
        <f>'Input Data'!$B$4+('Input Data'!$B$5-'Input Data'!$B$4)*Simulated_Numbers!B14</f>
        <v>70.676043071429987</v>
      </c>
      <c r="C14" s="9">
        <f>_xlfn.NORM.INV(Simulated_Numbers!D14,'Input Data'!$B$9,'Input Data'!$B$10)</f>
        <v>210145.41725298451</v>
      </c>
      <c r="D14" s="10">
        <f>'Input Data'!$B$14+('Input Data'!$B$15-'Input Data'!$B$14)*Simulated_Numbers!C14</f>
        <v>0.26995264480656211</v>
      </c>
      <c r="E14" s="9">
        <f t="shared" si="0"/>
        <v>14852246.561035559</v>
      </c>
      <c r="F14" s="9">
        <f t="shared" si="1"/>
        <v>153416.1060715628</v>
      </c>
      <c r="G14" s="12">
        <f>ROUNDDOWN(F14*1000/'Input Data'!$B$17,0)</f>
        <v>219165</v>
      </c>
      <c r="H14" s="9">
        <f>G14/'Input Data'!$B$21</f>
        <v>913.1875</v>
      </c>
      <c r="I14" s="9">
        <f>MAX(H14,'Input Data'!$B$22)</f>
        <v>913.1875</v>
      </c>
      <c r="J14" s="11">
        <f>I14*'Input Data'!$B$20</f>
        <v>10958250</v>
      </c>
      <c r="K14" s="13">
        <f>G14*'Input Data'!$B$25</f>
        <v>1095825</v>
      </c>
      <c r="L14" s="14">
        <f>E14*'Input Data'!$B$26/1000</f>
        <v>14852.246561035559</v>
      </c>
      <c r="M14" s="14">
        <f t="shared" si="2"/>
        <v>26921173.807596594</v>
      </c>
      <c r="N14" s="17" t="str">
        <f>IF(G14&gt;'Input Data'!$B$28,"Yes","No")</f>
        <v>Yes</v>
      </c>
      <c r="O14" s="18">
        <f>IF(N14="Yes",'Input Data'!$B$29,0)</f>
        <v>30000000</v>
      </c>
      <c r="P14" s="21">
        <f t="shared" si="3"/>
        <v>3078826.1924034059</v>
      </c>
    </row>
    <row r="15" spans="1:20" x14ac:dyDescent="0.3">
      <c r="A15" s="2" t="s">
        <v>18</v>
      </c>
      <c r="B15" s="9">
        <f>'Input Data'!$B$4+('Input Data'!$B$5-'Input Data'!$B$4)*Simulated_Numbers!B15</f>
        <v>79.722790549515011</v>
      </c>
      <c r="C15" s="9">
        <f>_xlfn.NORM.INV(Simulated_Numbers!D15,'Input Data'!$B$9,'Input Data'!$B$10)</f>
        <v>140623.38894458071</v>
      </c>
      <c r="D15" s="10">
        <f>'Input Data'!$B$14+('Input Data'!$B$15-'Input Data'!$B$14)*Simulated_Numbers!C15</f>
        <v>0.2032246039218612</v>
      </c>
      <c r="E15" s="9">
        <f t="shared" si="0"/>
        <v>11210888.983191794</v>
      </c>
      <c r="F15" s="9">
        <f t="shared" si="1"/>
        <v>112045.25642416846</v>
      </c>
      <c r="G15" s="12">
        <f>ROUNDDOWN(F15*1000/'Input Data'!$B$17,0)</f>
        <v>160064</v>
      </c>
      <c r="H15" s="9">
        <f>G15/'Input Data'!$B$21</f>
        <v>666.93333333333328</v>
      </c>
      <c r="I15" s="9">
        <f>MAX(H15,'Input Data'!$B$22)</f>
        <v>700</v>
      </c>
      <c r="J15" s="11">
        <f>I15*'Input Data'!$B$20</f>
        <v>8400000</v>
      </c>
      <c r="K15" s="13">
        <f>G15*'Input Data'!$B$25</f>
        <v>800320</v>
      </c>
      <c r="L15" s="14">
        <f>E15*'Input Data'!$B$26/1000</f>
        <v>11210.888983191793</v>
      </c>
      <c r="M15" s="14">
        <f t="shared" si="2"/>
        <v>20422419.872174986</v>
      </c>
      <c r="N15" s="17" t="str">
        <f>IF(G15&gt;'Input Data'!$B$28,"Yes","No")</f>
        <v>No</v>
      </c>
      <c r="O15" s="18">
        <f>IF(N15="Yes",'Input Data'!$B$29,0)</f>
        <v>0</v>
      </c>
      <c r="P15" s="21">
        <f t="shared" si="3"/>
        <v>-20422419.872174986</v>
      </c>
    </row>
    <row r="16" spans="1:20" x14ac:dyDescent="0.3">
      <c r="A16" s="2" t="s">
        <v>19</v>
      </c>
      <c r="B16" s="9">
        <f>'Input Data'!$B$4+('Input Data'!$B$5-'Input Data'!$B$4)*Simulated_Numbers!B16</f>
        <v>82.185761477677232</v>
      </c>
      <c r="C16" s="9">
        <f>_xlfn.NORM.INV(Simulated_Numbers!D16,'Input Data'!$B$9,'Input Data'!$B$10)</f>
        <v>190090.90213293888</v>
      </c>
      <c r="D16" s="10">
        <f>'Input Data'!$B$14+('Input Data'!$B$15-'Input Data'!$B$14)*Simulated_Numbers!C16</f>
        <v>0.28205001715524181</v>
      </c>
      <c r="E16" s="9">
        <f t="shared" si="0"/>
        <v>15622765.5417742</v>
      </c>
      <c r="F16" s="9">
        <f t="shared" si="1"/>
        <v>136475.75992528809</v>
      </c>
      <c r="G16" s="12">
        <f>ROUNDDOWN(F16*1000/'Input Data'!$B$17,0)</f>
        <v>194965</v>
      </c>
      <c r="H16" s="9">
        <f>G16/'Input Data'!$B$21</f>
        <v>812.35416666666663</v>
      </c>
      <c r="I16" s="9">
        <f>MAX(H16,'Input Data'!$B$22)</f>
        <v>812.35416666666663</v>
      </c>
      <c r="J16" s="11">
        <f>I16*'Input Data'!$B$20</f>
        <v>9748250</v>
      </c>
      <c r="K16" s="13">
        <f>G16*'Input Data'!$B$25</f>
        <v>974825</v>
      </c>
      <c r="L16" s="14">
        <f>E16*'Input Data'!$B$26/1000</f>
        <v>15622.765541774201</v>
      </c>
      <c r="M16" s="14">
        <f t="shared" si="2"/>
        <v>26361463.307315975</v>
      </c>
      <c r="N16" s="17" t="str">
        <f>IF(G16&gt;'Input Data'!$B$28,"Yes","No")</f>
        <v>Yes</v>
      </c>
      <c r="O16" s="18">
        <f>IF(N16="Yes",'Input Data'!$B$29,0)</f>
        <v>30000000</v>
      </c>
      <c r="P16" s="21">
        <f t="shared" si="3"/>
        <v>3638536.6926840246</v>
      </c>
    </row>
    <row r="17" spans="1:16" x14ac:dyDescent="0.3">
      <c r="A17" s="2" t="s">
        <v>20</v>
      </c>
      <c r="B17" s="9">
        <f>'Input Data'!$B$4+('Input Data'!$B$5-'Input Data'!$B$4)*Simulated_Numbers!B17</f>
        <v>83.50313710994277</v>
      </c>
      <c r="C17" s="9">
        <f>_xlfn.NORM.INV(Simulated_Numbers!D17,'Input Data'!$B$9,'Input Data'!$B$10)</f>
        <v>175100.47183281931</v>
      </c>
      <c r="D17" s="10">
        <f>'Input Data'!$B$14+('Input Data'!$B$15-'Input Data'!$B$14)*Simulated_Numbers!C17</f>
        <v>0.26619997754492236</v>
      </c>
      <c r="E17" s="9">
        <f t="shared" si="0"/>
        <v>14621438.707471583</v>
      </c>
      <c r="F17" s="9">
        <f t="shared" si="1"/>
        <v>128488.73016281749</v>
      </c>
      <c r="G17" s="12">
        <f>ROUNDDOWN(F17*1000/'Input Data'!$B$17,0)</f>
        <v>183555</v>
      </c>
      <c r="H17" s="9">
        <f>G17/'Input Data'!$B$21</f>
        <v>764.8125</v>
      </c>
      <c r="I17" s="9">
        <f>MAX(H17,'Input Data'!$B$22)</f>
        <v>764.8125</v>
      </c>
      <c r="J17" s="11">
        <f>I17*'Input Data'!$B$20</f>
        <v>9177750</v>
      </c>
      <c r="K17" s="13">
        <f>G17*'Input Data'!$B$25</f>
        <v>917775</v>
      </c>
      <c r="L17" s="14">
        <f>E17*'Input Data'!$B$26/1000</f>
        <v>14621.438707471583</v>
      </c>
      <c r="M17" s="14">
        <f t="shared" si="2"/>
        <v>24731585.146179054</v>
      </c>
      <c r="N17" s="17" t="str">
        <f>IF(G17&gt;'Input Data'!$B$28,"Yes","No")</f>
        <v>Yes</v>
      </c>
      <c r="O17" s="18">
        <f>IF(N17="Yes",'Input Data'!$B$29,0)</f>
        <v>30000000</v>
      </c>
      <c r="P17" s="21">
        <f t="shared" si="3"/>
        <v>5268414.8538209461</v>
      </c>
    </row>
    <row r="18" spans="1:16" x14ac:dyDescent="0.3">
      <c r="A18" s="2" t="s">
        <v>21</v>
      </c>
      <c r="B18" s="9">
        <f>'Input Data'!$B$4+('Input Data'!$B$5-'Input Data'!$B$4)*Simulated_Numbers!B18</f>
        <v>83.613379830073796</v>
      </c>
      <c r="C18" s="9">
        <f>_xlfn.NORM.INV(Simulated_Numbers!D18,'Input Data'!$B$9,'Input Data'!$B$10)</f>
        <v>215094.46225304386</v>
      </c>
      <c r="D18" s="10">
        <f>'Input Data'!$B$14+('Input Data'!$B$15-'Input Data'!$B$14)*Simulated_Numbers!C18</f>
        <v>0.20309133010678485</v>
      </c>
      <c r="E18" s="9">
        <f t="shared" si="0"/>
        <v>17984774.971709229</v>
      </c>
      <c r="F18" s="9">
        <f t="shared" si="1"/>
        <v>171410.64181546957</v>
      </c>
      <c r="G18" s="12">
        <f>ROUNDDOWN(F18*1000/'Input Data'!$B$17,0)</f>
        <v>244872</v>
      </c>
      <c r="H18" s="9">
        <f>G18/'Input Data'!$B$21</f>
        <v>1020.3</v>
      </c>
      <c r="I18" s="9">
        <f>MAX(H18,'Input Data'!$B$22)</f>
        <v>1020.3</v>
      </c>
      <c r="J18" s="11">
        <f>I18*'Input Data'!$B$20</f>
        <v>12243600</v>
      </c>
      <c r="K18" s="13">
        <f>G18*'Input Data'!$B$25</f>
        <v>1224360</v>
      </c>
      <c r="L18" s="14">
        <f>E18*'Input Data'!$B$26/1000</f>
        <v>17984.77497170923</v>
      </c>
      <c r="M18" s="14">
        <f t="shared" si="2"/>
        <v>31470719.746680938</v>
      </c>
      <c r="N18" s="17" t="str">
        <f>IF(G18&gt;'Input Data'!$B$28,"Yes","No")</f>
        <v>Yes</v>
      </c>
      <c r="O18" s="18">
        <f>IF(N18="Yes",'Input Data'!$B$29,0)</f>
        <v>30000000</v>
      </c>
      <c r="P18" s="21">
        <f t="shared" si="3"/>
        <v>-1470719.7466809377</v>
      </c>
    </row>
    <row r="19" spans="1:16" x14ac:dyDescent="0.3">
      <c r="A19" s="2" t="s">
        <v>22</v>
      </c>
      <c r="B19" s="9">
        <f>'Input Data'!$B$4+('Input Data'!$B$5-'Input Data'!$B$4)*Simulated_Numbers!B19</f>
        <v>83.035480606940979</v>
      </c>
      <c r="C19" s="9">
        <f>_xlfn.NORM.INV(Simulated_Numbers!D19,'Input Data'!$B$9,'Input Data'!$B$10)</f>
        <v>156645.38119001299</v>
      </c>
      <c r="D19" s="10">
        <f>'Input Data'!$B$14+('Input Data'!$B$15-'Input Data'!$B$14)*Simulated_Numbers!C19</f>
        <v>0.21726767738109318</v>
      </c>
      <c r="E19" s="9">
        <f t="shared" si="0"/>
        <v>13007124.511970202</v>
      </c>
      <c r="F19" s="9">
        <f t="shared" si="1"/>
        <v>122611.40304638288</v>
      </c>
      <c r="G19" s="12">
        <f>ROUNDDOWN(F19*1000/'Input Data'!$B$17,0)</f>
        <v>175159</v>
      </c>
      <c r="H19" s="9">
        <f>G19/'Input Data'!$B$21</f>
        <v>729.82916666666665</v>
      </c>
      <c r="I19" s="9">
        <f>MAX(H19,'Input Data'!$B$22)</f>
        <v>729.82916666666665</v>
      </c>
      <c r="J19" s="11">
        <f>I19*'Input Data'!$B$20</f>
        <v>8757950</v>
      </c>
      <c r="K19" s="13">
        <f>G19*'Input Data'!$B$25</f>
        <v>875795</v>
      </c>
      <c r="L19" s="14">
        <f>E19*'Input Data'!$B$26/1000</f>
        <v>13007.124511970202</v>
      </c>
      <c r="M19" s="14">
        <f t="shared" si="2"/>
        <v>22653876.636482172</v>
      </c>
      <c r="N19" s="17" t="str">
        <f>IF(G19&gt;'Input Data'!$B$28,"Yes","No")</f>
        <v>Yes</v>
      </c>
      <c r="O19" s="18">
        <f>IF(N19="Yes",'Input Data'!$B$29,0)</f>
        <v>30000000</v>
      </c>
      <c r="P19" s="21">
        <f t="shared" si="3"/>
        <v>7346123.3635178283</v>
      </c>
    </row>
    <row r="20" spans="1:16" x14ac:dyDescent="0.3">
      <c r="A20" s="2" t="s">
        <v>23</v>
      </c>
      <c r="B20" s="9">
        <f>'Input Data'!$B$4+('Input Data'!$B$5-'Input Data'!$B$4)*Simulated_Numbers!B20</f>
        <v>75.658329954046067</v>
      </c>
      <c r="C20" s="9">
        <f>_xlfn.NORM.INV(Simulated_Numbers!D20,'Input Data'!$B$9,'Input Data'!$B$10)</f>
        <v>201620.22804482482</v>
      </c>
      <c r="D20" s="10">
        <f>'Input Data'!$B$14+('Input Data'!$B$15-'Input Data'!$B$14)*Simulated_Numbers!C20</f>
        <v>0.26462566193419235</v>
      </c>
      <c r="E20" s="9">
        <f t="shared" si="0"/>
        <v>15254249.738825368</v>
      </c>
      <c r="F20" s="9">
        <f t="shared" si="1"/>
        <v>148266.34173914025</v>
      </c>
      <c r="G20" s="12">
        <f>ROUNDDOWN(F20*1000/'Input Data'!$B$17,0)</f>
        <v>211809</v>
      </c>
      <c r="H20" s="9">
        <f>G20/'Input Data'!$B$21</f>
        <v>882.53750000000002</v>
      </c>
      <c r="I20" s="9">
        <f>MAX(H20,'Input Data'!$B$22)</f>
        <v>882.53750000000002</v>
      </c>
      <c r="J20" s="11">
        <f>I20*'Input Data'!$B$20</f>
        <v>10590450</v>
      </c>
      <c r="K20" s="13">
        <f>G20*'Input Data'!$B$25</f>
        <v>1059045</v>
      </c>
      <c r="L20" s="14">
        <f>E20*'Input Data'!$B$26/1000</f>
        <v>15254.249738825367</v>
      </c>
      <c r="M20" s="14">
        <f t="shared" si="2"/>
        <v>26918998.988564193</v>
      </c>
      <c r="N20" s="17" t="str">
        <f>IF(G20&gt;'Input Data'!$B$28,"Yes","No")</f>
        <v>Yes</v>
      </c>
      <c r="O20" s="18">
        <f>IF(N20="Yes",'Input Data'!$B$29,0)</f>
        <v>30000000</v>
      </c>
      <c r="P20" s="21">
        <f t="shared" si="3"/>
        <v>3081001.0114358068</v>
      </c>
    </row>
    <row r="21" spans="1:16" x14ac:dyDescent="0.3">
      <c r="A21" s="2" t="s">
        <v>24</v>
      </c>
      <c r="B21" s="9">
        <f>'Input Data'!$B$4+('Input Data'!$B$5-'Input Data'!$B$4)*Simulated_Numbers!B21</f>
        <v>74.893193910859097</v>
      </c>
      <c r="C21" s="9">
        <f>_xlfn.NORM.INV(Simulated_Numbers!D21,'Input Data'!$B$9,'Input Data'!$B$10)</f>
        <v>206615.44947757357</v>
      </c>
      <c r="D21" s="10">
        <f>'Input Data'!$B$14+('Input Data'!$B$15-'Input Data'!$B$14)*Simulated_Numbers!C21</f>
        <v>0.21535145750041937</v>
      </c>
      <c r="E21" s="9">
        <f t="shared" si="0"/>
        <v>15474090.922703227</v>
      </c>
      <c r="F21" s="9">
        <f t="shared" si="1"/>
        <v>162120.51129047383</v>
      </c>
      <c r="G21" s="12">
        <f>ROUNDDOWN(F21*1000/'Input Data'!$B$17,0)</f>
        <v>231600</v>
      </c>
      <c r="H21" s="9">
        <f>G21/'Input Data'!$B$21</f>
        <v>965</v>
      </c>
      <c r="I21" s="9">
        <f>MAX(H21,'Input Data'!$B$22)</f>
        <v>965</v>
      </c>
      <c r="J21" s="11">
        <f>I21*'Input Data'!$B$20</f>
        <v>11580000</v>
      </c>
      <c r="K21" s="13">
        <f>G21*'Input Data'!$B$25</f>
        <v>1158000</v>
      </c>
      <c r="L21" s="14">
        <f>E21*'Input Data'!$B$26/1000</f>
        <v>15474.090922703226</v>
      </c>
      <c r="M21" s="14">
        <f t="shared" si="2"/>
        <v>28227565.013625931</v>
      </c>
      <c r="N21" s="17" t="str">
        <f>IF(G21&gt;'Input Data'!$B$28,"Yes","No")</f>
        <v>Yes</v>
      </c>
      <c r="O21" s="18">
        <f>IF(N21="Yes",'Input Data'!$B$29,0)</f>
        <v>30000000</v>
      </c>
      <c r="P21" s="21">
        <f t="shared" si="3"/>
        <v>1772434.986374069</v>
      </c>
    </row>
    <row r="22" spans="1:16" x14ac:dyDescent="0.3">
      <c r="A22" s="2" t="s">
        <v>25</v>
      </c>
      <c r="B22" s="9">
        <f>'Input Data'!$B$4+('Input Data'!$B$5-'Input Data'!$B$4)*Simulated_Numbers!B22</f>
        <v>86.808093793912093</v>
      </c>
      <c r="C22" s="9">
        <f>_xlfn.NORM.INV(Simulated_Numbers!D22,'Input Data'!$B$9,'Input Data'!$B$10)</f>
        <v>177822.45172774763</v>
      </c>
      <c r="D22" s="10">
        <f>'Input Data'!$B$14+('Input Data'!$B$15-'Input Data'!$B$14)*Simulated_Numbers!C22</f>
        <v>0.2995972620366214</v>
      </c>
      <c r="E22" s="9">
        <f t="shared" si="0"/>
        <v>15436428.068245722</v>
      </c>
      <c r="F22" s="9">
        <f t="shared" si="1"/>
        <v>124547.33206147516</v>
      </c>
      <c r="G22" s="12">
        <f>ROUNDDOWN(F22*1000/'Input Data'!$B$17,0)</f>
        <v>177924</v>
      </c>
      <c r="H22" s="9">
        <f>G22/'Input Data'!$B$21</f>
        <v>741.35</v>
      </c>
      <c r="I22" s="9">
        <f>MAX(H22,'Input Data'!$B$22)</f>
        <v>741.35</v>
      </c>
      <c r="J22" s="11">
        <f>I22*'Input Data'!$B$20</f>
        <v>8896200</v>
      </c>
      <c r="K22" s="13">
        <f>G22*'Input Data'!$B$25</f>
        <v>889620</v>
      </c>
      <c r="L22" s="14">
        <f>E22*'Input Data'!$B$26/1000</f>
        <v>15436.428068245721</v>
      </c>
      <c r="M22" s="14">
        <f t="shared" si="2"/>
        <v>25237684.496313967</v>
      </c>
      <c r="N22" s="17" t="str">
        <f>IF(G22&gt;'Input Data'!$B$28,"Yes","No")</f>
        <v>Yes</v>
      </c>
      <c r="O22" s="18">
        <f>IF(N22="Yes",'Input Data'!$B$29,0)</f>
        <v>30000000</v>
      </c>
      <c r="P22" s="21">
        <f t="shared" si="3"/>
        <v>4762315.5036860332</v>
      </c>
    </row>
    <row r="23" spans="1:16" x14ac:dyDescent="0.3">
      <c r="A23" s="2" t="s">
        <v>26</v>
      </c>
      <c r="B23" s="9">
        <f>'Input Data'!$B$4+('Input Data'!$B$5-'Input Data'!$B$4)*Simulated_Numbers!B23</f>
        <v>74.569514879644984</v>
      </c>
      <c r="C23" s="9">
        <f>_xlfn.NORM.INV(Simulated_Numbers!D23,'Input Data'!$B$9,'Input Data'!$B$10)</f>
        <v>206074.40439860045</v>
      </c>
      <c r="D23" s="10">
        <f>'Input Data'!$B$14+('Input Data'!$B$15-'Input Data'!$B$14)*Simulated_Numbers!C23</f>
        <v>0.21119645209164181</v>
      </c>
      <c r="E23" s="9">
        <f t="shared" si="0"/>
        <v>15366868.365115415</v>
      </c>
      <c r="F23" s="9">
        <f t="shared" si="1"/>
        <v>162552.22132271781</v>
      </c>
      <c r="G23" s="12">
        <f>ROUNDDOWN(F23*1000/'Input Data'!$B$17,0)</f>
        <v>232217</v>
      </c>
      <c r="H23" s="9">
        <f>G23/'Input Data'!$B$21</f>
        <v>967.57083333333333</v>
      </c>
      <c r="I23" s="9">
        <f>MAX(H23,'Input Data'!$B$22)</f>
        <v>967.57083333333333</v>
      </c>
      <c r="J23" s="11">
        <f>I23*'Input Data'!$B$20</f>
        <v>11610850</v>
      </c>
      <c r="K23" s="13">
        <f>G23*'Input Data'!$B$25</f>
        <v>1161085</v>
      </c>
      <c r="L23" s="14">
        <f>E23*'Input Data'!$B$26/1000</f>
        <v>15366.868365115415</v>
      </c>
      <c r="M23" s="14">
        <f t="shared" si="2"/>
        <v>28154170.233480532</v>
      </c>
      <c r="N23" s="17" t="str">
        <f>IF(G23&gt;'Input Data'!$B$28,"Yes","No")</f>
        <v>Yes</v>
      </c>
      <c r="O23" s="18">
        <f>IF(N23="Yes",'Input Data'!$B$29,0)</f>
        <v>30000000</v>
      </c>
      <c r="P23" s="21">
        <f t="shared" si="3"/>
        <v>1845829.7665194683</v>
      </c>
    </row>
    <row r="24" spans="1:16" x14ac:dyDescent="0.3">
      <c r="A24" s="2" t="s">
        <v>27</v>
      </c>
      <c r="B24" s="9">
        <f>'Input Data'!$B$4+('Input Data'!$B$5-'Input Data'!$B$4)*Simulated_Numbers!B24</f>
        <v>82.740549017801172</v>
      </c>
      <c r="C24" s="9">
        <f>_xlfn.NORM.INV(Simulated_Numbers!D24,'Input Data'!$B$9,'Input Data'!$B$10)</f>
        <v>188255.61558058008</v>
      </c>
      <c r="D24" s="10">
        <f>'Input Data'!$B$14+('Input Data'!$B$15-'Input Data'!$B$14)*Simulated_Numbers!C24</f>
        <v>0.28933368490417555</v>
      </c>
      <c r="E24" s="9">
        <f t="shared" si="0"/>
        <v>15576372.98882132</v>
      </c>
      <c r="F24" s="9">
        <f t="shared" si="1"/>
        <v>133786.92462074693</v>
      </c>
      <c r="G24" s="12">
        <f>ROUNDDOWN(F24*1000/'Input Data'!$B$17,0)</f>
        <v>191124</v>
      </c>
      <c r="H24" s="9">
        <f>G24/'Input Data'!$B$21</f>
        <v>796.35</v>
      </c>
      <c r="I24" s="9">
        <f>MAX(H24,'Input Data'!$B$22)</f>
        <v>796.35</v>
      </c>
      <c r="J24" s="11">
        <f>I24*'Input Data'!$B$20</f>
        <v>9556200</v>
      </c>
      <c r="K24" s="13">
        <f>G24*'Input Data'!$B$25</f>
        <v>955620</v>
      </c>
      <c r="L24" s="14">
        <f>E24*'Input Data'!$B$26/1000</f>
        <v>15576.37298882132</v>
      </c>
      <c r="M24" s="14">
        <f t="shared" si="2"/>
        <v>26103769.36181014</v>
      </c>
      <c r="N24" s="17" t="str">
        <f>IF(G24&gt;'Input Data'!$B$28,"Yes","No")</f>
        <v>Yes</v>
      </c>
      <c r="O24" s="18">
        <f>IF(N24="Yes",'Input Data'!$B$29,0)</f>
        <v>30000000</v>
      </c>
      <c r="P24" s="21">
        <f t="shared" si="3"/>
        <v>3896230.6381898597</v>
      </c>
    </row>
    <row r="25" spans="1:16" x14ac:dyDescent="0.3">
      <c r="A25" s="2" t="s">
        <v>28</v>
      </c>
      <c r="B25" s="9">
        <f>'Input Data'!$B$4+('Input Data'!$B$5-'Input Data'!$B$4)*Simulated_Numbers!B25</f>
        <v>85.751897652746948</v>
      </c>
      <c r="C25" s="9">
        <f>_xlfn.NORM.INV(Simulated_Numbers!D25,'Input Data'!$B$9,'Input Data'!$B$10)</f>
        <v>190213.00802459588</v>
      </c>
      <c r="D25" s="10">
        <f>'Input Data'!$B$14+('Input Data'!$B$15-'Input Data'!$B$14)*Simulated_Numbers!C25</f>
        <v>0.2475400758026795</v>
      </c>
      <c r="E25" s="9">
        <f t="shared" si="0"/>
        <v>16311126.39634628</v>
      </c>
      <c r="F25" s="9">
        <f t="shared" si="1"/>
        <v>143127.66559953173</v>
      </c>
      <c r="G25" s="12">
        <f>ROUNDDOWN(F25*1000/'Input Data'!$B$17,0)</f>
        <v>204468</v>
      </c>
      <c r="H25" s="9">
        <f>G25/'Input Data'!$B$21</f>
        <v>851.95</v>
      </c>
      <c r="I25" s="9">
        <f>MAX(H25,'Input Data'!$B$22)</f>
        <v>851.95</v>
      </c>
      <c r="J25" s="11">
        <f>I25*'Input Data'!$B$20</f>
        <v>10223400</v>
      </c>
      <c r="K25" s="13">
        <f>G25*'Input Data'!$B$25</f>
        <v>1022340</v>
      </c>
      <c r="L25" s="14">
        <f>E25*'Input Data'!$B$26/1000</f>
        <v>16311.126396346281</v>
      </c>
      <c r="M25" s="14">
        <f t="shared" si="2"/>
        <v>27573177.522742629</v>
      </c>
      <c r="N25" s="17" t="str">
        <f>IF(G25&gt;'Input Data'!$B$28,"Yes","No")</f>
        <v>Yes</v>
      </c>
      <c r="O25" s="18">
        <f>IF(N25="Yes",'Input Data'!$B$29,0)</f>
        <v>30000000</v>
      </c>
      <c r="P25" s="21">
        <f t="shared" si="3"/>
        <v>2426822.4772573709</v>
      </c>
    </row>
    <row r="26" spans="1:16" x14ac:dyDescent="0.3">
      <c r="A26" s="2" t="s">
        <v>29</v>
      </c>
      <c r="B26" s="9">
        <f>'Input Data'!$B$4+('Input Data'!$B$5-'Input Data'!$B$4)*Simulated_Numbers!B26</f>
        <v>81.768312255947464</v>
      </c>
      <c r="C26" s="9">
        <f>_xlfn.NORM.INV(Simulated_Numbers!D26,'Input Data'!$B$9,'Input Data'!$B$10)</f>
        <v>189785.34004159039</v>
      </c>
      <c r="D26" s="10">
        <f>'Input Data'!$B$14+('Input Data'!$B$15-'Input Data'!$B$14)*Simulated_Numbers!C26</f>
        <v>0.25364799783735015</v>
      </c>
      <c r="E26" s="9">
        <f t="shared" si="0"/>
        <v>15518426.946121933</v>
      </c>
      <c r="F26" s="9">
        <f t="shared" si="1"/>
        <v>141646.66852116032</v>
      </c>
      <c r="G26" s="12">
        <f>ROUNDDOWN(F26*1000/'Input Data'!$B$17,0)</f>
        <v>202352</v>
      </c>
      <c r="H26" s="9">
        <f>G26/'Input Data'!$B$21</f>
        <v>843.13333333333333</v>
      </c>
      <c r="I26" s="9">
        <f>MAX(H26,'Input Data'!$B$22)</f>
        <v>843.13333333333333</v>
      </c>
      <c r="J26" s="11">
        <f>I26*'Input Data'!$B$20</f>
        <v>10117600</v>
      </c>
      <c r="K26" s="13">
        <f>G26*'Input Data'!$B$25</f>
        <v>1011760</v>
      </c>
      <c r="L26" s="14">
        <f>E26*'Input Data'!$B$26/1000</f>
        <v>15518.426946121934</v>
      </c>
      <c r="M26" s="14">
        <f t="shared" si="2"/>
        <v>26663305.373068057</v>
      </c>
      <c r="N26" s="17" t="str">
        <f>IF(G26&gt;'Input Data'!$B$28,"Yes","No")</f>
        <v>Yes</v>
      </c>
      <c r="O26" s="18">
        <f>IF(N26="Yes",'Input Data'!$B$29,0)</f>
        <v>30000000</v>
      </c>
      <c r="P26" s="21">
        <f t="shared" si="3"/>
        <v>3336694.626931943</v>
      </c>
    </row>
    <row r="27" spans="1:16" x14ac:dyDescent="0.3">
      <c r="A27" s="2" t="s">
        <v>30</v>
      </c>
      <c r="B27" s="9">
        <f>'Input Data'!$B$4+('Input Data'!$B$5-'Input Data'!$B$4)*Simulated_Numbers!B27</f>
        <v>89.326144417422014</v>
      </c>
      <c r="C27" s="9">
        <f>_xlfn.NORM.INV(Simulated_Numbers!D27,'Input Data'!$B$9,'Input Data'!$B$10)</f>
        <v>183003.84296996612</v>
      </c>
      <c r="D27" s="10">
        <f>'Input Data'!$B$14+('Input Data'!$B$15-'Input Data'!$B$14)*Simulated_Numbers!C27</f>
        <v>0.27119572000683673</v>
      </c>
      <c r="E27" s="9">
        <f t="shared" si="0"/>
        <v>16347027.706078414</v>
      </c>
      <c r="F27" s="9">
        <f t="shared" si="1"/>
        <v>133373.98401170809</v>
      </c>
      <c r="G27" s="12">
        <f>ROUNDDOWN(F27*1000/'Input Data'!$B$17,0)</f>
        <v>190534</v>
      </c>
      <c r="H27" s="9">
        <f>G27/'Input Data'!$B$21</f>
        <v>793.89166666666665</v>
      </c>
      <c r="I27" s="9">
        <f>MAX(H27,'Input Data'!$B$22)</f>
        <v>793.89166666666665</v>
      </c>
      <c r="J27" s="11">
        <f>I27*'Input Data'!$B$20</f>
        <v>9526700</v>
      </c>
      <c r="K27" s="13">
        <f>G27*'Input Data'!$B$25</f>
        <v>952670</v>
      </c>
      <c r="L27" s="14">
        <f>E27*'Input Data'!$B$26/1000</f>
        <v>16347.027706078414</v>
      </c>
      <c r="M27" s="14">
        <f t="shared" si="2"/>
        <v>26842744.733784493</v>
      </c>
      <c r="N27" s="17" t="str">
        <f>IF(G27&gt;'Input Data'!$B$28,"Yes","No")</f>
        <v>Yes</v>
      </c>
      <c r="O27" s="18">
        <f>IF(N27="Yes",'Input Data'!$B$29,0)</f>
        <v>30000000</v>
      </c>
      <c r="P27" s="21">
        <f t="shared" si="3"/>
        <v>3157255.2662155069</v>
      </c>
    </row>
    <row r="28" spans="1:16" x14ac:dyDescent="0.3">
      <c r="A28" s="2" t="s">
        <v>31</v>
      </c>
      <c r="B28" s="9">
        <f>'Input Data'!$B$4+('Input Data'!$B$5-'Input Data'!$B$4)*Simulated_Numbers!B28</f>
        <v>82.182502301767343</v>
      </c>
      <c r="C28" s="9">
        <f>_xlfn.NORM.INV(Simulated_Numbers!D28,'Input Data'!$B$9,'Input Data'!$B$10)</f>
        <v>180683.38331054075</v>
      </c>
      <c r="D28" s="10">
        <f>'Input Data'!$B$14+('Input Data'!$B$15-'Input Data'!$B$14)*Simulated_Numbers!C28</f>
        <v>0.20102276586857643</v>
      </c>
      <c r="E28" s="9">
        <f t="shared" si="0"/>
        <v>14849012.564809626</v>
      </c>
      <c r="F28" s="9">
        <f t="shared" si="1"/>
        <v>144361.90985096368</v>
      </c>
      <c r="G28" s="12">
        <f>ROUNDDOWN(F28*1000/'Input Data'!$B$17,0)</f>
        <v>206231</v>
      </c>
      <c r="H28" s="9">
        <f>G28/'Input Data'!$B$21</f>
        <v>859.29583333333335</v>
      </c>
      <c r="I28" s="9">
        <f>MAX(H28,'Input Data'!$B$22)</f>
        <v>859.29583333333335</v>
      </c>
      <c r="J28" s="11">
        <f>I28*'Input Data'!$B$20</f>
        <v>10311550</v>
      </c>
      <c r="K28" s="13">
        <f>G28*'Input Data'!$B$25</f>
        <v>1031155</v>
      </c>
      <c r="L28" s="14">
        <f>E28*'Input Data'!$B$26/1000</f>
        <v>14849.012564809625</v>
      </c>
      <c r="M28" s="14">
        <f t="shared" si="2"/>
        <v>26206566.577374436</v>
      </c>
      <c r="N28" s="17" t="str">
        <f>IF(G28&gt;'Input Data'!$B$28,"Yes","No")</f>
        <v>Yes</v>
      </c>
      <c r="O28" s="18">
        <f>IF(N28="Yes",'Input Data'!$B$29,0)</f>
        <v>30000000</v>
      </c>
      <c r="P28" s="21">
        <f t="shared" si="3"/>
        <v>3793433.422625564</v>
      </c>
    </row>
    <row r="29" spans="1:16" x14ac:dyDescent="0.3">
      <c r="A29" s="2" t="s">
        <v>32</v>
      </c>
      <c r="B29" s="9">
        <f>'Input Data'!$B$4+('Input Data'!$B$5-'Input Data'!$B$4)*Simulated_Numbers!B29</f>
        <v>87.624823120403221</v>
      </c>
      <c r="C29" s="9">
        <f>_xlfn.NORM.INV(Simulated_Numbers!D29,'Input Data'!$B$9,'Input Data'!$B$10)</f>
        <v>192923.48674222961</v>
      </c>
      <c r="D29" s="10">
        <f>'Input Data'!$B$14+('Input Data'!$B$15-'Input Data'!$B$14)*Simulated_Numbers!C29</f>
        <v>0.2120996734861508</v>
      </c>
      <c r="E29" s="9">
        <f t="shared" si="0"/>
        <v>16904886.401559327</v>
      </c>
      <c r="F29" s="9">
        <f t="shared" si="1"/>
        <v>152004.47819639297</v>
      </c>
      <c r="G29" s="12">
        <f>ROUNDDOWN(F29*1000/'Input Data'!$B$17,0)</f>
        <v>217149</v>
      </c>
      <c r="H29" s="9">
        <f>G29/'Input Data'!$B$21</f>
        <v>904.78750000000002</v>
      </c>
      <c r="I29" s="9">
        <f>MAX(H29,'Input Data'!$B$22)</f>
        <v>904.78750000000002</v>
      </c>
      <c r="J29" s="11">
        <f>I29*'Input Data'!$B$20</f>
        <v>10857450</v>
      </c>
      <c r="K29" s="13">
        <f>G29*'Input Data'!$B$25</f>
        <v>1085745</v>
      </c>
      <c r="L29" s="14">
        <f>E29*'Input Data'!$B$26/1000</f>
        <v>16904.886401559328</v>
      </c>
      <c r="M29" s="14">
        <f t="shared" si="2"/>
        <v>28864986.287960887</v>
      </c>
      <c r="N29" s="17" t="str">
        <f>IF(G29&gt;'Input Data'!$B$28,"Yes","No")</f>
        <v>Yes</v>
      </c>
      <c r="O29" s="18">
        <f>IF(N29="Yes",'Input Data'!$B$29,0)</f>
        <v>30000000</v>
      </c>
      <c r="P29" s="21">
        <f t="shared" si="3"/>
        <v>1135013.712039113</v>
      </c>
    </row>
    <row r="30" spans="1:16" x14ac:dyDescent="0.3">
      <c r="A30" s="2" t="s">
        <v>33</v>
      </c>
      <c r="B30" s="9">
        <f>'Input Data'!$B$4+('Input Data'!$B$5-'Input Data'!$B$4)*Simulated_Numbers!B30</f>
        <v>81.891433722519466</v>
      </c>
      <c r="C30" s="9">
        <f>_xlfn.NORM.INV(Simulated_Numbers!D30,'Input Data'!$B$9,'Input Data'!$B$10)</f>
        <v>179967.40235035672</v>
      </c>
      <c r="D30" s="10">
        <f>'Input Data'!$B$14+('Input Data'!$B$15-'Input Data'!$B$14)*Simulated_Numbers!C30</f>
        <v>0.21593095910465346</v>
      </c>
      <c r="E30" s="9">
        <f t="shared" si="0"/>
        <v>14737788.60178823</v>
      </c>
      <c r="F30" s="9">
        <f t="shared" si="1"/>
        <v>141106.86855327114</v>
      </c>
      <c r="G30" s="12">
        <f>ROUNDDOWN(F30*1000/'Input Data'!$B$17,0)</f>
        <v>201581</v>
      </c>
      <c r="H30" s="9">
        <f>G30/'Input Data'!$B$21</f>
        <v>839.92083333333335</v>
      </c>
      <c r="I30" s="9">
        <f>MAX(H30,'Input Data'!$B$22)</f>
        <v>839.92083333333335</v>
      </c>
      <c r="J30" s="11">
        <f>I30*'Input Data'!$B$20</f>
        <v>10079050</v>
      </c>
      <c r="K30" s="13">
        <f>G30*'Input Data'!$B$25</f>
        <v>1007905</v>
      </c>
      <c r="L30" s="14">
        <f>E30*'Input Data'!$B$26/1000</f>
        <v>14737.78860178823</v>
      </c>
      <c r="M30" s="14">
        <f t="shared" si="2"/>
        <v>25839481.390390016</v>
      </c>
      <c r="N30" s="17" t="str">
        <f>IF(G30&gt;'Input Data'!$B$28,"Yes","No")</f>
        <v>Yes</v>
      </c>
      <c r="O30" s="18">
        <f>IF(N30="Yes",'Input Data'!$B$29,0)</f>
        <v>30000000</v>
      </c>
      <c r="P30" s="21">
        <f t="shared" si="3"/>
        <v>4160518.6096099839</v>
      </c>
    </row>
    <row r="31" spans="1:16" x14ac:dyDescent="0.3">
      <c r="A31" s="2" t="s">
        <v>34</v>
      </c>
      <c r="B31" s="9">
        <f>'Input Data'!$B$4+('Input Data'!$B$5-'Input Data'!$B$4)*Simulated_Numbers!B31</f>
        <v>88.422389877320967</v>
      </c>
      <c r="C31" s="9">
        <f>_xlfn.NORM.INV(Simulated_Numbers!D31,'Input Data'!$B$9,'Input Data'!$B$10)</f>
        <v>173278.47259853545</v>
      </c>
      <c r="D31" s="10">
        <f>'Input Data'!$B$14+('Input Data'!$B$15-'Input Data'!$B$14)*Simulated_Numbers!C31</f>
        <v>0.26229904403654941</v>
      </c>
      <c r="E31" s="9">
        <f t="shared" si="0"/>
        <v>15321696.66145438</v>
      </c>
      <c r="F31" s="9">
        <f t="shared" si="1"/>
        <v>127827.69488382619</v>
      </c>
      <c r="G31" s="12">
        <f>ROUNDDOWN(F31*1000/'Input Data'!$B$17,0)</f>
        <v>182610</v>
      </c>
      <c r="H31" s="9">
        <f>G31/'Input Data'!$B$21</f>
        <v>760.875</v>
      </c>
      <c r="I31" s="9">
        <f>MAX(H31,'Input Data'!$B$22)</f>
        <v>760.875</v>
      </c>
      <c r="J31" s="11">
        <f>I31*'Input Data'!$B$20</f>
        <v>9130500</v>
      </c>
      <c r="K31" s="13">
        <f>G31*'Input Data'!$B$25</f>
        <v>913050</v>
      </c>
      <c r="L31" s="14">
        <f>E31*'Input Data'!$B$26/1000</f>
        <v>15321.69666145438</v>
      </c>
      <c r="M31" s="14">
        <f t="shared" si="2"/>
        <v>25380568.358115833</v>
      </c>
      <c r="N31" s="17" t="str">
        <f>IF(G31&gt;'Input Data'!$B$28,"Yes","No")</f>
        <v>Yes</v>
      </c>
      <c r="O31" s="18">
        <f>IF(N31="Yes",'Input Data'!$B$29,0)</f>
        <v>30000000</v>
      </c>
      <c r="P31" s="21">
        <f t="shared" si="3"/>
        <v>4619431.6418841667</v>
      </c>
    </row>
    <row r="32" spans="1:16" x14ac:dyDescent="0.3">
      <c r="A32" s="2" t="s">
        <v>35</v>
      </c>
      <c r="B32" s="9">
        <f>'Input Data'!$B$4+('Input Data'!$B$5-'Input Data'!$B$4)*Simulated_Numbers!B32</f>
        <v>85.104065532854989</v>
      </c>
      <c r="C32" s="9">
        <f>_xlfn.NORM.INV(Simulated_Numbers!D32,'Input Data'!$B$9,'Input Data'!$B$10)</f>
        <v>182836.3109695391</v>
      </c>
      <c r="D32" s="10">
        <f>'Input Data'!$B$14+('Input Data'!$B$15-'Input Data'!$B$14)*Simulated_Numbers!C32</f>
        <v>0.24924660699951345</v>
      </c>
      <c r="E32" s="9">
        <f t="shared" si="0"/>
        <v>15560113.390537109</v>
      </c>
      <c r="F32" s="9">
        <f t="shared" si="1"/>
        <v>137264.98082407357</v>
      </c>
      <c r="G32" s="12">
        <f>ROUNDDOWN(F32*1000/'Input Data'!$B$17,0)</f>
        <v>196092</v>
      </c>
      <c r="H32" s="9">
        <f>G32/'Input Data'!$B$21</f>
        <v>817.05</v>
      </c>
      <c r="I32" s="9">
        <f>MAX(H32,'Input Data'!$B$22)</f>
        <v>817.05</v>
      </c>
      <c r="J32" s="11">
        <f>I32*'Input Data'!$B$20</f>
        <v>9804600</v>
      </c>
      <c r="K32" s="13">
        <f>G32*'Input Data'!$B$25</f>
        <v>980460</v>
      </c>
      <c r="L32" s="14">
        <f>E32*'Input Data'!$B$26/1000</f>
        <v>15560.11339053711</v>
      </c>
      <c r="M32" s="14">
        <f t="shared" si="2"/>
        <v>26360733.503927648</v>
      </c>
      <c r="N32" s="17" t="str">
        <f>IF(G32&gt;'Input Data'!$B$28,"Yes","No")</f>
        <v>Yes</v>
      </c>
      <c r="O32" s="18">
        <f>IF(N32="Yes",'Input Data'!$B$29,0)</f>
        <v>30000000</v>
      </c>
      <c r="P32" s="21">
        <f t="shared" si="3"/>
        <v>3639266.4960723519</v>
      </c>
    </row>
    <row r="33" spans="1:16" x14ac:dyDescent="0.3">
      <c r="A33" s="2" t="s">
        <v>36</v>
      </c>
      <c r="B33" s="9">
        <f>'Input Data'!$B$4+('Input Data'!$B$5-'Input Data'!$B$4)*Simulated_Numbers!B33</f>
        <v>77.988570886490294</v>
      </c>
      <c r="C33" s="9">
        <f>_xlfn.NORM.INV(Simulated_Numbers!D33,'Input Data'!$B$9,'Input Data'!$B$10)</f>
        <v>186942.38358970141</v>
      </c>
      <c r="D33" s="10">
        <f>'Input Data'!$B$14+('Input Data'!$B$15-'Input Data'!$B$14)*Simulated_Numbers!C33</f>
        <v>0.26842443427383483</v>
      </c>
      <c r="E33" s="9">
        <f t="shared" si="0"/>
        <v>14579369.334274888</v>
      </c>
      <c r="F33" s="9">
        <f t="shared" si="1"/>
        <v>136762.48003283358</v>
      </c>
      <c r="G33" s="12">
        <f>ROUNDDOWN(F33*1000/'Input Data'!$B$17,0)</f>
        <v>195374</v>
      </c>
      <c r="H33" s="9">
        <f>G33/'Input Data'!$B$21</f>
        <v>814.05833333333328</v>
      </c>
      <c r="I33" s="9">
        <f>MAX(H33,'Input Data'!$B$22)</f>
        <v>814.05833333333328</v>
      </c>
      <c r="J33" s="11">
        <f>I33*'Input Data'!$B$20</f>
        <v>9768700</v>
      </c>
      <c r="K33" s="13">
        <f>G33*'Input Data'!$B$25</f>
        <v>976870</v>
      </c>
      <c r="L33" s="14">
        <f>E33*'Input Data'!$B$26/1000</f>
        <v>14579.369334274888</v>
      </c>
      <c r="M33" s="14">
        <f t="shared" si="2"/>
        <v>25339518.703609161</v>
      </c>
      <c r="N33" s="17" t="str">
        <f>IF(G33&gt;'Input Data'!$B$28,"Yes","No")</f>
        <v>Yes</v>
      </c>
      <c r="O33" s="18">
        <f>IF(N33="Yes",'Input Data'!$B$29,0)</f>
        <v>30000000</v>
      </c>
      <c r="P33" s="21">
        <f t="shared" si="3"/>
        <v>4660481.2963908389</v>
      </c>
    </row>
    <row r="34" spans="1:16" x14ac:dyDescent="0.3">
      <c r="A34" s="2" t="s">
        <v>37</v>
      </c>
      <c r="B34" s="9">
        <f>'Input Data'!$B$4+('Input Data'!$B$5-'Input Data'!$B$4)*Simulated_Numbers!B34</f>
        <v>72.969437708245593</v>
      </c>
      <c r="C34" s="9">
        <f>_xlfn.NORM.INV(Simulated_Numbers!D34,'Input Data'!$B$9,'Input Data'!$B$10)</f>
        <v>170499.40590977645</v>
      </c>
      <c r="D34" s="10">
        <f>'Input Data'!$B$14+('Input Data'!$B$15-'Input Data'!$B$14)*Simulated_Numbers!C34</f>
        <v>0.26877129357620599</v>
      </c>
      <c r="E34" s="9">
        <f t="shared" si="0"/>
        <v>12441245.778826313</v>
      </c>
      <c r="F34" s="9">
        <f t="shared" si="1"/>
        <v>124674.06002943122</v>
      </c>
      <c r="G34" s="12">
        <f>ROUNDDOWN(F34*1000/'Input Data'!$B$17,0)</f>
        <v>178105</v>
      </c>
      <c r="H34" s="9">
        <f>G34/'Input Data'!$B$21</f>
        <v>742.10416666666663</v>
      </c>
      <c r="I34" s="9">
        <f>MAX(H34,'Input Data'!$B$22)</f>
        <v>742.10416666666663</v>
      </c>
      <c r="J34" s="11">
        <f>I34*'Input Data'!$B$20</f>
        <v>8905250</v>
      </c>
      <c r="K34" s="13">
        <f>G34*'Input Data'!$B$25</f>
        <v>890525</v>
      </c>
      <c r="L34" s="14">
        <f>E34*'Input Data'!$B$26/1000</f>
        <v>12441.245778826313</v>
      </c>
      <c r="M34" s="14">
        <f t="shared" si="2"/>
        <v>22249462.02460514</v>
      </c>
      <c r="N34" s="17" t="str">
        <f>IF(G34&gt;'Input Data'!$B$28,"Yes","No")</f>
        <v>Yes</v>
      </c>
      <c r="O34" s="18">
        <f>IF(N34="Yes",'Input Data'!$B$29,0)</f>
        <v>30000000</v>
      </c>
      <c r="P34" s="21">
        <f t="shared" si="3"/>
        <v>7750537.9753948599</v>
      </c>
    </row>
    <row r="35" spans="1:16" x14ac:dyDescent="0.3">
      <c r="A35" s="2" t="s">
        <v>38</v>
      </c>
      <c r="B35" s="9">
        <f>'Input Data'!$B$4+('Input Data'!$B$5-'Input Data'!$B$4)*Simulated_Numbers!B35</f>
        <v>76.997142338187999</v>
      </c>
      <c r="C35" s="9">
        <f>_xlfn.NORM.INV(Simulated_Numbers!D35,'Input Data'!$B$9,'Input Data'!$B$10)</f>
        <v>190479.73759844856</v>
      </c>
      <c r="D35" s="10">
        <f>'Input Data'!$B$14+('Input Data'!$B$15-'Input Data'!$B$14)*Simulated_Numbers!C35</f>
        <v>0.28123741248184819</v>
      </c>
      <c r="E35" s="9">
        <f t="shared" si="0"/>
        <v>14666395.468408443</v>
      </c>
      <c r="F35" s="9">
        <f t="shared" si="1"/>
        <v>136909.70906603948</v>
      </c>
      <c r="G35" s="12">
        <f>ROUNDDOWN(F35*1000/'Input Data'!$B$17,0)</f>
        <v>195585</v>
      </c>
      <c r="H35" s="9">
        <f>G35/'Input Data'!$B$21</f>
        <v>814.9375</v>
      </c>
      <c r="I35" s="9">
        <f>MAX(H35,'Input Data'!$B$22)</f>
        <v>814.9375</v>
      </c>
      <c r="J35" s="11">
        <f>I35*'Input Data'!$B$20</f>
        <v>9779250</v>
      </c>
      <c r="K35" s="13">
        <f>G35*'Input Data'!$B$25</f>
        <v>977925</v>
      </c>
      <c r="L35" s="14">
        <f>E35*'Input Data'!$B$26/1000</f>
        <v>14666.395468408444</v>
      </c>
      <c r="M35" s="14">
        <f t="shared" si="2"/>
        <v>25438236.863876849</v>
      </c>
      <c r="N35" s="17" t="str">
        <f>IF(G35&gt;'Input Data'!$B$28,"Yes","No")</f>
        <v>Yes</v>
      </c>
      <c r="O35" s="18">
        <f>IF(N35="Yes",'Input Data'!$B$29,0)</f>
        <v>30000000</v>
      </c>
      <c r="P35" s="21">
        <f t="shared" si="3"/>
        <v>4561763.1361231506</v>
      </c>
    </row>
    <row r="36" spans="1:16" x14ac:dyDescent="0.3">
      <c r="A36" s="2" t="s">
        <v>39</v>
      </c>
      <c r="B36" s="9">
        <f>'Input Data'!$B$4+('Input Data'!$B$5-'Input Data'!$B$4)*Simulated_Numbers!B36</f>
        <v>78.675428333213176</v>
      </c>
      <c r="C36" s="9">
        <f>_xlfn.NORM.INV(Simulated_Numbers!D36,'Input Data'!$B$9,'Input Data'!$B$10)</f>
        <v>230851.05353389768</v>
      </c>
      <c r="D36" s="10">
        <f>'Input Data'!$B$14+('Input Data'!$B$15-'Input Data'!$B$14)*Simulated_Numbers!C36</f>
        <v>0.22201632748407302</v>
      </c>
      <c r="E36" s="9">
        <f t="shared" si="0"/>
        <v>18162305.517952926</v>
      </c>
      <c r="F36" s="9">
        <f t="shared" si="1"/>
        <v>179598.35043247259</v>
      </c>
      <c r="G36" s="12">
        <f>ROUNDDOWN(F36*1000/'Input Data'!$B$17,0)</f>
        <v>256569</v>
      </c>
      <c r="H36" s="9">
        <f>G36/'Input Data'!$B$21</f>
        <v>1069.0374999999999</v>
      </c>
      <c r="I36" s="9">
        <f>MAX(H36,'Input Data'!$B$22)</f>
        <v>1069.0374999999999</v>
      </c>
      <c r="J36" s="11">
        <f>I36*'Input Data'!$B$20</f>
        <v>12828449.999999998</v>
      </c>
      <c r="K36" s="13">
        <f>G36*'Input Data'!$B$25</f>
        <v>1282845</v>
      </c>
      <c r="L36" s="14">
        <f>E36*'Input Data'!$B$26/1000</f>
        <v>18162.305517952926</v>
      </c>
      <c r="M36" s="14">
        <f t="shared" si="2"/>
        <v>32291762.823470876</v>
      </c>
      <c r="N36" s="17" t="str">
        <f>IF(G36&gt;'Input Data'!$B$28,"Yes","No")</f>
        <v>Yes</v>
      </c>
      <c r="O36" s="18">
        <f>IF(N36="Yes",'Input Data'!$B$29,0)</f>
        <v>30000000</v>
      </c>
      <c r="P36" s="21">
        <f t="shared" si="3"/>
        <v>-2291762.8234708756</v>
      </c>
    </row>
    <row r="37" spans="1:16" x14ac:dyDescent="0.3">
      <c r="A37" s="2" t="s">
        <v>40</v>
      </c>
      <c r="B37" s="9">
        <f>'Input Data'!$B$4+('Input Data'!$B$5-'Input Data'!$B$4)*Simulated_Numbers!B37</f>
        <v>74.410299187521687</v>
      </c>
      <c r="C37" s="9">
        <f>_xlfn.NORM.INV(Simulated_Numbers!D37,'Input Data'!$B$9,'Input Data'!$B$10)</f>
        <v>172669.24767050843</v>
      </c>
      <c r="D37" s="10">
        <f>'Input Data'!$B$14+('Input Data'!$B$15-'Input Data'!$B$14)*Simulated_Numbers!C37</f>
        <v>0.27734294673268661</v>
      </c>
      <c r="E37" s="9">
        <f t="shared" si="0"/>
        <v>12848370.379646813</v>
      </c>
      <c r="F37" s="9">
        <f t="shared" si="1"/>
        <v>124780.64971145353</v>
      </c>
      <c r="G37" s="12">
        <f>ROUNDDOWN(F37*1000/'Input Data'!$B$17,0)</f>
        <v>178258</v>
      </c>
      <c r="H37" s="9">
        <f>G37/'Input Data'!$B$21</f>
        <v>742.74166666666667</v>
      </c>
      <c r="I37" s="9">
        <f>MAX(H37,'Input Data'!$B$22)</f>
        <v>742.74166666666667</v>
      </c>
      <c r="J37" s="11">
        <f>I37*'Input Data'!$B$20</f>
        <v>8912900</v>
      </c>
      <c r="K37" s="13">
        <f>G37*'Input Data'!$B$25</f>
        <v>891290</v>
      </c>
      <c r="L37" s="14">
        <f>E37*'Input Data'!$B$26/1000</f>
        <v>12848.370379646814</v>
      </c>
      <c r="M37" s="14">
        <f t="shared" si="2"/>
        <v>22665408.750026461</v>
      </c>
      <c r="N37" s="17" t="str">
        <f>IF(G37&gt;'Input Data'!$B$28,"Yes","No")</f>
        <v>Yes</v>
      </c>
      <c r="O37" s="18">
        <f>IF(N37="Yes",'Input Data'!$B$29,0)</f>
        <v>30000000</v>
      </c>
      <c r="P37" s="21">
        <f t="shared" si="3"/>
        <v>7334591.2499735393</v>
      </c>
    </row>
    <row r="38" spans="1:16" x14ac:dyDescent="0.3">
      <c r="A38" s="2" t="s">
        <v>41</v>
      </c>
      <c r="B38" s="9">
        <f>'Input Data'!$B$4+('Input Data'!$B$5-'Input Data'!$B$4)*Simulated_Numbers!B38</f>
        <v>73.04522051964409</v>
      </c>
      <c r="C38" s="9">
        <f>_xlfn.NORM.INV(Simulated_Numbers!D38,'Input Data'!$B$9,'Input Data'!$B$10)</f>
        <v>176716.07963248267</v>
      </c>
      <c r="D38" s="10">
        <f>'Input Data'!$B$14+('Input Data'!$B$15-'Input Data'!$B$14)*Simulated_Numbers!C38</f>
        <v>0.21981044031250591</v>
      </c>
      <c r="E38" s="9">
        <f t="shared" si="0"/>
        <v>12908265.006121682</v>
      </c>
      <c r="F38" s="9">
        <f t="shared" si="1"/>
        <v>137872.04035816679</v>
      </c>
      <c r="G38" s="12">
        <f>ROUNDDOWN(F38*1000/'Input Data'!$B$17,0)</f>
        <v>196960</v>
      </c>
      <c r="H38" s="9">
        <f>G38/'Input Data'!$B$21</f>
        <v>820.66666666666663</v>
      </c>
      <c r="I38" s="9">
        <f>MAX(H38,'Input Data'!$B$22)</f>
        <v>820.66666666666663</v>
      </c>
      <c r="J38" s="11">
        <f>I38*'Input Data'!$B$20</f>
        <v>9848000</v>
      </c>
      <c r="K38" s="13">
        <f>G38*'Input Data'!$B$25</f>
        <v>984800</v>
      </c>
      <c r="L38" s="14">
        <f>E38*'Input Data'!$B$26/1000</f>
        <v>12908.265006121683</v>
      </c>
      <c r="M38" s="14">
        <f t="shared" si="2"/>
        <v>23753973.271127805</v>
      </c>
      <c r="N38" s="17" t="str">
        <f>IF(G38&gt;'Input Data'!$B$28,"Yes","No")</f>
        <v>Yes</v>
      </c>
      <c r="O38" s="18">
        <f>IF(N38="Yes",'Input Data'!$B$29,0)</f>
        <v>30000000</v>
      </c>
      <c r="P38" s="21">
        <f t="shared" si="3"/>
        <v>6246026.7288721949</v>
      </c>
    </row>
    <row r="39" spans="1:16" x14ac:dyDescent="0.3">
      <c r="A39" s="2" t="s">
        <v>42</v>
      </c>
      <c r="B39" s="9">
        <f>'Input Data'!$B$4+('Input Data'!$B$5-'Input Data'!$B$4)*Simulated_Numbers!B39</f>
        <v>75.161407173241159</v>
      </c>
      <c r="C39" s="9">
        <f>_xlfn.NORM.INV(Simulated_Numbers!D39,'Input Data'!$B$9,'Input Data'!$B$10)</f>
        <v>190858.97222119951</v>
      </c>
      <c r="D39" s="10">
        <f>'Input Data'!$B$14+('Input Data'!$B$15-'Input Data'!$B$14)*Simulated_Numbers!C39</f>
        <v>0.25214382165486421</v>
      </c>
      <c r="E39" s="9">
        <f t="shared" si="0"/>
        <v>14345228.9237839</v>
      </c>
      <c r="F39" s="9">
        <f t="shared" si="1"/>
        <v>142735.06156822672</v>
      </c>
      <c r="G39" s="12">
        <f>ROUNDDOWN(F39*1000/'Input Data'!$B$17,0)</f>
        <v>203907</v>
      </c>
      <c r="H39" s="9">
        <f>G39/'Input Data'!$B$21</f>
        <v>849.61249999999995</v>
      </c>
      <c r="I39" s="9">
        <f>MAX(H39,'Input Data'!$B$22)</f>
        <v>849.61249999999995</v>
      </c>
      <c r="J39" s="11">
        <f>I39*'Input Data'!$B$20</f>
        <v>10195350</v>
      </c>
      <c r="K39" s="13">
        <f>G39*'Input Data'!$B$25</f>
        <v>1019535</v>
      </c>
      <c r="L39" s="14">
        <f>E39*'Input Data'!$B$26/1000</f>
        <v>14345.2289237839</v>
      </c>
      <c r="M39" s="14">
        <f t="shared" si="2"/>
        <v>25574459.152707685</v>
      </c>
      <c r="N39" s="17" t="str">
        <f>IF(G39&gt;'Input Data'!$B$28,"Yes","No")</f>
        <v>Yes</v>
      </c>
      <c r="O39" s="18">
        <f>IF(N39="Yes",'Input Data'!$B$29,0)</f>
        <v>30000000</v>
      </c>
      <c r="P39" s="21">
        <f t="shared" si="3"/>
        <v>4425540.8472923152</v>
      </c>
    </row>
    <row r="40" spans="1:16" x14ac:dyDescent="0.3">
      <c r="A40" s="2" t="s">
        <v>43</v>
      </c>
      <c r="B40" s="9">
        <f>'Input Data'!$B$4+('Input Data'!$B$5-'Input Data'!$B$4)*Simulated_Numbers!B40</f>
        <v>85.229374400941424</v>
      </c>
      <c r="C40" s="9">
        <f>_xlfn.NORM.INV(Simulated_Numbers!D40,'Input Data'!$B$9,'Input Data'!$B$10)</f>
        <v>173774.48007901042</v>
      </c>
      <c r="D40" s="10">
        <f>'Input Data'!$B$14+('Input Data'!$B$15-'Input Data'!$B$14)*Simulated_Numbers!C40</f>
        <v>0.27400796132923377</v>
      </c>
      <c r="E40" s="9">
        <f t="shared" si="0"/>
        <v>14810690.223982915</v>
      </c>
      <c r="F40" s="9">
        <f t="shared" si="1"/>
        <v>126158.88906151323</v>
      </c>
      <c r="G40" s="12">
        <f>ROUNDDOWN(F40*1000/'Input Data'!$B$17,0)</f>
        <v>180226</v>
      </c>
      <c r="H40" s="9">
        <f>G40/'Input Data'!$B$21</f>
        <v>750.94166666666672</v>
      </c>
      <c r="I40" s="9">
        <f>MAX(H40,'Input Data'!$B$22)</f>
        <v>750.94166666666672</v>
      </c>
      <c r="J40" s="11">
        <f>I40*'Input Data'!$B$20</f>
        <v>9011300</v>
      </c>
      <c r="K40" s="13">
        <f>G40*'Input Data'!$B$25</f>
        <v>901130</v>
      </c>
      <c r="L40" s="14">
        <f>E40*'Input Data'!$B$26/1000</f>
        <v>14810.690223982916</v>
      </c>
      <c r="M40" s="14">
        <f t="shared" si="2"/>
        <v>24737930.9142069</v>
      </c>
      <c r="N40" s="17" t="str">
        <f>IF(G40&gt;'Input Data'!$B$28,"Yes","No")</f>
        <v>Yes</v>
      </c>
      <c r="O40" s="18">
        <f>IF(N40="Yes",'Input Data'!$B$29,0)</f>
        <v>30000000</v>
      </c>
      <c r="P40" s="21">
        <f t="shared" si="3"/>
        <v>5262069.0857931003</v>
      </c>
    </row>
    <row r="41" spans="1:16" x14ac:dyDescent="0.3">
      <c r="A41" s="2" t="s">
        <v>44</v>
      </c>
      <c r="B41" s="9">
        <f>'Input Data'!$B$4+('Input Data'!$B$5-'Input Data'!$B$4)*Simulated_Numbers!B41</f>
        <v>85.475666988925028</v>
      </c>
      <c r="C41" s="9">
        <f>_xlfn.NORM.INV(Simulated_Numbers!D41,'Input Data'!$B$9,'Input Data'!$B$10)</f>
        <v>183410.49145949751</v>
      </c>
      <c r="D41" s="10">
        <f>'Input Data'!$B$14+('Input Data'!$B$15-'Input Data'!$B$14)*Simulated_Numbers!C41</f>
        <v>0.29158852962446385</v>
      </c>
      <c r="E41" s="9">
        <f t="shared" si="0"/>
        <v>15677134.090267086</v>
      </c>
      <c r="F41" s="9">
        <f t="shared" si="1"/>
        <v>129930.09593712236</v>
      </c>
      <c r="G41" s="12">
        <f>ROUNDDOWN(F41*1000/'Input Data'!$B$17,0)</f>
        <v>185614</v>
      </c>
      <c r="H41" s="9">
        <f>G41/'Input Data'!$B$21</f>
        <v>773.39166666666665</v>
      </c>
      <c r="I41" s="9">
        <f>MAX(H41,'Input Data'!$B$22)</f>
        <v>773.39166666666665</v>
      </c>
      <c r="J41" s="11">
        <f>I41*'Input Data'!$B$20</f>
        <v>9280700</v>
      </c>
      <c r="K41" s="13">
        <f>G41*'Input Data'!$B$25</f>
        <v>928070</v>
      </c>
      <c r="L41" s="14">
        <f>E41*'Input Data'!$B$26/1000</f>
        <v>15677.134090267087</v>
      </c>
      <c r="M41" s="14">
        <f t="shared" si="2"/>
        <v>25901581.224357352</v>
      </c>
      <c r="N41" s="17" t="str">
        <f>IF(G41&gt;'Input Data'!$B$28,"Yes","No")</f>
        <v>Yes</v>
      </c>
      <c r="O41" s="18">
        <f>IF(N41="Yes",'Input Data'!$B$29,0)</f>
        <v>30000000</v>
      </c>
      <c r="P41" s="21">
        <f t="shared" si="3"/>
        <v>4098418.7756426483</v>
      </c>
    </row>
    <row r="42" spans="1:16" x14ac:dyDescent="0.3">
      <c r="A42" s="2" t="s">
        <v>45</v>
      </c>
      <c r="B42" s="9">
        <f>'Input Data'!$B$4+('Input Data'!$B$5-'Input Data'!$B$4)*Simulated_Numbers!B42</f>
        <v>80.513428113391697</v>
      </c>
      <c r="C42" s="9">
        <f>_xlfn.NORM.INV(Simulated_Numbers!D42,'Input Data'!$B$9,'Input Data'!$B$10)</f>
        <v>194748.32313974446</v>
      </c>
      <c r="D42" s="10">
        <f>'Input Data'!$B$14+('Input Data'!$B$15-'Input Data'!$B$14)*Simulated_Numbers!C42</f>
        <v>0.24689917953120086</v>
      </c>
      <c r="E42" s="9">
        <f t="shared" si="0"/>
        <v>15679855.115315393</v>
      </c>
      <c r="F42" s="9">
        <f t="shared" si="1"/>
        <v>146665.12194146437</v>
      </c>
      <c r="G42" s="12">
        <f>ROUNDDOWN(F42*1000/'Input Data'!$B$17,0)</f>
        <v>209521</v>
      </c>
      <c r="H42" s="9">
        <f>G42/'Input Data'!$B$21</f>
        <v>873.00416666666672</v>
      </c>
      <c r="I42" s="9">
        <f>MAX(H42,'Input Data'!$B$22)</f>
        <v>873.00416666666672</v>
      </c>
      <c r="J42" s="11">
        <f>I42*'Input Data'!$B$20</f>
        <v>10476050</v>
      </c>
      <c r="K42" s="13">
        <f>G42*'Input Data'!$B$25</f>
        <v>1047605</v>
      </c>
      <c r="L42" s="14">
        <f>E42*'Input Data'!$B$26/1000</f>
        <v>15679.855115315393</v>
      </c>
      <c r="M42" s="14">
        <f t="shared" si="2"/>
        <v>27219189.970430709</v>
      </c>
      <c r="N42" s="17" t="str">
        <f>IF(G42&gt;'Input Data'!$B$28,"Yes","No")</f>
        <v>Yes</v>
      </c>
      <c r="O42" s="18">
        <f>IF(N42="Yes",'Input Data'!$B$29,0)</f>
        <v>30000000</v>
      </c>
      <c r="P42" s="21">
        <f t="shared" si="3"/>
        <v>2780810.0295692906</v>
      </c>
    </row>
    <row r="43" spans="1:16" x14ac:dyDescent="0.3">
      <c r="A43" s="2" t="s">
        <v>46</v>
      </c>
      <c r="B43" s="9">
        <f>'Input Data'!$B$4+('Input Data'!$B$5-'Input Data'!$B$4)*Simulated_Numbers!B43</f>
        <v>74.590412497686145</v>
      </c>
      <c r="C43" s="9">
        <f>_xlfn.NORM.INV(Simulated_Numbers!D43,'Input Data'!$B$9,'Input Data'!$B$10)</f>
        <v>191757.73951713831</v>
      </c>
      <c r="D43" s="10">
        <f>'Input Data'!$B$14+('Input Data'!$B$15-'Input Data'!$B$14)*Simulated_Numbers!C43</f>
        <v>0.26905241079246667</v>
      </c>
      <c r="E43" s="9">
        <f t="shared" si="0"/>
        <v>14303288.890207198</v>
      </c>
      <c r="F43" s="9">
        <f t="shared" si="1"/>
        <v>140164.8574119384</v>
      </c>
      <c r="G43" s="12">
        <f>ROUNDDOWN(F43*1000/'Input Data'!$B$17,0)</f>
        <v>200235</v>
      </c>
      <c r="H43" s="9">
        <f>G43/'Input Data'!$B$21</f>
        <v>834.3125</v>
      </c>
      <c r="I43" s="9">
        <f>MAX(H43,'Input Data'!$B$22)</f>
        <v>834.3125</v>
      </c>
      <c r="J43" s="11">
        <f>I43*'Input Data'!$B$20</f>
        <v>10011750</v>
      </c>
      <c r="K43" s="13">
        <f>G43*'Input Data'!$B$25</f>
        <v>1001175</v>
      </c>
      <c r="L43" s="14">
        <f>E43*'Input Data'!$B$26/1000</f>
        <v>14303.288890207197</v>
      </c>
      <c r="M43" s="14">
        <f t="shared" si="2"/>
        <v>25330517.179097407</v>
      </c>
      <c r="N43" s="17" t="str">
        <f>IF(G43&gt;'Input Data'!$B$28,"Yes","No")</f>
        <v>Yes</v>
      </c>
      <c r="O43" s="18">
        <f>IF(N43="Yes",'Input Data'!$B$29,0)</f>
        <v>30000000</v>
      </c>
      <c r="P43" s="21">
        <f t="shared" si="3"/>
        <v>4669482.8209025934</v>
      </c>
    </row>
    <row r="44" spans="1:16" x14ac:dyDescent="0.3">
      <c r="A44" s="2" t="s">
        <v>47</v>
      </c>
      <c r="B44" s="9">
        <f>'Input Data'!$B$4+('Input Data'!$B$5-'Input Data'!$B$4)*Simulated_Numbers!B44</f>
        <v>88.63857370389178</v>
      </c>
      <c r="C44" s="9">
        <f>_xlfn.NORM.INV(Simulated_Numbers!D44,'Input Data'!$B$9,'Input Data'!$B$10)</f>
        <v>180844.73157804806</v>
      </c>
      <c r="D44" s="10">
        <f>'Input Data'!$B$14+('Input Data'!$B$15-'Input Data'!$B$14)*Simulated_Numbers!C44</f>
        <v>0.26582061438635551</v>
      </c>
      <c r="E44" s="9">
        <f t="shared" si="0"/>
        <v>16029819.068941338</v>
      </c>
      <c r="F44" s="9">
        <f t="shared" si="1"/>
        <v>132772.47392143577</v>
      </c>
      <c r="G44" s="12">
        <f>ROUNDDOWN(F44*1000/'Input Data'!$B$17,0)</f>
        <v>189674</v>
      </c>
      <c r="H44" s="9">
        <f>G44/'Input Data'!$B$21</f>
        <v>790.30833333333328</v>
      </c>
      <c r="I44" s="9">
        <f>MAX(H44,'Input Data'!$B$22)</f>
        <v>790.30833333333328</v>
      </c>
      <c r="J44" s="11">
        <f>I44*'Input Data'!$B$20</f>
        <v>9483700</v>
      </c>
      <c r="K44" s="13">
        <f>G44*'Input Data'!$B$25</f>
        <v>948370</v>
      </c>
      <c r="L44" s="14">
        <f>E44*'Input Data'!$B$26/1000</f>
        <v>16029.819068941339</v>
      </c>
      <c r="M44" s="14">
        <f t="shared" si="2"/>
        <v>26477918.888010278</v>
      </c>
      <c r="N44" s="17" t="str">
        <f>IF(G44&gt;'Input Data'!$B$28,"Yes","No")</f>
        <v>Yes</v>
      </c>
      <c r="O44" s="18">
        <f>IF(N44="Yes",'Input Data'!$B$29,0)</f>
        <v>30000000</v>
      </c>
      <c r="P44" s="21">
        <f t="shared" si="3"/>
        <v>3522081.1119897217</v>
      </c>
    </row>
    <row r="45" spans="1:16" x14ac:dyDescent="0.3">
      <c r="A45" s="2" t="s">
        <v>48</v>
      </c>
      <c r="B45" s="9">
        <f>'Input Data'!$B$4+('Input Data'!$B$5-'Input Data'!$B$4)*Simulated_Numbers!B45</f>
        <v>83.190203602244225</v>
      </c>
      <c r="C45" s="9">
        <f>_xlfn.NORM.INV(Simulated_Numbers!D45,'Input Data'!$B$9,'Input Data'!$B$10)</f>
        <v>162671.80858804152</v>
      </c>
      <c r="D45" s="10">
        <f>'Input Data'!$B$14+('Input Data'!$B$15-'Input Data'!$B$14)*Simulated_Numbers!C45</f>
        <v>0.23578261260347955</v>
      </c>
      <c r="E45" s="9">
        <f t="shared" si="0"/>
        <v>13532700.876784474</v>
      </c>
      <c r="F45" s="9">
        <f t="shared" si="1"/>
        <v>124316.62456221995</v>
      </c>
      <c r="G45" s="12">
        <f>ROUNDDOWN(F45*1000/'Input Data'!$B$17,0)</f>
        <v>177595</v>
      </c>
      <c r="H45" s="9">
        <f>G45/'Input Data'!$B$21</f>
        <v>739.97916666666663</v>
      </c>
      <c r="I45" s="9">
        <f>MAX(H45,'Input Data'!$B$22)</f>
        <v>739.97916666666663</v>
      </c>
      <c r="J45" s="11">
        <f>I45*'Input Data'!$B$20</f>
        <v>8879750</v>
      </c>
      <c r="K45" s="13">
        <f>G45*'Input Data'!$B$25</f>
        <v>887975</v>
      </c>
      <c r="L45" s="14">
        <f>E45*'Input Data'!$B$26/1000</f>
        <v>13532.700876784475</v>
      </c>
      <c r="M45" s="14">
        <f t="shared" si="2"/>
        <v>23313958.577661257</v>
      </c>
      <c r="N45" s="17" t="str">
        <f>IF(G45&gt;'Input Data'!$B$28,"Yes","No")</f>
        <v>Yes</v>
      </c>
      <c r="O45" s="18">
        <f>IF(N45="Yes",'Input Data'!$B$29,0)</f>
        <v>30000000</v>
      </c>
      <c r="P45" s="21">
        <f t="shared" si="3"/>
        <v>6686041.4223387428</v>
      </c>
    </row>
    <row r="46" spans="1:16" x14ac:dyDescent="0.3">
      <c r="A46" s="2" t="s">
        <v>49</v>
      </c>
      <c r="B46" s="9">
        <f>'Input Data'!$B$4+('Input Data'!$B$5-'Input Data'!$B$4)*Simulated_Numbers!B46</f>
        <v>79.01534213926405</v>
      </c>
      <c r="C46" s="9">
        <f>_xlfn.NORM.INV(Simulated_Numbers!D46,'Input Data'!$B$9,'Input Data'!$B$10)</f>
        <v>179660.20132871263</v>
      </c>
      <c r="D46" s="10">
        <f>'Input Data'!$B$14+('Input Data'!$B$15-'Input Data'!$B$14)*Simulated_Numbers!C46</f>
        <v>0.25933735880043263</v>
      </c>
      <c r="E46" s="9">
        <f t="shared" si="0"/>
        <v>14195912.276797291</v>
      </c>
      <c r="F46" s="9">
        <f t="shared" si="1"/>
        <v>133067.59923457031</v>
      </c>
      <c r="G46" s="12">
        <f>ROUNDDOWN(F46*1000/'Input Data'!$B$17,0)</f>
        <v>190096</v>
      </c>
      <c r="H46" s="9">
        <f>G46/'Input Data'!$B$21</f>
        <v>792.06666666666672</v>
      </c>
      <c r="I46" s="9">
        <f>MAX(H46,'Input Data'!$B$22)</f>
        <v>792.06666666666672</v>
      </c>
      <c r="J46" s="11">
        <f>I46*'Input Data'!$B$20</f>
        <v>9504800</v>
      </c>
      <c r="K46" s="13">
        <f>G46*'Input Data'!$B$25</f>
        <v>950480</v>
      </c>
      <c r="L46" s="14">
        <f>E46*'Input Data'!$B$26/1000</f>
        <v>14195.912276797291</v>
      </c>
      <c r="M46" s="14">
        <f t="shared" si="2"/>
        <v>24665388.189074088</v>
      </c>
      <c r="N46" s="17" t="str">
        <f>IF(G46&gt;'Input Data'!$B$28,"Yes","No")</f>
        <v>Yes</v>
      </c>
      <c r="O46" s="18">
        <f>IF(N46="Yes",'Input Data'!$B$29,0)</f>
        <v>30000000</v>
      </c>
      <c r="P46" s="21">
        <f t="shared" si="3"/>
        <v>5334611.8109259121</v>
      </c>
    </row>
    <row r="47" spans="1:16" x14ac:dyDescent="0.3">
      <c r="A47" s="2" t="s">
        <v>50</v>
      </c>
      <c r="B47" s="9">
        <f>'Input Data'!$B$4+('Input Data'!$B$5-'Input Data'!$B$4)*Simulated_Numbers!B47</f>
        <v>87.062412547532404</v>
      </c>
      <c r="C47" s="9">
        <f>_xlfn.NORM.INV(Simulated_Numbers!D47,'Input Data'!$B$9,'Input Data'!$B$10)</f>
        <v>165395.49366404925</v>
      </c>
      <c r="D47" s="10">
        <f>'Input Data'!$B$14+('Input Data'!$B$15-'Input Data'!$B$14)*Simulated_Numbers!C47</f>
        <v>0.28127353561156626</v>
      </c>
      <c r="E47" s="9">
        <f t="shared" si="0"/>
        <v>14399730.702882238</v>
      </c>
      <c r="F47" s="9">
        <f t="shared" si="1"/>
        <v>118874.1183869417</v>
      </c>
      <c r="G47" s="12">
        <f>ROUNDDOWN(F47*1000/'Input Data'!$B$17,0)</f>
        <v>169820</v>
      </c>
      <c r="H47" s="9">
        <f>G47/'Input Data'!$B$21</f>
        <v>707.58333333333337</v>
      </c>
      <c r="I47" s="9">
        <f>MAX(H47,'Input Data'!$B$22)</f>
        <v>707.58333333333337</v>
      </c>
      <c r="J47" s="11">
        <f>I47*'Input Data'!$B$20</f>
        <v>8491000</v>
      </c>
      <c r="K47" s="13">
        <f>G47*'Input Data'!$B$25</f>
        <v>849100</v>
      </c>
      <c r="L47" s="14">
        <f>E47*'Input Data'!$B$26/1000</f>
        <v>14399.730702882238</v>
      </c>
      <c r="M47" s="14">
        <f t="shared" si="2"/>
        <v>23754230.433585122</v>
      </c>
      <c r="N47" s="17" t="str">
        <f>IF(G47&gt;'Input Data'!$B$28,"Yes","No")</f>
        <v>No</v>
      </c>
      <c r="O47" s="18">
        <f>IF(N47="Yes",'Input Data'!$B$29,0)</f>
        <v>0</v>
      </c>
      <c r="P47" s="21">
        <f t="shared" si="3"/>
        <v>-23754230.433585122</v>
      </c>
    </row>
    <row r="48" spans="1:16" x14ac:dyDescent="0.3">
      <c r="A48" s="2" t="s">
        <v>51</v>
      </c>
      <c r="B48" s="9">
        <f>'Input Data'!$B$4+('Input Data'!$B$5-'Input Data'!$B$4)*Simulated_Numbers!B48</f>
        <v>71.093861923334401</v>
      </c>
      <c r="C48" s="9">
        <f>_xlfn.NORM.INV(Simulated_Numbers!D48,'Input Data'!$B$9,'Input Data'!$B$10)</f>
        <v>183516.23978141911</v>
      </c>
      <c r="D48" s="10">
        <f>'Input Data'!$B$14+('Input Data'!$B$15-'Input Data'!$B$14)*Simulated_Numbers!C48</f>
        <v>0.27695966316696868</v>
      </c>
      <c r="E48" s="9">
        <f t="shared" si="0"/>
        <v>13046878.211709738</v>
      </c>
      <c r="F48" s="9">
        <f t="shared" si="1"/>
        <v>132689.64382588863</v>
      </c>
      <c r="G48" s="12">
        <f>ROUNDDOWN(F48*1000/'Input Data'!$B$17,0)</f>
        <v>189556</v>
      </c>
      <c r="H48" s="9">
        <f>G48/'Input Data'!$B$21</f>
        <v>789.81666666666672</v>
      </c>
      <c r="I48" s="9">
        <f>MAX(H48,'Input Data'!$B$22)</f>
        <v>789.81666666666672</v>
      </c>
      <c r="J48" s="11">
        <f>I48*'Input Data'!$B$20</f>
        <v>9477800</v>
      </c>
      <c r="K48" s="13">
        <f>G48*'Input Data'!$B$25</f>
        <v>947780</v>
      </c>
      <c r="L48" s="14">
        <f>E48*'Input Data'!$B$26/1000</f>
        <v>13046.878211709738</v>
      </c>
      <c r="M48" s="14">
        <f t="shared" si="2"/>
        <v>23485505.089921448</v>
      </c>
      <c r="N48" s="17" t="str">
        <f>IF(G48&gt;'Input Data'!$B$28,"Yes","No")</f>
        <v>Yes</v>
      </c>
      <c r="O48" s="18">
        <f>IF(N48="Yes",'Input Data'!$B$29,0)</f>
        <v>30000000</v>
      </c>
      <c r="P48" s="21">
        <f t="shared" si="3"/>
        <v>6514494.9100785516</v>
      </c>
    </row>
    <row r="49" spans="1:16" x14ac:dyDescent="0.3">
      <c r="A49" s="2" t="s">
        <v>52</v>
      </c>
      <c r="B49" s="9">
        <f>'Input Data'!$B$4+('Input Data'!$B$5-'Input Data'!$B$4)*Simulated_Numbers!B49</f>
        <v>82.676176792720412</v>
      </c>
      <c r="C49" s="9">
        <f>_xlfn.NORM.INV(Simulated_Numbers!D49,'Input Data'!$B$9,'Input Data'!$B$10)</f>
        <v>168871.59563002764</v>
      </c>
      <c r="D49" s="10">
        <f>'Input Data'!$B$14+('Input Data'!$B$15-'Input Data'!$B$14)*Simulated_Numbers!C49</f>
        <v>0.2854661858465698</v>
      </c>
      <c r="E49" s="9">
        <f t="shared" si="0"/>
        <v>13961657.895576958</v>
      </c>
      <c r="F49" s="9">
        <f t="shared" si="1"/>
        <v>120664.46532769939</v>
      </c>
      <c r="G49" s="12">
        <f>ROUNDDOWN(F49*1000/'Input Data'!$B$17,0)</f>
        <v>172377</v>
      </c>
      <c r="H49" s="9">
        <f>G49/'Input Data'!$B$21</f>
        <v>718.23749999999995</v>
      </c>
      <c r="I49" s="9">
        <f>MAX(H49,'Input Data'!$B$22)</f>
        <v>718.23749999999995</v>
      </c>
      <c r="J49" s="11">
        <f>I49*'Input Data'!$B$20</f>
        <v>8618850</v>
      </c>
      <c r="K49" s="13">
        <f>G49*'Input Data'!$B$25</f>
        <v>861885</v>
      </c>
      <c r="L49" s="14">
        <f>E49*'Input Data'!$B$26/1000</f>
        <v>13961.657895576958</v>
      </c>
      <c r="M49" s="14">
        <f t="shared" si="2"/>
        <v>23456354.553472534</v>
      </c>
      <c r="N49" s="17" t="str">
        <f>IF(G49&gt;'Input Data'!$B$28,"Yes","No")</f>
        <v>Yes</v>
      </c>
      <c r="O49" s="18">
        <f>IF(N49="Yes",'Input Data'!$B$29,0)</f>
        <v>30000000</v>
      </c>
      <c r="P49" s="21">
        <f t="shared" si="3"/>
        <v>6543645.4465274662</v>
      </c>
    </row>
    <row r="50" spans="1:16" x14ac:dyDescent="0.3">
      <c r="A50" s="2" t="s">
        <v>53</v>
      </c>
      <c r="B50" s="9">
        <f>'Input Data'!$B$4+('Input Data'!$B$5-'Input Data'!$B$4)*Simulated_Numbers!B50</f>
        <v>77.022419235136582</v>
      </c>
      <c r="C50" s="9">
        <f>_xlfn.NORM.INV(Simulated_Numbers!D50,'Input Data'!$B$9,'Input Data'!$B$10)</f>
        <v>195301.99256298094</v>
      </c>
      <c r="D50" s="10">
        <f>'Input Data'!$B$14+('Input Data'!$B$15-'Input Data'!$B$14)*Simulated_Numbers!C50</f>
        <v>0.2545076402420372</v>
      </c>
      <c r="E50" s="9">
        <f t="shared" si="0"/>
        <v>15042631.948643446</v>
      </c>
      <c r="F50" s="9">
        <f t="shared" si="1"/>
        <v>145596.14330120877</v>
      </c>
      <c r="G50" s="12">
        <f>ROUNDDOWN(F50*1000/'Input Data'!$B$17,0)</f>
        <v>207994</v>
      </c>
      <c r="H50" s="9">
        <f>G50/'Input Data'!$B$21</f>
        <v>866.64166666666665</v>
      </c>
      <c r="I50" s="9">
        <f>MAX(H50,'Input Data'!$B$22)</f>
        <v>866.64166666666665</v>
      </c>
      <c r="J50" s="11">
        <f>I50*'Input Data'!$B$20</f>
        <v>10399700</v>
      </c>
      <c r="K50" s="13">
        <f>G50*'Input Data'!$B$25</f>
        <v>1039970</v>
      </c>
      <c r="L50" s="14">
        <f>E50*'Input Data'!$B$26/1000</f>
        <v>15042.631948643446</v>
      </c>
      <c r="M50" s="14">
        <f t="shared" si="2"/>
        <v>26497344.580592088</v>
      </c>
      <c r="N50" s="17" t="str">
        <f>IF(G50&gt;'Input Data'!$B$28,"Yes","No")</f>
        <v>Yes</v>
      </c>
      <c r="O50" s="18">
        <f>IF(N50="Yes",'Input Data'!$B$29,0)</f>
        <v>30000000</v>
      </c>
      <c r="P50" s="21">
        <f t="shared" si="3"/>
        <v>3502655.4194079116</v>
      </c>
    </row>
    <row r="51" spans="1:16" x14ac:dyDescent="0.3">
      <c r="A51" s="2" t="s">
        <v>54</v>
      </c>
      <c r="B51" s="9">
        <f>'Input Data'!$B$4+('Input Data'!$B$5-'Input Data'!$B$4)*Simulated_Numbers!B51</f>
        <v>81.323459921523948</v>
      </c>
      <c r="C51" s="9">
        <f>_xlfn.NORM.INV(Simulated_Numbers!D51,'Input Data'!$B$9,'Input Data'!$B$10)</f>
        <v>192191.55134665477</v>
      </c>
      <c r="D51" s="10">
        <f>'Input Data'!$B$14+('Input Data'!$B$15-'Input Data'!$B$14)*Simulated_Numbers!C51</f>
        <v>0.20016298420761661</v>
      </c>
      <c r="E51" s="9">
        <f t="shared" si="0"/>
        <v>15629681.923195191</v>
      </c>
      <c r="F51" s="9">
        <f t="shared" si="1"/>
        <v>153721.91688961699</v>
      </c>
      <c r="G51" s="12">
        <f>ROUNDDOWN(F51*1000/'Input Data'!$B$17,0)</f>
        <v>219602</v>
      </c>
      <c r="H51" s="9">
        <f>G51/'Input Data'!$B$21</f>
        <v>915.00833333333333</v>
      </c>
      <c r="I51" s="9">
        <f>MAX(H51,'Input Data'!$B$22)</f>
        <v>915.00833333333333</v>
      </c>
      <c r="J51" s="11">
        <f>I51*'Input Data'!$B$20</f>
        <v>10980100</v>
      </c>
      <c r="K51" s="13">
        <f>G51*'Input Data'!$B$25</f>
        <v>1098010</v>
      </c>
      <c r="L51" s="14">
        <f>E51*'Input Data'!$B$26/1000</f>
        <v>15629.68192319519</v>
      </c>
      <c r="M51" s="14">
        <f t="shared" si="2"/>
        <v>27723421.605118386</v>
      </c>
      <c r="N51" s="17" t="str">
        <f>IF(G51&gt;'Input Data'!$B$28,"Yes","No")</f>
        <v>Yes</v>
      </c>
      <c r="O51" s="18">
        <f>IF(N51="Yes",'Input Data'!$B$29,0)</f>
        <v>30000000</v>
      </c>
      <c r="P51" s="21">
        <f t="shared" si="3"/>
        <v>2276578.3948816136</v>
      </c>
    </row>
    <row r="52" spans="1:16" x14ac:dyDescent="0.3">
      <c r="A52" s="2" t="s">
        <v>55</v>
      </c>
      <c r="B52" s="9">
        <f>'Input Data'!$B$4+('Input Data'!$B$5-'Input Data'!$B$4)*Simulated_Numbers!B52</f>
        <v>85.218132295798242</v>
      </c>
      <c r="C52" s="9">
        <f>_xlfn.NORM.INV(Simulated_Numbers!D52,'Input Data'!$B$9,'Input Data'!$B$10)</f>
        <v>200754.80795529106</v>
      </c>
      <c r="D52" s="10">
        <f>'Input Data'!$B$14+('Input Data'!$B$15-'Input Data'!$B$14)*Simulated_Numbers!C52</f>
        <v>0.21051770561867644</v>
      </c>
      <c r="E52" s="9">
        <f t="shared" si="0"/>
        <v>17107949.783351563</v>
      </c>
      <c r="F52" s="9">
        <f t="shared" si="1"/>
        <v>158492.36639262518</v>
      </c>
      <c r="G52" s="12">
        <f>ROUNDDOWN(F52*1000/'Input Data'!$B$17,0)</f>
        <v>226417</v>
      </c>
      <c r="H52" s="9">
        <f>G52/'Input Data'!$B$21</f>
        <v>943.4041666666667</v>
      </c>
      <c r="I52" s="9">
        <f>MAX(H52,'Input Data'!$B$22)</f>
        <v>943.4041666666667</v>
      </c>
      <c r="J52" s="11">
        <f>I52*'Input Data'!$B$20</f>
        <v>11320850</v>
      </c>
      <c r="K52" s="13">
        <f>G52*'Input Data'!$B$25</f>
        <v>1132085</v>
      </c>
      <c r="L52" s="14">
        <f>E52*'Input Data'!$B$26/1000</f>
        <v>17107.949783351563</v>
      </c>
      <c r="M52" s="14">
        <f t="shared" si="2"/>
        <v>29577992.733134914</v>
      </c>
      <c r="N52" s="17" t="str">
        <f>IF(G52&gt;'Input Data'!$B$28,"Yes","No")</f>
        <v>Yes</v>
      </c>
      <c r="O52" s="18">
        <f>IF(N52="Yes",'Input Data'!$B$29,0)</f>
        <v>30000000</v>
      </c>
      <c r="P52" s="21">
        <f t="shared" si="3"/>
        <v>422007.26686508581</v>
      </c>
    </row>
    <row r="53" spans="1:16" x14ac:dyDescent="0.3">
      <c r="A53" s="2" t="s">
        <v>56</v>
      </c>
      <c r="B53" s="9">
        <f>'Input Data'!$B$4+('Input Data'!$B$5-'Input Data'!$B$4)*Simulated_Numbers!B53</f>
        <v>86.484188890911668</v>
      </c>
      <c r="C53" s="9">
        <f>_xlfn.NORM.INV(Simulated_Numbers!D53,'Input Data'!$B$9,'Input Data'!$B$10)</f>
        <v>175418.95063746418</v>
      </c>
      <c r="D53" s="10">
        <f>'Input Data'!$B$14+('Input Data'!$B$15-'Input Data'!$B$14)*Simulated_Numbers!C53</f>
        <v>0.27074922349864239</v>
      </c>
      <c r="E53" s="9">
        <f t="shared" si="0"/>
        <v>15170965.661975961</v>
      </c>
      <c r="F53" s="9">
        <f t="shared" si="1"/>
        <v>127924.40596542407</v>
      </c>
      <c r="G53" s="12">
        <f>ROUNDDOWN(F53*1000/'Input Data'!$B$17,0)</f>
        <v>182749</v>
      </c>
      <c r="H53" s="9">
        <f>G53/'Input Data'!$B$21</f>
        <v>761.45416666666665</v>
      </c>
      <c r="I53" s="9">
        <f>MAX(H53,'Input Data'!$B$22)</f>
        <v>761.45416666666665</v>
      </c>
      <c r="J53" s="11">
        <f>I53*'Input Data'!$B$20</f>
        <v>9137450</v>
      </c>
      <c r="K53" s="13">
        <f>G53*'Input Data'!$B$25</f>
        <v>913745</v>
      </c>
      <c r="L53" s="14">
        <f>E53*'Input Data'!$B$26/1000</f>
        <v>15170.965661975961</v>
      </c>
      <c r="M53" s="14">
        <f t="shared" si="2"/>
        <v>25237331.627637938</v>
      </c>
      <c r="N53" s="17" t="str">
        <f>IF(G53&gt;'Input Data'!$B$28,"Yes","No")</f>
        <v>Yes</v>
      </c>
      <c r="O53" s="18">
        <f>IF(N53="Yes",'Input Data'!$B$29,0)</f>
        <v>30000000</v>
      </c>
      <c r="P53" s="21">
        <f t="shared" si="3"/>
        <v>4762668.3723620623</v>
      </c>
    </row>
    <row r="54" spans="1:16" x14ac:dyDescent="0.3">
      <c r="A54" s="2" t="s">
        <v>57</v>
      </c>
      <c r="B54" s="9">
        <f>'Input Data'!$B$4+('Input Data'!$B$5-'Input Data'!$B$4)*Simulated_Numbers!B54</f>
        <v>85.409951531240139</v>
      </c>
      <c r="C54" s="9">
        <f>_xlfn.NORM.INV(Simulated_Numbers!D54,'Input Data'!$B$9,'Input Data'!$B$10)</f>
        <v>155511.24627668428</v>
      </c>
      <c r="D54" s="10">
        <f>'Input Data'!$B$14+('Input Data'!$B$15-'Input Data'!$B$14)*Simulated_Numbers!C54</f>
        <v>0.24841040981176221</v>
      </c>
      <c r="E54" s="9">
        <f t="shared" si="0"/>
        <v>13282208.007054353</v>
      </c>
      <c r="F54" s="9">
        <f t="shared" si="1"/>
        <v>116880.63385875526</v>
      </c>
      <c r="G54" s="12">
        <f>ROUNDDOWN(F54*1000/'Input Data'!$B$17,0)</f>
        <v>166972</v>
      </c>
      <c r="H54" s="9">
        <f>G54/'Input Data'!$B$21</f>
        <v>695.7166666666667</v>
      </c>
      <c r="I54" s="9">
        <f>MAX(H54,'Input Data'!$B$22)</f>
        <v>700</v>
      </c>
      <c r="J54" s="11">
        <f>I54*'Input Data'!$B$20</f>
        <v>8400000</v>
      </c>
      <c r="K54" s="13">
        <f>G54*'Input Data'!$B$25</f>
        <v>834860</v>
      </c>
      <c r="L54" s="14">
        <f>E54*'Input Data'!$B$26/1000</f>
        <v>13282.208007054352</v>
      </c>
      <c r="M54" s="14">
        <f t="shared" si="2"/>
        <v>22530350.215061408</v>
      </c>
      <c r="N54" s="17" t="str">
        <f>IF(G54&gt;'Input Data'!$B$28,"Yes","No")</f>
        <v>No</v>
      </c>
      <c r="O54" s="18">
        <f>IF(N54="Yes",'Input Data'!$B$29,0)</f>
        <v>0</v>
      </c>
      <c r="P54" s="21">
        <f t="shared" si="3"/>
        <v>-22530350.215061408</v>
      </c>
    </row>
    <row r="55" spans="1:16" x14ac:dyDescent="0.3">
      <c r="A55" s="2" t="s">
        <v>58</v>
      </c>
      <c r="B55" s="9">
        <f>'Input Data'!$B$4+('Input Data'!$B$5-'Input Data'!$B$4)*Simulated_Numbers!B55</f>
        <v>81.205183202772076</v>
      </c>
      <c r="C55" s="9">
        <f>_xlfn.NORM.INV(Simulated_Numbers!D55,'Input Data'!$B$9,'Input Data'!$B$10)</f>
        <v>182577.38258637968</v>
      </c>
      <c r="D55" s="10">
        <f>'Input Data'!$B$14+('Input Data'!$B$15-'Input Data'!$B$14)*Simulated_Numbers!C55</f>
        <v>0.27792518426394763</v>
      </c>
      <c r="E55" s="9">
        <f t="shared" si="0"/>
        <v>14826229.80160957</v>
      </c>
      <c r="F55" s="9">
        <f t="shared" si="1"/>
        <v>131834.52988863084</v>
      </c>
      <c r="G55" s="12">
        <f>ROUNDDOWN(F55*1000/'Input Data'!$B$17,0)</f>
        <v>188335</v>
      </c>
      <c r="H55" s="9">
        <f>G55/'Input Data'!$B$21</f>
        <v>784.72916666666663</v>
      </c>
      <c r="I55" s="9">
        <f>MAX(H55,'Input Data'!$B$22)</f>
        <v>784.72916666666663</v>
      </c>
      <c r="J55" s="11">
        <f>I55*'Input Data'!$B$20</f>
        <v>9416750</v>
      </c>
      <c r="K55" s="13">
        <f>G55*'Input Data'!$B$25</f>
        <v>941675</v>
      </c>
      <c r="L55" s="14">
        <f>E55*'Input Data'!$B$26/1000</f>
        <v>14826.22980160957</v>
      </c>
      <c r="M55" s="14">
        <f t="shared" si="2"/>
        <v>25199481.031411178</v>
      </c>
      <c r="N55" s="17" t="str">
        <f>IF(G55&gt;'Input Data'!$B$28,"Yes","No")</f>
        <v>Yes</v>
      </c>
      <c r="O55" s="18">
        <f>IF(N55="Yes",'Input Data'!$B$29,0)</f>
        <v>30000000</v>
      </c>
      <c r="P55" s="21">
        <f t="shared" si="3"/>
        <v>4800518.9685888216</v>
      </c>
    </row>
    <row r="56" spans="1:16" x14ac:dyDescent="0.3">
      <c r="A56" s="2" t="s">
        <v>59</v>
      </c>
      <c r="B56" s="9">
        <f>'Input Data'!$B$4+('Input Data'!$B$5-'Input Data'!$B$4)*Simulated_Numbers!B56</f>
        <v>86.33269675569143</v>
      </c>
      <c r="C56" s="9">
        <f>_xlfn.NORM.INV(Simulated_Numbers!D56,'Input Data'!$B$9,'Input Data'!$B$10)</f>
        <v>193783.67256377533</v>
      </c>
      <c r="D56" s="10">
        <f>'Input Data'!$B$14+('Input Data'!$B$15-'Input Data'!$B$14)*Simulated_Numbers!C56</f>
        <v>0.26858084695330048</v>
      </c>
      <c r="E56" s="9">
        <f t="shared" si="0"/>
        <v>16729867.039652616</v>
      </c>
      <c r="F56" s="9">
        <f t="shared" si="1"/>
        <v>141737.0896608755</v>
      </c>
      <c r="G56" s="12">
        <f>ROUNDDOWN(F56*1000/'Input Data'!$B$17,0)</f>
        <v>202481</v>
      </c>
      <c r="H56" s="9">
        <f>G56/'Input Data'!$B$21</f>
        <v>843.67083333333335</v>
      </c>
      <c r="I56" s="9">
        <f>MAX(H56,'Input Data'!$B$22)</f>
        <v>843.67083333333335</v>
      </c>
      <c r="J56" s="11">
        <f>I56*'Input Data'!$B$20</f>
        <v>10124050</v>
      </c>
      <c r="K56" s="13">
        <f>G56*'Input Data'!$B$25</f>
        <v>1012405</v>
      </c>
      <c r="L56" s="14">
        <f>E56*'Input Data'!$B$26/1000</f>
        <v>16729.867039652614</v>
      </c>
      <c r="M56" s="14">
        <f t="shared" si="2"/>
        <v>27883051.906692266</v>
      </c>
      <c r="N56" s="17" t="str">
        <f>IF(G56&gt;'Input Data'!$B$28,"Yes","No")</f>
        <v>Yes</v>
      </c>
      <c r="O56" s="18">
        <f>IF(N56="Yes",'Input Data'!$B$29,0)</f>
        <v>30000000</v>
      </c>
      <c r="P56" s="21">
        <f t="shared" si="3"/>
        <v>2116948.0933077335</v>
      </c>
    </row>
    <row r="57" spans="1:16" x14ac:dyDescent="0.3">
      <c r="A57" s="2" t="s">
        <v>60</v>
      </c>
      <c r="B57" s="9">
        <f>'Input Data'!$B$4+('Input Data'!$B$5-'Input Data'!$B$4)*Simulated_Numbers!B57</f>
        <v>86.26550438761852</v>
      </c>
      <c r="C57" s="9">
        <f>_xlfn.NORM.INV(Simulated_Numbers!D57,'Input Data'!$B$9,'Input Data'!$B$10)</f>
        <v>172754.35463393523</v>
      </c>
      <c r="D57" s="10">
        <f>'Input Data'!$B$14+('Input Data'!$B$15-'Input Data'!$B$14)*Simulated_Numbers!C57</f>
        <v>0.29891107602867079</v>
      </c>
      <c r="E57" s="9">
        <f t="shared" si="0"/>
        <v>14902741.537653945</v>
      </c>
      <c r="F57" s="9">
        <f t="shared" si="1"/>
        <v>121116.16460166706</v>
      </c>
      <c r="G57" s="12">
        <f>ROUNDDOWN(F57*1000/'Input Data'!$B$17,0)</f>
        <v>173023</v>
      </c>
      <c r="H57" s="9">
        <f>G57/'Input Data'!$B$21</f>
        <v>720.92916666666667</v>
      </c>
      <c r="I57" s="9">
        <f>MAX(H57,'Input Data'!$B$22)</f>
        <v>720.92916666666667</v>
      </c>
      <c r="J57" s="11">
        <f>I57*'Input Data'!$B$20</f>
        <v>8651150</v>
      </c>
      <c r="K57" s="13">
        <f>G57*'Input Data'!$B$25</f>
        <v>865115</v>
      </c>
      <c r="L57" s="14">
        <f>E57*'Input Data'!$B$26/1000</f>
        <v>14902.741537653945</v>
      </c>
      <c r="M57" s="14">
        <f t="shared" si="2"/>
        <v>24433909.279191598</v>
      </c>
      <c r="N57" s="17" t="str">
        <f>IF(G57&gt;'Input Data'!$B$28,"Yes","No")</f>
        <v>Yes</v>
      </c>
      <c r="O57" s="18">
        <f>IF(N57="Yes",'Input Data'!$B$29,0)</f>
        <v>30000000</v>
      </c>
      <c r="P57" s="21">
        <f t="shared" si="3"/>
        <v>5566090.7208084017</v>
      </c>
    </row>
    <row r="58" spans="1:16" x14ac:dyDescent="0.3">
      <c r="A58" s="2" t="s">
        <v>61</v>
      </c>
      <c r="B58" s="9">
        <f>'Input Data'!$B$4+('Input Data'!$B$5-'Input Data'!$B$4)*Simulated_Numbers!B58</f>
        <v>84.796004472436707</v>
      </c>
      <c r="C58" s="9">
        <f>_xlfn.NORM.INV(Simulated_Numbers!D58,'Input Data'!$B$9,'Input Data'!$B$10)</f>
        <v>164494.03812610731</v>
      </c>
      <c r="D58" s="10">
        <f>'Input Data'!$B$14+('Input Data'!$B$15-'Input Data'!$B$14)*Simulated_Numbers!C58</f>
        <v>0.22169713700025465</v>
      </c>
      <c r="E58" s="9">
        <f t="shared" si="0"/>
        <v>13948437.192630569</v>
      </c>
      <c r="F58" s="9">
        <f t="shared" si="1"/>
        <v>128026.18081993859</v>
      </c>
      <c r="G58" s="12">
        <f>ROUNDDOWN(F58*1000/'Input Data'!$B$17,0)</f>
        <v>182894</v>
      </c>
      <c r="H58" s="9">
        <f>G58/'Input Data'!$B$21</f>
        <v>762.05833333333328</v>
      </c>
      <c r="I58" s="9">
        <f>MAX(H58,'Input Data'!$B$22)</f>
        <v>762.05833333333328</v>
      </c>
      <c r="J58" s="11">
        <f>I58*'Input Data'!$B$20</f>
        <v>9144700</v>
      </c>
      <c r="K58" s="13">
        <f>G58*'Input Data'!$B$25</f>
        <v>914470</v>
      </c>
      <c r="L58" s="14">
        <f>E58*'Input Data'!$B$26/1000</f>
        <v>13948.437192630568</v>
      </c>
      <c r="M58" s="14">
        <f t="shared" si="2"/>
        <v>24021555.6298232</v>
      </c>
      <c r="N58" s="17" t="str">
        <f>IF(G58&gt;'Input Data'!$B$28,"Yes","No")</f>
        <v>Yes</v>
      </c>
      <c r="O58" s="18">
        <f>IF(N58="Yes",'Input Data'!$B$29,0)</f>
        <v>30000000</v>
      </c>
      <c r="P58" s="21">
        <f t="shared" si="3"/>
        <v>5978444.3701767996</v>
      </c>
    </row>
    <row r="59" spans="1:16" x14ac:dyDescent="0.3">
      <c r="A59" s="2" t="s">
        <v>62</v>
      </c>
      <c r="B59" s="9">
        <f>'Input Data'!$B$4+('Input Data'!$B$5-'Input Data'!$B$4)*Simulated_Numbers!B59</f>
        <v>70.569581728354663</v>
      </c>
      <c r="C59" s="9">
        <f>_xlfn.NORM.INV(Simulated_Numbers!D59,'Input Data'!$B$9,'Input Data'!$B$10)</f>
        <v>183642.99306999045</v>
      </c>
      <c r="D59" s="10">
        <f>'Input Data'!$B$14+('Input Data'!$B$15-'Input Data'!$B$14)*Simulated_Numbers!C59</f>
        <v>0.20736782063609888</v>
      </c>
      <c r="E59" s="9">
        <f t="shared" si="0"/>
        <v>12959609.208292359</v>
      </c>
      <c r="F59" s="9">
        <f t="shared" si="1"/>
        <v>145561.34582197631</v>
      </c>
      <c r="G59" s="12">
        <f>ROUNDDOWN(F59*1000/'Input Data'!$B$17,0)</f>
        <v>207944</v>
      </c>
      <c r="H59" s="9">
        <f>G59/'Input Data'!$B$21</f>
        <v>866.43333333333328</v>
      </c>
      <c r="I59" s="9">
        <f>MAX(H59,'Input Data'!$B$22)</f>
        <v>866.43333333333328</v>
      </c>
      <c r="J59" s="11">
        <f>I59*'Input Data'!$B$20</f>
        <v>10397200</v>
      </c>
      <c r="K59" s="13">
        <f>G59*'Input Data'!$B$25</f>
        <v>1039720</v>
      </c>
      <c r="L59" s="14">
        <f>E59*'Input Data'!$B$26/1000</f>
        <v>12959.609208292359</v>
      </c>
      <c r="M59" s="14">
        <f t="shared" si="2"/>
        <v>24409488.817500651</v>
      </c>
      <c r="N59" s="17" t="str">
        <f>IF(G59&gt;'Input Data'!$B$28,"Yes","No")</f>
        <v>Yes</v>
      </c>
      <c r="O59" s="18">
        <f>IF(N59="Yes",'Input Data'!$B$29,0)</f>
        <v>30000000</v>
      </c>
      <c r="P59" s="21">
        <f t="shared" si="3"/>
        <v>5590511.1824993491</v>
      </c>
    </row>
    <row r="60" spans="1:16" x14ac:dyDescent="0.3">
      <c r="A60" s="2" t="s">
        <v>63</v>
      </c>
      <c r="B60" s="9">
        <f>'Input Data'!$B$4+('Input Data'!$B$5-'Input Data'!$B$4)*Simulated_Numbers!B60</f>
        <v>76.444569613157071</v>
      </c>
      <c r="C60" s="9">
        <f>_xlfn.NORM.INV(Simulated_Numbers!D60,'Input Data'!$B$9,'Input Data'!$B$10)</f>
        <v>178127.25284777407</v>
      </c>
      <c r="D60" s="10">
        <f>'Input Data'!$B$14+('Input Data'!$B$15-'Input Data'!$B$14)*Simulated_Numbers!C60</f>
        <v>0.23364190441544913</v>
      </c>
      <c r="E60" s="9">
        <f t="shared" si="0"/>
        <v>13616861.180322096</v>
      </c>
      <c r="F60" s="9">
        <f t="shared" si="1"/>
        <v>136509.2622641279</v>
      </c>
      <c r="G60" s="12">
        <f>ROUNDDOWN(F60*1000/'Input Data'!$B$17,0)</f>
        <v>195013</v>
      </c>
      <c r="H60" s="9">
        <f>G60/'Input Data'!$B$21</f>
        <v>812.55416666666667</v>
      </c>
      <c r="I60" s="9">
        <f>MAX(H60,'Input Data'!$B$22)</f>
        <v>812.55416666666667</v>
      </c>
      <c r="J60" s="11">
        <f>I60*'Input Data'!$B$20</f>
        <v>9750650</v>
      </c>
      <c r="K60" s="13">
        <f>G60*'Input Data'!$B$25</f>
        <v>975065</v>
      </c>
      <c r="L60" s="14">
        <f>E60*'Input Data'!$B$26/1000</f>
        <v>13616.861180322096</v>
      </c>
      <c r="M60" s="14">
        <f t="shared" si="2"/>
        <v>24356193.041502416</v>
      </c>
      <c r="N60" s="17" t="str">
        <f>IF(G60&gt;'Input Data'!$B$28,"Yes","No")</f>
        <v>Yes</v>
      </c>
      <c r="O60" s="18">
        <f>IF(N60="Yes",'Input Data'!$B$29,0)</f>
        <v>30000000</v>
      </c>
      <c r="P60" s="21">
        <f t="shared" si="3"/>
        <v>5643806.9584975839</v>
      </c>
    </row>
    <row r="61" spans="1:16" x14ac:dyDescent="0.3">
      <c r="A61" s="2" t="s">
        <v>64</v>
      </c>
      <c r="B61" s="9">
        <f>'Input Data'!$B$4+('Input Data'!$B$5-'Input Data'!$B$4)*Simulated_Numbers!B61</f>
        <v>85.810782389018257</v>
      </c>
      <c r="C61" s="9">
        <f>_xlfn.NORM.INV(Simulated_Numbers!D61,'Input Data'!$B$9,'Input Data'!$B$10)</f>
        <v>193037.8629519</v>
      </c>
      <c r="D61" s="10">
        <f>'Input Data'!$B$14+('Input Data'!$B$15-'Input Data'!$B$14)*Simulated_Numbers!C61</f>
        <v>0.21724974767704752</v>
      </c>
      <c r="E61" s="9">
        <f t="shared" si="0"/>
        <v>16564730.05060662</v>
      </c>
      <c r="F61" s="9">
        <f t="shared" si="1"/>
        <v>151100.43593348324</v>
      </c>
      <c r="G61" s="12">
        <f>ROUNDDOWN(F61*1000/'Input Data'!$B$17,0)</f>
        <v>215857</v>
      </c>
      <c r="H61" s="9">
        <f>G61/'Input Data'!$B$21</f>
        <v>899.4041666666667</v>
      </c>
      <c r="I61" s="9">
        <f>MAX(H61,'Input Data'!$B$22)</f>
        <v>899.4041666666667</v>
      </c>
      <c r="J61" s="11">
        <f>I61*'Input Data'!$B$20</f>
        <v>10792850</v>
      </c>
      <c r="K61" s="13">
        <f>G61*'Input Data'!$B$25</f>
        <v>1079285</v>
      </c>
      <c r="L61" s="14">
        <f>E61*'Input Data'!$B$26/1000</f>
        <v>16564.73005060662</v>
      </c>
      <c r="M61" s="14">
        <f t="shared" si="2"/>
        <v>28453429.780657224</v>
      </c>
      <c r="N61" s="17" t="str">
        <f>IF(G61&gt;'Input Data'!$B$28,"Yes","No")</f>
        <v>Yes</v>
      </c>
      <c r="O61" s="18">
        <f>IF(N61="Yes",'Input Data'!$B$29,0)</f>
        <v>30000000</v>
      </c>
      <c r="P61" s="21">
        <f t="shared" si="3"/>
        <v>1546570.2193427756</v>
      </c>
    </row>
    <row r="62" spans="1:16" x14ac:dyDescent="0.3">
      <c r="A62" s="2" t="s">
        <v>65</v>
      </c>
      <c r="B62" s="9">
        <f>'Input Data'!$B$4+('Input Data'!$B$5-'Input Data'!$B$4)*Simulated_Numbers!B62</f>
        <v>80.13408950059663</v>
      </c>
      <c r="C62" s="9">
        <f>_xlfn.NORM.INV(Simulated_Numbers!D62,'Input Data'!$B$9,'Input Data'!$B$10)</f>
        <v>158871.08000116568</v>
      </c>
      <c r="D62" s="10">
        <f>'Input Data'!$B$14+('Input Data'!$B$15-'Input Data'!$B$14)*Simulated_Numbers!C62</f>
        <v>0.27719249692256559</v>
      </c>
      <c r="E62" s="9">
        <f t="shared" si="0"/>
        <v>12730989.343869857</v>
      </c>
      <c r="F62" s="9">
        <f t="shared" si="1"/>
        <v>114833.20864685788</v>
      </c>
      <c r="G62" s="12">
        <f>ROUNDDOWN(F62*1000/'Input Data'!$B$17,0)</f>
        <v>164047</v>
      </c>
      <c r="H62" s="9">
        <f>G62/'Input Data'!$B$21</f>
        <v>683.5291666666667</v>
      </c>
      <c r="I62" s="9">
        <f>MAX(H62,'Input Data'!$B$22)</f>
        <v>700</v>
      </c>
      <c r="J62" s="11">
        <f>I62*'Input Data'!$B$20</f>
        <v>8400000</v>
      </c>
      <c r="K62" s="13">
        <f>G62*'Input Data'!$B$25</f>
        <v>820235</v>
      </c>
      <c r="L62" s="14">
        <f>E62*'Input Data'!$B$26/1000</f>
        <v>12730.989343869858</v>
      </c>
      <c r="M62" s="14">
        <f t="shared" si="2"/>
        <v>21963955.333213728</v>
      </c>
      <c r="N62" s="17" t="str">
        <f>IF(G62&gt;'Input Data'!$B$28,"Yes","No")</f>
        <v>No</v>
      </c>
      <c r="O62" s="18">
        <f>IF(N62="Yes",'Input Data'!$B$29,0)</f>
        <v>0</v>
      </c>
      <c r="P62" s="21">
        <f t="shared" si="3"/>
        <v>-21963955.333213728</v>
      </c>
    </row>
    <row r="63" spans="1:16" x14ac:dyDescent="0.3">
      <c r="A63" s="2" t="s">
        <v>66</v>
      </c>
      <c r="B63" s="9">
        <f>'Input Data'!$B$4+('Input Data'!$B$5-'Input Data'!$B$4)*Simulated_Numbers!B63</f>
        <v>85.899209829310223</v>
      </c>
      <c r="C63" s="9">
        <f>_xlfn.NORM.INV(Simulated_Numbers!D63,'Input Data'!$B$9,'Input Data'!$B$10)</f>
        <v>154248.9802584998</v>
      </c>
      <c r="D63" s="10">
        <f>'Input Data'!$B$14+('Input Data'!$B$15-'Input Data'!$B$14)*Simulated_Numbers!C63</f>
        <v>0.22963620899307771</v>
      </c>
      <c r="E63" s="9">
        <f t="shared" si="0"/>
        <v>13249865.521182004</v>
      </c>
      <c r="F63" s="9">
        <f t="shared" si="1"/>
        <v>118827.82919088982</v>
      </c>
      <c r="G63" s="12">
        <f>ROUNDDOWN(F63*1000/'Input Data'!$B$17,0)</f>
        <v>169754</v>
      </c>
      <c r="H63" s="9">
        <f>G63/'Input Data'!$B$21</f>
        <v>707.30833333333328</v>
      </c>
      <c r="I63" s="9">
        <f>MAX(H63,'Input Data'!$B$22)</f>
        <v>707.30833333333328</v>
      </c>
      <c r="J63" s="11">
        <f>I63*'Input Data'!$B$20</f>
        <v>8487700</v>
      </c>
      <c r="K63" s="13">
        <f>G63*'Input Data'!$B$25</f>
        <v>848770</v>
      </c>
      <c r="L63" s="14">
        <f>E63*'Input Data'!$B$26/1000</f>
        <v>13249.865521182004</v>
      </c>
      <c r="M63" s="14">
        <f t="shared" si="2"/>
        <v>22599585.386703186</v>
      </c>
      <c r="N63" s="17" t="str">
        <f>IF(G63&gt;'Input Data'!$B$28,"Yes","No")</f>
        <v>No</v>
      </c>
      <c r="O63" s="18">
        <f>IF(N63="Yes",'Input Data'!$B$29,0)</f>
        <v>0</v>
      </c>
      <c r="P63" s="21">
        <f t="shared" si="3"/>
        <v>-22599585.386703186</v>
      </c>
    </row>
    <row r="64" spans="1:16" x14ac:dyDescent="0.3">
      <c r="A64" s="2" t="s">
        <v>67</v>
      </c>
      <c r="B64" s="9">
        <f>'Input Data'!$B$4+('Input Data'!$B$5-'Input Data'!$B$4)*Simulated_Numbers!B64</f>
        <v>73.873237442421711</v>
      </c>
      <c r="C64" s="9">
        <f>_xlfn.NORM.INV(Simulated_Numbers!D64,'Input Data'!$B$9,'Input Data'!$B$10)</f>
        <v>204492.15065507483</v>
      </c>
      <c r="D64" s="10">
        <f>'Input Data'!$B$14+('Input Data'!$B$15-'Input Data'!$B$14)*Simulated_Numbers!C64</f>
        <v>0.29777223222796523</v>
      </c>
      <c r="E64" s="9">
        <f t="shared" si="0"/>
        <v>15106497.200453816</v>
      </c>
      <c r="F64" s="9">
        <f t="shared" si="1"/>
        <v>143600.06648141582</v>
      </c>
      <c r="G64" s="12">
        <f>ROUNDDOWN(F64*1000/'Input Data'!$B$17,0)</f>
        <v>205142</v>
      </c>
      <c r="H64" s="9">
        <f>G64/'Input Data'!$B$21</f>
        <v>854.75833333333333</v>
      </c>
      <c r="I64" s="9">
        <f>MAX(H64,'Input Data'!$B$22)</f>
        <v>854.75833333333333</v>
      </c>
      <c r="J64" s="11">
        <f>I64*'Input Data'!$B$20</f>
        <v>10257100</v>
      </c>
      <c r="K64" s="13">
        <f>G64*'Input Data'!$B$25</f>
        <v>1025710</v>
      </c>
      <c r="L64" s="14">
        <f>E64*'Input Data'!$B$26/1000</f>
        <v>15106.497200453816</v>
      </c>
      <c r="M64" s="14">
        <f t="shared" si="2"/>
        <v>26404413.69765427</v>
      </c>
      <c r="N64" s="17" t="str">
        <f>IF(G64&gt;'Input Data'!$B$28,"Yes","No")</f>
        <v>Yes</v>
      </c>
      <c r="O64" s="18">
        <f>IF(N64="Yes",'Input Data'!$B$29,0)</f>
        <v>30000000</v>
      </c>
      <c r="P64" s="21">
        <f t="shared" si="3"/>
        <v>3595586.3023457304</v>
      </c>
    </row>
    <row r="65" spans="1:16" x14ac:dyDescent="0.3">
      <c r="A65" s="2" t="s">
        <v>68</v>
      </c>
      <c r="B65" s="9">
        <f>'Input Data'!$B$4+('Input Data'!$B$5-'Input Data'!$B$4)*Simulated_Numbers!B65</f>
        <v>76.286396422548108</v>
      </c>
      <c r="C65" s="9">
        <f>_xlfn.NORM.INV(Simulated_Numbers!D65,'Input Data'!$B$9,'Input Data'!$B$10)</f>
        <v>197697.25892952565</v>
      </c>
      <c r="D65" s="10">
        <f>'Input Data'!$B$14+('Input Data'!$B$15-'Input Data'!$B$14)*Simulated_Numbers!C65</f>
        <v>0.24412592875310257</v>
      </c>
      <c r="E65" s="9">
        <f t="shared" si="0"/>
        <v>15081611.466348933</v>
      </c>
      <c r="F65" s="9">
        <f t="shared" si="1"/>
        <v>149434.23198141259</v>
      </c>
      <c r="G65" s="12">
        <f>ROUNDDOWN(F65*1000/'Input Data'!$B$17,0)</f>
        <v>213477</v>
      </c>
      <c r="H65" s="9">
        <f>G65/'Input Data'!$B$21</f>
        <v>889.48749999999995</v>
      </c>
      <c r="I65" s="9">
        <f>MAX(H65,'Input Data'!$B$22)</f>
        <v>889.48749999999995</v>
      </c>
      <c r="J65" s="11">
        <f>I65*'Input Data'!$B$20</f>
        <v>10673850</v>
      </c>
      <c r="K65" s="13">
        <f>G65*'Input Data'!$B$25</f>
        <v>1067385</v>
      </c>
      <c r="L65" s="14">
        <f>E65*'Input Data'!$B$26/1000</f>
        <v>15081.611466348933</v>
      </c>
      <c r="M65" s="14">
        <f t="shared" si="2"/>
        <v>26837928.077815279</v>
      </c>
      <c r="N65" s="17" t="str">
        <f>IF(G65&gt;'Input Data'!$B$28,"Yes","No")</f>
        <v>Yes</v>
      </c>
      <c r="O65" s="18">
        <f>IF(N65="Yes",'Input Data'!$B$29,0)</f>
        <v>30000000</v>
      </c>
      <c r="P65" s="21">
        <f t="shared" si="3"/>
        <v>3162071.9221847206</v>
      </c>
    </row>
    <row r="66" spans="1:16" x14ac:dyDescent="0.3">
      <c r="A66" s="2" t="s">
        <v>69</v>
      </c>
      <c r="B66" s="9">
        <f>'Input Data'!$B$4+('Input Data'!$B$5-'Input Data'!$B$4)*Simulated_Numbers!B66</f>
        <v>88.908328180345563</v>
      </c>
      <c r="C66" s="9">
        <f>_xlfn.NORM.INV(Simulated_Numbers!D66,'Input Data'!$B$9,'Input Data'!$B$10)</f>
        <v>208147.73129730378</v>
      </c>
      <c r="D66" s="10">
        <f>'Input Data'!$B$14+('Input Data'!$B$15-'Input Data'!$B$14)*Simulated_Numbers!C66</f>
        <v>0.24838909358948233</v>
      </c>
      <c r="E66" s="9">
        <f t="shared" si="0"/>
        <v>18506066.804175071</v>
      </c>
      <c r="F66" s="9">
        <f t="shared" si="1"/>
        <v>156446.10498765938</v>
      </c>
      <c r="G66" s="12">
        <f>ROUNDDOWN(F66*1000/'Input Data'!$B$17,0)</f>
        <v>223494</v>
      </c>
      <c r="H66" s="9">
        <f>G66/'Input Data'!$B$21</f>
        <v>931.22500000000002</v>
      </c>
      <c r="I66" s="9">
        <f>MAX(H66,'Input Data'!$B$22)</f>
        <v>931.22500000000002</v>
      </c>
      <c r="J66" s="11">
        <f>I66*'Input Data'!$B$20</f>
        <v>11174700</v>
      </c>
      <c r="K66" s="13">
        <f>G66*'Input Data'!$B$25</f>
        <v>1117470</v>
      </c>
      <c r="L66" s="14">
        <f>E66*'Input Data'!$B$26/1000</f>
        <v>18506.066804175072</v>
      </c>
      <c r="M66" s="14">
        <f t="shared" si="2"/>
        <v>30816742.870979246</v>
      </c>
      <c r="N66" s="17" t="str">
        <f>IF(G66&gt;'Input Data'!$B$28,"Yes","No")</f>
        <v>Yes</v>
      </c>
      <c r="O66" s="18">
        <f>IF(N66="Yes",'Input Data'!$B$29,0)</f>
        <v>30000000</v>
      </c>
      <c r="P66" s="21">
        <f t="shared" si="3"/>
        <v>-816742.87097924575</v>
      </c>
    </row>
    <row r="67" spans="1:16" x14ac:dyDescent="0.3">
      <c r="A67" s="2" t="s">
        <v>70</v>
      </c>
      <c r="B67" s="9">
        <f>'Input Data'!$B$4+('Input Data'!$B$5-'Input Data'!$B$4)*Simulated_Numbers!B67</f>
        <v>74.928484031905683</v>
      </c>
      <c r="C67" s="9">
        <f>_xlfn.NORM.INV(Simulated_Numbers!D67,'Input Data'!$B$9,'Input Data'!$B$10)</f>
        <v>198426.77908103421</v>
      </c>
      <c r="D67" s="10">
        <f>'Input Data'!$B$14+('Input Data'!$B$15-'Input Data'!$B$14)*Simulated_Numbers!C67</f>
        <v>0.24905806237618572</v>
      </c>
      <c r="E67" s="9">
        <f t="shared" ref="E67:E101" si="4">C67*B67</f>
        <v>14867817.747875748</v>
      </c>
      <c r="F67" s="9">
        <f t="shared" ref="F67:F101" si="5">C67*(1-D67)</f>
        <v>149006.98995956435</v>
      </c>
      <c r="G67" s="12">
        <f>ROUNDDOWN(F67*1000/'Input Data'!$B$17,0)</f>
        <v>212867</v>
      </c>
      <c r="H67" s="9">
        <f>G67/'Input Data'!$B$21</f>
        <v>886.94583333333333</v>
      </c>
      <c r="I67" s="9">
        <f>MAX(H67,'Input Data'!$B$22)</f>
        <v>886.94583333333333</v>
      </c>
      <c r="J67" s="11">
        <f>I67*'Input Data'!$B$20</f>
        <v>10643350</v>
      </c>
      <c r="K67" s="13">
        <f>G67*'Input Data'!$B$25</f>
        <v>1064335</v>
      </c>
      <c r="L67" s="14">
        <f>E67*'Input Data'!$B$26/1000</f>
        <v>14867.817747875748</v>
      </c>
      <c r="M67" s="14">
        <f t="shared" ref="M67:M101" si="6">L67+K67+J67+E67</f>
        <v>26590370.565623626</v>
      </c>
      <c r="N67" s="17" t="str">
        <f>IF(G67&gt;'Input Data'!$B$28,"Yes","No")</f>
        <v>Yes</v>
      </c>
      <c r="O67" s="18">
        <f>IF(N67="Yes",'Input Data'!$B$29,0)</f>
        <v>30000000</v>
      </c>
      <c r="P67" s="21">
        <f t="shared" ref="P67:P101" si="7">O67-M67</f>
        <v>3409629.4343763739</v>
      </c>
    </row>
    <row r="68" spans="1:16" x14ac:dyDescent="0.3">
      <c r="A68" s="2" t="s">
        <v>71</v>
      </c>
      <c r="B68" s="9">
        <f>'Input Data'!$B$4+('Input Data'!$B$5-'Input Data'!$B$4)*Simulated_Numbers!B68</f>
        <v>84.568024694277341</v>
      </c>
      <c r="C68" s="9">
        <f>_xlfn.NORM.INV(Simulated_Numbers!D68,'Input Data'!$B$9,'Input Data'!$B$10)</f>
        <v>159108.84038446625</v>
      </c>
      <c r="D68" s="10">
        <f>'Input Data'!$B$14+('Input Data'!$B$15-'Input Data'!$B$14)*Simulated_Numbers!C68</f>
        <v>0.20794738296234644</v>
      </c>
      <c r="E68" s="9">
        <f t="shared" si="4"/>
        <v>13455520.342711374</v>
      </c>
      <c r="F68" s="9">
        <f t="shared" si="5"/>
        <v>126022.5734203428</v>
      </c>
      <c r="G68" s="12">
        <f>ROUNDDOWN(F68*1000/'Input Data'!$B$17,0)</f>
        <v>180032</v>
      </c>
      <c r="H68" s="9">
        <f>G68/'Input Data'!$B$21</f>
        <v>750.13333333333333</v>
      </c>
      <c r="I68" s="9">
        <f>MAX(H68,'Input Data'!$B$22)</f>
        <v>750.13333333333333</v>
      </c>
      <c r="J68" s="11">
        <f>I68*'Input Data'!$B$20</f>
        <v>9001600</v>
      </c>
      <c r="K68" s="13">
        <f>G68*'Input Data'!$B$25</f>
        <v>900160</v>
      </c>
      <c r="L68" s="14">
        <f>E68*'Input Data'!$B$26/1000</f>
        <v>13455.520342711374</v>
      </c>
      <c r="M68" s="14">
        <f t="shared" si="6"/>
        <v>23370735.863054086</v>
      </c>
      <c r="N68" s="17" t="str">
        <f>IF(G68&gt;'Input Data'!$B$28,"Yes","No")</f>
        <v>Yes</v>
      </c>
      <c r="O68" s="18">
        <f>IF(N68="Yes",'Input Data'!$B$29,0)</f>
        <v>30000000</v>
      </c>
      <c r="P68" s="21">
        <f t="shared" si="7"/>
        <v>6629264.1369459145</v>
      </c>
    </row>
    <row r="69" spans="1:16" x14ac:dyDescent="0.3">
      <c r="A69" s="2" t="s">
        <v>72</v>
      </c>
      <c r="B69" s="9">
        <f>'Input Data'!$B$4+('Input Data'!$B$5-'Input Data'!$B$4)*Simulated_Numbers!B69</f>
        <v>82.678965274421572</v>
      </c>
      <c r="C69" s="9">
        <f>_xlfn.NORM.INV(Simulated_Numbers!D69,'Input Data'!$B$9,'Input Data'!$B$10)</f>
        <v>198424.40920934724</v>
      </c>
      <c r="D69" s="10">
        <f>'Input Data'!$B$14+('Input Data'!$B$15-'Input Data'!$B$14)*Simulated_Numbers!C69</f>
        <v>0.26678566938330533</v>
      </c>
      <c r="E69" s="9">
        <f t="shared" si="4"/>
        <v>16405524.838617237</v>
      </c>
      <c r="F69" s="9">
        <f t="shared" si="5"/>
        <v>145487.62037644465</v>
      </c>
      <c r="G69" s="12">
        <f>ROUNDDOWN(F69*1000/'Input Data'!$B$17,0)</f>
        <v>207839</v>
      </c>
      <c r="H69" s="9">
        <f>G69/'Input Data'!$B$21</f>
        <v>865.99583333333328</v>
      </c>
      <c r="I69" s="9">
        <f>MAX(H69,'Input Data'!$B$22)</f>
        <v>865.99583333333328</v>
      </c>
      <c r="J69" s="11">
        <f>I69*'Input Data'!$B$20</f>
        <v>10391950</v>
      </c>
      <c r="K69" s="13">
        <f>G69*'Input Data'!$B$25</f>
        <v>1039195</v>
      </c>
      <c r="L69" s="14">
        <f>E69*'Input Data'!$B$26/1000</f>
        <v>16405.524838617239</v>
      </c>
      <c r="M69" s="14">
        <f t="shared" si="6"/>
        <v>27853075.363455854</v>
      </c>
      <c r="N69" s="17" t="str">
        <f>IF(G69&gt;'Input Data'!$B$28,"Yes","No")</f>
        <v>Yes</v>
      </c>
      <c r="O69" s="18">
        <f>IF(N69="Yes",'Input Data'!$B$29,0)</f>
        <v>30000000</v>
      </c>
      <c r="P69" s="21">
        <f t="shared" si="7"/>
        <v>2146924.6365441456</v>
      </c>
    </row>
    <row r="70" spans="1:16" x14ac:dyDescent="0.3">
      <c r="A70" s="2" t="s">
        <v>73</v>
      </c>
      <c r="B70" s="9">
        <f>'Input Data'!$B$4+('Input Data'!$B$5-'Input Data'!$B$4)*Simulated_Numbers!B70</f>
        <v>82.628494174140002</v>
      </c>
      <c r="C70" s="9">
        <f>_xlfn.NORM.INV(Simulated_Numbers!D70,'Input Data'!$B$9,'Input Data'!$B$10)</f>
        <v>190462.93374677942</v>
      </c>
      <c r="D70" s="10">
        <f>'Input Data'!$B$14+('Input Data'!$B$15-'Input Data'!$B$14)*Simulated_Numbers!C70</f>
        <v>0.23126456722173308</v>
      </c>
      <c r="E70" s="9">
        <f t="shared" si="4"/>
        <v>15737665.411485378</v>
      </c>
      <c r="F70" s="9">
        <f t="shared" si="5"/>
        <v>146415.60580204887</v>
      </c>
      <c r="G70" s="12">
        <f>ROUNDDOWN(F70*1000/'Input Data'!$B$17,0)</f>
        <v>209165</v>
      </c>
      <c r="H70" s="9">
        <f>G70/'Input Data'!$B$21</f>
        <v>871.52083333333337</v>
      </c>
      <c r="I70" s="9">
        <f>MAX(H70,'Input Data'!$B$22)</f>
        <v>871.52083333333337</v>
      </c>
      <c r="J70" s="11">
        <f>I70*'Input Data'!$B$20</f>
        <v>10458250</v>
      </c>
      <c r="K70" s="13">
        <f>G70*'Input Data'!$B$25</f>
        <v>1045825</v>
      </c>
      <c r="L70" s="14">
        <f>E70*'Input Data'!$B$26/1000</f>
        <v>15737.665411485377</v>
      </c>
      <c r="M70" s="14">
        <f t="shared" si="6"/>
        <v>27257478.076896861</v>
      </c>
      <c r="N70" s="17" t="str">
        <f>IF(G70&gt;'Input Data'!$B$28,"Yes","No")</f>
        <v>Yes</v>
      </c>
      <c r="O70" s="18">
        <f>IF(N70="Yes",'Input Data'!$B$29,0)</f>
        <v>30000000</v>
      </c>
      <c r="P70" s="21">
        <f t="shared" si="7"/>
        <v>2742521.9231031388</v>
      </c>
    </row>
    <row r="71" spans="1:16" x14ac:dyDescent="0.3">
      <c r="A71" s="2" t="s">
        <v>74</v>
      </c>
      <c r="B71" s="9">
        <f>'Input Data'!$B$4+('Input Data'!$B$5-'Input Data'!$B$4)*Simulated_Numbers!B71</f>
        <v>72.604849820559437</v>
      </c>
      <c r="C71" s="9">
        <f>_xlfn.NORM.INV(Simulated_Numbers!D71,'Input Data'!$B$9,'Input Data'!$B$10)</f>
        <v>157528.15230118603</v>
      </c>
      <c r="D71" s="10">
        <f>'Input Data'!$B$14+('Input Data'!$B$15-'Input Data'!$B$14)*Simulated_Numbers!C71</f>
        <v>0.25075458070246182</v>
      </c>
      <c r="E71" s="9">
        <f t="shared" si="4"/>
        <v>11437307.840337826</v>
      </c>
      <c r="F71" s="9">
        <f t="shared" si="5"/>
        <v>118027.24652206858</v>
      </c>
      <c r="G71" s="12">
        <f>ROUNDDOWN(F71*1000/'Input Data'!$B$17,0)</f>
        <v>168610</v>
      </c>
      <c r="H71" s="9">
        <f>G71/'Input Data'!$B$21</f>
        <v>702.54166666666663</v>
      </c>
      <c r="I71" s="9">
        <f>MAX(H71,'Input Data'!$B$22)</f>
        <v>702.54166666666663</v>
      </c>
      <c r="J71" s="11">
        <f>I71*'Input Data'!$B$20</f>
        <v>8430500</v>
      </c>
      <c r="K71" s="13">
        <f>G71*'Input Data'!$B$25</f>
        <v>843050</v>
      </c>
      <c r="L71" s="14">
        <f>E71*'Input Data'!$B$26/1000</f>
        <v>11437.307840337826</v>
      </c>
      <c r="M71" s="14">
        <f t="shared" si="6"/>
        <v>20722295.148178164</v>
      </c>
      <c r="N71" s="17" t="str">
        <f>IF(G71&gt;'Input Data'!$B$28,"Yes","No")</f>
        <v>No</v>
      </c>
      <c r="O71" s="18">
        <f>IF(N71="Yes",'Input Data'!$B$29,0)</f>
        <v>0</v>
      </c>
      <c r="P71" s="21">
        <f t="shared" si="7"/>
        <v>-20722295.148178164</v>
      </c>
    </row>
    <row r="72" spans="1:16" x14ac:dyDescent="0.3">
      <c r="A72" s="2" t="s">
        <v>75</v>
      </c>
      <c r="B72" s="9">
        <f>'Input Data'!$B$4+('Input Data'!$B$5-'Input Data'!$B$4)*Simulated_Numbers!B72</f>
        <v>77.27160486641128</v>
      </c>
      <c r="C72" s="9">
        <f>_xlfn.NORM.INV(Simulated_Numbers!D72,'Input Data'!$B$9,'Input Data'!$B$10)</f>
        <v>179106.66663712828</v>
      </c>
      <c r="D72" s="10">
        <f>'Input Data'!$B$14+('Input Data'!$B$15-'Input Data'!$B$14)*Simulated_Numbers!C72</f>
        <v>0.28311991432327638</v>
      </c>
      <c r="E72" s="9">
        <f t="shared" si="4"/>
        <v>13839859.573324224</v>
      </c>
      <c r="F72" s="9">
        <f t="shared" si="5"/>
        <v>128398.00252409691</v>
      </c>
      <c r="G72" s="12">
        <f>ROUNDDOWN(F72*1000/'Input Data'!$B$17,0)</f>
        <v>183425</v>
      </c>
      <c r="H72" s="9">
        <f>G72/'Input Data'!$B$21</f>
        <v>764.27083333333337</v>
      </c>
      <c r="I72" s="9">
        <f>MAX(H72,'Input Data'!$B$22)</f>
        <v>764.27083333333337</v>
      </c>
      <c r="J72" s="11">
        <f>I72*'Input Data'!$B$20</f>
        <v>9171250</v>
      </c>
      <c r="K72" s="13">
        <f>G72*'Input Data'!$B$25</f>
        <v>917125</v>
      </c>
      <c r="L72" s="14">
        <f>E72*'Input Data'!$B$26/1000</f>
        <v>13839.859573324224</v>
      </c>
      <c r="M72" s="14">
        <f t="shared" si="6"/>
        <v>23942074.432897545</v>
      </c>
      <c r="N72" s="17" t="str">
        <f>IF(G72&gt;'Input Data'!$B$28,"Yes","No")</f>
        <v>Yes</v>
      </c>
      <c r="O72" s="18">
        <f>IF(N72="Yes",'Input Data'!$B$29,0)</f>
        <v>30000000</v>
      </c>
      <c r="P72" s="21">
        <f t="shared" si="7"/>
        <v>6057925.5671024546</v>
      </c>
    </row>
    <row r="73" spans="1:16" x14ac:dyDescent="0.3">
      <c r="A73" s="2" t="s">
        <v>76</v>
      </c>
      <c r="B73" s="9">
        <f>'Input Data'!$B$4+('Input Data'!$B$5-'Input Data'!$B$4)*Simulated_Numbers!B73</f>
        <v>72.141040525278939</v>
      </c>
      <c r="C73" s="9">
        <f>_xlfn.NORM.INV(Simulated_Numbers!D73,'Input Data'!$B$9,'Input Data'!$B$10)</f>
        <v>176769.36871228108</v>
      </c>
      <c r="D73" s="10">
        <f>'Input Data'!$B$14+('Input Data'!$B$15-'Input Data'!$B$14)*Simulated_Numbers!C73</f>
        <v>0.23160466229044196</v>
      </c>
      <c r="E73" s="9">
        <f t="shared" si="4"/>
        <v>12752326.191900644</v>
      </c>
      <c r="F73" s="9">
        <f t="shared" si="5"/>
        <v>135828.75876837861</v>
      </c>
      <c r="G73" s="12">
        <f>ROUNDDOWN(F73*1000/'Input Data'!$B$17,0)</f>
        <v>194041</v>
      </c>
      <c r="H73" s="9">
        <f>G73/'Input Data'!$B$21</f>
        <v>808.50416666666672</v>
      </c>
      <c r="I73" s="9">
        <f>MAX(H73,'Input Data'!$B$22)</f>
        <v>808.50416666666672</v>
      </c>
      <c r="J73" s="11">
        <f>I73*'Input Data'!$B$20</f>
        <v>9702050</v>
      </c>
      <c r="K73" s="13">
        <f>G73*'Input Data'!$B$25</f>
        <v>970205</v>
      </c>
      <c r="L73" s="14">
        <f>E73*'Input Data'!$B$26/1000</f>
        <v>12752.326191900644</v>
      </c>
      <c r="M73" s="14">
        <f t="shared" si="6"/>
        <v>23437333.518092543</v>
      </c>
      <c r="N73" s="17" t="str">
        <f>IF(G73&gt;'Input Data'!$B$28,"Yes","No")</f>
        <v>Yes</v>
      </c>
      <c r="O73" s="18">
        <f>IF(N73="Yes",'Input Data'!$B$29,0)</f>
        <v>30000000</v>
      </c>
      <c r="P73" s="21">
        <f t="shared" si="7"/>
        <v>6562666.4819074571</v>
      </c>
    </row>
    <row r="74" spans="1:16" x14ac:dyDescent="0.3">
      <c r="A74" s="2" t="s">
        <v>77</v>
      </c>
      <c r="B74" s="9">
        <f>'Input Data'!$B$4+('Input Data'!$B$5-'Input Data'!$B$4)*Simulated_Numbers!B74</f>
        <v>74.455379764307466</v>
      </c>
      <c r="C74" s="9">
        <f>_xlfn.NORM.INV(Simulated_Numbers!D74,'Input Data'!$B$9,'Input Data'!$B$10)</f>
        <v>182080.03082505462</v>
      </c>
      <c r="D74" s="10">
        <f>'Input Data'!$B$14+('Input Data'!$B$15-'Input Data'!$B$14)*Simulated_Numbers!C74</f>
        <v>0.27073409059100589</v>
      </c>
      <c r="E74" s="9">
        <f t="shared" si="4"/>
        <v>13556837.842576252</v>
      </c>
      <c r="F74" s="9">
        <f t="shared" si="5"/>
        <v>132784.75926485113</v>
      </c>
      <c r="G74" s="12">
        <f>ROUNDDOWN(F74*1000/'Input Data'!$B$17,0)</f>
        <v>189692</v>
      </c>
      <c r="H74" s="9">
        <f>G74/'Input Data'!$B$21</f>
        <v>790.38333333333333</v>
      </c>
      <c r="I74" s="9">
        <f>MAX(H74,'Input Data'!$B$22)</f>
        <v>790.38333333333333</v>
      </c>
      <c r="J74" s="11">
        <f>I74*'Input Data'!$B$20</f>
        <v>9484600</v>
      </c>
      <c r="K74" s="13">
        <f>G74*'Input Data'!$B$25</f>
        <v>948460</v>
      </c>
      <c r="L74" s="14">
        <f>E74*'Input Data'!$B$26/1000</f>
        <v>13556.837842576253</v>
      </c>
      <c r="M74" s="14">
        <f t="shared" si="6"/>
        <v>24003454.680418827</v>
      </c>
      <c r="N74" s="17" t="str">
        <f>IF(G74&gt;'Input Data'!$B$28,"Yes","No")</f>
        <v>Yes</v>
      </c>
      <c r="O74" s="18">
        <f>IF(N74="Yes",'Input Data'!$B$29,0)</f>
        <v>30000000</v>
      </c>
      <c r="P74" s="21">
        <f t="shared" si="7"/>
        <v>5996545.3195811734</v>
      </c>
    </row>
    <row r="75" spans="1:16" x14ac:dyDescent="0.3">
      <c r="A75" s="2" t="s">
        <v>78</v>
      </c>
      <c r="B75" s="9">
        <f>'Input Data'!$B$4+('Input Data'!$B$5-'Input Data'!$B$4)*Simulated_Numbers!B75</f>
        <v>84.737650516925527</v>
      </c>
      <c r="C75" s="9">
        <f>_xlfn.NORM.INV(Simulated_Numbers!D75,'Input Data'!$B$9,'Input Data'!$B$10)</f>
        <v>167507.12605464229</v>
      </c>
      <c r="D75" s="10">
        <f>'Input Data'!$B$14+('Input Data'!$B$15-'Input Data'!$B$14)*Simulated_Numbers!C75</f>
        <v>0.28053284712649446</v>
      </c>
      <c r="E75" s="9">
        <f t="shared" si="4"/>
        <v>14194160.306712868</v>
      </c>
      <c r="F75" s="9">
        <f t="shared" si="5"/>
        <v>120515.87506855688</v>
      </c>
      <c r="G75" s="12">
        <f>ROUNDDOWN(F75*1000/'Input Data'!$B$17,0)</f>
        <v>172165</v>
      </c>
      <c r="H75" s="9">
        <f>G75/'Input Data'!$B$21</f>
        <v>717.35416666666663</v>
      </c>
      <c r="I75" s="9">
        <f>MAX(H75,'Input Data'!$B$22)</f>
        <v>717.35416666666663</v>
      </c>
      <c r="J75" s="11">
        <f>I75*'Input Data'!$B$20</f>
        <v>8608250</v>
      </c>
      <c r="K75" s="13">
        <f>G75*'Input Data'!$B$25</f>
        <v>860825</v>
      </c>
      <c r="L75" s="14">
        <f>E75*'Input Data'!$B$26/1000</f>
        <v>14194.160306712867</v>
      </c>
      <c r="M75" s="14">
        <f t="shared" si="6"/>
        <v>23677429.46701958</v>
      </c>
      <c r="N75" s="17" t="str">
        <f>IF(G75&gt;'Input Data'!$B$28,"Yes","No")</f>
        <v>Yes</v>
      </c>
      <c r="O75" s="18">
        <f>IF(N75="Yes",'Input Data'!$B$29,0)</f>
        <v>30000000</v>
      </c>
      <c r="P75" s="21">
        <f t="shared" si="7"/>
        <v>6322570.5329804197</v>
      </c>
    </row>
    <row r="76" spans="1:16" x14ac:dyDescent="0.3">
      <c r="A76" s="2" t="s">
        <v>79</v>
      </c>
      <c r="B76" s="9">
        <f>'Input Data'!$B$4+('Input Data'!$B$5-'Input Data'!$B$4)*Simulated_Numbers!B76</f>
        <v>80.484868307604444</v>
      </c>
      <c r="C76" s="9">
        <f>_xlfn.NORM.INV(Simulated_Numbers!D76,'Input Data'!$B$9,'Input Data'!$B$10)</f>
        <v>159141.60125157403</v>
      </c>
      <c r="D76" s="10">
        <f>'Input Data'!$B$14+('Input Data'!$B$15-'Input Data'!$B$14)*Simulated_Numbers!C76</f>
        <v>0.2463205753394303</v>
      </c>
      <c r="E76" s="9">
        <f t="shared" si="4"/>
        <v>12808490.818994233</v>
      </c>
      <c r="F76" s="9">
        <f t="shared" si="5"/>
        <v>119941.75047084811</v>
      </c>
      <c r="G76" s="12">
        <f>ROUNDDOWN(F76*1000/'Input Data'!$B$17,0)</f>
        <v>171345</v>
      </c>
      <c r="H76" s="9">
        <f>G76/'Input Data'!$B$21</f>
        <v>713.9375</v>
      </c>
      <c r="I76" s="9">
        <f>MAX(H76,'Input Data'!$B$22)</f>
        <v>713.9375</v>
      </c>
      <c r="J76" s="11">
        <f>I76*'Input Data'!$B$20</f>
        <v>8567250</v>
      </c>
      <c r="K76" s="13">
        <f>G76*'Input Data'!$B$25</f>
        <v>856725</v>
      </c>
      <c r="L76" s="14">
        <f>E76*'Input Data'!$B$26/1000</f>
        <v>12808.490818994233</v>
      </c>
      <c r="M76" s="14">
        <f t="shared" si="6"/>
        <v>22245274.309813228</v>
      </c>
      <c r="N76" s="17" t="str">
        <f>IF(G76&gt;'Input Data'!$B$28,"Yes","No")</f>
        <v>Yes</v>
      </c>
      <c r="O76" s="18">
        <f>IF(N76="Yes",'Input Data'!$B$29,0)</f>
        <v>30000000</v>
      </c>
      <c r="P76" s="21">
        <f t="shared" si="7"/>
        <v>7754725.6901867725</v>
      </c>
    </row>
    <row r="77" spans="1:16" x14ac:dyDescent="0.3">
      <c r="A77" s="2" t="s">
        <v>80</v>
      </c>
      <c r="B77" s="9">
        <f>'Input Data'!$B$4+('Input Data'!$B$5-'Input Data'!$B$4)*Simulated_Numbers!B77</f>
        <v>79.234432937929512</v>
      </c>
      <c r="C77" s="9">
        <f>_xlfn.NORM.INV(Simulated_Numbers!D77,'Input Data'!$B$9,'Input Data'!$B$10)</f>
        <v>177430.96707577605</v>
      </c>
      <c r="D77" s="10">
        <f>'Input Data'!$B$14+('Input Data'!$B$15-'Input Data'!$B$14)*Simulated_Numbers!C77</f>
        <v>0.29107771955520922</v>
      </c>
      <c r="E77" s="9">
        <f t="shared" si="4"/>
        <v>14058642.061877556</v>
      </c>
      <c r="F77" s="9">
        <f t="shared" si="5"/>
        <v>125784.76580088375</v>
      </c>
      <c r="G77" s="12">
        <f>ROUNDDOWN(F77*1000/'Input Data'!$B$17,0)</f>
        <v>179692</v>
      </c>
      <c r="H77" s="9">
        <f>G77/'Input Data'!$B$21</f>
        <v>748.7166666666667</v>
      </c>
      <c r="I77" s="9">
        <f>MAX(H77,'Input Data'!$B$22)</f>
        <v>748.7166666666667</v>
      </c>
      <c r="J77" s="11">
        <f>I77*'Input Data'!$B$20</f>
        <v>8984600</v>
      </c>
      <c r="K77" s="13">
        <f>G77*'Input Data'!$B$25</f>
        <v>898460</v>
      </c>
      <c r="L77" s="14">
        <f>E77*'Input Data'!$B$26/1000</f>
        <v>14058.642061877556</v>
      </c>
      <c r="M77" s="14">
        <f t="shared" si="6"/>
        <v>23955760.703939434</v>
      </c>
      <c r="N77" s="17" t="str">
        <f>IF(G77&gt;'Input Data'!$B$28,"Yes","No")</f>
        <v>Yes</v>
      </c>
      <c r="O77" s="18">
        <f>IF(N77="Yes",'Input Data'!$B$29,0)</f>
        <v>30000000</v>
      </c>
      <c r="P77" s="21">
        <f t="shared" si="7"/>
        <v>6044239.2960605659</v>
      </c>
    </row>
    <row r="78" spans="1:16" x14ac:dyDescent="0.3">
      <c r="A78" s="2" t="s">
        <v>81</v>
      </c>
      <c r="B78" s="9">
        <f>'Input Data'!$B$4+('Input Data'!$B$5-'Input Data'!$B$4)*Simulated_Numbers!B78</f>
        <v>81.315087350066591</v>
      </c>
      <c r="C78" s="9">
        <f>_xlfn.NORM.INV(Simulated_Numbers!D78,'Input Data'!$B$9,'Input Data'!$B$10)</f>
        <v>198768.21448469511</v>
      </c>
      <c r="D78" s="10">
        <f>'Input Data'!$B$14+('Input Data'!$B$15-'Input Data'!$B$14)*Simulated_Numbers!C78</f>
        <v>0.29418268883700904</v>
      </c>
      <c r="E78" s="9">
        <f t="shared" si="4"/>
        <v>16162854.723239755</v>
      </c>
      <c r="F78" s="9">
        <f t="shared" si="5"/>
        <v>140294.04669225618</v>
      </c>
      <c r="G78" s="12">
        <f>ROUNDDOWN(F78*1000/'Input Data'!$B$17,0)</f>
        <v>200420</v>
      </c>
      <c r="H78" s="9">
        <f>G78/'Input Data'!$B$21</f>
        <v>835.08333333333337</v>
      </c>
      <c r="I78" s="9">
        <f>MAX(H78,'Input Data'!$B$22)</f>
        <v>835.08333333333337</v>
      </c>
      <c r="J78" s="11">
        <f>I78*'Input Data'!$B$20</f>
        <v>10021000</v>
      </c>
      <c r="K78" s="13">
        <f>G78*'Input Data'!$B$25</f>
        <v>1002100</v>
      </c>
      <c r="L78" s="14">
        <f>E78*'Input Data'!$B$26/1000</f>
        <v>16162.854723239756</v>
      </c>
      <c r="M78" s="14">
        <f t="shared" si="6"/>
        <v>27202117.577962995</v>
      </c>
      <c r="N78" s="17" t="str">
        <f>IF(G78&gt;'Input Data'!$B$28,"Yes","No")</f>
        <v>Yes</v>
      </c>
      <c r="O78" s="18">
        <f>IF(N78="Yes",'Input Data'!$B$29,0)</f>
        <v>30000000</v>
      </c>
      <c r="P78" s="21">
        <f t="shared" si="7"/>
        <v>2797882.4220370054</v>
      </c>
    </row>
    <row r="79" spans="1:16" x14ac:dyDescent="0.3">
      <c r="A79" s="2" t="s">
        <v>82</v>
      </c>
      <c r="B79" s="9">
        <f>'Input Data'!$B$4+('Input Data'!$B$5-'Input Data'!$B$4)*Simulated_Numbers!B79</f>
        <v>89.13725661008715</v>
      </c>
      <c r="C79" s="9">
        <f>_xlfn.NORM.INV(Simulated_Numbers!D79,'Input Data'!$B$9,'Input Data'!$B$10)</f>
        <v>180468.50087004717</v>
      </c>
      <c r="D79" s="10">
        <f>'Input Data'!$B$14+('Input Data'!$B$15-'Input Data'!$B$14)*Simulated_Numbers!C79</f>
        <v>0.29853969227959926</v>
      </c>
      <c r="E79" s="9">
        <f t="shared" si="4"/>
        <v>16086467.072091131</v>
      </c>
      <c r="F79" s="9">
        <f t="shared" si="5"/>
        <v>126591.49015414268</v>
      </c>
      <c r="G79" s="12">
        <f>ROUNDDOWN(F79*1000/'Input Data'!$B$17,0)</f>
        <v>180844</v>
      </c>
      <c r="H79" s="9">
        <f>G79/'Input Data'!$B$21</f>
        <v>753.51666666666665</v>
      </c>
      <c r="I79" s="9">
        <f>MAX(H79,'Input Data'!$B$22)</f>
        <v>753.51666666666665</v>
      </c>
      <c r="J79" s="11">
        <f>I79*'Input Data'!$B$20</f>
        <v>9042200</v>
      </c>
      <c r="K79" s="13">
        <f>G79*'Input Data'!$B$25</f>
        <v>904220</v>
      </c>
      <c r="L79" s="14">
        <f>E79*'Input Data'!$B$26/1000</f>
        <v>16086.467072091131</v>
      </c>
      <c r="M79" s="14">
        <f t="shared" si="6"/>
        <v>26048973.539163224</v>
      </c>
      <c r="N79" s="17" t="str">
        <f>IF(G79&gt;'Input Data'!$B$28,"Yes","No")</f>
        <v>Yes</v>
      </c>
      <c r="O79" s="18">
        <f>IF(N79="Yes",'Input Data'!$B$29,0)</f>
        <v>30000000</v>
      </c>
      <c r="P79" s="21">
        <f t="shared" si="7"/>
        <v>3951026.4608367756</v>
      </c>
    </row>
    <row r="80" spans="1:16" x14ac:dyDescent="0.3">
      <c r="A80" s="2" t="s">
        <v>83</v>
      </c>
      <c r="B80" s="9">
        <f>'Input Data'!$B$4+('Input Data'!$B$5-'Input Data'!$B$4)*Simulated_Numbers!B80</f>
        <v>72.886967657863678</v>
      </c>
      <c r="C80" s="9">
        <f>_xlfn.NORM.INV(Simulated_Numbers!D80,'Input Data'!$B$9,'Input Data'!$B$10)</f>
        <v>180540.60695064347</v>
      </c>
      <c r="D80" s="10">
        <f>'Input Data'!$B$14+('Input Data'!$B$15-'Input Data'!$B$14)*Simulated_Numbers!C80</f>
        <v>0.28283733090055602</v>
      </c>
      <c r="E80" s="9">
        <f t="shared" si="4"/>
        <v>13159057.37974263</v>
      </c>
      <c r="F80" s="9">
        <f t="shared" si="5"/>
        <v>129476.98356155709</v>
      </c>
      <c r="G80" s="12">
        <f>ROUNDDOWN(F80*1000/'Input Data'!$B$17,0)</f>
        <v>184967</v>
      </c>
      <c r="H80" s="9">
        <f>G80/'Input Data'!$B$21</f>
        <v>770.69583333333333</v>
      </c>
      <c r="I80" s="9">
        <f>MAX(H80,'Input Data'!$B$22)</f>
        <v>770.69583333333333</v>
      </c>
      <c r="J80" s="11">
        <f>I80*'Input Data'!$B$20</f>
        <v>9248350</v>
      </c>
      <c r="K80" s="13">
        <f>G80*'Input Data'!$B$25</f>
        <v>924835</v>
      </c>
      <c r="L80" s="14">
        <f>E80*'Input Data'!$B$26/1000</f>
        <v>13159.05737974263</v>
      </c>
      <c r="M80" s="14">
        <f t="shared" si="6"/>
        <v>23345401.437122375</v>
      </c>
      <c r="N80" s="17" t="str">
        <f>IF(G80&gt;'Input Data'!$B$28,"Yes","No")</f>
        <v>Yes</v>
      </c>
      <c r="O80" s="18">
        <f>IF(N80="Yes",'Input Data'!$B$29,0)</f>
        <v>30000000</v>
      </c>
      <c r="P80" s="21">
        <f t="shared" si="7"/>
        <v>6654598.5628776252</v>
      </c>
    </row>
    <row r="81" spans="1:16" x14ac:dyDescent="0.3">
      <c r="A81" s="2" t="s">
        <v>84</v>
      </c>
      <c r="B81" s="9">
        <f>'Input Data'!$B$4+('Input Data'!$B$5-'Input Data'!$B$4)*Simulated_Numbers!B81</f>
        <v>75.124193703568395</v>
      </c>
      <c r="C81" s="9">
        <f>_xlfn.NORM.INV(Simulated_Numbers!D81,'Input Data'!$B$9,'Input Data'!$B$10)</f>
        <v>200112.98986779767</v>
      </c>
      <c r="D81" s="10">
        <f>'Input Data'!$B$14+('Input Data'!$B$15-'Input Data'!$B$14)*Simulated_Numbers!C81</f>
        <v>0.23552534789193924</v>
      </c>
      <c r="E81" s="9">
        <f t="shared" si="4"/>
        <v>15033327.013428653</v>
      </c>
      <c r="F81" s="9">
        <f t="shared" si="5"/>
        <v>152981.30831148851</v>
      </c>
      <c r="G81" s="12">
        <f>ROUNDDOWN(F81*1000/'Input Data'!$B$17,0)</f>
        <v>218544</v>
      </c>
      <c r="H81" s="9">
        <f>G81/'Input Data'!$B$21</f>
        <v>910.6</v>
      </c>
      <c r="I81" s="9">
        <f>MAX(H81,'Input Data'!$B$22)</f>
        <v>910.6</v>
      </c>
      <c r="J81" s="11">
        <f>I81*'Input Data'!$B$20</f>
        <v>10927200</v>
      </c>
      <c r="K81" s="13">
        <f>G81*'Input Data'!$B$25</f>
        <v>1092720</v>
      </c>
      <c r="L81" s="14">
        <f>E81*'Input Data'!$B$26/1000</f>
        <v>15033.327013428652</v>
      </c>
      <c r="M81" s="14">
        <f t="shared" si="6"/>
        <v>27068280.340442084</v>
      </c>
      <c r="N81" s="17" t="str">
        <f>IF(G81&gt;'Input Data'!$B$28,"Yes","No")</f>
        <v>Yes</v>
      </c>
      <c r="O81" s="18">
        <f>IF(N81="Yes",'Input Data'!$B$29,0)</f>
        <v>30000000</v>
      </c>
      <c r="P81" s="21">
        <f t="shared" si="7"/>
        <v>2931719.6595579162</v>
      </c>
    </row>
    <row r="82" spans="1:16" x14ac:dyDescent="0.3">
      <c r="A82" s="2" t="s">
        <v>85</v>
      </c>
      <c r="B82" s="9">
        <f>'Input Data'!$B$4+('Input Data'!$B$5-'Input Data'!$B$4)*Simulated_Numbers!B82</f>
        <v>76.272463671189328</v>
      </c>
      <c r="C82" s="9">
        <f>_xlfn.NORM.INV(Simulated_Numbers!D82,'Input Data'!$B$9,'Input Data'!$B$10)</f>
        <v>195856.36688414481</v>
      </c>
      <c r="D82" s="10">
        <f>'Input Data'!$B$14+('Input Data'!$B$15-'Input Data'!$B$14)*Simulated_Numbers!C82</f>
        <v>0.23382777660905329</v>
      </c>
      <c r="E82" s="9">
        <f t="shared" si="4"/>
        <v>14938447.627942063</v>
      </c>
      <c r="F82" s="9">
        <f t="shared" si="5"/>
        <v>150059.70808089821</v>
      </c>
      <c r="G82" s="12">
        <f>ROUNDDOWN(F82*1000/'Input Data'!$B$17,0)</f>
        <v>214371</v>
      </c>
      <c r="H82" s="9">
        <f>G82/'Input Data'!$B$21</f>
        <v>893.21249999999998</v>
      </c>
      <c r="I82" s="9">
        <f>MAX(H82,'Input Data'!$B$22)</f>
        <v>893.21249999999998</v>
      </c>
      <c r="J82" s="11">
        <f>I82*'Input Data'!$B$20</f>
        <v>10718550</v>
      </c>
      <c r="K82" s="13">
        <f>G82*'Input Data'!$B$25</f>
        <v>1071855</v>
      </c>
      <c r="L82" s="14">
        <f>E82*'Input Data'!$B$26/1000</f>
        <v>14938.447627942063</v>
      </c>
      <c r="M82" s="14">
        <f t="shared" si="6"/>
        <v>26743791.075570006</v>
      </c>
      <c r="N82" s="17" t="str">
        <f>IF(G82&gt;'Input Data'!$B$28,"Yes","No")</f>
        <v>Yes</v>
      </c>
      <c r="O82" s="18">
        <f>IF(N82="Yes",'Input Data'!$B$29,0)</f>
        <v>30000000</v>
      </c>
      <c r="P82" s="21">
        <f t="shared" si="7"/>
        <v>3256208.9244299941</v>
      </c>
    </row>
    <row r="83" spans="1:16" x14ac:dyDescent="0.3">
      <c r="A83" s="2" t="s">
        <v>86</v>
      </c>
      <c r="B83" s="9">
        <f>'Input Data'!$B$4+('Input Data'!$B$5-'Input Data'!$B$4)*Simulated_Numbers!B83</f>
        <v>76.396389378770749</v>
      </c>
      <c r="C83" s="9">
        <f>_xlfn.NORM.INV(Simulated_Numbers!D83,'Input Data'!$B$9,'Input Data'!$B$10)</f>
        <v>183922.90263756152</v>
      </c>
      <c r="D83" s="10">
        <f>'Input Data'!$B$14+('Input Data'!$B$15-'Input Data'!$B$14)*Simulated_Numbers!C83</f>
        <v>0.28941660332974023</v>
      </c>
      <c r="E83" s="9">
        <f t="shared" si="4"/>
        <v>14051045.685572892</v>
      </c>
      <c r="F83" s="9">
        <f t="shared" si="5"/>
        <v>130692.56088165194</v>
      </c>
      <c r="G83" s="12">
        <f>ROUNDDOWN(F83*1000/'Input Data'!$B$17,0)</f>
        <v>186703</v>
      </c>
      <c r="H83" s="9">
        <f>G83/'Input Data'!$B$21</f>
        <v>777.92916666666667</v>
      </c>
      <c r="I83" s="9">
        <f>MAX(H83,'Input Data'!$B$22)</f>
        <v>777.92916666666667</v>
      </c>
      <c r="J83" s="11">
        <f>I83*'Input Data'!$B$20</f>
        <v>9335150</v>
      </c>
      <c r="K83" s="13">
        <f>G83*'Input Data'!$B$25</f>
        <v>933515</v>
      </c>
      <c r="L83" s="14">
        <f>E83*'Input Data'!$B$26/1000</f>
        <v>14051.045685572892</v>
      </c>
      <c r="M83" s="14">
        <f t="shared" si="6"/>
        <v>24333761.731258467</v>
      </c>
      <c r="N83" s="17" t="str">
        <f>IF(G83&gt;'Input Data'!$B$28,"Yes","No")</f>
        <v>Yes</v>
      </c>
      <c r="O83" s="18">
        <f>IF(N83="Yes",'Input Data'!$B$29,0)</f>
        <v>30000000</v>
      </c>
      <c r="P83" s="21">
        <f t="shared" si="7"/>
        <v>5666238.2687415332</v>
      </c>
    </row>
    <row r="84" spans="1:16" x14ac:dyDescent="0.3">
      <c r="A84" s="2" t="s">
        <v>87</v>
      </c>
      <c r="B84" s="9">
        <f>'Input Data'!$B$4+('Input Data'!$B$5-'Input Data'!$B$4)*Simulated_Numbers!B84</f>
        <v>77.758997365320468</v>
      </c>
      <c r="C84" s="9">
        <f>_xlfn.NORM.INV(Simulated_Numbers!D84,'Input Data'!$B$9,'Input Data'!$B$10)</f>
        <v>156310.75815844571</v>
      </c>
      <c r="D84" s="10">
        <f>'Input Data'!$B$14+('Input Data'!$B$15-'Input Data'!$B$14)*Simulated_Numbers!C84</f>
        <v>0.28504243084918091</v>
      </c>
      <c r="E84" s="9">
        <f t="shared" si="4"/>
        <v>12154567.831813825</v>
      </c>
      <c r="F84" s="9">
        <f t="shared" si="5"/>
        <v>111755.55968508391</v>
      </c>
      <c r="G84" s="12">
        <f>ROUNDDOWN(F84*1000/'Input Data'!$B$17,0)</f>
        <v>159650</v>
      </c>
      <c r="H84" s="9">
        <f>G84/'Input Data'!$B$21</f>
        <v>665.20833333333337</v>
      </c>
      <c r="I84" s="9">
        <f>MAX(H84,'Input Data'!$B$22)</f>
        <v>700</v>
      </c>
      <c r="J84" s="11">
        <f>I84*'Input Data'!$B$20</f>
        <v>8400000</v>
      </c>
      <c r="K84" s="13">
        <f>G84*'Input Data'!$B$25</f>
        <v>798250</v>
      </c>
      <c r="L84" s="14">
        <f>E84*'Input Data'!$B$26/1000</f>
        <v>12154.567831813825</v>
      </c>
      <c r="M84" s="14">
        <f t="shared" si="6"/>
        <v>21364972.399645641</v>
      </c>
      <c r="N84" s="17" t="str">
        <f>IF(G84&gt;'Input Data'!$B$28,"Yes","No")</f>
        <v>No</v>
      </c>
      <c r="O84" s="18">
        <f>IF(N84="Yes",'Input Data'!$B$29,0)</f>
        <v>0</v>
      </c>
      <c r="P84" s="21">
        <f t="shared" si="7"/>
        <v>-21364972.399645641</v>
      </c>
    </row>
    <row r="85" spans="1:16" x14ac:dyDescent="0.3">
      <c r="A85" s="2" t="s">
        <v>88</v>
      </c>
      <c r="B85" s="9">
        <f>'Input Data'!$B$4+('Input Data'!$B$5-'Input Data'!$B$4)*Simulated_Numbers!B85</f>
        <v>72.574348584896114</v>
      </c>
      <c r="C85" s="9">
        <f>_xlfn.NORM.INV(Simulated_Numbers!D85,'Input Data'!$B$9,'Input Data'!$B$10)</f>
        <v>153685.62886445958</v>
      </c>
      <c r="D85" s="10">
        <f>'Input Data'!$B$14+('Input Data'!$B$15-'Input Data'!$B$14)*Simulated_Numbers!C85</f>
        <v>0.27093088508972574</v>
      </c>
      <c r="E85" s="9">
        <f t="shared" si="4"/>
        <v>11153634.401698261</v>
      </c>
      <c r="F85" s="9">
        <f t="shared" si="5"/>
        <v>112047.44541064044</v>
      </c>
      <c r="G85" s="12">
        <f>ROUNDDOWN(F85*1000/'Input Data'!$B$17,0)</f>
        <v>160067</v>
      </c>
      <c r="H85" s="9">
        <f>G85/'Input Data'!$B$21</f>
        <v>666.94583333333333</v>
      </c>
      <c r="I85" s="9">
        <f>MAX(H85,'Input Data'!$B$22)</f>
        <v>700</v>
      </c>
      <c r="J85" s="11">
        <f>I85*'Input Data'!$B$20</f>
        <v>8400000</v>
      </c>
      <c r="K85" s="13">
        <f>G85*'Input Data'!$B$25</f>
        <v>800335</v>
      </c>
      <c r="L85" s="14">
        <f>E85*'Input Data'!$B$26/1000</f>
        <v>11153.634401698262</v>
      </c>
      <c r="M85" s="14">
        <f t="shared" si="6"/>
        <v>20365123.036099959</v>
      </c>
      <c r="N85" s="17" t="str">
        <f>IF(G85&gt;'Input Data'!$B$28,"Yes","No")</f>
        <v>No</v>
      </c>
      <c r="O85" s="18">
        <f>IF(N85="Yes",'Input Data'!$B$29,0)</f>
        <v>0</v>
      </c>
      <c r="P85" s="21">
        <f t="shared" si="7"/>
        <v>-20365123.036099959</v>
      </c>
    </row>
    <row r="86" spans="1:16" x14ac:dyDescent="0.3">
      <c r="A86" s="2" t="s">
        <v>89</v>
      </c>
      <c r="B86" s="9">
        <f>'Input Data'!$B$4+('Input Data'!$B$5-'Input Data'!$B$4)*Simulated_Numbers!B86</f>
        <v>84.818821853250554</v>
      </c>
      <c r="C86" s="9">
        <f>_xlfn.NORM.INV(Simulated_Numbers!D86,'Input Data'!$B$9,'Input Data'!$B$10)</f>
        <v>171411.24285182275</v>
      </c>
      <c r="D86" s="10">
        <f>'Input Data'!$B$14+('Input Data'!$B$15-'Input Data'!$B$14)*Simulated_Numbers!C86</f>
        <v>0.26110397639926253</v>
      </c>
      <c r="E86" s="9">
        <f t="shared" si="4"/>
        <v>14538899.671093022</v>
      </c>
      <c r="F86" s="9">
        <f t="shared" si="5"/>
        <v>126655.08574367217</v>
      </c>
      <c r="G86" s="12">
        <f>ROUNDDOWN(F86*1000/'Input Data'!$B$17,0)</f>
        <v>180935</v>
      </c>
      <c r="H86" s="9">
        <f>G86/'Input Data'!$B$21</f>
        <v>753.89583333333337</v>
      </c>
      <c r="I86" s="9">
        <f>MAX(H86,'Input Data'!$B$22)</f>
        <v>753.89583333333337</v>
      </c>
      <c r="J86" s="11">
        <f>I86*'Input Data'!$B$20</f>
        <v>9046750</v>
      </c>
      <c r="K86" s="13">
        <f>G86*'Input Data'!$B$25</f>
        <v>904675</v>
      </c>
      <c r="L86" s="14">
        <f>E86*'Input Data'!$B$26/1000</f>
        <v>14538.899671093022</v>
      </c>
      <c r="M86" s="14">
        <f t="shared" si="6"/>
        <v>24504863.570764117</v>
      </c>
      <c r="N86" s="17" t="str">
        <f>IF(G86&gt;'Input Data'!$B$28,"Yes","No")</f>
        <v>Yes</v>
      </c>
      <c r="O86" s="18">
        <f>IF(N86="Yes",'Input Data'!$B$29,0)</f>
        <v>30000000</v>
      </c>
      <c r="P86" s="21">
        <f t="shared" si="7"/>
        <v>5495136.4292358831</v>
      </c>
    </row>
    <row r="87" spans="1:16" x14ac:dyDescent="0.3">
      <c r="A87" s="2" t="s">
        <v>90</v>
      </c>
      <c r="B87" s="9">
        <f>'Input Data'!$B$4+('Input Data'!$B$5-'Input Data'!$B$4)*Simulated_Numbers!B87</f>
        <v>85.280713785569688</v>
      </c>
      <c r="C87" s="9">
        <f>_xlfn.NORM.INV(Simulated_Numbers!D87,'Input Data'!$B$9,'Input Data'!$B$10)</f>
        <v>172450.68088633911</v>
      </c>
      <c r="D87" s="10">
        <f>'Input Data'!$B$14+('Input Data'!$B$15-'Input Data'!$B$14)*Simulated_Numbers!C87</f>
        <v>0.27615564975481699</v>
      </c>
      <c r="E87" s="9">
        <f t="shared" si="4"/>
        <v>14706717.158794498</v>
      </c>
      <c r="F87" s="9">
        <f t="shared" si="5"/>
        <v>124827.45105551153</v>
      </c>
      <c r="G87" s="12">
        <f>ROUNDDOWN(F87*1000/'Input Data'!$B$17,0)</f>
        <v>178324</v>
      </c>
      <c r="H87" s="9">
        <f>G87/'Input Data'!$B$21</f>
        <v>743.01666666666665</v>
      </c>
      <c r="I87" s="9">
        <f>MAX(H87,'Input Data'!$B$22)</f>
        <v>743.01666666666665</v>
      </c>
      <c r="J87" s="11">
        <f>I87*'Input Data'!$B$20</f>
        <v>8916200</v>
      </c>
      <c r="K87" s="13">
        <f>G87*'Input Data'!$B$25</f>
        <v>891620</v>
      </c>
      <c r="L87" s="14">
        <f>E87*'Input Data'!$B$26/1000</f>
        <v>14706.717158794498</v>
      </c>
      <c r="M87" s="14">
        <f t="shared" si="6"/>
        <v>24529243.875953294</v>
      </c>
      <c r="N87" s="17" t="str">
        <f>IF(G87&gt;'Input Data'!$B$28,"Yes","No")</f>
        <v>Yes</v>
      </c>
      <c r="O87" s="18">
        <f>IF(N87="Yes",'Input Data'!$B$29,0)</f>
        <v>30000000</v>
      </c>
      <c r="P87" s="21">
        <f t="shared" si="7"/>
        <v>5470756.1240467057</v>
      </c>
    </row>
    <row r="88" spans="1:16" x14ac:dyDescent="0.3">
      <c r="A88" s="2" t="s">
        <v>91</v>
      </c>
      <c r="B88" s="9">
        <f>'Input Data'!$B$4+('Input Data'!$B$5-'Input Data'!$B$4)*Simulated_Numbers!B88</f>
        <v>72.340268010533251</v>
      </c>
      <c r="C88" s="9">
        <f>_xlfn.NORM.INV(Simulated_Numbers!D88,'Input Data'!$B$9,'Input Data'!$B$10)</f>
        <v>201773.91665272292</v>
      </c>
      <c r="D88" s="10">
        <f>'Input Data'!$B$14+('Input Data'!$B$15-'Input Data'!$B$14)*Simulated_Numbers!C88</f>
        <v>0.21610581728140071</v>
      </c>
      <c r="E88" s="9">
        <f t="shared" si="4"/>
        <v>14596379.208192974</v>
      </c>
      <c r="F88" s="9">
        <f t="shared" si="5"/>
        <v>158169.399488417</v>
      </c>
      <c r="G88" s="12">
        <f>ROUNDDOWN(F88*1000/'Input Data'!$B$17,0)</f>
        <v>225956</v>
      </c>
      <c r="H88" s="9">
        <f>G88/'Input Data'!$B$21</f>
        <v>941.48333333333335</v>
      </c>
      <c r="I88" s="9">
        <f>MAX(H88,'Input Data'!$B$22)</f>
        <v>941.48333333333335</v>
      </c>
      <c r="J88" s="11">
        <f>I88*'Input Data'!$B$20</f>
        <v>11297800</v>
      </c>
      <c r="K88" s="13">
        <f>G88*'Input Data'!$B$25</f>
        <v>1129780</v>
      </c>
      <c r="L88" s="14">
        <f>E88*'Input Data'!$B$26/1000</f>
        <v>14596.379208192975</v>
      </c>
      <c r="M88" s="14">
        <f t="shared" si="6"/>
        <v>27038555.587401167</v>
      </c>
      <c r="N88" s="17" t="str">
        <f>IF(G88&gt;'Input Data'!$B$28,"Yes","No")</f>
        <v>Yes</v>
      </c>
      <c r="O88" s="18">
        <f>IF(N88="Yes",'Input Data'!$B$29,0)</f>
        <v>30000000</v>
      </c>
      <c r="P88" s="21">
        <f t="shared" si="7"/>
        <v>2961444.4125988334</v>
      </c>
    </row>
    <row r="89" spans="1:16" x14ac:dyDescent="0.3">
      <c r="A89" s="2" t="s">
        <v>92</v>
      </c>
      <c r="B89" s="9">
        <f>'Input Data'!$B$4+('Input Data'!$B$5-'Input Data'!$B$4)*Simulated_Numbers!B89</f>
        <v>78.174787993223447</v>
      </c>
      <c r="C89" s="9">
        <f>_xlfn.NORM.INV(Simulated_Numbers!D89,'Input Data'!$B$9,'Input Data'!$B$10)</f>
        <v>187103.54305967642</v>
      </c>
      <c r="D89" s="10">
        <f>'Input Data'!$B$14+('Input Data'!$B$15-'Input Data'!$B$14)*Simulated_Numbers!C89</f>
        <v>0.28442204718630892</v>
      </c>
      <c r="E89" s="9">
        <f t="shared" si="4"/>
        <v>14626779.811471159</v>
      </c>
      <c r="F89" s="9">
        <f t="shared" si="5"/>
        <v>133887.17030683154</v>
      </c>
      <c r="G89" s="12">
        <f>ROUNDDOWN(F89*1000/'Input Data'!$B$17,0)</f>
        <v>191267</v>
      </c>
      <c r="H89" s="9">
        <f>G89/'Input Data'!$B$21</f>
        <v>796.94583333333333</v>
      </c>
      <c r="I89" s="9">
        <f>MAX(H89,'Input Data'!$B$22)</f>
        <v>796.94583333333333</v>
      </c>
      <c r="J89" s="11">
        <f>I89*'Input Data'!$B$20</f>
        <v>9563350</v>
      </c>
      <c r="K89" s="13">
        <f>G89*'Input Data'!$B$25</f>
        <v>956335</v>
      </c>
      <c r="L89" s="14">
        <f>E89*'Input Data'!$B$26/1000</f>
        <v>14626.779811471159</v>
      </c>
      <c r="M89" s="14">
        <f t="shared" si="6"/>
        <v>25161091.591282628</v>
      </c>
      <c r="N89" s="17" t="str">
        <f>IF(G89&gt;'Input Data'!$B$28,"Yes","No")</f>
        <v>Yes</v>
      </c>
      <c r="O89" s="18">
        <f>IF(N89="Yes",'Input Data'!$B$29,0)</f>
        <v>30000000</v>
      </c>
      <c r="P89" s="21">
        <f t="shared" si="7"/>
        <v>4838908.4087173715</v>
      </c>
    </row>
    <row r="90" spans="1:16" x14ac:dyDescent="0.3">
      <c r="A90" s="2" t="s">
        <v>93</v>
      </c>
      <c r="B90" s="9">
        <f>'Input Data'!$B$4+('Input Data'!$B$5-'Input Data'!$B$4)*Simulated_Numbers!B90</f>
        <v>86.00222223486152</v>
      </c>
      <c r="C90" s="9">
        <f>_xlfn.NORM.INV(Simulated_Numbers!D90,'Input Data'!$B$9,'Input Data'!$B$10)</f>
        <v>169823.48287127307</v>
      </c>
      <c r="D90" s="10">
        <f>'Input Data'!$B$14+('Input Data'!$B$15-'Input Data'!$B$14)*Simulated_Numbers!C90</f>
        <v>0.20612220927296207</v>
      </c>
      <c r="E90" s="9">
        <f t="shared" si="4"/>
        <v>14605196.914593425</v>
      </c>
      <c r="F90" s="9">
        <f t="shared" si="5"/>
        <v>134819.09139541723</v>
      </c>
      <c r="G90" s="12">
        <f>ROUNDDOWN(F90*1000/'Input Data'!$B$17,0)</f>
        <v>192598</v>
      </c>
      <c r="H90" s="9">
        <f>G90/'Input Data'!$B$21</f>
        <v>802.49166666666667</v>
      </c>
      <c r="I90" s="9">
        <f>MAX(H90,'Input Data'!$B$22)</f>
        <v>802.49166666666667</v>
      </c>
      <c r="J90" s="11">
        <f>I90*'Input Data'!$B$20</f>
        <v>9629900</v>
      </c>
      <c r="K90" s="13">
        <f>G90*'Input Data'!$B$25</f>
        <v>962990</v>
      </c>
      <c r="L90" s="14">
        <f>E90*'Input Data'!$B$26/1000</f>
        <v>14605.196914593425</v>
      </c>
      <c r="M90" s="14">
        <f t="shared" si="6"/>
        <v>25212692.111508019</v>
      </c>
      <c r="N90" s="17" t="str">
        <f>IF(G90&gt;'Input Data'!$B$28,"Yes","No")</f>
        <v>Yes</v>
      </c>
      <c r="O90" s="18">
        <f>IF(N90="Yes",'Input Data'!$B$29,0)</f>
        <v>30000000</v>
      </c>
      <c r="P90" s="21">
        <f t="shared" si="7"/>
        <v>4787307.8884919807</v>
      </c>
    </row>
    <row r="91" spans="1:16" x14ac:dyDescent="0.3">
      <c r="A91" s="2" t="s">
        <v>94</v>
      </c>
      <c r="B91" s="9">
        <f>'Input Data'!$B$4+('Input Data'!$B$5-'Input Data'!$B$4)*Simulated_Numbers!B91</f>
        <v>76.363124784451742</v>
      </c>
      <c r="C91" s="9">
        <f>_xlfn.NORM.INV(Simulated_Numbers!D91,'Input Data'!$B$9,'Input Data'!$B$10)</f>
        <v>159953.30893562516</v>
      </c>
      <c r="D91" s="10">
        <f>'Input Data'!$B$14+('Input Data'!$B$15-'Input Data'!$B$14)*Simulated_Numbers!C91</f>
        <v>0.21027810375104841</v>
      </c>
      <c r="E91" s="9">
        <f t="shared" si="4"/>
        <v>12214534.489937104</v>
      </c>
      <c r="F91" s="9">
        <f t="shared" si="5"/>
        <v>126318.63044393627</v>
      </c>
      <c r="G91" s="12">
        <f>ROUNDDOWN(F91*1000/'Input Data'!$B$17,0)</f>
        <v>180455</v>
      </c>
      <c r="H91" s="9">
        <f>G91/'Input Data'!$B$21</f>
        <v>751.89583333333337</v>
      </c>
      <c r="I91" s="9">
        <f>MAX(H91,'Input Data'!$B$22)</f>
        <v>751.89583333333337</v>
      </c>
      <c r="J91" s="11">
        <f>I91*'Input Data'!$B$20</f>
        <v>9022750</v>
      </c>
      <c r="K91" s="13">
        <f>G91*'Input Data'!$B$25</f>
        <v>902275</v>
      </c>
      <c r="L91" s="14">
        <f>E91*'Input Data'!$B$26/1000</f>
        <v>12214.534489937105</v>
      </c>
      <c r="M91" s="14">
        <f t="shared" si="6"/>
        <v>22151774.024427041</v>
      </c>
      <c r="N91" s="17" t="str">
        <f>IF(G91&gt;'Input Data'!$B$28,"Yes","No")</f>
        <v>Yes</v>
      </c>
      <c r="O91" s="18">
        <f>IF(N91="Yes",'Input Data'!$B$29,0)</f>
        <v>30000000</v>
      </c>
      <c r="P91" s="21">
        <f t="shared" si="7"/>
        <v>7848225.9755729586</v>
      </c>
    </row>
    <row r="92" spans="1:16" x14ac:dyDescent="0.3">
      <c r="A92" s="2" t="s">
        <v>95</v>
      </c>
      <c r="B92" s="9">
        <f>'Input Data'!$B$4+('Input Data'!$B$5-'Input Data'!$B$4)*Simulated_Numbers!B92</f>
        <v>83.290341332358096</v>
      </c>
      <c r="C92" s="9">
        <f>_xlfn.NORM.INV(Simulated_Numbers!D92,'Input Data'!$B$9,'Input Data'!$B$10)</f>
        <v>201049.53480556532</v>
      </c>
      <c r="D92" s="10">
        <f>'Input Data'!$B$14+('Input Data'!$B$15-'Input Data'!$B$14)*Simulated_Numbers!C92</f>
        <v>0.25528640995051055</v>
      </c>
      <c r="E92" s="9">
        <f t="shared" si="4"/>
        <v>16745484.378667345</v>
      </c>
      <c r="F92" s="9">
        <f t="shared" si="5"/>
        <v>149724.32084283233</v>
      </c>
      <c r="G92" s="12">
        <f>ROUNDDOWN(F92*1000/'Input Data'!$B$17,0)</f>
        <v>213891</v>
      </c>
      <c r="H92" s="9">
        <f>G92/'Input Data'!$B$21</f>
        <v>891.21249999999998</v>
      </c>
      <c r="I92" s="9">
        <f>MAX(H92,'Input Data'!$B$22)</f>
        <v>891.21249999999998</v>
      </c>
      <c r="J92" s="11">
        <f>I92*'Input Data'!$B$20</f>
        <v>10694550</v>
      </c>
      <c r="K92" s="13">
        <f>G92*'Input Data'!$B$25</f>
        <v>1069455</v>
      </c>
      <c r="L92" s="14">
        <f>E92*'Input Data'!$B$26/1000</f>
        <v>16745.484378667345</v>
      </c>
      <c r="M92" s="14">
        <f t="shared" si="6"/>
        <v>28526234.863046013</v>
      </c>
      <c r="N92" s="17" t="str">
        <f>IF(G92&gt;'Input Data'!$B$28,"Yes","No")</f>
        <v>Yes</v>
      </c>
      <c r="O92" s="18">
        <f>IF(N92="Yes",'Input Data'!$B$29,0)</f>
        <v>30000000</v>
      </c>
      <c r="P92" s="21">
        <f t="shared" si="7"/>
        <v>1473765.1369539872</v>
      </c>
    </row>
    <row r="93" spans="1:16" x14ac:dyDescent="0.3">
      <c r="A93" s="2" t="s">
        <v>96</v>
      </c>
      <c r="B93" s="9">
        <f>'Input Data'!$B$4+('Input Data'!$B$5-'Input Data'!$B$4)*Simulated_Numbers!B93</f>
        <v>81.213027466137419</v>
      </c>
      <c r="C93" s="9">
        <f>_xlfn.NORM.INV(Simulated_Numbers!D93,'Input Data'!$B$9,'Input Data'!$B$10)</f>
        <v>194228.2163183199</v>
      </c>
      <c r="D93" s="10">
        <f>'Input Data'!$B$14+('Input Data'!$B$15-'Input Data'!$B$14)*Simulated_Numbers!C93</f>
        <v>0.24833483040272453</v>
      </c>
      <c r="E93" s="9">
        <f t="shared" si="4"/>
        <v>15773861.466558594</v>
      </c>
      <c r="F93" s="9">
        <f t="shared" si="5"/>
        <v>145994.58515948625</v>
      </c>
      <c r="G93" s="12">
        <f>ROUNDDOWN(F93*1000/'Input Data'!$B$17,0)</f>
        <v>208563</v>
      </c>
      <c r="H93" s="9">
        <f>G93/'Input Data'!$B$21</f>
        <v>869.01250000000005</v>
      </c>
      <c r="I93" s="9">
        <f>MAX(H93,'Input Data'!$B$22)</f>
        <v>869.01250000000005</v>
      </c>
      <c r="J93" s="11">
        <f>I93*'Input Data'!$B$20</f>
        <v>10428150</v>
      </c>
      <c r="K93" s="13">
        <f>G93*'Input Data'!$B$25</f>
        <v>1042815</v>
      </c>
      <c r="L93" s="14">
        <f>E93*'Input Data'!$B$26/1000</f>
        <v>15773.861466558594</v>
      </c>
      <c r="M93" s="14">
        <f t="shared" si="6"/>
        <v>27260600.328025155</v>
      </c>
      <c r="N93" s="17" t="str">
        <f>IF(G93&gt;'Input Data'!$B$28,"Yes","No")</f>
        <v>Yes</v>
      </c>
      <c r="O93" s="18">
        <f>IF(N93="Yes",'Input Data'!$B$29,0)</f>
        <v>30000000</v>
      </c>
      <c r="P93" s="21">
        <f t="shared" si="7"/>
        <v>2739399.6719748452</v>
      </c>
    </row>
    <row r="94" spans="1:16" x14ac:dyDescent="0.3">
      <c r="A94" s="2" t="s">
        <v>97</v>
      </c>
      <c r="B94" s="9">
        <f>'Input Data'!$B$4+('Input Data'!$B$5-'Input Data'!$B$4)*Simulated_Numbers!B94</f>
        <v>79.174186417338063</v>
      </c>
      <c r="C94" s="9">
        <f>_xlfn.NORM.INV(Simulated_Numbers!D94,'Input Data'!$B$9,'Input Data'!$B$10)</f>
        <v>161134.55976899195</v>
      </c>
      <c r="D94" s="10">
        <f>'Input Data'!$B$14+('Input Data'!$B$15-'Input Data'!$B$14)*Simulated_Numbers!C94</f>
        <v>0.27489485097209793</v>
      </c>
      <c r="E94" s="9">
        <f t="shared" si="4"/>
        <v>12757697.673425872</v>
      </c>
      <c r="F94" s="9">
        <f t="shared" si="5"/>
        <v>116839.49897484032</v>
      </c>
      <c r="G94" s="12">
        <f>ROUNDDOWN(F94*1000/'Input Data'!$B$17,0)</f>
        <v>166913</v>
      </c>
      <c r="H94" s="9">
        <f>G94/'Input Data'!$B$21</f>
        <v>695.4708333333333</v>
      </c>
      <c r="I94" s="9">
        <f>MAX(H94,'Input Data'!$B$22)</f>
        <v>700</v>
      </c>
      <c r="J94" s="11">
        <f>I94*'Input Data'!$B$20</f>
        <v>8400000</v>
      </c>
      <c r="K94" s="13">
        <f>G94*'Input Data'!$B$25</f>
        <v>834565</v>
      </c>
      <c r="L94" s="14">
        <f>E94*'Input Data'!$B$26/1000</f>
        <v>12757.697673425871</v>
      </c>
      <c r="M94" s="14">
        <f t="shared" si="6"/>
        <v>22005020.371099297</v>
      </c>
      <c r="N94" s="17" t="str">
        <f>IF(G94&gt;'Input Data'!$B$28,"Yes","No")</f>
        <v>No</v>
      </c>
      <c r="O94" s="18">
        <f>IF(N94="Yes",'Input Data'!$B$29,0)</f>
        <v>0</v>
      </c>
      <c r="P94" s="21">
        <f t="shared" si="7"/>
        <v>-22005020.371099297</v>
      </c>
    </row>
    <row r="95" spans="1:16" x14ac:dyDescent="0.3">
      <c r="A95" s="2" t="s">
        <v>98</v>
      </c>
      <c r="B95" s="9">
        <f>'Input Data'!$B$4+('Input Data'!$B$5-'Input Data'!$B$4)*Simulated_Numbers!B95</f>
        <v>77.104248450140105</v>
      </c>
      <c r="C95" s="9">
        <f>_xlfn.NORM.INV(Simulated_Numbers!D95,'Input Data'!$B$9,'Input Data'!$B$10)</f>
        <v>176402.92969855948</v>
      </c>
      <c r="D95" s="10">
        <f>'Input Data'!$B$14+('Input Data'!$B$15-'Input Data'!$B$14)*Simulated_Numbers!C95</f>
        <v>0.2645881685133793</v>
      </c>
      <c r="E95" s="9">
        <f t="shared" si="4"/>
        <v>13601415.318810329</v>
      </c>
      <c r="F95" s="9">
        <f t="shared" si="5"/>
        <v>129728.80160922323</v>
      </c>
      <c r="G95" s="12">
        <f>ROUNDDOWN(F95*1000/'Input Data'!$B$17,0)</f>
        <v>185326</v>
      </c>
      <c r="H95" s="9">
        <f>G95/'Input Data'!$B$21</f>
        <v>772.19166666666672</v>
      </c>
      <c r="I95" s="9">
        <f>MAX(H95,'Input Data'!$B$22)</f>
        <v>772.19166666666672</v>
      </c>
      <c r="J95" s="11">
        <f>I95*'Input Data'!$B$20</f>
        <v>9266300</v>
      </c>
      <c r="K95" s="13">
        <f>G95*'Input Data'!$B$25</f>
        <v>926630</v>
      </c>
      <c r="L95" s="14">
        <f>E95*'Input Data'!$B$26/1000</f>
        <v>13601.415318810328</v>
      </c>
      <c r="M95" s="14">
        <f t="shared" si="6"/>
        <v>23807946.734129138</v>
      </c>
      <c r="N95" s="17" t="str">
        <f>IF(G95&gt;'Input Data'!$B$28,"Yes","No")</f>
        <v>Yes</v>
      </c>
      <c r="O95" s="18">
        <f>IF(N95="Yes",'Input Data'!$B$29,0)</f>
        <v>30000000</v>
      </c>
      <c r="P95" s="21">
        <f t="shared" si="7"/>
        <v>6192053.2658708617</v>
      </c>
    </row>
    <row r="96" spans="1:16" x14ac:dyDescent="0.3">
      <c r="A96" s="2" t="s">
        <v>99</v>
      </c>
      <c r="B96" s="9">
        <f>'Input Data'!$B$4+('Input Data'!$B$5-'Input Data'!$B$4)*Simulated_Numbers!B96</f>
        <v>87.735698620970055</v>
      </c>
      <c r="C96" s="9">
        <f>_xlfn.NORM.INV(Simulated_Numbers!D96,'Input Data'!$B$9,'Input Data'!$B$10)</f>
        <v>163875.76069694676</v>
      </c>
      <c r="D96" s="10">
        <f>'Input Data'!$B$14+('Input Data'!$B$15-'Input Data'!$B$14)*Simulated_Numbers!C96</f>
        <v>0.21369653576658698</v>
      </c>
      <c r="E96" s="9">
        <f t="shared" si="4"/>
        <v>14377754.35178953</v>
      </c>
      <c r="F96" s="9">
        <f t="shared" si="5"/>
        <v>128856.07833989503</v>
      </c>
      <c r="G96" s="12">
        <f>ROUNDDOWN(F96*1000/'Input Data'!$B$17,0)</f>
        <v>184080</v>
      </c>
      <c r="H96" s="9">
        <f>G96/'Input Data'!$B$21</f>
        <v>767</v>
      </c>
      <c r="I96" s="9">
        <f>MAX(H96,'Input Data'!$B$22)</f>
        <v>767</v>
      </c>
      <c r="J96" s="11">
        <f>I96*'Input Data'!$B$20</f>
        <v>9204000</v>
      </c>
      <c r="K96" s="13">
        <f>G96*'Input Data'!$B$25</f>
        <v>920400</v>
      </c>
      <c r="L96" s="14">
        <f>E96*'Input Data'!$B$26/1000</f>
        <v>14377.75435178953</v>
      </c>
      <c r="M96" s="14">
        <f t="shared" si="6"/>
        <v>24516532.106141321</v>
      </c>
      <c r="N96" s="17" t="str">
        <f>IF(G96&gt;'Input Data'!$B$28,"Yes","No")</f>
        <v>Yes</v>
      </c>
      <c r="O96" s="18">
        <f>IF(N96="Yes",'Input Data'!$B$29,0)</f>
        <v>30000000</v>
      </c>
      <c r="P96" s="21">
        <f t="shared" si="7"/>
        <v>5483467.8938586786</v>
      </c>
    </row>
    <row r="97" spans="1:17" x14ac:dyDescent="0.3">
      <c r="A97" s="2" t="s">
        <v>100</v>
      </c>
      <c r="B97" s="9">
        <f>'Input Data'!$B$4+('Input Data'!$B$5-'Input Data'!$B$4)*Simulated_Numbers!B97</f>
        <v>79.130298533516239</v>
      </c>
      <c r="C97" s="9">
        <f>_xlfn.NORM.INV(Simulated_Numbers!D97,'Input Data'!$B$9,'Input Data'!$B$10)</f>
        <v>167149.86654976822</v>
      </c>
      <c r="D97" s="10">
        <f>'Input Data'!$B$14+('Input Data'!$B$15-'Input Data'!$B$14)*Simulated_Numbers!C97</f>
        <v>0.28803855699098224</v>
      </c>
      <c r="E97" s="9">
        <f t="shared" si="4"/>
        <v>13226618.83992056</v>
      </c>
      <c r="F97" s="9">
        <f t="shared" si="5"/>
        <v>119004.26018753773</v>
      </c>
      <c r="G97" s="12">
        <f>ROUNDDOWN(F97*1000/'Input Data'!$B$17,0)</f>
        <v>170006</v>
      </c>
      <c r="H97" s="9">
        <f>G97/'Input Data'!$B$21</f>
        <v>708.35833333333335</v>
      </c>
      <c r="I97" s="9">
        <f>MAX(H97,'Input Data'!$B$22)</f>
        <v>708.35833333333335</v>
      </c>
      <c r="J97" s="11">
        <f>I97*'Input Data'!$B$20</f>
        <v>8500300</v>
      </c>
      <c r="K97" s="13">
        <f>G97*'Input Data'!$B$25</f>
        <v>850030</v>
      </c>
      <c r="L97" s="14">
        <f>E97*'Input Data'!$B$26/1000</f>
        <v>13226.61883992056</v>
      </c>
      <c r="M97" s="14">
        <f t="shared" si="6"/>
        <v>22590175.458760481</v>
      </c>
      <c r="N97" s="17" t="str">
        <f>IF(G97&gt;'Input Data'!$B$28,"Yes","No")</f>
        <v>Yes</v>
      </c>
      <c r="O97" s="18">
        <f>IF(N97="Yes",'Input Data'!$B$29,0)</f>
        <v>30000000</v>
      </c>
      <c r="P97" s="21">
        <f t="shared" si="7"/>
        <v>7409824.5412395187</v>
      </c>
    </row>
    <row r="98" spans="1:17" x14ac:dyDescent="0.3">
      <c r="A98" s="2" t="s">
        <v>101</v>
      </c>
      <c r="B98" s="9">
        <f>'Input Data'!$B$4+('Input Data'!$B$5-'Input Data'!$B$4)*Simulated_Numbers!B98</f>
        <v>89.298296897867488</v>
      </c>
      <c r="C98" s="9">
        <f>_xlfn.NORM.INV(Simulated_Numbers!D98,'Input Data'!$B$9,'Input Data'!$B$10)</f>
        <v>212465.52605514543</v>
      </c>
      <c r="D98" s="10">
        <f>'Input Data'!$B$14+('Input Data'!$B$15-'Input Data'!$B$14)*Simulated_Numbers!C98</f>
        <v>0.20978732587399623</v>
      </c>
      <c r="E98" s="9">
        <f t="shared" si="4"/>
        <v>18972809.626233976</v>
      </c>
      <c r="F98" s="9">
        <f t="shared" si="5"/>
        <v>167892.95150362462</v>
      </c>
      <c r="G98" s="12">
        <f>ROUNDDOWN(F98*1000/'Input Data'!$B$17,0)</f>
        <v>239847</v>
      </c>
      <c r="H98" s="9">
        <f>G98/'Input Data'!$B$21</f>
        <v>999.36249999999995</v>
      </c>
      <c r="I98" s="9">
        <f>MAX(H98,'Input Data'!$B$22)</f>
        <v>999.36249999999995</v>
      </c>
      <c r="J98" s="11">
        <f>I98*'Input Data'!$B$20</f>
        <v>11992350</v>
      </c>
      <c r="K98" s="13">
        <f>G98*'Input Data'!$B$25</f>
        <v>1199235</v>
      </c>
      <c r="L98" s="14">
        <f>E98*'Input Data'!$B$26/1000</f>
        <v>18972.809626233975</v>
      </c>
      <c r="M98" s="14">
        <f t="shared" si="6"/>
        <v>32183367.435860209</v>
      </c>
      <c r="N98" s="17" t="str">
        <f>IF(G98&gt;'Input Data'!$B$28,"Yes","No")</f>
        <v>Yes</v>
      </c>
      <c r="O98" s="18">
        <f>IF(N98="Yes",'Input Data'!$B$29,0)</f>
        <v>30000000</v>
      </c>
      <c r="P98" s="21">
        <f t="shared" si="7"/>
        <v>-2183367.4358602092</v>
      </c>
    </row>
    <row r="99" spans="1:17" x14ac:dyDescent="0.3">
      <c r="A99" s="2" t="s">
        <v>102</v>
      </c>
      <c r="B99" s="9">
        <f>'Input Data'!$B$4+('Input Data'!$B$5-'Input Data'!$B$4)*Simulated_Numbers!B99</f>
        <v>76.905052692126347</v>
      </c>
      <c r="C99" s="9">
        <f>_xlfn.NORM.INV(Simulated_Numbers!D99,'Input Data'!$B$9,'Input Data'!$B$10)</f>
        <v>164159.50837996768</v>
      </c>
      <c r="D99" s="10">
        <f>'Input Data'!$B$14+('Input Data'!$B$15-'Input Data'!$B$14)*Simulated_Numbers!C99</f>
        <v>0.24303907191780921</v>
      </c>
      <c r="E99" s="9">
        <f t="shared" si="4"/>
        <v>12624695.641874971</v>
      </c>
      <c r="F99" s="9">
        <f t="shared" si="5"/>
        <v>124262.33381681651</v>
      </c>
      <c r="G99" s="12">
        <f>ROUNDDOWN(F99*1000/'Input Data'!$B$17,0)</f>
        <v>177517</v>
      </c>
      <c r="H99" s="9">
        <f>G99/'Input Data'!$B$21</f>
        <v>739.6541666666667</v>
      </c>
      <c r="I99" s="9">
        <f>MAX(H99,'Input Data'!$B$22)</f>
        <v>739.6541666666667</v>
      </c>
      <c r="J99" s="11">
        <f>I99*'Input Data'!$B$20</f>
        <v>8875850</v>
      </c>
      <c r="K99" s="13">
        <f>G99*'Input Data'!$B$25</f>
        <v>887585</v>
      </c>
      <c r="L99" s="14">
        <f>E99*'Input Data'!$B$26/1000</f>
        <v>12624.695641874971</v>
      </c>
      <c r="M99" s="14">
        <f t="shared" si="6"/>
        <v>22400755.337516844</v>
      </c>
      <c r="N99" s="17" t="str">
        <f>IF(G99&gt;'Input Data'!$B$28,"Yes","No")</f>
        <v>Yes</v>
      </c>
      <c r="O99" s="18">
        <f>IF(N99="Yes",'Input Data'!$B$29,0)</f>
        <v>30000000</v>
      </c>
      <c r="P99" s="21">
        <f t="shared" si="7"/>
        <v>7599244.6624831557</v>
      </c>
    </row>
    <row r="100" spans="1:17" x14ac:dyDescent="0.3">
      <c r="A100" s="2" t="s">
        <v>103</v>
      </c>
      <c r="B100" s="9">
        <f>'Input Data'!$B$4+('Input Data'!$B$5-'Input Data'!$B$4)*Simulated_Numbers!B100</f>
        <v>72.876795134764905</v>
      </c>
      <c r="C100" s="9">
        <f>_xlfn.NORM.INV(Simulated_Numbers!D100,'Input Data'!$B$9,'Input Data'!$B$10)</f>
        <v>174797.5617692158</v>
      </c>
      <c r="D100" s="10">
        <f>'Input Data'!$B$14+('Input Data'!$B$15-'Input Data'!$B$14)*Simulated_Numbers!C100</f>
        <v>0.29961386990340477</v>
      </c>
      <c r="E100" s="9">
        <f t="shared" si="4"/>
        <v>12738686.099111553</v>
      </c>
      <c r="F100" s="9">
        <f t="shared" si="5"/>
        <v>122425.78783786162</v>
      </c>
      <c r="G100" s="12">
        <f>ROUNDDOWN(F100*1000/'Input Data'!$B$17,0)</f>
        <v>174893</v>
      </c>
      <c r="H100" s="9">
        <f>G100/'Input Data'!$B$21</f>
        <v>728.7208333333333</v>
      </c>
      <c r="I100" s="9">
        <f>MAX(H100,'Input Data'!$B$22)</f>
        <v>728.7208333333333</v>
      </c>
      <c r="J100" s="11">
        <f>I100*'Input Data'!$B$20</f>
        <v>8744650</v>
      </c>
      <c r="K100" s="13">
        <f>G100*'Input Data'!$B$25</f>
        <v>874465</v>
      </c>
      <c r="L100" s="14">
        <f>E100*'Input Data'!$B$26/1000</f>
        <v>12738.686099111554</v>
      </c>
      <c r="M100" s="14">
        <f t="shared" si="6"/>
        <v>22370539.785210665</v>
      </c>
      <c r="N100" s="17" t="str">
        <f>IF(G100&gt;'Input Data'!$B$28,"Yes","No")</f>
        <v>Yes</v>
      </c>
      <c r="O100" s="18">
        <f>IF(N100="Yes",'Input Data'!$B$29,0)</f>
        <v>30000000</v>
      </c>
      <c r="P100" s="21">
        <f t="shared" si="7"/>
        <v>7629460.2147893347</v>
      </c>
    </row>
    <row r="101" spans="1:17" x14ac:dyDescent="0.3">
      <c r="A101" s="2" t="s">
        <v>104</v>
      </c>
      <c r="B101" s="9">
        <f>'Input Data'!$B$4+('Input Data'!$B$5-'Input Data'!$B$4)*Simulated_Numbers!B101</f>
        <v>87.150163865550809</v>
      </c>
      <c r="C101" s="9">
        <f>_xlfn.NORM.INV(Simulated_Numbers!D101,'Input Data'!$B$9,'Input Data'!$B$10)</f>
        <v>175302.44134686448</v>
      </c>
      <c r="D101" s="10">
        <f>'Input Data'!$B$14+('Input Data'!$B$15-'Input Data'!$B$14)*Simulated_Numbers!C101</f>
        <v>0.28694681761010044</v>
      </c>
      <c r="E101" s="9">
        <f t="shared" si="4"/>
        <v>15277636.489410348</v>
      </c>
      <c r="F101" s="9">
        <f t="shared" si="5"/>
        <v>124999.96368310043</v>
      </c>
      <c r="G101" s="12">
        <f>ROUNDDOWN(F101*1000/'Input Data'!$B$17,0)</f>
        <v>178571</v>
      </c>
      <c r="H101" s="9">
        <f>G101/'Input Data'!$B$21</f>
        <v>744.04583333333335</v>
      </c>
      <c r="I101" s="9">
        <f>MAX(H101,'Input Data'!$B$22)</f>
        <v>744.04583333333335</v>
      </c>
      <c r="J101" s="11">
        <f>I101*'Input Data'!$B$20</f>
        <v>8928550</v>
      </c>
      <c r="K101" s="13">
        <f>G101*'Input Data'!$B$25</f>
        <v>892855</v>
      </c>
      <c r="L101" s="14">
        <f>E101*'Input Data'!$B$26/1000</f>
        <v>15277.636489410348</v>
      </c>
      <c r="M101" s="14">
        <f t="shared" si="6"/>
        <v>25114319.125899758</v>
      </c>
      <c r="N101" s="17" t="str">
        <f>IF(G101&gt;'Input Data'!$B$28,"Yes","No")</f>
        <v>Yes</v>
      </c>
      <c r="O101" s="18">
        <f>IF(N101="Yes",'Input Data'!$B$29,0)</f>
        <v>30000000</v>
      </c>
      <c r="P101" s="21">
        <f t="shared" si="7"/>
        <v>4885680.8741002418</v>
      </c>
    </row>
    <row r="103" spans="1:17" x14ac:dyDescent="0.3">
      <c r="G103" s="12"/>
      <c r="H103" s="6"/>
      <c r="N103" s="5"/>
      <c r="O103" s="5"/>
      <c r="Q103" s="6"/>
    </row>
    <row r="104" spans="1:17" x14ac:dyDescent="0.3">
      <c r="H104" s="6"/>
      <c r="N104" s="5"/>
      <c r="O104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96D94-200B-45E8-A9FD-6EFE07D5C813}">
  <dimension ref="A1:T104"/>
  <sheetViews>
    <sheetView topLeftCell="G2" workbookViewId="0">
      <selection activeCell="O3" sqref="O3"/>
    </sheetView>
  </sheetViews>
  <sheetFormatPr defaultRowHeight="14.4" x14ac:dyDescent="0.3"/>
  <cols>
    <col min="1" max="1" width="12.44140625" bestFit="1" customWidth="1"/>
    <col min="2" max="2" width="22.109375" customWidth="1"/>
    <col min="3" max="8" width="34.77734375" customWidth="1"/>
    <col min="9" max="10" width="10" bestFit="1" customWidth="1"/>
    <col min="11" max="11" width="12.109375" bestFit="1" customWidth="1"/>
    <col min="12" max="12" width="12.21875" bestFit="1" customWidth="1"/>
    <col min="13" max="13" width="12.109375" bestFit="1" customWidth="1"/>
    <col min="14" max="14" width="18" bestFit="1" customWidth="1"/>
    <col min="15" max="15" width="13.88671875" bestFit="1" customWidth="1"/>
    <col min="16" max="16" width="14.6640625" bestFit="1" customWidth="1"/>
    <col min="17" max="17" width="11" bestFit="1" customWidth="1"/>
    <col min="18" max="18" width="12" bestFit="1" customWidth="1"/>
    <col min="19" max="19" width="11.6640625" bestFit="1" customWidth="1"/>
  </cols>
  <sheetData>
    <row r="1" spans="1:20" x14ac:dyDescent="0.3">
      <c r="B1" t="s">
        <v>114</v>
      </c>
      <c r="C1" s="1" t="s">
        <v>115</v>
      </c>
      <c r="D1" s="1" t="s">
        <v>116</v>
      </c>
      <c r="E1" s="1" t="s">
        <v>120</v>
      </c>
      <c r="F1" s="1" t="s">
        <v>121</v>
      </c>
      <c r="G1" s="1" t="s">
        <v>122</v>
      </c>
      <c r="H1" s="1" t="s">
        <v>144</v>
      </c>
      <c r="I1" s="1" t="s">
        <v>123</v>
      </c>
      <c r="J1" s="1" t="s">
        <v>124</v>
      </c>
      <c r="K1" s="1" t="s">
        <v>125</v>
      </c>
      <c r="L1" s="1" t="s">
        <v>126</v>
      </c>
      <c r="M1" s="1" t="s">
        <v>127</v>
      </c>
      <c r="N1" s="1" t="s">
        <v>129</v>
      </c>
      <c r="O1" s="1" t="s">
        <v>152</v>
      </c>
      <c r="P1" s="1"/>
    </row>
    <row r="2" spans="1:20" x14ac:dyDescent="0.3">
      <c r="A2" s="2" t="s">
        <v>5</v>
      </c>
      <c r="B2" s="9">
        <f>'Input Data'!$B$4+('Input Data'!$B$5-'Input Data'!$B$4)*Simulated_Numbers!B2</f>
        <v>89.108816318605804</v>
      </c>
      <c r="C2" s="9">
        <f>_xlfn.NORM.INV(Simulated_Numbers!D2,'Input Data'!$B$9,'Input Data'!$B$10)</f>
        <v>190898.26627039703</v>
      </c>
      <c r="D2" s="10">
        <f>'Input Data'!$B$14+('Input Data'!$B$15-'Input Data'!$B$14)*Simulated_Numbers!C2</f>
        <v>0.2232537158353301</v>
      </c>
      <c r="E2" s="9">
        <f>C2*B2</f>
        <v>17010718.544629112</v>
      </c>
      <c r="F2" s="9">
        <f>C2*(1-D2)</f>
        <v>148279.51897900863</v>
      </c>
      <c r="G2" s="12">
        <f>ROUNDDOWN(F2*1000/'Input Data'!$B$17,0)</f>
        <v>211827</v>
      </c>
      <c r="H2" s="9">
        <f>G2/'Input Data'!$B$21</f>
        <v>882.61249999999995</v>
      </c>
      <c r="I2" s="9">
        <f>MAX(H2,'Input Data'!$B$22)</f>
        <v>882.61249999999995</v>
      </c>
      <c r="J2" s="11">
        <f>I2*'Input Data'!$B$20</f>
        <v>10591350</v>
      </c>
      <c r="K2" s="13">
        <f>G2*'Input Data'!$B$25</f>
        <v>1059135</v>
      </c>
      <c r="L2" s="14">
        <f>E2*'Input Data'!$B$26/1000</f>
        <v>17010.718544629111</v>
      </c>
      <c r="M2" s="14">
        <f>L2+K2+J2+E2</f>
        <v>28678214.26317374</v>
      </c>
      <c r="N2" s="20">
        <f>G2*'Input Data'!$B$31</f>
        <v>29526644.2372071</v>
      </c>
      <c r="O2" s="21">
        <f t="shared" ref="O2:O33" si="0">N2-M2</f>
        <v>848429.97403335944</v>
      </c>
      <c r="P2" s="8"/>
      <c r="Q2" s="7"/>
      <c r="R2" s="5"/>
      <c r="S2" s="5"/>
      <c r="T2" s="5"/>
    </row>
    <row r="3" spans="1:20" x14ac:dyDescent="0.3">
      <c r="A3" s="2" t="s">
        <v>6</v>
      </c>
      <c r="B3" s="9">
        <f>'Input Data'!$B$4+('Input Data'!$B$5-'Input Data'!$B$4)*Simulated_Numbers!B3</f>
        <v>84.382877545181358</v>
      </c>
      <c r="C3" s="9">
        <f>_xlfn.NORM.INV(Simulated_Numbers!D3,'Input Data'!$B$9,'Input Data'!$B$10)</f>
        <v>171194.95331452129</v>
      </c>
      <c r="D3" s="10">
        <f>'Input Data'!$B$14+('Input Data'!$B$15-'Input Data'!$B$14)*Simulated_Numbers!C3</f>
        <v>0.20291156768529128</v>
      </c>
      <c r="E3" s="9">
        <f t="shared" ref="E3:E66" si="1">C3*B3</f>
        <v>14445922.78189229</v>
      </c>
      <c r="F3" s="9">
        <f t="shared" ref="F3:F66" si="2">C3*(1-D3)</f>
        <v>136457.51695766152</v>
      </c>
      <c r="G3" s="12">
        <f>ROUNDDOWN(F3*1000/'Input Data'!$B$17,0)</f>
        <v>194939</v>
      </c>
      <c r="H3" s="9">
        <f>G3/'Input Data'!$B$21</f>
        <v>812.24583333333328</v>
      </c>
      <c r="I3" s="9">
        <f>MAX(H3,'Input Data'!$B$22)</f>
        <v>812.24583333333328</v>
      </c>
      <c r="J3" s="11">
        <f>I3*'Input Data'!$B$20</f>
        <v>9746950</v>
      </c>
      <c r="K3" s="13">
        <f>G3*'Input Data'!$B$25</f>
        <v>974695</v>
      </c>
      <c r="L3" s="14">
        <f>E3*'Input Data'!$B$26/1000</f>
        <v>14445.92278189229</v>
      </c>
      <c r="M3" s="14">
        <f t="shared" ref="M3:M66" si="3">L3+K3+J3+E3</f>
        <v>25182013.704674184</v>
      </c>
      <c r="N3" s="20">
        <f>G3*'Input Data'!$B$31</f>
        <v>27172619.642240673</v>
      </c>
      <c r="O3" s="21">
        <f t="shared" si="0"/>
        <v>1990605.937566489</v>
      </c>
      <c r="P3" s="8"/>
      <c r="Q3" s="6"/>
      <c r="S3" s="6"/>
      <c r="T3" s="6"/>
    </row>
    <row r="4" spans="1:20" x14ac:dyDescent="0.3">
      <c r="A4" s="2" t="s">
        <v>7</v>
      </c>
      <c r="B4" s="9">
        <f>'Input Data'!$B$4+('Input Data'!$B$5-'Input Data'!$B$4)*Simulated_Numbers!B4</f>
        <v>72.774459390157645</v>
      </c>
      <c r="C4" s="9">
        <f>_xlfn.NORM.INV(Simulated_Numbers!D4,'Input Data'!$B$9,'Input Data'!$B$10)</f>
        <v>171666.28262793427</v>
      </c>
      <c r="D4" s="10">
        <f>'Input Data'!$B$14+('Input Data'!$B$15-'Input Data'!$B$14)*Simulated_Numbers!C4</f>
        <v>0.26129756773267793</v>
      </c>
      <c r="E4" s="9">
        <f t="shared" si="1"/>
        <v>12492920.913765928</v>
      </c>
      <c r="F4" s="9">
        <f t="shared" si="2"/>
        <v>126810.30051554459</v>
      </c>
      <c r="G4" s="12">
        <f>ROUNDDOWN(F4*1000/'Input Data'!$B$17,0)</f>
        <v>181157</v>
      </c>
      <c r="H4" s="9">
        <f>G4/'Input Data'!$B$21</f>
        <v>754.82083333333333</v>
      </c>
      <c r="I4" s="9">
        <f>MAX(H4,'Input Data'!$B$22)</f>
        <v>754.82083333333333</v>
      </c>
      <c r="J4" s="11">
        <f>I4*'Input Data'!$B$20</f>
        <v>9057850</v>
      </c>
      <c r="K4" s="13">
        <f>G4*'Input Data'!$B$25</f>
        <v>905785</v>
      </c>
      <c r="L4" s="14">
        <f>E4*'Input Data'!$B$26/1000</f>
        <v>12492.920913765927</v>
      </c>
      <c r="M4" s="14">
        <f t="shared" si="3"/>
        <v>22469048.834679693</v>
      </c>
      <c r="N4" s="20">
        <f>G4*'Input Data'!$B$31</f>
        <v>25251541.541350853</v>
      </c>
      <c r="O4" s="21">
        <f t="shared" si="0"/>
        <v>2782492.7066711597</v>
      </c>
      <c r="P4" s="8"/>
      <c r="Q4" s="6"/>
      <c r="S4" s="6"/>
      <c r="T4" s="6"/>
    </row>
    <row r="5" spans="1:20" x14ac:dyDescent="0.3">
      <c r="A5" s="2" t="s">
        <v>8</v>
      </c>
      <c r="B5" s="9">
        <f>'Input Data'!$B$4+('Input Data'!$B$5-'Input Data'!$B$4)*Simulated_Numbers!B5</f>
        <v>76.154006633462117</v>
      </c>
      <c r="C5" s="9">
        <f>_xlfn.NORM.INV(Simulated_Numbers!D5,'Input Data'!$B$9,'Input Data'!$B$10)</f>
        <v>176410.60833373791</v>
      </c>
      <c r="D5" s="10">
        <f>'Input Data'!$B$14+('Input Data'!$B$15-'Input Data'!$B$14)*Simulated_Numbers!C5</f>
        <v>0.28408606928886571</v>
      </c>
      <c r="E5" s="9">
        <f t="shared" si="1"/>
        <v>13434374.637260564</v>
      </c>
      <c r="F5" s="9">
        <f t="shared" si="2"/>
        <v>126294.81203134869</v>
      </c>
      <c r="G5" s="12">
        <f>ROUNDDOWN(F5*1000/'Input Data'!$B$17,0)</f>
        <v>180421</v>
      </c>
      <c r="H5" s="9">
        <f>G5/'Input Data'!$B$21</f>
        <v>751.75416666666672</v>
      </c>
      <c r="I5" s="9">
        <f>MAX(H5,'Input Data'!$B$22)</f>
        <v>751.75416666666672</v>
      </c>
      <c r="J5" s="11">
        <f>I5*'Input Data'!$B$20</f>
        <v>9021050</v>
      </c>
      <c r="K5" s="13">
        <f>G5*'Input Data'!$B$25</f>
        <v>902105</v>
      </c>
      <c r="L5" s="14">
        <f>E5*'Input Data'!$B$26/1000</f>
        <v>13434.374637260564</v>
      </c>
      <c r="M5" s="14">
        <f t="shared" si="3"/>
        <v>23370964.011897825</v>
      </c>
      <c r="N5" s="20">
        <f>G5*'Input Data'!$B$31</f>
        <v>25148950.227880027</v>
      </c>
      <c r="O5" s="21">
        <f t="shared" si="0"/>
        <v>1777986.2159822024</v>
      </c>
      <c r="P5" s="8"/>
      <c r="Q5" s="6"/>
      <c r="S5" s="6"/>
      <c r="T5" s="6"/>
    </row>
    <row r="6" spans="1:20" x14ac:dyDescent="0.3">
      <c r="A6" s="2" t="s">
        <v>9</v>
      </c>
      <c r="B6" s="9">
        <f>'Input Data'!$B$4+('Input Data'!$B$5-'Input Data'!$B$4)*Simulated_Numbers!B6</f>
        <v>79.11658691953042</v>
      </c>
      <c r="C6" s="9">
        <f>_xlfn.NORM.INV(Simulated_Numbers!D6,'Input Data'!$B$9,'Input Data'!$B$10)</f>
        <v>149075.25296752894</v>
      </c>
      <c r="D6" s="10">
        <f>'Input Data'!$B$14+('Input Data'!$B$15-'Input Data'!$B$14)*Simulated_Numbers!C6</f>
        <v>0.2440479213939592</v>
      </c>
      <c r="E6" s="9">
        <f t="shared" si="1"/>
        <v>11794325.208956489</v>
      </c>
      <c r="F6" s="9">
        <f t="shared" si="2"/>
        <v>112693.74734952484</v>
      </c>
      <c r="G6" s="12">
        <f>ROUNDDOWN(F6*1000/'Input Data'!$B$17,0)</f>
        <v>160991</v>
      </c>
      <c r="H6" s="9">
        <f>G6/'Input Data'!$B$21</f>
        <v>670.79583333333335</v>
      </c>
      <c r="I6" s="9">
        <f>MAX(H6,'Input Data'!$B$22)</f>
        <v>700</v>
      </c>
      <c r="J6" s="11">
        <f>I6*'Input Data'!$B$20</f>
        <v>8400000</v>
      </c>
      <c r="K6" s="13">
        <f>G6*'Input Data'!$B$25</f>
        <v>804955</v>
      </c>
      <c r="L6" s="14">
        <f>E6*'Input Data'!$B$26/1000</f>
        <v>11794.325208956488</v>
      </c>
      <c r="M6" s="14">
        <f t="shared" si="3"/>
        <v>21011074.534165446</v>
      </c>
      <c r="N6" s="20">
        <f>G6*'Input Data'!$B$31</f>
        <v>22440595.308398873</v>
      </c>
      <c r="O6" s="21">
        <f t="shared" si="0"/>
        <v>1429520.7742334269</v>
      </c>
      <c r="P6" s="8"/>
      <c r="Q6" s="6"/>
      <c r="S6" s="6"/>
      <c r="T6" s="6"/>
    </row>
    <row r="7" spans="1:20" x14ac:dyDescent="0.3">
      <c r="A7" s="2" t="s">
        <v>10</v>
      </c>
      <c r="B7" s="9">
        <f>'Input Data'!$B$4+('Input Data'!$B$5-'Input Data'!$B$4)*Simulated_Numbers!B7</f>
        <v>71.723841504852402</v>
      </c>
      <c r="C7" s="9">
        <f>_xlfn.NORM.INV(Simulated_Numbers!D7,'Input Data'!$B$9,'Input Data'!$B$10)</f>
        <v>200390.6156641508</v>
      </c>
      <c r="D7" s="10">
        <f>'Input Data'!$B$14+('Input Data'!$B$15-'Input Data'!$B$14)*Simulated_Numbers!C7</f>
        <v>0.297329521249733</v>
      </c>
      <c r="E7" s="9">
        <f t="shared" si="1"/>
        <v>14372784.756955344</v>
      </c>
      <c r="F7" s="9">
        <f t="shared" si="2"/>
        <v>140808.56984578961</v>
      </c>
      <c r="G7" s="12">
        <f>ROUNDDOWN(F7*1000/'Input Data'!$B$17,0)</f>
        <v>201155</v>
      </c>
      <c r="H7" s="9">
        <f>G7/'Input Data'!$B$21</f>
        <v>838.14583333333337</v>
      </c>
      <c r="I7" s="9">
        <f>MAX(H7,'Input Data'!$B$22)</f>
        <v>838.14583333333337</v>
      </c>
      <c r="J7" s="11">
        <f>I7*'Input Data'!$B$20</f>
        <v>10057750</v>
      </c>
      <c r="K7" s="13">
        <f>G7*'Input Data'!$B$25</f>
        <v>1005775</v>
      </c>
      <c r="L7" s="14">
        <f>E7*'Input Data'!$B$26/1000</f>
        <v>14372.784756955345</v>
      </c>
      <c r="M7" s="14">
        <f t="shared" si="3"/>
        <v>25450682.541712299</v>
      </c>
      <c r="N7" s="20">
        <f>G7*'Input Data'!$B$31</f>
        <v>28039070.19188014</v>
      </c>
      <c r="O7" s="21">
        <f t="shared" si="0"/>
        <v>2588387.6501678415</v>
      </c>
      <c r="P7" s="8"/>
      <c r="Q7" s="6"/>
      <c r="S7" s="6"/>
      <c r="T7" s="6"/>
    </row>
    <row r="8" spans="1:20" x14ac:dyDescent="0.3">
      <c r="A8" s="2" t="s">
        <v>11</v>
      </c>
      <c r="B8" s="9">
        <f>'Input Data'!$B$4+('Input Data'!$B$5-'Input Data'!$B$4)*Simulated_Numbers!B8</f>
        <v>77.573857116050007</v>
      </c>
      <c r="C8" s="9">
        <f>_xlfn.NORM.INV(Simulated_Numbers!D8,'Input Data'!$B$9,'Input Data'!$B$10)</f>
        <v>213542.51636406552</v>
      </c>
      <c r="D8" s="10">
        <f>'Input Data'!$B$14+('Input Data'!$B$15-'Input Data'!$B$14)*Simulated_Numbers!C8</f>
        <v>0.263651207979817</v>
      </c>
      <c r="E8" s="9">
        <f t="shared" si="1"/>
        <v>16565316.652627788</v>
      </c>
      <c r="F8" s="9">
        <f t="shared" si="2"/>
        <v>157241.77396962981</v>
      </c>
      <c r="G8" s="12">
        <f>ROUNDDOWN(F8*1000/'Input Data'!$B$17,0)</f>
        <v>224631</v>
      </c>
      <c r="H8" s="9">
        <f>G8/'Input Data'!$B$21</f>
        <v>935.96249999999998</v>
      </c>
      <c r="I8" s="9">
        <f>MAX(H8,'Input Data'!$B$22)</f>
        <v>935.96249999999998</v>
      </c>
      <c r="J8" s="11">
        <f>I8*'Input Data'!$B$20</f>
        <v>11231550</v>
      </c>
      <c r="K8" s="13">
        <f>G8*'Input Data'!$B$25</f>
        <v>1123155</v>
      </c>
      <c r="L8" s="14">
        <f>E8*'Input Data'!$B$26/1000</f>
        <v>16565.316652627789</v>
      </c>
      <c r="M8" s="14">
        <f t="shared" si="3"/>
        <v>28936586.969280414</v>
      </c>
      <c r="N8" s="20">
        <f>G8*'Input Data'!$B$31</f>
        <v>31311398.554707702</v>
      </c>
      <c r="O8" s="21">
        <f t="shared" si="0"/>
        <v>2374811.585427288</v>
      </c>
      <c r="P8" s="8"/>
      <c r="Q8" s="6"/>
      <c r="S8" s="6"/>
      <c r="T8" s="6"/>
    </row>
    <row r="9" spans="1:20" x14ac:dyDescent="0.3">
      <c r="A9" s="2" t="s">
        <v>12</v>
      </c>
      <c r="B9" s="9">
        <f>'Input Data'!$B$4+('Input Data'!$B$5-'Input Data'!$B$4)*Simulated_Numbers!B9</f>
        <v>83.425484801213372</v>
      </c>
      <c r="C9" s="9">
        <f>_xlfn.NORM.INV(Simulated_Numbers!D9,'Input Data'!$B$9,'Input Data'!$B$10)</f>
        <v>180020.22619239817</v>
      </c>
      <c r="D9" s="10">
        <f>'Input Data'!$B$14+('Input Data'!$B$15-'Input Data'!$B$14)*Simulated_Numbers!C9</f>
        <v>0.24470734668879951</v>
      </c>
      <c r="E9" s="9">
        <f t="shared" si="1"/>
        <v>15018274.644124907</v>
      </c>
      <c r="F9" s="9">
        <f t="shared" si="2"/>
        <v>135967.95429053891</v>
      </c>
      <c r="G9" s="12">
        <f>ROUNDDOWN(F9*1000/'Input Data'!$B$17,0)</f>
        <v>194239</v>
      </c>
      <c r="H9" s="9">
        <f>G9/'Input Data'!$B$21</f>
        <v>809.32916666666665</v>
      </c>
      <c r="I9" s="9">
        <f>MAX(H9,'Input Data'!$B$22)</f>
        <v>809.32916666666665</v>
      </c>
      <c r="J9" s="11">
        <f>I9*'Input Data'!$B$20</f>
        <v>9711950</v>
      </c>
      <c r="K9" s="13">
        <f>G9*'Input Data'!$B$25</f>
        <v>971195</v>
      </c>
      <c r="L9" s="14">
        <f>E9*'Input Data'!$B$26/1000</f>
        <v>15018.274644124907</v>
      </c>
      <c r="M9" s="14">
        <f t="shared" si="3"/>
        <v>25716437.918769032</v>
      </c>
      <c r="N9" s="20">
        <f>G9*'Input Data'!$B$31</f>
        <v>27075046.382146139</v>
      </c>
      <c r="O9" s="21">
        <f t="shared" si="0"/>
        <v>1358608.4633771069</v>
      </c>
      <c r="P9" s="8"/>
      <c r="Q9" s="6"/>
      <c r="S9" s="6"/>
      <c r="T9" s="6"/>
    </row>
    <row r="10" spans="1:20" x14ac:dyDescent="0.3">
      <c r="A10" s="2" t="s">
        <v>13</v>
      </c>
      <c r="B10" s="9">
        <f>'Input Data'!$B$4+('Input Data'!$B$5-'Input Data'!$B$4)*Simulated_Numbers!B10</f>
        <v>87.313060984633253</v>
      </c>
      <c r="C10" s="9">
        <f>_xlfn.NORM.INV(Simulated_Numbers!D10,'Input Data'!$B$9,'Input Data'!$B$10)</f>
        <v>188785.24033704717</v>
      </c>
      <c r="D10" s="10">
        <f>'Input Data'!$B$14+('Input Data'!$B$15-'Input Data'!$B$14)*Simulated_Numbers!C10</f>
        <v>0.22274806236941719</v>
      </c>
      <c r="E10" s="9">
        <f t="shared" si="1"/>
        <v>16483417.202547245</v>
      </c>
      <c r="F10" s="9">
        <f t="shared" si="2"/>
        <v>146733.6938480252</v>
      </c>
      <c r="G10" s="12">
        <f>ROUNDDOWN(F10*1000/'Input Data'!$B$17,0)</f>
        <v>209619</v>
      </c>
      <c r="H10" s="9">
        <f>G10/'Input Data'!$B$21</f>
        <v>873.41250000000002</v>
      </c>
      <c r="I10" s="9">
        <f>MAX(H10,'Input Data'!$B$22)</f>
        <v>873.41250000000002</v>
      </c>
      <c r="J10" s="11">
        <f>I10*'Input Data'!$B$20</f>
        <v>10480950</v>
      </c>
      <c r="K10" s="13">
        <f>G10*'Input Data'!$B$25</f>
        <v>1048095</v>
      </c>
      <c r="L10" s="14">
        <f>E10*'Input Data'!$B$26/1000</f>
        <v>16483.417202547244</v>
      </c>
      <c r="M10" s="14">
        <f t="shared" si="3"/>
        <v>28028945.619749792</v>
      </c>
      <c r="N10" s="20">
        <f>G10*'Input Data'!$B$31</f>
        <v>29218870.296794627</v>
      </c>
      <c r="O10" s="21">
        <f t="shared" si="0"/>
        <v>1189924.6770448349</v>
      </c>
      <c r="P10" s="8"/>
      <c r="Q10" s="6"/>
      <c r="S10" s="6"/>
      <c r="T10" s="6"/>
    </row>
    <row r="11" spans="1:20" x14ac:dyDescent="0.3">
      <c r="A11" s="2" t="s">
        <v>14</v>
      </c>
      <c r="B11" s="9">
        <f>'Input Data'!$B$4+('Input Data'!$B$5-'Input Data'!$B$4)*Simulated_Numbers!B11</f>
        <v>83.625178527150922</v>
      </c>
      <c r="C11" s="9">
        <f>_xlfn.NORM.INV(Simulated_Numbers!D11,'Input Data'!$B$9,'Input Data'!$B$10)</f>
        <v>166977.66503476337</v>
      </c>
      <c r="D11" s="10">
        <f>'Input Data'!$B$14+('Input Data'!$B$15-'Input Data'!$B$14)*Simulated_Numbers!C11</f>
        <v>0.20773527353694185</v>
      </c>
      <c r="E11" s="9">
        <f t="shared" si="1"/>
        <v>13963537.048578894</v>
      </c>
      <c r="F11" s="9">
        <f t="shared" si="2"/>
        <v>132290.51411420695</v>
      </c>
      <c r="G11" s="12">
        <f>ROUNDDOWN(F11*1000/'Input Data'!$B$17,0)</f>
        <v>188986</v>
      </c>
      <c r="H11" s="9">
        <f>G11/'Input Data'!$B$21</f>
        <v>787.44166666666672</v>
      </c>
      <c r="I11" s="9">
        <f>MAX(H11,'Input Data'!$B$22)</f>
        <v>787.44166666666672</v>
      </c>
      <c r="J11" s="11">
        <f>I11*'Input Data'!$B$20</f>
        <v>9449300</v>
      </c>
      <c r="K11" s="13">
        <f>G11*'Input Data'!$B$25</f>
        <v>944930</v>
      </c>
      <c r="L11" s="14">
        <f>E11*'Input Data'!$B$26/1000</f>
        <v>13963.537048578894</v>
      </c>
      <c r="M11" s="14">
        <f t="shared" si="3"/>
        <v>24371730.585627474</v>
      </c>
      <c r="N11" s="20">
        <f>G11*'Input Data'!$B$31</f>
        <v>26342828.760322437</v>
      </c>
      <c r="O11" s="21">
        <f t="shared" si="0"/>
        <v>1971098.1746949628</v>
      </c>
      <c r="P11" s="8"/>
      <c r="Q11" s="6"/>
      <c r="S11" s="6"/>
      <c r="T11" s="6"/>
    </row>
    <row r="12" spans="1:20" x14ac:dyDescent="0.3">
      <c r="A12" s="2" t="s">
        <v>15</v>
      </c>
      <c r="B12" s="9">
        <f>'Input Data'!$B$4+('Input Data'!$B$5-'Input Data'!$B$4)*Simulated_Numbers!B12</f>
        <v>82.725782623201837</v>
      </c>
      <c r="C12" s="9">
        <f>_xlfn.NORM.INV(Simulated_Numbers!D12,'Input Data'!$B$9,'Input Data'!$B$10)</f>
        <v>165645.61891088419</v>
      </c>
      <c r="D12" s="10">
        <f>'Input Data'!$B$14+('Input Data'!$B$15-'Input Data'!$B$14)*Simulated_Numbers!C12</f>
        <v>0.27820440141142699</v>
      </c>
      <c r="E12" s="9">
        <f t="shared" si="1"/>
        <v>13703163.462507537</v>
      </c>
      <c r="F12" s="9">
        <f t="shared" si="2"/>
        <v>119562.27865535631</v>
      </c>
      <c r="G12" s="12">
        <f>ROUNDDOWN(F12*1000/'Input Data'!$B$17,0)</f>
        <v>170803</v>
      </c>
      <c r="H12" s="9">
        <f>G12/'Input Data'!$B$21</f>
        <v>711.67916666666667</v>
      </c>
      <c r="I12" s="9">
        <f>MAX(H12,'Input Data'!$B$22)</f>
        <v>711.67916666666667</v>
      </c>
      <c r="J12" s="11">
        <f>I12*'Input Data'!$B$20</f>
        <v>8540150</v>
      </c>
      <c r="K12" s="13">
        <f>G12*'Input Data'!$B$25</f>
        <v>854015</v>
      </c>
      <c r="L12" s="14">
        <f>E12*'Input Data'!$B$26/1000</f>
        <v>13703.163462507537</v>
      </c>
      <c r="M12" s="14">
        <f t="shared" si="3"/>
        <v>23111031.625970043</v>
      </c>
      <c r="N12" s="20">
        <f>G12*'Input Data'!$B$31</f>
        <v>23808293.634181123</v>
      </c>
      <c r="O12" s="21">
        <f t="shared" si="0"/>
        <v>697262.00821107998</v>
      </c>
      <c r="P12" s="8"/>
      <c r="Q12" s="6"/>
      <c r="S12" s="6"/>
      <c r="T12" s="6"/>
    </row>
    <row r="13" spans="1:20" x14ac:dyDescent="0.3">
      <c r="A13" s="2" t="s">
        <v>16</v>
      </c>
      <c r="B13" s="9">
        <f>'Input Data'!$B$4+('Input Data'!$B$5-'Input Data'!$B$4)*Simulated_Numbers!B13</f>
        <v>84.824695824644664</v>
      </c>
      <c r="C13" s="9">
        <f>_xlfn.NORM.INV(Simulated_Numbers!D13,'Input Data'!$B$9,'Input Data'!$B$10)</f>
        <v>177149.80326927561</v>
      </c>
      <c r="D13" s="10">
        <f>'Input Data'!$B$14+('Input Data'!$B$15-'Input Data'!$B$14)*Simulated_Numbers!C13</f>
        <v>0.25090600369981159</v>
      </c>
      <c r="E13" s="9">
        <f t="shared" si="1"/>
        <v>15026678.177711947</v>
      </c>
      <c r="F13" s="9">
        <f t="shared" si="2"/>
        <v>132701.85407477384</v>
      </c>
      <c r="G13" s="12">
        <f>ROUNDDOWN(F13*1000/'Input Data'!$B$17,0)</f>
        <v>189574</v>
      </c>
      <c r="H13" s="9">
        <f>G13/'Input Data'!$B$21</f>
        <v>789.89166666666665</v>
      </c>
      <c r="I13" s="9">
        <f>MAX(H13,'Input Data'!$B$22)</f>
        <v>789.89166666666665</v>
      </c>
      <c r="J13" s="11">
        <f>I13*'Input Data'!$B$20</f>
        <v>9478700</v>
      </c>
      <c r="K13" s="13">
        <f>G13*'Input Data'!$B$25</f>
        <v>947870</v>
      </c>
      <c r="L13" s="14">
        <f>E13*'Input Data'!$B$26/1000</f>
        <v>15026.678177711947</v>
      </c>
      <c r="M13" s="14">
        <f t="shared" si="3"/>
        <v>25468274.855889659</v>
      </c>
      <c r="N13" s="20">
        <f>G13*'Input Data'!$B$31</f>
        <v>26424790.298801847</v>
      </c>
      <c r="O13" s="21">
        <f t="shared" si="0"/>
        <v>956515.44291218743</v>
      </c>
      <c r="P13" s="8"/>
      <c r="S13" s="6"/>
    </row>
    <row r="14" spans="1:20" x14ac:dyDescent="0.3">
      <c r="A14" s="2" t="s">
        <v>17</v>
      </c>
      <c r="B14" s="9">
        <f>'Input Data'!$B$4+('Input Data'!$B$5-'Input Data'!$B$4)*Simulated_Numbers!B14</f>
        <v>70.676043071429987</v>
      </c>
      <c r="C14" s="9">
        <f>_xlfn.NORM.INV(Simulated_Numbers!D14,'Input Data'!$B$9,'Input Data'!$B$10)</f>
        <v>210145.41725298451</v>
      </c>
      <c r="D14" s="10">
        <f>'Input Data'!$B$14+('Input Data'!$B$15-'Input Data'!$B$14)*Simulated_Numbers!C14</f>
        <v>0.26995264480656211</v>
      </c>
      <c r="E14" s="9">
        <f t="shared" si="1"/>
        <v>14852246.561035559</v>
      </c>
      <c r="F14" s="9">
        <f t="shared" si="2"/>
        <v>153416.1060715628</v>
      </c>
      <c r="G14" s="12">
        <f>ROUNDDOWN(F14*1000/'Input Data'!$B$17,0)</f>
        <v>219165</v>
      </c>
      <c r="H14" s="9">
        <f>G14/'Input Data'!$B$21</f>
        <v>913.1875</v>
      </c>
      <c r="I14" s="9">
        <f>MAX(H14,'Input Data'!$B$22)</f>
        <v>913.1875</v>
      </c>
      <c r="J14" s="11">
        <f>I14*'Input Data'!$B$20</f>
        <v>10958250</v>
      </c>
      <c r="K14" s="13">
        <f>G14*'Input Data'!$B$25</f>
        <v>1095825</v>
      </c>
      <c r="L14" s="14">
        <f>E14*'Input Data'!$B$26/1000</f>
        <v>14852.246561035559</v>
      </c>
      <c r="M14" s="14">
        <f t="shared" si="3"/>
        <v>26921173.807596594</v>
      </c>
      <c r="N14" s="20">
        <f>G14*'Input Data'!$B$31</f>
        <v>30549490.783740949</v>
      </c>
      <c r="O14" s="21">
        <f t="shared" si="0"/>
        <v>3628316.9761443548</v>
      </c>
      <c r="P14" s="8"/>
    </row>
    <row r="15" spans="1:20" x14ac:dyDescent="0.3">
      <c r="A15" s="2" t="s">
        <v>18</v>
      </c>
      <c r="B15" s="9">
        <f>'Input Data'!$B$4+('Input Data'!$B$5-'Input Data'!$B$4)*Simulated_Numbers!B15</f>
        <v>79.722790549515011</v>
      </c>
      <c r="C15" s="9">
        <f>_xlfn.NORM.INV(Simulated_Numbers!D15,'Input Data'!$B$9,'Input Data'!$B$10)</f>
        <v>140623.38894458071</v>
      </c>
      <c r="D15" s="10">
        <f>'Input Data'!$B$14+('Input Data'!$B$15-'Input Data'!$B$14)*Simulated_Numbers!C15</f>
        <v>0.2032246039218612</v>
      </c>
      <c r="E15" s="9">
        <f t="shared" si="1"/>
        <v>11210888.983191794</v>
      </c>
      <c r="F15" s="9">
        <f t="shared" si="2"/>
        <v>112045.25642416846</v>
      </c>
      <c r="G15" s="12">
        <f>ROUNDDOWN(F15*1000/'Input Data'!$B$17,0)</f>
        <v>160064</v>
      </c>
      <c r="H15" s="9">
        <f>G15/'Input Data'!$B$21</f>
        <v>666.93333333333328</v>
      </c>
      <c r="I15" s="9">
        <f>MAX(H15,'Input Data'!$B$22)</f>
        <v>700</v>
      </c>
      <c r="J15" s="11">
        <f>I15*'Input Data'!$B$20</f>
        <v>8400000</v>
      </c>
      <c r="K15" s="13">
        <f>G15*'Input Data'!$B$25</f>
        <v>800320</v>
      </c>
      <c r="L15" s="14">
        <f>E15*'Input Data'!$B$26/1000</f>
        <v>11210.888983191793</v>
      </c>
      <c r="M15" s="14">
        <f t="shared" si="3"/>
        <v>20422419.872174986</v>
      </c>
      <c r="N15" s="20">
        <f>G15*'Input Data'!$B$31</f>
        <v>22311380.433959398</v>
      </c>
      <c r="O15" s="21">
        <f t="shared" si="0"/>
        <v>1888960.5617844127</v>
      </c>
      <c r="P15" s="8"/>
    </row>
    <row r="16" spans="1:20" x14ac:dyDescent="0.3">
      <c r="A16" s="2" t="s">
        <v>19</v>
      </c>
      <c r="B16" s="9">
        <f>'Input Data'!$B$4+('Input Data'!$B$5-'Input Data'!$B$4)*Simulated_Numbers!B16</f>
        <v>82.185761477677232</v>
      </c>
      <c r="C16" s="9">
        <f>_xlfn.NORM.INV(Simulated_Numbers!D16,'Input Data'!$B$9,'Input Data'!$B$10)</f>
        <v>190090.90213293888</v>
      </c>
      <c r="D16" s="10">
        <f>'Input Data'!$B$14+('Input Data'!$B$15-'Input Data'!$B$14)*Simulated_Numbers!C16</f>
        <v>0.28205001715524181</v>
      </c>
      <c r="E16" s="9">
        <f t="shared" si="1"/>
        <v>15622765.5417742</v>
      </c>
      <c r="F16" s="9">
        <f t="shared" si="2"/>
        <v>136475.75992528809</v>
      </c>
      <c r="G16" s="12">
        <f>ROUNDDOWN(F16*1000/'Input Data'!$B$17,0)</f>
        <v>194965</v>
      </c>
      <c r="H16" s="9">
        <f>G16/'Input Data'!$B$21</f>
        <v>812.35416666666663</v>
      </c>
      <c r="I16" s="9">
        <f>MAX(H16,'Input Data'!$B$22)</f>
        <v>812.35416666666663</v>
      </c>
      <c r="J16" s="11">
        <f>I16*'Input Data'!$B$20</f>
        <v>9748250</v>
      </c>
      <c r="K16" s="13">
        <f>G16*'Input Data'!$B$25</f>
        <v>974825</v>
      </c>
      <c r="L16" s="14">
        <f>E16*'Input Data'!$B$26/1000</f>
        <v>15622.765541774201</v>
      </c>
      <c r="M16" s="14">
        <f t="shared" si="3"/>
        <v>26361463.307315975</v>
      </c>
      <c r="N16" s="20">
        <f>G16*'Input Data'!$B$31</f>
        <v>27176243.791901328</v>
      </c>
      <c r="O16" s="21">
        <f t="shared" si="0"/>
        <v>814780.48458535224</v>
      </c>
      <c r="P16" s="8"/>
    </row>
    <row r="17" spans="1:16" x14ac:dyDescent="0.3">
      <c r="A17" s="2" t="s">
        <v>20</v>
      </c>
      <c r="B17" s="9">
        <f>'Input Data'!$B$4+('Input Data'!$B$5-'Input Data'!$B$4)*Simulated_Numbers!B17</f>
        <v>83.50313710994277</v>
      </c>
      <c r="C17" s="9">
        <f>_xlfn.NORM.INV(Simulated_Numbers!D17,'Input Data'!$B$9,'Input Data'!$B$10)</f>
        <v>175100.47183281931</v>
      </c>
      <c r="D17" s="10">
        <f>'Input Data'!$B$14+('Input Data'!$B$15-'Input Data'!$B$14)*Simulated_Numbers!C17</f>
        <v>0.26619997754492236</v>
      </c>
      <c r="E17" s="9">
        <f t="shared" si="1"/>
        <v>14621438.707471583</v>
      </c>
      <c r="F17" s="9">
        <f t="shared" si="2"/>
        <v>128488.73016281749</v>
      </c>
      <c r="G17" s="12">
        <f>ROUNDDOWN(F17*1000/'Input Data'!$B$17,0)</f>
        <v>183555</v>
      </c>
      <c r="H17" s="9">
        <f>G17/'Input Data'!$B$21</f>
        <v>764.8125</v>
      </c>
      <c r="I17" s="9">
        <f>MAX(H17,'Input Data'!$B$22)</f>
        <v>764.8125</v>
      </c>
      <c r="J17" s="11">
        <f>I17*'Input Data'!$B$20</f>
        <v>9177750</v>
      </c>
      <c r="K17" s="13">
        <f>G17*'Input Data'!$B$25</f>
        <v>917775</v>
      </c>
      <c r="L17" s="14">
        <f>E17*'Input Data'!$B$26/1000</f>
        <v>14621.438707471583</v>
      </c>
      <c r="M17" s="14">
        <f t="shared" si="3"/>
        <v>24731585.146179054</v>
      </c>
      <c r="N17" s="20">
        <f>G17*'Input Data'!$B$31</f>
        <v>25585799.652360413</v>
      </c>
      <c r="O17" s="21">
        <f t="shared" si="0"/>
        <v>854214.50618135929</v>
      </c>
      <c r="P17" s="8"/>
    </row>
    <row r="18" spans="1:16" x14ac:dyDescent="0.3">
      <c r="A18" s="2" t="s">
        <v>21</v>
      </c>
      <c r="B18" s="9">
        <f>'Input Data'!$B$4+('Input Data'!$B$5-'Input Data'!$B$4)*Simulated_Numbers!B18</f>
        <v>83.613379830073796</v>
      </c>
      <c r="C18" s="9">
        <f>_xlfn.NORM.INV(Simulated_Numbers!D18,'Input Data'!$B$9,'Input Data'!$B$10)</f>
        <v>215094.46225304386</v>
      </c>
      <c r="D18" s="10">
        <f>'Input Data'!$B$14+('Input Data'!$B$15-'Input Data'!$B$14)*Simulated_Numbers!C18</f>
        <v>0.20309133010678485</v>
      </c>
      <c r="E18" s="9">
        <f t="shared" si="1"/>
        <v>17984774.971709229</v>
      </c>
      <c r="F18" s="9">
        <f t="shared" si="2"/>
        <v>171410.64181546957</v>
      </c>
      <c r="G18" s="12">
        <f>ROUNDDOWN(F18*1000/'Input Data'!$B$17,0)</f>
        <v>244872</v>
      </c>
      <c r="H18" s="9">
        <f>G18/'Input Data'!$B$21</f>
        <v>1020.3</v>
      </c>
      <c r="I18" s="9">
        <f>MAX(H18,'Input Data'!$B$22)</f>
        <v>1020.3</v>
      </c>
      <c r="J18" s="11">
        <f>I18*'Input Data'!$B$20</f>
        <v>12243600</v>
      </c>
      <c r="K18" s="13">
        <f>G18*'Input Data'!$B$25</f>
        <v>1224360</v>
      </c>
      <c r="L18" s="14">
        <f>E18*'Input Data'!$B$26/1000</f>
        <v>17984.77497170923</v>
      </c>
      <c r="M18" s="14">
        <f t="shared" si="3"/>
        <v>31470719.746680938</v>
      </c>
      <c r="N18" s="20">
        <f>G18*'Input Data'!$B$31</f>
        <v>34132799.065526947</v>
      </c>
      <c r="O18" s="21">
        <f t="shared" si="0"/>
        <v>2662079.3188460097</v>
      </c>
      <c r="P18" s="8"/>
    </row>
    <row r="19" spans="1:16" x14ac:dyDescent="0.3">
      <c r="A19" s="2" t="s">
        <v>22</v>
      </c>
      <c r="B19" s="9">
        <f>'Input Data'!$B$4+('Input Data'!$B$5-'Input Data'!$B$4)*Simulated_Numbers!B19</f>
        <v>83.035480606940979</v>
      </c>
      <c r="C19" s="9">
        <f>_xlfn.NORM.INV(Simulated_Numbers!D19,'Input Data'!$B$9,'Input Data'!$B$10)</f>
        <v>156645.38119001299</v>
      </c>
      <c r="D19" s="10">
        <f>'Input Data'!$B$14+('Input Data'!$B$15-'Input Data'!$B$14)*Simulated_Numbers!C19</f>
        <v>0.21726767738109318</v>
      </c>
      <c r="E19" s="9">
        <f t="shared" si="1"/>
        <v>13007124.511970202</v>
      </c>
      <c r="F19" s="9">
        <f t="shared" si="2"/>
        <v>122611.40304638288</v>
      </c>
      <c r="G19" s="12">
        <f>ROUNDDOWN(F19*1000/'Input Data'!$B$17,0)</f>
        <v>175159</v>
      </c>
      <c r="H19" s="9">
        <f>G19/'Input Data'!$B$21</f>
        <v>729.82916666666665</v>
      </c>
      <c r="I19" s="9">
        <f>MAX(H19,'Input Data'!$B$22)</f>
        <v>729.82916666666665</v>
      </c>
      <c r="J19" s="11">
        <f>I19*'Input Data'!$B$20</f>
        <v>8757950</v>
      </c>
      <c r="K19" s="13">
        <f>G19*'Input Data'!$B$25</f>
        <v>875795</v>
      </c>
      <c r="L19" s="14">
        <f>E19*'Input Data'!$B$26/1000</f>
        <v>13007.124511970202</v>
      </c>
      <c r="M19" s="14">
        <f t="shared" si="3"/>
        <v>22653876.636482172</v>
      </c>
      <c r="N19" s="20">
        <f>G19*'Input Data'!$B$31</f>
        <v>24415478.092712253</v>
      </c>
      <c r="O19" s="21">
        <f t="shared" si="0"/>
        <v>1761601.4562300816</v>
      </c>
      <c r="P19" s="8"/>
    </row>
    <row r="20" spans="1:16" x14ac:dyDescent="0.3">
      <c r="A20" s="2" t="s">
        <v>23</v>
      </c>
      <c r="B20" s="9">
        <f>'Input Data'!$B$4+('Input Data'!$B$5-'Input Data'!$B$4)*Simulated_Numbers!B20</f>
        <v>75.658329954046067</v>
      </c>
      <c r="C20" s="9">
        <f>_xlfn.NORM.INV(Simulated_Numbers!D20,'Input Data'!$B$9,'Input Data'!$B$10)</f>
        <v>201620.22804482482</v>
      </c>
      <c r="D20" s="10">
        <f>'Input Data'!$B$14+('Input Data'!$B$15-'Input Data'!$B$14)*Simulated_Numbers!C20</f>
        <v>0.26462566193419235</v>
      </c>
      <c r="E20" s="9">
        <f t="shared" si="1"/>
        <v>15254249.738825368</v>
      </c>
      <c r="F20" s="9">
        <f t="shared" si="2"/>
        <v>148266.34173914025</v>
      </c>
      <c r="G20" s="12">
        <f>ROUNDDOWN(F20*1000/'Input Data'!$B$17,0)</f>
        <v>211809</v>
      </c>
      <c r="H20" s="9">
        <f>G20/'Input Data'!$B$21</f>
        <v>882.53750000000002</v>
      </c>
      <c r="I20" s="9">
        <f>MAX(H20,'Input Data'!$B$22)</f>
        <v>882.53750000000002</v>
      </c>
      <c r="J20" s="11">
        <f>I20*'Input Data'!$B$20</f>
        <v>10590450</v>
      </c>
      <c r="K20" s="13">
        <f>G20*'Input Data'!$B$25</f>
        <v>1059045</v>
      </c>
      <c r="L20" s="14">
        <f>E20*'Input Data'!$B$26/1000</f>
        <v>15254.249738825367</v>
      </c>
      <c r="M20" s="14">
        <f t="shared" si="3"/>
        <v>26918998.988564193</v>
      </c>
      <c r="N20" s="20">
        <f>G20*'Input Data'!$B$31</f>
        <v>29524135.210518956</v>
      </c>
      <c r="O20" s="21">
        <f t="shared" si="0"/>
        <v>2605136.2219547629</v>
      </c>
      <c r="P20" s="8"/>
    </row>
    <row r="21" spans="1:16" x14ac:dyDescent="0.3">
      <c r="A21" s="2" t="s">
        <v>24</v>
      </c>
      <c r="B21" s="9">
        <f>'Input Data'!$B$4+('Input Data'!$B$5-'Input Data'!$B$4)*Simulated_Numbers!B21</f>
        <v>74.893193910859097</v>
      </c>
      <c r="C21" s="9">
        <f>_xlfn.NORM.INV(Simulated_Numbers!D21,'Input Data'!$B$9,'Input Data'!$B$10)</f>
        <v>206615.44947757357</v>
      </c>
      <c r="D21" s="10">
        <f>'Input Data'!$B$14+('Input Data'!$B$15-'Input Data'!$B$14)*Simulated_Numbers!C21</f>
        <v>0.21535145750041937</v>
      </c>
      <c r="E21" s="9">
        <f t="shared" si="1"/>
        <v>15474090.922703227</v>
      </c>
      <c r="F21" s="9">
        <f t="shared" si="2"/>
        <v>162120.51129047383</v>
      </c>
      <c r="G21" s="12">
        <f>ROUNDDOWN(F21*1000/'Input Data'!$B$17,0)</f>
        <v>231600</v>
      </c>
      <c r="H21" s="9">
        <f>G21/'Input Data'!$B$21</f>
        <v>965</v>
      </c>
      <c r="I21" s="9">
        <f>MAX(H21,'Input Data'!$B$22)</f>
        <v>965</v>
      </c>
      <c r="J21" s="11">
        <f>I21*'Input Data'!$B$20</f>
        <v>11580000</v>
      </c>
      <c r="K21" s="13">
        <f>G21*'Input Data'!$B$25</f>
        <v>1158000</v>
      </c>
      <c r="L21" s="14">
        <f>E21*'Input Data'!$B$26/1000</f>
        <v>15474.090922703226</v>
      </c>
      <c r="M21" s="14">
        <f t="shared" si="3"/>
        <v>28227565.013625931</v>
      </c>
      <c r="N21" s="20">
        <f>G21*'Input Data'!$B$31</f>
        <v>32282810.054134574</v>
      </c>
      <c r="O21" s="21">
        <f t="shared" si="0"/>
        <v>4055245.0405086428</v>
      </c>
      <c r="P21" s="8"/>
    </row>
    <row r="22" spans="1:16" x14ac:dyDescent="0.3">
      <c r="A22" s="2" t="s">
        <v>25</v>
      </c>
      <c r="B22" s="9">
        <f>'Input Data'!$B$4+('Input Data'!$B$5-'Input Data'!$B$4)*Simulated_Numbers!B22</f>
        <v>86.808093793912093</v>
      </c>
      <c r="C22" s="9">
        <f>_xlfn.NORM.INV(Simulated_Numbers!D22,'Input Data'!$B$9,'Input Data'!$B$10)</f>
        <v>177822.45172774763</v>
      </c>
      <c r="D22" s="10">
        <f>'Input Data'!$B$14+('Input Data'!$B$15-'Input Data'!$B$14)*Simulated_Numbers!C22</f>
        <v>0.2995972620366214</v>
      </c>
      <c r="E22" s="9">
        <f t="shared" si="1"/>
        <v>15436428.068245722</v>
      </c>
      <c r="F22" s="9">
        <f t="shared" si="2"/>
        <v>124547.33206147516</v>
      </c>
      <c r="G22" s="12">
        <f>ROUNDDOWN(F22*1000/'Input Data'!$B$17,0)</f>
        <v>177924</v>
      </c>
      <c r="H22" s="9">
        <f>G22/'Input Data'!$B$21</f>
        <v>741.35</v>
      </c>
      <c r="I22" s="9">
        <f>MAX(H22,'Input Data'!$B$22)</f>
        <v>741.35</v>
      </c>
      <c r="J22" s="11">
        <f>I22*'Input Data'!$B$20</f>
        <v>8896200</v>
      </c>
      <c r="K22" s="13">
        <f>G22*'Input Data'!$B$25</f>
        <v>889620</v>
      </c>
      <c r="L22" s="14">
        <f>E22*'Input Data'!$B$26/1000</f>
        <v>15436.428068245721</v>
      </c>
      <c r="M22" s="14">
        <f t="shared" si="3"/>
        <v>25237684.496313967</v>
      </c>
      <c r="N22" s="20">
        <f>G22*'Input Data'!$B$31</f>
        <v>24800892.470085666</v>
      </c>
      <c r="O22" s="21">
        <f t="shared" si="0"/>
        <v>-436792.02622830123</v>
      </c>
      <c r="P22" s="8"/>
    </row>
    <row r="23" spans="1:16" x14ac:dyDescent="0.3">
      <c r="A23" s="2" t="s">
        <v>26</v>
      </c>
      <c r="B23" s="9">
        <f>'Input Data'!$B$4+('Input Data'!$B$5-'Input Data'!$B$4)*Simulated_Numbers!B23</f>
        <v>74.569514879644984</v>
      </c>
      <c r="C23" s="9">
        <f>_xlfn.NORM.INV(Simulated_Numbers!D23,'Input Data'!$B$9,'Input Data'!$B$10)</f>
        <v>206074.40439860045</v>
      </c>
      <c r="D23" s="10">
        <f>'Input Data'!$B$14+('Input Data'!$B$15-'Input Data'!$B$14)*Simulated_Numbers!C23</f>
        <v>0.21119645209164181</v>
      </c>
      <c r="E23" s="9">
        <f t="shared" si="1"/>
        <v>15366868.365115415</v>
      </c>
      <c r="F23" s="9">
        <f t="shared" si="2"/>
        <v>162552.22132271781</v>
      </c>
      <c r="G23" s="12">
        <f>ROUNDDOWN(F23*1000/'Input Data'!$B$17,0)</f>
        <v>232217</v>
      </c>
      <c r="H23" s="9">
        <f>G23/'Input Data'!$B$21</f>
        <v>967.57083333333333</v>
      </c>
      <c r="I23" s="9">
        <f>MAX(H23,'Input Data'!$B$22)</f>
        <v>967.57083333333333</v>
      </c>
      <c r="J23" s="11">
        <f>I23*'Input Data'!$B$20</f>
        <v>11610850</v>
      </c>
      <c r="K23" s="13">
        <f>G23*'Input Data'!$B$25</f>
        <v>1161085</v>
      </c>
      <c r="L23" s="14">
        <f>E23*'Input Data'!$B$26/1000</f>
        <v>15366.868365115415</v>
      </c>
      <c r="M23" s="14">
        <f t="shared" si="3"/>
        <v>28154170.233480532</v>
      </c>
      <c r="N23" s="20">
        <f>G23*'Input Data'!$B$31</f>
        <v>32368813.913389329</v>
      </c>
      <c r="O23" s="21">
        <f t="shared" si="0"/>
        <v>4214643.6799087971</v>
      </c>
      <c r="P23" s="8"/>
    </row>
    <row r="24" spans="1:16" x14ac:dyDescent="0.3">
      <c r="A24" s="2" t="s">
        <v>27</v>
      </c>
      <c r="B24" s="9">
        <f>'Input Data'!$B$4+('Input Data'!$B$5-'Input Data'!$B$4)*Simulated_Numbers!B24</f>
        <v>82.740549017801172</v>
      </c>
      <c r="C24" s="9">
        <f>_xlfn.NORM.INV(Simulated_Numbers!D24,'Input Data'!$B$9,'Input Data'!$B$10)</f>
        <v>188255.61558058008</v>
      </c>
      <c r="D24" s="10">
        <f>'Input Data'!$B$14+('Input Data'!$B$15-'Input Data'!$B$14)*Simulated_Numbers!C24</f>
        <v>0.28933368490417555</v>
      </c>
      <c r="E24" s="9">
        <f t="shared" si="1"/>
        <v>15576372.98882132</v>
      </c>
      <c r="F24" s="9">
        <f t="shared" si="2"/>
        <v>133786.92462074693</v>
      </c>
      <c r="G24" s="12">
        <f>ROUNDDOWN(F24*1000/'Input Data'!$B$17,0)</f>
        <v>191124</v>
      </c>
      <c r="H24" s="9">
        <f>G24/'Input Data'!$B$21</f>
        <v>796.35</v>
      </c>
      <c r="I24" s="9">
        <f>MAX(H24,'Input Data'!$B$22)</f>
        <v>796.35</v>
      </c>
      <c r="J24" s="11">
        <f>I24*'Input Data'!$B$20</f>
        <v>9556200</v>
      </c>
      <c r="K24" s="13">
        <f>G24*'Input Data'!$B$25</f>
        <v>955620</v>
      </c>
      <c r="L24" s="14">
        <f>E24*'Input Data'!$B$26/1000</f>
        <v>15576.37298882132</v>
      </c>
      <c r="M24" s="14">
        <f t="shared" si="3"/>
        <v>26103769.36181014</v>
      </c>
      <c r="N24" s="20">
        <f>G24*'Input Data'!$B$31</f>
        <v>26640845.374725461</v>
      </c>
      <c r="O24" s="21">
        <f t="shared" si="0"/>
        <v>537076.01291532069</v>
      </c>
      <c r="P24" s="8"/>
    </row>
    <row r="25" spans="1:16" x14ac:dyDescent="0.3">
      <c r="A25" s="2" t="s">
        <v>28</v>
      </c>
      <c r="B25" s="9">
        <f>'Input Data'!$B$4+('Input Data'!$B$5-'Input Data'!$B$4)*Simulated_Numbers!B25</f>
        <v>85.751897652746948</v>
      </c>
      <c r="C25" s="9">
        <f>_xlfn.NORM.INV(Simulated_Numbers!D25,'Input Data'!$B$9,'Input Data'!$B$10)</f>
        <v>190213.00802459588</v>
      </c>
      <c r="D25" s="10">
        <f>'Input Data'!$B$14+('Input Data'!$B$15-'Input Data'!$B$14)*Simulated_Numbers!C25</f>
        <v>0.2475400758026795</v>
      </c>
      <c r="E25" s="9">
        <f t="shared" si="1"/>
        <v>16311126.39634628</v>
      </c>
      <c r="F25" s="9">
        <f t="shared" si="2"/>
        <v>143127.66559953173</v>
      </c>
      <c r="G25" s="12">
        <f>ROUNDDOWN(F25*1000/'Input Data'!$B$17,0)</f>
        <v>204468</v>
      </c>
      <c r="H25" s="9">
        <f>G25/'Input Data'!$B$21</f>
        <v>851.95</v>
      </c>
      <c r="I25" s="9">
        <f>MAX(H25,'Input Data'!$B$22)</f>
        <v>851.95</v>
      </c>
      <c r="J25" s="11">
        <f>I25*'Input Data'!$B$20</f>
        <v>10223400</v>
      </c>
      <c r="K25" s="13">
        <f>G25*'Input Data'!$B$25</f>
        <v>1022340</v>
      </c>
      <c r="L25" s="14">
        <f>E25*'Input Data'!$B$26/1000</f>
        <v>16311.126396346281</v>
      </c>
      <c r="M25" s="14">
        <f t="shared" si="3"/>
        <v>27573177.522742629</v>
      </c>
      <c r="N25" s="20">
        <f>G25*'Input Data'!$B$31</f>
        <v>28500870.492870416</v>
      </c>
      <c r="O25" s="21">
        <f t="shared" si="0"/>
        <v>927692.97012778744</v>
      </c>
      <c r="P25" s="8"/>
    </row>
    <row r="26" spans="1:16" x14ac:dyDescent="0.3">
      <c r="A26" s="2" t="s">
        <v>29</v>
      </c>
      <c r="B26" s="9">
        <f>'Input Data'!$B$4+('Input Data'!$B$5-'Input Data'!$B$4)*Simulated_Numbers!B26</f>
        <v>81.768312255947464</v>
      </c>
      <c r="C26" s="9">
        <f>_xlfn.NORM.INV(Simulated_Numbers!D26,'Input Data'!$B$9,'Input Data'!$B$10)</f>
        <v>189785.34004159039</v>
      </c>
      <c r="D26" s="10">
        <f>'Input Data'!$B$14+('Input Data'!$B$15-'Input Data'!$B$14)*Simulated_Numbers!C26</f>
        <v>0.25364799783735015</v>
      </c>
      <c r="E26" s="9">
        <f t="shared" si="1"/>
        <v>15518426.946121933</v>
      </c>
      <c r="F26" s="9">
        <f t="shared" si="2"/>
        <v>141646.66852116032</v>
      </c>
      <c r="G26" s="12">
        <f>ROUNDDOWN(F26*1000/'Input Data'!$B$17,0)</f>
        <v>202352</v>
      </c>
      <c r="H26" s="9">
        <f>G26/'Input Data'!$B$21</f>
        <v>843.13333333333333</v>
      </c>
      <c r="I26" s="9">
        <f>MAX(H26,'Input Data'!$B$22)</f>
        <v>843.13333333333333</v>
      </c>
      <c r="J26" s="11">
        <f>I26*'Input Data'!$B$20</f>
        <v>10117600</v>
      </c>
      <c r="K26" s="13">
        <f>G26*'Input Data'!$B$25</f>
        <v>1011760</v>
      </c>
      <c r="L26" s="14">
        <f>E26*'Input Data'!$B$26/1000</f>
        <v>15518.426946121934</v>
      </c>
      <c r="M26" s="14">
        <f t="shared" si="3"/>
        <v>26663305.373068057</v>
      </c>
      <c r="N26" s="20">
        <f>G26*'Input Data'!$B$31</f>
        <v>28205920.466641795</v>
      </c>
      <c r="O26" s="21">
        <f t="shared" si="0"/>
        <v>1542615.0935737379</v>
      </c>
      <c r="P26" s="8"/>
    </row>
    <row r="27" spans="1:16" x14ac:dyDescent="0.3">
      <c r="A27" s="2" t="s">
        <v>30</v>
      </c>
      <c r="B27" s="9">
        <f>'Input Data'!$B$4+('Input Data'!$B$5-'Input Data'!$B$4)*Simulated_Numbers!B27</f>
        <v>89.326144417422014</v>
      </c>
      <c r="C27" s="9">
        <f>_xlfn.NORM.INV(Simulated_Numbers!D27,'Input Data'!$B$9,'Input Data'!$B$10)</f>
        <v>183003.84296996612</v>
      </c>
      <c r="D27" s="10">
        <f>'Input Data'!$B$14+('Input Data'!$B$15-'Input Data'!$B$14)*Simulated_Numbers!C27</f>
        <v>0.27119572000683673</v>
      </c>
      <c r="E27" s="9">
        <f t="shared" si="1"/>
        <v>16347027.706078414</v>
      </c>
      <c r="F27" s="9">
        <f t="shared" si="2"/>
        <v>133373.98401170809</v>
      </c>
      <c r="G27" s="12">
        <f>ROUNDDOWN(F27*1000/'Input Data'!$B$17,0)</f>
        <v>190534</v>
      </c>
      <c r="H27" s="9">
        <f>G27/'Input Data'!$B$21</f>
        <v>793.89166666666665</v>
      </c>
      <c r="I27" s="9">
        <f>MAX(H27,'Input Data'!$B$22)</f>
        <v>793.89166666666665</v>
      </c>
      <c r="J27" s="11">
        <f>I27*'Input Data'!$B$20</f>
        <v>9526700</v>
      </c>
      <c r="K27" s="13">
        <f>G27*'Input Data'!$B$25</f>
        <v>952670</v>
      </c>
      <c r="L27" s="14">
        <f>E27*'Input Data'!$B$26/1000</f>
        <v>16347.027706078414</v>
      </c>
      <c r="M27" s="14">
        <f t="shared" si="3"/>
        <v>26842744.733784493</v>
      </c>
      <c r="N27" s="20">
        <f>G27*'Input Data'!$B$31</f>
        <v>26558605.055502925</v>
      </c>
      <c r="O27" s="21">
        <f t="shared" si="0"/>
        <v>-284139.67828156799</v>
      </c>
      <c r="P27" s="8"/>
    </row>
    <row r="28" spans="1:16" x14ac:dyDescent="0.3">
      <c r="A28" s="2" t="s">
        <v>31</v>
      </c>
      <c r="B28" s="9">
        <f>'Input Data'!$B$4+('Input Data'!$B$5-'Input Data'!$B$4)*Simulated_Numbers!B28</f>
        <v>82.182502301767343</v>
      </c>
      <c r="C28" s="9">
        <f>_xlfn.NORM.INV(Simulated_Numbers!D28,'Input Data'!$B$9,'Input Data'!$B$10)</f>
        <v>180683.38331054075</v>
      </c>
      <c r="D28" s="10">
        <f>'Input Data'!$B$14+('Input Data'!$B$15-'Input Data'!$B$14)*Simulated_Numbers!C28</f>
        <v>0.20102276586857643</v>
      </c>
      <c r="E28" s="9">
        <f t="shared" si="1"/>
        <v>14849012.564809626</v>
      </c>
      <c r="F28" s="9">
        <f t="shared" si="2"/>
        <v>144361.90985096368</v>
      </c>
      <c r="G28" s="12">
        <f>ROUNDDOWN(F28*1000/'Input Data'!$B$17,0)</f>
        <v>206231</v>
      </c>
      <c r="H28" s="9">
        <f>G28/'Input Data'!$B$21</f>
        <v>859.29583333333335</v>
      </c>
      <c r="I28" s="9">
        <f>MAX(H28,'Input Data'!$B$22)</f>
        <v>859.29583333333335</v>
      </c>
      <c r="J28" s="11">
        <f>I28*'Input Data'!$B$20</f>
        <v>10311550</v>
      </c>
      <c r="K28" s="13">
        <f>G28*'Input Data'!$B$25</f>
        <v>1031155</v>
      </c>
      <c r="L28" s="14">
        <f>E28*'Input Data'!$B$26/1000</f>
        <v>14849.012564809625</v>
      </c>
      <c r="M28" s="14">
        <f t="shared" si="3"/>
        <v>26206566.577374436</v>
      </c>
      <c r="N28" s="20">
        <f>G28*'Input Data'!$B$31</f>
        <v>28746615.717937078</v>
      </c>
      <c r="O28" s="21">
        <f t="shared" si="0"/>
        <v>2540049.1405626424</v>
      </c>
      <c r="P28" s="8"/>
    </row>
    <row r="29" spans="1:16" x14ac:dyDescent="0.3">
      <c r="A29" s="2" t="s">
        <v>32</v>
      </c>
      <c r="B29" s="9">
        <f>'Input Data'!$B$4+('Input Data'!$B$5-'Input Data'!$B$4)*Simulated_Numbers!B29</f>
        <v>87.624823120403221</v>
      </c>
      <c r="C29" s="9">
        <f>_xlfn.NORM.INV(Simulated_Numbers!D29,'Input Data'!$B$9,'Input Data'!$B$10)</f>
        <v>192923.48674222961</v>
      </c>
      <c r="D29" s="10">
        <f>'Input Data'!$B$14+('Input Data'!$B$15-'Input Data'!$B$14)*Simulated_Numbers!C29</f>
        <v>0.2120996734861508</v>
      </c>
      <c r="E29" s="9">
        <f t="shared" si="1"/>
        <v>16904886.401559327</v>
      </c>
      <c r="F29" s="9">
        <f t="shared" si="2"/>
        <v>152004.47819639297</v>
      </c>
      <c r="G29" s="12">
        <f>ROUNDDOWN(F29*1000/'Input Data'!$B$17,0)</f>
        <v>217149</v>
      </c>
      <c r="H29" s="9">
        <f>G29/'Input Data'!$B$21</f>
        <v>904.78750000000002</v>
      </c>
      <c r="I29" s="9">
        <f>MAX(H29,'Input Data'!$B$22)</f>
        <v>904.78750000000002</v>
      </c>
      <c r="J29" s="11">
        <f>I29*'Input Data'!$B$20</f>
        <v>10857450</v>
      </c>
      <c r="K29" s="13">
        <f>G29*'Input Data'!$B$25</f>
        <v>1085745</v>
      </c>
      <c r="L29" s="14">
        <f>E29*'Input Data'!$B$26/1000</f>
        <v>16904.886401559328</v>
      </c>
      <c r="M29" s="14">
        <f t="shared" si="3"/>
        <v>28864986.287960887</v>
      </c>
      <c r="N29" s="20">
        <f>G29*'Input Data'!$B$31</f>
        <v>30268479.794668689</v>
      </c>
      <c r="O29" s="21">
        <f t="shared" si="0"/>
        <v>1403493.5067078024</v>
      </c>
      <c r="P29" s="8"/>
    </row>
    <row r="30" spans="1:16" x14ac:dyDescent="0.3">
      <c r="A30" s="2" t="s">
        <v>33</v>
      </c>
      <c r="B30" s="9">
        <f>'Input Data'!$B$4+('Input Data'!$B$5-'Input Data'!$B$4)*Simulated_Numbers!B30</f>
        <v>81.891433722519466</v>
      </c>
      <c r="C30" s="9">
        <f>_xlfn.NORM.INV(Simulated_Numbers!D30,'Input Data'!$B$9,'Input Data'!$B$10)</f>
        <v>179967.40235035672</v>
      </c>
      <c r="D30" s="10">
        <f>'Input Data'!$B$14+('Input Data'!$B$15-'Input Data'!$B$14)*Simulated_Numbers!C30</f>
        <v>0.21593095910465346</v>
      </c>
      <c r="E30" s="9">
        <f t="shared" si="1"/>
        <v>14737788.60178823</v>
      </c>
      <c r="F30" s="9">
        <f t="shared" si="2"/>
        <v>141106.86855327114</v>
      </c>
      <c r="G30" s="12">
        <f>ROUNDDOWN(F30*1000/'Input Data'!$B$17,0)</f>
        <v>201581</v>
      </c>
      <c r="H30" s="9">
        <f>G30/'Input Data'!$B$21</f>
        <v>839.92083333333335</v>
      </c>
      <c r="I30" s="9">
        <f>MAX(H30,'Input Data'!$B$22)</f>
        <v>839.92083333333335</v>
      </c>
      <c r="J30" s="11">
        <f>I30*'Input Data'!$B$20</f>
        <v>10079050</v>
      </c>
      <c r="K30" s="13">
        <f>G30*'Input Data'!$B$25</f>
        <v>1007905</v>
      </c>
      <c r="L30" s="14">
        <f>E30*'Input Data'!$B$26/1000</f>
        <v>14737.78860178823</v>
      </c>
      <c r="M30" s="14">
        <f t="shared" si="3"/>
        <v>25839481.390390016</v>
      </c>
      <c r="N30" s="20">
        <f>G30*'Input Data'!$B$31</f>
        <v>28098450.490166243</v>
      </c>
      <c r="O30" s="21">
        <f t="shared" si="0"/>
        <v>2258969.099776227</v>
      </c>
      <c r="P30" s="8"/>
    </row>
    <row r="31" spans="1:16" x14ac:dyDescent="0.3">
      <c r="A31" s="2" t="s">
        <v>34</v>
      </c>
      <c r="B31" s="9">
        <f>'Input Data'!$B$4+('Input Data'!$B$5-'Input Data'!$B$4)*Simulated_Numbers!B31</f>
        <v>88.422389877320967</v>
      </c>
      <c r="C31" s="9">
        <f>_xlfn.NORM.INV(Simulated_Numbers!D31,'Input Data'!$B$9,'Input Data'!$B$10)</f>
        <v>173278.47259853545</v>
      </c>
      <c r="D31" s="10">
        <f>'Input Data'!$B$14+('Input Data'!$B$15-'Input Data'!$B$14)*Simulated_Numbers!C31</f>
        <v>0.26229904403654941</v>
      </c>
      <c r="E31" s="9">
        <f t="shared" si="1"/>
        <v>15321696.66145438</v>
      </c>
      <c r="F31" s="9">
        <f t="shared" si="2"/>
        <v>127827.69488382619</v>
      </c>
      <c r="G31" s="12">
        <f>ROUNDDOWN(F31*1000/'Input Data'!$B$17,0)</f>
        <v>182610</v>
      </c>
      <c r="H31" s="9">
        <f>G31/'Input Data'!$B$21</f>
        <v>760.875</v>
      </c>
      <c r="I31" s="9">
        <f>MAX(H31,'Input Data'!$B$22)</f>
        <v>760.875</v>
      </c>
      <c r="J31" s="11">
        <f>I31*'Input Data'!$B$20</f>
        <v>9130500</v>
      </c>
      <c r="K31" s="13">
        <f>G31*'Input Data'!$B$25</f>
        <v>913050</v>
      </c>
      <c r="L31" s="14">
        <f>E31*'Input Data'!$B$26/1000</f>
        <v>15321.69666145438</v>
      </c>
      <c r="M31" s="14">
        <f t="shared" si="3"/>
        <v>25380568.358115833</v>
      </c>
      <c r="N31" s="20">
        <f>G31*'Input Data'!$B$31</f>
        <v>25454075.751232792</v>
      </c>
      <c r="O31" s="21">
        <f t="shared" si="0"/>
        <v>73507.393116958439</v>
      </c>
      <c r="P31" s="8"/>
    </row>
    <row r="32" spans="1:16" x14ac:dyDescent="0.3">
      <c r="A32" s="2" t="s">
        <v>35</v>
      </c>
      <c r="B32" s="9">
        <f>'Input Data'!$B$4+('Input Data'!$B$5-'Input Data'!$B$4)*Simulated_Numbers!B32</f>
        <v>85.104065532854989</v>
      </c>
      <c r="C32" s="9">
        <f>_xlfn.NORM.INV(Simulated_Numbers!D32,'Input Data'!$B$9,'Input Data'!$B$10)</f>
        <v>182836.3109695391</v>
      </c>
      <c r="D32" s="10">
        <f>'Input Data'!$B$14+('Input Data'!$B$15-'Input Data'!$B$14)*Simulated_Numbers!C32</f>
        <v>0.24924660699951345</v>
      </c>
      <c r="E32" s="9">
        <f t="shared" si="1"/>
        <v>15560113.390537109</v>
      </c>
      <c r="F32" s="9">
        <f t="shared" si="2"/>
        <v>137264.98082407357</v>
      </c>
      <c r="G32" s="12">
        <f>ROUNDDOWN(F32*1000/'Input Data'!$B$17,0)</f>
        <v>196092</v>
      </c>
      <c r="H32" s="9">
        <f>G32/'Input Data'!$B$21</f>
        <v>817.05</v>
      </c>
      <c r="I32" s="9">
        <f>MAX(H32,'Input Data'!$B$22)</f>
        <v>817.05</v>
      </c>
      <c r="J32" s="11">
        <f>I32*'Input Data'!$B$20</f>
        <v>9804600</v>
      </c>
      <c r="K32" s="13">
        <f>G32*'Input Data'!$B$25</f>
        <v>980460</v>
      </c>
      <c r="L32" s="14">
        <f>E32*'Input Data'!$B$26/1000</f>
        <v>15560.11339053711</v>
      </c>
      <c r="M32" s="14">
        <f t="shared" si="3"/>
        <v>26360733.503927648</v>
      </c>
      <c r="N32" s="20">
        <f>G32*'Input Data'!$B$31</f>
        <v>27333336.740653526</v>
      </c>
      <c r="O32" s="21">
        <f t="shared" si="0"/>
        <v>972603.23672587797</v>
      </c>
      <c r="P32" s="8"/>
    </row>
    <row r="33" spans="1:16" x14ac:dyDescent="0.3">
      <c r="A33" s="2" t="s">
        <v>36</v>
      </c>
      <c r="B33" s="9">
        <f>'Input Data'!$B$4+('Input Data'!$B$5-'Input Data'!$B$4)*Simulated_Numbers!B33</f>
        <v>77.988570886490294</v>
      </c>
      <c r="C33" s="9">
        <f>_xlfn.NORM.INV(Simulated_Numbers!D33,'Input Data'!$B$9,'Input Data'!$B$10)</f>
        <v>186942.38358970141</v>
      </c>
      <c r="D33" s="10">
        <f>'Input Data'!$B$14+('Input Data'!$B$15-'Input Data'!$B$14)*Simulated_Numbers!C33</f>
        <v>0.26842443427383483</v>
      </c>
      <c r="E33" s="9">
        <f t="shared" si="1"/>
        <v>14579369.334274888</v>
      </c>
      <c r="F33" s="9">
        <f t="shared" si="2"/>
        <v>136762.48003283358</v>
      </c>
      <c r="G33" s="12">
        <f>ROUNDDOWN(F33*1000/'Input Data'!$B$17,0)</f>
        <v>195374</v>
      </c>
      <c r="H33" s="9">
        <f>G33/'Input Data'!$B$21</f>
        <v>814.05833333333328</v>
      </c>
      <c r="I33" s="9">
        <f>MAX(H33,'Input Data'!$B$22)</f>
        <v>814.05833333333328</v>
      </c>
      <c r="J33" s="11">
        <f>I33*'Input Data'!$B$20</f>
        <v>9768700</v>
      </c>
      <c r="K33" s="13">
        <f>G33*'Input Data'!$B$25</f>
        <v>976870</v>
      </c>
      <c r="L33" s="14">
        <f>E33*'Input Data'!$B$26/1000</f>
        <v>14579.369334274888</v>
      </c>
      <c r="M33" s="14">
        <f t="shared" si="3"/>
        <v>25339518.703609161</v>
      </c>
      <c r="N33" s="20">
        <f>G33*'Input Data'!$B$31</f>
        <v>27233254.453870848</v>
      </c>
      <c r="O33" s="21">
        <f t="shared" si="0"/>
        <v>1893735.7502616867</v>
      </c>
      <c r="P33" s="8"/>
    </row>
    <row r="34" spans="1:16" x14ac:dyDescent="0.3">
      <c r="A34" s="2" t="s">
        <v>37</v>
      </c>
      <c r="B34" s="9">
        <f>'Input Data'!$B$4+('Input Data'!$B$5-'Input Data'!$B$4)*Simulated_Numbers!B34</f>
        <v>72.969437708245593</v>
      </c>
      <c r="C34" s="9">
        <f>_xlfn.NORM.INV(Simulated_Numbers!D34,'Input Data'!$B$9,'Input Data'!$B$10)</f>
        <v>170499.40590977645</v>
      </c>
      <c r="D34" s="10">
        <f>'Input Data'!$B$14+('Input Data'!$B$15-'Input Data'!$B$14)*Simulated_Numbers!C34</f>
        <v>0.26877129357620599</v>
      </c>
      <c r="E34" s="9">
        <f t="shared" si="1"/>
        <v>12441245.778826313</v>
      </c>
      <c r="F34" s="9">
        <f t="shared" si="2"/>
        <v>124674.06002943122</v>
      </c>
      <c r="G34" s="12">
        <f>ROUNDDOWN(F34*1000/'Input Data'!$B$17,0)</f>
        <v>178105</v>
      </c>
      <c r="H34" s="9">
        <f>G34/'Input Data'!$B$21</f>
        <v>742.10416666666663</v>
      </c>
      <c r="I34" s="9">
        <f>MAX(H34,'Input Data'!$B$22)</f>
        <v>742.10416666666663</v>
      </c>
      <c r="J34" s="11">
        <f>I34*'Input Data'!$B$20</f>
        <v>8905250</v>
      </c>
      <c r="K34" s="13">
        <f>G34*'Input Data'!$B$25</f>
        <v>890525</v>
      </c>
      <c r="L34" s="14">
        <f>E34*'Input Data'!$B$26/1000</f>
        <v>12441.245778826313</v>
      </c>
      <c r="M34" s="14">
        <f t="shared" si="3"/>
        <v>22249462.02460514</v>
      </c>
      <c r="N34" s="20">
        <f>G34*'Input Data'!$B$31</f>
        <v>24826122.127338681</v>
      </c>
      <c r="O34" s="21">
        <f t="shared" ref="O34:O65" si="4">N34-M34</f>
        <v>2576660.1027335413</v>
      </c>
      <c r="P34" s="8"/>
    </row>
    <row r="35" spans="1:16" x14ac:dyDescent="0.3">
      <c r="A35" s="2" t="s">
        <v>38</v>
      </c>
      <c r="B35" s="9">
        <f>'Input Data'!$B$4+('Input Data'!$B$5-'Input Data'!$B$4)*Simulated_Numbers!B35</f>
        <v>76.997142338187999</v>
      </c>
      <c r="C35" s="9">
        <f>_xlfn.NORM.INV(Simulated_Numbers!D35,'Input Data'!$B$9,'Input Data'!$B$10)</f>
        <v>190479.73759844856</v>
      </c>
      <c r="D35" s="10">
        <f>'Input Data'!$B$14+('Input Data'!$B$15-'Input Data'!$B$14)*Simulated_Numbers!C35</f>
        <v>0.28123741248184819</v>
      </c>
      <c r="E35" s="9">
        <f t="shared" si="1"/>
        <v>14666395.468408443</v>
      </c>
      <c r="F35" s="9">
        <f t="shared" si="2"/>
        <v>136909.70906603948</v>
      </c>
      <c r="G35" s="12">
        <f>ROUNDDOWN(F35*1000/'Input Data'!$B$17,0)</f>
        <v>195585</v>
      </c>
      <c r="H35" s="9">
        <f>G35/'Input Data'!$B$21</f>
        <v>814.9375</v>
      </c>
      <c r="I35" s="9">
        <f>MAX(H35,'Input Data'!$B$22)</f>
        <v>814.9375</v>
      </c>
      <c r="J35" s="11">
        <f>I35*'Input Data'!$B$20</f>
        <v>9779250</v>
      </c>
      <c r="K35" s="13">
        <f>G35*'Input Data'!$B$25</f>
        <v>977925</v>
      </c>
      <c r="L35" s="14">
        <f>E35*'Input Data'!$B$26/1000</f>
        <v>14666.395468408444</v>
      </c>
      <c r="M35" s="14">
        <f t="shared" si="3"/>
        <v>25438236.863876849</v>
      </c>
      <c r="N35" s="20">
        <f>G35*'Input Data'!$B$31</f>
        <v>27262665.822270773</v>
      </c>
      <c r="O35" s="21">
        <f t="shared" si="4"/>
        <v>1824428.9583939239</v>
      </c>
      <c r="P35" s="8"/>
    </row>
    <row r="36" spans="1:16" x14ac:dyDescent="0.3">
      <c r="A36" s="2" t="s">
        <v>39</v>
      </c>
      <c r="B36" s="9">
        <f>'Input Data'!$B$4+('Input Data'!$B$5-'Input Data'!$B$4)*Simulated_Numbers!B36</f>
        <v>78.675428333213176</v>
      </c>
      <c r="C36" s="9">
        <f>_xlfn.NORM.INV(Simulated_Numbers!D36,'Input Data'!$B$9,'Input Data'!$B$10)</f>
        <v>230851.05353389768</v>
      </c>
      <c r="D36" s="10">
        <f>'Input Data'!$B$14+('Input Data'!$B$15-'Input Data'!$B$14)*Simulated_Numbers!C36</f>
        <v>0.22201632748407302</v>
      </c>
      <c r="E36" s="9">
        <f t="shared" si="1"/>
        <v>18162305.517952926</v>
      </c>
      <c r="F36" s="9">
        <f t="shared" si="2"/>
        <v>179598.35043247259</v>
      </c>
      <c r="G36" s="12">
        <f>ROUNDDOWN(F36*1000/'Input Data'!$B$17,0)</f>
        <v>256569</v>
      </c>
      <c r="H36" s="9">
        <f>G36/'Input Data'!$B$21</f>
        <v>1069.0374999999999</v>
      </c>
      <c r="I36" s="9">
        <f>MAX(H36,'Input Data'!$B$22)</f>
        <v>1069.0374999999999</v>
      </c>
      <c r="J36" s="11">
        <f>I36*'Input Data'!$B$20</f>
        <v>12828449.999999998</v>
      </c>
      <c r="K36" s="13">
        <f>G36*'Input Data'!$B$25</f>
        <v>1282845</v>
      </c>
      <c r="L36" s="14">
        <f>E36*'Input Data'!$B$26/1000</f>
        <v>18162.305517952926</v>
      </c>
      <c r="M36" s="14">
        <f t="shared" si="3"/>
        <v>32291762.823470876</v>
      </c>
      <c r="N36" s="20">
        <f>G36*'Input Data'!$B$31</f>
        <v>35763248.241706625</v>
      </c>
      <c r="O36" s="21">
        <f t="shared" si="4"/>
        <v>3471485.418235749</v>
      </c>
      <c r="P36" s="8"/>
    </row>
    <row r="37" spans="1:16" x14ac:dyDescent="0.3">
      <c r="A37" s="2" t="s">
        <v>40</v>
      </c>
      <c r="B37" s="9">
        <f>'Input Data'!$B$4+('Input Data'!$B$5-'Input Data'!$B$4)*Simulated_Numbers!B37</f>
        <v>74.410299187521687</v>
      </c>
      <c r="C37" s="9">
        <f>_xlfn.NORM.INV(Simulated_Numbers!D37,'Input Data'!$B$9,'Input Data'!$B$10)</f>
        <v>172669.24767050843</v>
      </c>
      <c r="D37" s="10">
        <f>'Input Data'!$B$14+('Input Data'!$B$15-'Input Data'!$B$14)*Simulated_Numbers!C37</f>
        <v>0.27734294673268661</v>
      </c>
      <c r="E37" s="9">
        <f t="shared" si="1"/>
        <v>12848370.379646813</v>
      </c>
      <c r="F37" s="9">
        <f t="shared" si="2"/>
        <v>124780.64971145353</v>
      </c>
      <c r="G37" s="12">
        <f>ROUNDDOWN(F37*1000/'Input Data'!$B$17,0)</f>
        <v>178258</v>
      </c>
      <c r="H37" s="9">
        <f>G37/'Input Data'!$B$21</f>
        <v>742.74166666666667</v>
      </c>
      <c r="I37" s="9">
        <f>MAX(H37,'Input Data'!$B$22)</f>
        <v>742.74166666666667</v>
      </c>
      <c r="J37" s="11">
        <f>I37*'Input Data'!$B$20</f>
        <v>8912900</v>
      </c>
      <c r="K37" s="13">
        <f>G37*'Input Data'!$B$25</f>
        <v>891290</v>
      </c>
      <c r="L37" s="14">
        <f>E37*'Input Data'!$B$26/1000</f>
        <v>12848.370379646814</v>
      </c>
      <c r="M37" s="14">
        <f t="shared" si="3"/>
        <v>22665408.750026461</v>
      </c>
      <c r="N37" s="20">
        <f>G37*'Input Data'!$B$31</f>
        <v>24847448.854187913</v>
      </c>
      <c r="O37" s="21">
        <f t="shared" si="4"/>
        <v>2182040.1041614525</v>
      </c>
      <c r="P37" s="8"/>
    </row>
    <row r="38" spans="1:16" x14ac:dyDescent="0.3">
      <c r="A38" s="2" t="s">
        <v>41</v>
      </c>
      <c r="B38" s="9">
        <f>'Input Data'!$B$4+('Input Data'!$B$5-'Input Data'!$B$4)*Simulated_Numbers!B38</f>
        <v>73.04522051964409</v>
      </c>
      <c r="C38" s="9">
        <f>_xlfn.NORM.INV(Simulated_Numbers!D38,'Input Data'!$B$9,'Input Data'!$B$10)</f>
        <v>176716.07963248267</v>
      </c>
      <c r="D38" s="10">
        <f>'Input Data'!$B$14+('Input Data'!$B$15-'Input Data'!$B$14)*Simulated_Numbers!C38</f>
        <v>0.21981044031250591</v>
      </c>
      <c r="E38" s="9">
        <f t="shared" si="1"/>
        <v>12908265.006121682</v>
      </c>
      <c r="F38" s="9">
        <f t="shared" si="2"/>
        <v>137872.04035816679</v>
      </c>
      <c r="G38" s="12">
        <f>ROUNDDOWN(F38*1000/'Input Data'!$B$17,0)</f>
        <v>196960</v>
      </c>
      <c r="H38" s="9">
        <f>G38/'Input Data'!$B$21</f>
        <v>820.66666666666663</v>
      </c>
      <c r="I38" s="9">
        <f>MAX(H38,'Input Data'!$B$22)</f>
        <v>820.66666666666663</v>
      </c>
      <c r="J38" s="11">
        <f>I38*'Input Data'!$B$20</f>
        <v>9848000</v>
      </c>
      <c r="K38" s="13">
        <f>G38*'Input Data'!$B$25</f>
        <v>984800</v>
      </c>
      <c r="L38" s="14">
        <f>E38*'Input Data'!$B$26/1000</f>
        <v>12908.265006121683</v>
      </c>
      <c r="M38" s="14">
        <f t="shared" si="3"/>
        <v>23753973.271127805</v>
      </c>
      <c r="N38" s="20">
        <f>G38*'Input Data'!$B$31</f>
        <v>27454327.583170749</v>
      </c>
      <c r="O38" s="21">
        <f t="shared" si="4"/>
        <v>3700354.3120429441</v>
      </c>
      <c r="P38" s="8"/>
    </row>
    <row r="39" spans="1:16" x14ac:dyDescent="0.3">
      <c r="A39" s="2" t="s">
        <v>42</v>
      </c>
      <c r="B39" s="9">
        <f>'Input Data'!$B$4+('Input Data'!$B$5-'Input Data'!$B$4)*Simulated_Numbers!B39</f>
        <v>75.161407173241159</v>
      </c>
      <c r="C39" s="9">
        <f>_xlfn.NORM.INV(Simulated_Numbers!D39,'Input Data'!$B$9,'Input Data'!$B$10)</f>
        <v>190858.97222119951</v>
      </c>
      <c r="D39" s="10">
        <f>'Input Data'!$B$14+('Input Data'!$B$15-'Input Data'!$B$14)*Simulated_Numbers!C39</f>
        <v>0.25214382165486421</v>
      </c>
      <c r="E39" s="9">
        <f t="shared" si="1"/>
        <v>14345228.9237839</v>
      </c>
      <c r="F39" s="9">
        <f t="shared" si="2"/>
        <v>142735.06156822672</v>
      </c>
      <c r="G39" s="12">
        <f>ROUNDDOWN(F39*1000/'Input Data'!$B$17,0)</f>
        <v>203907</v>
      </c>
      <c r="H39" s="9">
        <f>G39/'Input Data'!$B$21</f>
        <v>849.61249999999995</v>
      </c>
      <c r="I39" s="9">
        <f>MAX(H39,'Input Data'!$B$22)</f>
        <v>849.61249999999995</v>
      </c>
      <c r="J39" s="11">
        <f>I39*'Input Data'!$B$20</f>
        <v>10195350</v>
      </c>
      <c r="K39" s="13">
        <f>G39*'Input Data'!$B$25</f>
        <v>1019535</v>
      </c>
      <c r="L39" s="14">
        <f>E39*'Input Data'!$B$26/1000</f>
        <v>14345.2289237839</v>
      </c>
      <c r="M39" s="14">
        <f t="shared" si="3"/>
        <v>25574459.152707685</v>
      </c>
      <c r="N39" s="20">
        <f>G39*'Input Data'!$B$31</f>
        <v>28422672.494423226</v>
      </c>
      <c r="O39" s="21">
        <f t="shared" si="4"/>
        <v>2848213.3417155407</v>
      </c>
      <c r="P39" s="8"/>
    </row>
    <row r="40" spans="1:16" x14ac:dyDescent="0.3">
      <c r="A40" s="2" t="s">
        <v>43</v>
      </c>
      <c r="B40" s="9">
        <f>'Input Data'!$B$4+('Input Data'!$B$5-'Input Data'!$B$4)*Simulated_Numbers!B40</f>
        <v>85.229374400941424</v>
      </c>
      <c r="C40" s="9">
        <f>_xlfn.NORM.INV(Simulated_Numbers!D40,'Input Data'!$B$9,'Input Data'!$B$10)</f>
        <v>173774.48007901042</v>
      </c>
      <c r="D40" s="10">
        <f>'Input Data'!$B$14+('Input Data'!$B$15-'Input Data'!$B$14)*Simulated_Numbers!C40</f>
        <v>0.27400796132923377</v>
      </c>
      <c r="E40" s="9">
        <f t="shared" si="1"/>
        <v>14810690.223982915</v>
      </c>
      <c r="F40" s="9">
        <f t="shared" si="2"/>
        <v>126158.88906151323</v>
      </c>
      <c r="G40" s="12">
        <f>ROUNDDOWN(F40*1000/'Input Data'!$B$17,0)</f>
        <v>180226</v>
      </c>
      <c r="H40" s="9">
        <f>G40/'Input Data'!$B$21</f>
        <v>750.94166666666672</v>
      </c>
      <c r="I40" s="9">
        <f>MAX(H40,'Input Data'!$B$22)</f>
        <v>750.94166666666672</v>
      </c>
      <c r="J40" s="11">
        <f>I40*'Input Data'!$B$20</f>
        <v>9011300</v>
      </c>
      <c r="K40" s="13">
        <f>G40*'Input Data'!$B$25</f>
        <v>901130</v>
      </c>
      <c r="L40" s="14">
        <f>E40*'Input Data'!$B$26/1000</f>
        <v>14810.690223982916</v>
      </c>
      <c r="M40" s="14">
        <f t="shared" si="3"/>
        <v>24737930.9142069</v>
      </c>
      <c r="N40" s="20">
        <f>G40*'Input Data'!$B$31</f>
        <v>25121769.105425119</v>
      </c>
      <c r="O40" s="21">
        <f t="shared" si="4"/>
        <v>383838.1912182197</v>
      </c>
      <c r="P40" s="8"/>
    </row>
    <row r="41" spans="1:16" x14ac:dyDescent="0.3">
      <c r="A41" s="2" t="s">
        <v>44</v>
      </c>
      <c r="B41" s="9">
        <f>'Input Data'!$B$4+('Input Data'!$B$5-'Input Data'!$B$4)*Simulated_Numbers!B41</f>
        <v>85.475666988925028</v>
      </c>
      <c r="C41" s="9">
        <f>_xlfn.NORM.INV(Simulated_Numbers!D41,'Input Data'!$B$9,'Input Data'!$B$10)</f>
        <v>183410.49145949751</v>
      </c>
      <c r="D41" s="10">
        <f>'Input Data'!$B$14+('Input Data'!$B$15-'Input Data'!$B$14)*Simulated_Numbers!C41</f>
        <v>0.29158852962446385</v>
      </c>
      <c r="E41" s="9">
        <f t="shared" si="1"/>
        <v>15677134.090267086</v>
      </c>
      <c r="F41" s="9">
        <f t="shared" si="2"/>
        <v>129930.09593712236</v>
      </c>
      <c r="G41" s="12">
        <f>ROUNDDOWN(F41*1000/'Input Data'!$B$17,0)</f>
        <v>185614</v>
      </c>
      <c r="H41" s="9">
        <f>G41/'Input Data'!$B$21</f>
        <v>773.39166666666665</v>
      </c>
      <c r="I41" s="9">
        <f>MAX(H41,'Input Data'!$B$22)</f>
        <v>773.39166666666665</v>
      </c>
      <c r="J41" s="11">
        <f>I41*'Input Data'!$B$20</f>
        <v>9280700</v>
      </c>
      <c r="K41" s="13">
        <f>G41*'Input Data'!$B$25</f>
        <v>928070</v>
      </c>
      <c r="L41" s="14">
        <f>E41*'Input Data'!$B$26/1000</f>
        <v>15677.134090267087</v>
      </c>
      <c r="M41" s="14">
        <f t="shared" si="3"/>
        <v>25901581.224357352</v>
      </c>
      <c r="N41" s="20">
        <f>G41*'Input Data'!$B$31</f>
        <v>25872804.42740991</v>
      </c>
      <c r="O41" s="21">
        <f t="shared" si="4"/>
        <v>-28776.796947441995</v>
      </c>
      <c r="P41" s="8"/>
    </row>
    <row r="42" spans="1:16" x14ac:dyDescent="0.3">
      <c r="A42" s="2" t="s">
        <v>45</v>
      </c>
      <c r="B42" s="9">
        <f>'Input Data'!$B$4+('Input Data'!$B$5-'Input Data'!$B$4)*Simulated_Numbers!B42</f>
        <v>80.513428113391697</v>
      </c>
      <c r="C42" s="9">
        <f>_xlfn.NORM.INV(Simulated_Numbers!D42,'Input Data'!$B$9,'Input Data'!$B$10)</f>
        <v>194748.32313974446</v>
      </c>
      <c r="D42" s="10">
        <f>'Input Data'!$B$14+('Input Data'!$B$15-'Input Data'!$B$14)*Simulated_Numbers!C42</f>
        <v>0.24689917953120086</v>
      </c>
      <c r="E42" s="9">
        <f t="shared" si="1"/>
        <v>15679855.115315393</v>
      </c>
      <c r="F42" s="9">
        <f t="shared" si="2"/>
        <v>146665.12194146437</v>
      </c>
      <c r="G42" s="12">
        <f>ROUNDDOWN(F42*1000/'Input Data'!$B$17,0)</f>
        <v>209521</v>
      </c>
      <c r="H42" s="9">
        <f>G42/'Input Data'!$B$21</f>
        <v>873.00416666666672</v>
      </c>
      <c r="I42" s="9">
        <f>MAX(H42,'Input Data'!$B$22)</f>
        <v>873.00416666666672</v>
      </c>
      <c r="J42" s="11">
        <f>I42*'Input Data'!$B$20</f>
        <v>10476050</v>
      </c>
      <c r="K42" s="13">
        <f>G42*'Input Data'!$B$25</f>
        <v>1047605</v>
      </c>
      <c r="L42" s="14">
        <f>E42*'Input Data'!$B$26/1000</f>
        <v>15679.855115315393</v>
      </c>
      <c r="M42" s="14">
        <f t="shared" si="3"/>
        <v>27219189.970430709</v>
      </c>
      <c r="N42" s="20">
        <f>G42*'Input Data'!$B$31</f>
        <v>29205210.040381391</v>
      </c>
      <c r="O42" s="21">
        <f t="shared" si="4"/>
        <v>1986020.0699506812</v>
      </c>
      <c r="P42" s="8"/>
    </row>
    <row r="43" spans="1:16" x14ac:dyDescent="0.3">
      <c r="A43" s="2" t="s">
        <v>46</v>
      </c>
      <c r="B43" s="9">
        <f>'Input Data'!$B$4+('Input Data'!$B$5-'Input Data'!$B$4)*Simulated_Numbers!B43</f>
        <v>74.590412497686145</v>
      </c>
      <c r="C43" s="9">
        <f>_xlfn.NORM.INV(Simulated_Numbers!D43,'Input Data'!$B$9,'Input Data'!$B$10)</f>
        <v>191757.73951713831</v>
      </c>
      <c r="D43" s="10">
        <f>'Input Data'!$B$14+('Input Data'!$B$15-'Input Data'!$B$14)*Simulated_Numbers!C43</f>
        <v>0.26905241079246667</v>
      </c>
      <c r="E43" s="9">
        <f t="shared" si="1"/>
        <v>14303288.890207198</v>
      </c>
      <c r="F43" s="9">
        <f t="shared" si="2"/>
        <v>140164.8574119384</v>
      </c>
      <c r="G43" s="12">
        <f>ROUNDDOWN(F43*1000/'Input Data'!$B$17,0)</f>
        <v>200235</v>
      </c>
      <c r="H43" s="9">
        <f>G43/'Input Data'!$B$21</f>
        <v>834.3125</v>
      </c>
      <c r="I43" s="9">
        <f>MAX(H43,'Input Data'!$B$22)</f>
        <v>834.3125</v>
      </c>
      <c r="J43" s="11">
        <f>I43*'Input Data'!$B$20</f>
        <v>10011750</v>
      </c>
      <c r="K43" s="13">
        <f>G43*'Input Data'!$B$25</f>
        <v>1001175</v>
      </c>
      <c r="L43" s="14">
        <f>E43*'Input Data'!$B$26/1000</f>
        <v>14303.288890207197</v>
      </c>
      <c r="M43" s="14">
        <f t="shared" si="3"/>
        <v>25330517.179097407</v>
      </c>
      <c r="N43" s="20">
        <f>G43*'Input Data'!$B$31</f>
        <v>27910831.050041609</v>
      </c>
      <c r="O43" s="21">
        <f t="shared" si="4"/>
        <v>2580313.8709442019</v>
      </c>
      <c r="P43" s="8"/>
    </row>
    <row r="44" spans="1:16" x14ac:dyDescent="0.3">
      <c r="A44" s="2" t="s">
        <v>47</v>
      </c>
      <c r="B44" s="9">
        <f>'Input Data'!$B$4+('Input Data'!$B$5-'Input Data'!$B$4)*Simulated_Numbers!B44</f>
        <v>88.63857370389178</v>
      </c>
      <c r="C44" s="9">
        <f>_xlfn.NORM.INV(Simulated_Numbers!D44,'Input Data'!$B$9,'Input Data'!$B$10)</f>
        <v>180844.73157804806</v>
      </c>
      <c r="D44" s="10">
        <f>'Input Data'!$B$14+('Input Data'!$B$15-'Input Data'!$B$14)*Simulated_Numbers!C44</f>
        <v>0.26582061438635551</v>
      </c>
      <c r="E44" s="9">
        <f t="shared" si="1"/>
        <v>16029819.068941338</v>
      </c>
      <c r="F44" s="9">
        <f t="shared" si="2"/>
        <v>132772.47392143577</v>
      </c>
      <c r="G44" s="12">
        <f>ROUNDDOWN(F44*1000/'Input Data'!$B$17,0)</f>
        <v>189674</v>
      </c>
      <c r="H44" s="9">
        <f>G44/'Input Data'!$B$21</f>
        <v>790.30833333333328</v>
      </c>
      <c r="I44" s="9">
        <f>MAX(H44,'Input Data'!$B$22)</f>
        <v>790.30833333333328</v>
      </c>
      <c r="J44" s="11">
        <f>I44*'Input Data'!$B$20</f>
        <v>9483700</v>
      </c>
      <c r="K44" s="13">
        <f>G44*'Input Data'!$B$25</f>
        <v>948370</v>
      </c>
      <c r="L44" s="14">
        <f>E44*'Input Data'!$B$26/1000</f>
        <v>16029.819068941339</v>
      </c>
      <c r="M44" s="14">
        <f t="shared" si="3"/>
        <v>26477918.888010278</v>
      </c>
      <c r="N44" s="20">
        <f>G44*'Input Data'!$B$31</f>
        <v>26438729.335958209</v>
      </c>
      <c r="O44" s="21">
        <f t="shared" si="4"/>
        <v>-39189.552052069455</v>
      </c>
      <c r="P44" s="8"/>
    </row>
    <row r="45" spans="1:16" x14ac:dyDescent="0.3">
      <c r="A45" s="2" t="s">
        <v>48</v>
      </c>
      <c r="B45" s="9">
        <f>'Input Data'!$B$4+('Input Data'!$B$5-'Input Data'!$B$4)*Simulated_Numbers!B45</f>
        <v>83.190203602244225</v>
      </c>
      <c r="C45" s="9">
        <f>_xlfn.NORM.INV(Simulated_Numbers!D45,'Input Data'!$B$9,'Input Data'!$B$10)</f>
        <v>162671.80858804152</v>
      </c>
      <c r="D45" s="10">
        <f>'Input Data'!$B$14+('Input Data'!$B$15-'Input Data'!$B$14)*Simulated_Numbers!C45</f>
        <v>0.23578261260347955</v>
      </c>
      <c r="E45" s="9">
        <f t="shared" si="1"/>
        <v>13532700.876784474</v>
      </c>
      <c r="F45" s="9">
        <f t="shared" si="2"/>
        <v>124316.62456221995</v>
      </c>
      <c r="G45" s="12">
        <f>ROUNDDOWN(F45*1000/'Input Data'!$B$17,0)</f>
        <v>177595</v>
      </c>
      <c r="H45" s="9">
        <f>G45/'Input Data'!$B$21</f>
        <v>739.97916666666663</v>
      </c>
      <c r="I45" s="9">
        <f>MAX(H45,'Input Data'!$B$22)</f>
        <v>739.97916666666663</v>
      </c>
      <c r="J45" s="11">
        <f>I45*'Input Data'!$B$20</f>
        <v>8879750</v>
      </c>
      <c r="K45" s="13">
        <f>G45*'Input Data'!$B$25</f>
        <v>887975</v>
      </c>
      <c r="L45" s="14">
        <f>E45*'Input Data'!$B$26/1000</f>
        <v>13532.700876784475</v>
      </c>
      <c r="M45" s="14">
        <f t="shared" si="3"/>
        <v>23313958.577661257</v>
      </c>
      <c r="N45" s="20">
        <f>G45*'Input Data'!$B$31</f>
        <v>24755033.037841234</v>
      </c>
      <c r="O45" s="21">
        <f t="shared" si="4"/>
        <v>1441074.4601799771</v>
      </c>
      <c r="P45" s="8"/>
    </row>
    <row r="46" spans="1:16" x14ac:dyDescent="0.3">
      <c r="A46" s="2" t="s">
        <v>49</v>
      </c>
      <c r="B46" s="9">
        <f>'Input Data'!$B$4+('Input Data'!$B$5-'Input Data'!$B$4)*Simulated_Numbers!B46</f>
        <v>79.01534213926405</v>
      </c>
      <c r="C46" s="9">
        <f>_xlfn.NORM.INV(Simulated_Numbers!D46,'Input Data'!$B$9,'Input Data'!$B$10)</f>
        <v>179660.20132871263</v>
      </c>
      <c r="D46" s="10">
        <f>'Input Data'!$B$14+('Input Data'!$B$15-'Input Data'!$B$14)*Simulated_Numbers!C46</f>
        <v>0.25933735880043263</v>
      </c>
      <c r="E46" s="9">
        <f t="shared" si="1"/>
        <v>14195912.276797291</v>
      </c>
      <c r="F46" s="9">
        <f t="shared" si="2"/>
        <v>133067.59923457031</v>
      </c>
      <c r="G46" s="12">
        <f>ROUNDDOWN(F46*1000/'Input Data'!$B$17,0)</f>
        <v>190096</v>
      </c>
      <c r="H46" s="9">
        <f>G46/'Input Data'!$B$21</f>
        <v>792.06666666666672</v>
      </c>
      <c r="I46" s="9">
        <f>MAX(H46,'Input Data'!$B$22)</f>
        <v>792.06666666666672</v>
      </c>
      <c r="J46" s="11">
        <f>I46*'Input Data'!$B$20</f>
        <v>9504800</v>
      </c>
      <c r="K46" s="13">
        <f>G46*'Input Data'!$B$25</f>
        <v>950480</v>
      </c>
      <c r="L46" s="14">
        <f>E46*'Input Data'!$B$26/1000</f>
        <v>14195.912276797291</v>
      </c>
      <c r="M46" s="14">
        <f t="shared" si="3"/>
        <v>24665388.189074088</v>
      </c>
      <c r="N46" s="20">
        <f>G46*'Input Data'!$B$31</f>
        <v>26497552.072758056</v>
      </c>
      <c r="O46" s="21">
        <f t="shared" si="4"/>
        <v>1832163.8836839683</v>
      </c>
      <c r="P46" s="8"/>
    </row>
    <row r="47" spans="1:16" x14ac:dyDescent="0.3">
      <c r="A47" s="2" t="s">
        <v>50</v>
      </c>
      <c r="B47" s="9">
        <f>'Input Data'!$B$4+('Input Data'!$B$5-'Input Data'!$B$4)*Simulated_Numbers!B47</f>
        <v>87.062412547532404</v>
      </c>
      <c r="C47" s="9">
        <f>_xlfn.NORM.INV(Simulated_Numbers!D47,'Input Data'!$B$9,'Input Data'!$B$10)</f>
        <v>165395.49366404925</v>
      </c>
      <c r="D47" s="10">
        <f>'Input Data'!$B$14+('Input Data'!$B$15-'Input Data'!$B$14)*Simulated_Numbers!C47</f>
        <v>0.28127353561156626</v>
      </c>
      <c r="E47" s="9">
        <f t="shared" si="1"/>
        <v>14399730.702882238</v>
      </c>
      <c r="F47" s="9">
        <f t="shared" si="2"/>
        <v>118874.1183869417</v>
      </c>
      <c r="G47" s="12">
        <f>ROUNDDOWN(F47*1000/'Input Data'!$B$17,0)</f>
        <v>169820</v>
      </c>
      <c r="H47" s="9">
        <f>G47/'Input Data'!$B$21</f>
        <v>707.58333333333337</v>
      </c>
      <c r="I47" s="9">
        <f>MAX(H47,'Input Data'!$B$22)</f>
        <v>707.58333333333337</v>
      </c>
      <c r="J47" s="11">
        <f>I47*'Input Data'!$B$20</f>
        <v>8491000</v>
      </c>
      <c r="K47" s="13">
        <f>G47*'Input Data'!$B$25</f>
        <v>849100</v>
      </c>
      <c r="L47" s="14">
        <f>E47*'Input Data'!$B$26/1000</f>
        <v>14399.730702882238</v>
      </c>
      <c r="M47" s="14">
        <f t="shared" si="3"/>
        <v>23754230.433585122</v>
      </c>
      <c r="N47" s="20">
        <f>G47*'Input Data'!$B$31</f>
        <v>23671272.898934081</v>
      </c>
      <c r="O47" s="21">
        <f t="shared" si="4"/>
        <v>-82957.534651041031</v>
      </c>
      <c r="P47" s="8"/>
    </row>
    <row r="48" spans="1:16" x14ac:dyDescent="0.3">
      <c r="A48" s="2" t="s">
        <v>51</v>
      </c>
      <c r="B48" s="9">
        <f>'Input Data'!$B$4+('Input Data'!$B$5-'Input Data'!$B$4)*Simulated_Numbers!B48</f>
        <v>71.093861923334401</v>
      </c>
      <c r="C48" s="9">
        <f>_xlfn.NORM.INV(Simulated_Numbers!D48,'Input Data'!$B$9,'Input Data'!$B$10)</f>
        <v>183516.23978141911</v>
      </c>
      <c r="D48" s="10">
        <f>'Input Data'!$B$14+('Input Data'!$B$15-'Input Data'!$B$14)*Simulated_Numbers!C48</f>
        <v>0.27695966316696868</v>
      </c>
      <c r="E48" s="9">
        <f t="shared" si="1"/>
        <v>13046878.211709738</v>
      </c>
      <c r="F48" s="9">
        <f t="shared" si="2"/>
        <v>132689.64382588863</v>
      </c>
      <c r="G48" s="12">
        <f>ROUNDDOWN(F48*1000/'Input Data'!$B$17,0)</f>
        <v>189556</v>
      </c>
      <c r="H48" s="9">
        <f>G48/'Input Data'!$B$21</f>
        <v>789.81666666666672</v>
      </c>
      <c r="I48" s="9">
        <f>MAX(H48,'Input Data'!$B$22)</f>
        <v>789.81666666666672</v>
      </c>
      <c r="J48" s="11">
        <f>I48*'Input Data'!$B$20</f>
        <v>9477800</v>
      </c>
      <c r="K48" s="13">
        <f>G48*'Input Data'!$B$25</f>
        <v>947780</v>
      </c>
      <c r="L48" s="14">
        <f>E48*'Input Data'!$B$26/1000</f>
        <v>13046.878211709738</v>
      </c>
      <c r="M48" s="14">
        <f t="shared" si="3"/>
        <v>23485505.089921448</v>
      </c>
      <c r="N48" s="20">
        <f>G48*'Input Data'!$B$31</f>
        <v>26422281.272113703</v>
      </c>
      <c r="O48" s="21">
        <f t="shared" si="4"/>
        <v>2936776.1821922548</v>
      </c>
      <c r="P48" s="8"/>
    </row>
    <row r="49" spans="1:16" x14ac:dyDescent="0.3">
      <c r="A49" s="2" t="s">
        <v>52</v>
      </c>
      <c r="B49" s="9">
        <f>'Input Data'!$B$4+('Input Data'!$B$5-'Input Data'!$B$4)*Simulated_Numbers!B49</f>
        <v>82.676176792720412</v>
      </c>
      <c r="C49" s="9">
        <f>_xlfn.NORM.INV(Simulated_Numbers!D49,'Input Data'!$B$9,'Input Data'!$B$10)</f>
        <v>168871.59563002764</v>
      </c>
      <c r="D49" s="10">
        <f>'Input Data'!$B$14+('Input Data'!$B$15-'Input Data'!$B$14)*Simulated_Numbers!C49</f>
        <v>0.2854661858465698</v>
      </c>
      <c r="E49" s="9">
        <f t="shared" si="1"/>
        <v>13961657.895576958</v>
      </c>
      <c r="F49" s="9">
        <f t="shared" si="2"/>
        <v>120664.46532769939</v>
      </c>
      <c r="G49" s="12">
        <f>ROUNDDOWN(F49*1000/'Input Data'!$B$17,0)</f>
        <v>172377</v>
      </c>
      <c r="H49" s="9">
        <f>G49/'Input Data'!$B$21</f>
        <v>718.23749999999995</v>
      </c>
      <c r="I49" s="9">
        <f>MAX(H49,'Input Data'!$B$22)</f>
        <v>718.23749999999995</v>
      </c>
      <c r="J49" s="11">
        <f>I49*'Input Data'!$B$20</f>
        <v>8618850</v>
      </c>
      <c r="K49" s="13">
        <f>G49*'Input Data'!$B$25</f>
        <v>861885</v>
      </c>
      <c r="L49" s="14">
        <f>E49*'Input Data'!$B$26/1000</f>
        <v>13961.657895576958</v>
      </c>
      <c r="M49" s="14">
        <f t="shared" si="3"/>
        <v>23456354.553472534</v>
      </c>
      <c r="N49" s="20">
        <f>G49*'Input Data'!$B$31</f>
        <v>24027694.079022262</v>
      </c>
      <c r="O49" s="21">
        <f t="shared" si="4"/>
        <v>571339.52554972842</v>
      </c>
      <c r="P49" s="8"/>
    </row>
    <row r="50" spans="1:16" x14ac:dyDescent="0.3">
      <c r="A50" s="2" t="s">
        <v>53</v>
      </c>
      <c r="B50" s="9">
        <f>'Input Data'!$B$4+('Input Data'!$B$5-'Input Data'!$B$4)*Simulated_Numbers!B50</f>
        <v>77.022419235136582</v>
      </c>
      <c r="C50" s="9">
        <f>_xlfn.NORM.INV(Simulated_Numbers!D50,'Input Data'!$B$9,'Input Data'!$B$10)</f>
        <v>195301.99256298094</v>
      </c>
      <c r="D50" s="10">
        <f>'Input Data'!$B$14+('Input Data'!$B$15-'Input Data'!$B$14)*Simulated_Numbers!C50</f>
        <v>0.2545076402420372</v>
      </c>
      <c r="E50" s="9">
        <f t="shared" si="1"/>
        <v>15042631.948643446</v>
      </c>
      <c r="F50" s="9">
        <f t="shared" si="2"/>
        <v>145596.14330120877</v>
      </c>
      <c r="G50" s="12">
        <f>ROUNDDOWN(F50*1000/'Input Data'!$B$17,0)</f>
        <v>207994</v>
      </c>
      <c r="H50" s="9">
        <f>G50/'Input Data'!$B$21</f>
        <v>866.64166666666665</v>
      </c>
      <c r="I50" s="9">
        <f>MAX(H50,'Input Data'!$B$22)</f>
        <v>866.64166666666665</v>
      </c>
      <c r="J50" s="11">
        <f>I50*'Input Data'!$B$20</f>
        <v>10399700</v>
      </c>
      <c r="K50" s="13">
        <f>G50*'Input Data'!$B$25</f>
        <v>1039970</v>
      </c>
      <c r="L50" s="14">
        <f>E50*'Input Data'!$B$26/1000</f>
        <v>15042.631948643446</v>
      </c>
      <c r="M50" s="14">
        <f t="shared" si="3"/>
        <v>26497344.580592088</v>
      </c>
      <c r="N50" s="20">
        <f>G50*'Input Data'!$B$31</f>
        <v>28992360.943003744</v>
      </c>
      <c r="O50" s="21">
        <f t="shared" si="4"/>
        <v>2495016.3624116555</v>
      </c>
      <c r="P50" s="8"/>
    </row>
    <row r="51" spans="1:16" x14ac:dyDescent="0.3">
      <c r="A51" s="2" t="s">
        <v>54</v>
      </c>
      <c r="B51" s="9">
        <f>'Input Data'!$B$4+('Input Data'!$B$5-'Input Data'!$B$4)*Simulated_Numbers!B51</f>
        <v>81.323459921523948</v>
      </c>
      <c r="C51" s="9">
        <f>_xlfn.NORM.INV(Simulated_Numbers!D51,'Input Data'!$B$9,'Input Data'!$B$10)</f>
        <v>192191.55134665477</v>
      </c>
      <c r="D51" s="10">
        <f>'Input Data'!$B$14+('Input Data'!$B$15-'Input Data'!$B$14)*Simulated_Numbers!C51</f>
        <v>0.20016298420761661</v>
      </c>
      <c r="E51" s="9">
        <f t="shared" si="1"/>
        <v>15629681.923195191</v>
      </c>
      <c r="F51" s="9">
        <f t="shared" si="2"/>
        <v>153721.91688961699</v>
      </c>
      <c r="G51" s="12">
        <f>ROUNDDOWN(F51*1000/'Input Data'!$B$17,0)</f>
        <v>219602</v>
      </c>
      <c r="H51" s="9">
        <f>G51/'Input Data'!$B$21</f>
        <v>915.00833333333333</v>
      </c>
      <c r="I51" s="9">
        <f>MAX(H51,'Input Data'!$B$22)</f>
        <v>915.00833333333333</v>
      </c>
      <c r="J51" s="11">
        <f>I51*'Input Data'!$B$20</f>
        <v>10980100</v>
      </c>
      <c r="K51" s="13">
        <f>G51*'Input Data'!$B$25</f>
        <v>1098010</v>
      </c>
      <c r="L51" s="14">
        <f>E51*'Input Data'!$B$26/1000</f>
        <v>15629.68192319519</v>
      </c>
      <c r="M51" s="14">
        <f t="shared" si="3"/>
        <v>27723421.605118386</v>
      </c>
      <c r="N51" s="20">
        <f>G51*'Input Data'!$B$31</f>
        <v>30610404.376114253</v>
      </c>
      <c r="O51" s="21">
        <f t="shared" si="4"/>
        <v>2886982.7709958665</v>
      </c>
      <c r="P51" s="8"/>
    </row>
    <row r="52" spans="1:16" x14ac:dyDescent="0.3">
      <c r="A52" s="2" t="s">
        <v>55</v>
      </c>
      <c r="B52" s="9">
        <f>'Input Data'!$B$4+('Input Data'!$B$5-'Input Data'!$B$4)*Simulated_Numbers!B52</f>
        <v>85.218132295798242</v>
      </c>
      <c r="C52" s="9">
        <f>_xlfn.NORM.INV(Simulated_Numbers!D52,'Input Data'!$B$9,'Input Data'!$B$10)</f>
        <v>200754.80795529106</v>
      </c>
      <c r="D52" s="10">
        <f>'Input Data'!$B$14+('Input Data'!$B$15-'Input Data'!$B$14)*Simulated_Numbers!C52</f>
        <v>0.21051770561867644</v>
      </c>
      <c r="E52" s="9">
        <f t="shared" si="1"/>
        <v>17107949.783351563</v>
      </c>
      <c r="F52" s="9">
        <f t="shared" si="2"/>
        <v>158492.36639262518</v>
      </c>
      <c r="G52" s="12">
        <f>ROUNDDOWN(F52*1000/'Input Data'!$B$17,0)</f>
        <v>226417</v>
      </c>
      <c r="H52" s="9">
        <f>G52/'Input Data'!$B$21</f>
        <v>943.4041666666667</v>
      </c>
      <c r="I52" s="9">
        <f>MAX(H52,'Input Data'!$B$22)</f>
        <v>943.4041666666667</v>
      </c>
      <c r="J52" s="11">
        <f>I52*'Input Data'!$B$20</f>
        <v>11320850</v>
      </c>
      <c r="K52" s="13">
        <f>G52*'Input Data'!$B$25</f>
        <v>1132085</v>
      </c>
      <c r="L52" s="14">
        <f>E52*'Input Data'!$B$26/1000</f>
        <v>17107.949783351563</v>
      </c>
      <c r="M52" s="14">
        <f t="shared" si="3"/>
        <v>29577992.733134914</v>
      </c>
      <c r="N52" s="20">
        <f>G52*'Input Data'!$B$31</f>
        <v>31560349.758320328</v>
      </c>
      <c r="O52" s="21">
        <f t="shared" si="4"/>
        <v>1982357.0251854137</v>
      </c>
      <c r="P52" s="8"/>
    </row>
    <row r="53" spans="1:16" x14ac:dyDescent="0.3">
      <c r="A53" s="2" t="s">
        <v>56</v>
      </c>
      <c r="B53" s="9">
        <f>'Input Data'!$B$4+('Input Data'!$B$5-'Input Data'!$B$4)*Simulated_Numbers!B53</f>
        <v>86.484188890911668</v>
      </c>
      <c r="C53" s="9">
        <f>_xlfn.NORM.INV(Simulated_Numbers!D53,'Input Data'!$B$9,'Input Data'!$B$10)</f>
        <v>175418.95063746418</v>
      </c>
      <c r="D53" s="10">
        <f>'Input Data'!$B$14+('Input Data'!$B$15-'Input Data'!$B$14)*Simulated_Numbers!C53</f>
        <v>0.27074922349864239</v>
      </c>
      <c r="E53" s="9">
        <f t="shared" si="1"/>
        <v>15170965.661975961</v>
      </c>
      <c r="F53" s="9">
        <f t="shared" si="2"/>
        <v>127924.40596542407</v>
      </c>
      <c r="G53" s="12">
        <f>ROUNDDOWN(F53*1000/'Input Data'!$B$17,0)</f>
        <v>182749</v>
      </c>
      <c r="H53" s="9">
        <f>G53/'Input Data'!$B$21</f>
        <v>761.45416666666665</v>
      </c>
      <c r="I53" s="9">
        <f>MAX(H53,'Input Data'!$B$22)</f>
        <v>761.45416666666665</v>
      </c>
      <c r="J53" s="11">
        <f>I53*'Input Data'!$B$20</f>
        <v>9137450</v>
      </c>
      <c r="K53" s="13">
        <f>G53*'Input Data'!$B$25</f>
        <v>913745</v>
      </c>
      <c r="L53" s="14">
        <f>E53*'Input Data'!$B$26/1000</f>
        <v>15170.965661975961</v>
      </c>
      <c r="M53" s="14">
        <f t="shared" si="3"/>
        <v>25237331.627637938</v>
      </c>
      <c r="N53" s="20">
        <f>G53*'Input Data'!$B$31</f>
        <v>25473451.012880135</v>
      </c>
      <c r="O53" s="21">
        <f t="shared" si="4"/>
        <v>236119.38524219766</v>
      </c>
      <c r="P53" s="8"/>
    </row>
    <row r="54" spans="1:16" x14ac:dyDescent="0.3">
      <c r="A54" s="2" t="s">
        <v>57</v>
      </c>
      <c r="B54" s="9">
        <f>'Input Data'!$B$4+('Input Data'!$B$5-'Input Data'!$B$4)*Simulated_Numbers!B54</f>
        <v>85.409951531240139</v>
      </c>
      <c r="C54" s="9">
        <f>_xlfn.NORM.INV(Simulated_Numbers!D54,'Input Data'!$B$9,'Input Data'!$B$10)</f>
        <v>155511.24627668428</v>
      </c>
      <c r="D54" s="10">
        <f>'Input Data'!$B$14+('Input Data'!$B$15-'Input Data'!$B$14)*Simulated_Numbers!C54</f>
        <v>0.24841040981176221</v>
      </c>
      <c r="E54" s="9">
        <f t="shared" si="1"/>
        <v>13282208.007054353</v>
      </c>
      <c r="F54" s="9">
        <f t="shared" si="2"/>
        <v>116880.63385875526</v>
      </c>
      <c r="G54" s="12">
        <f>ROUNDDOWN(F54*1000/'Input Data'!$B$17,0)</f>
        <v>166972</v>
      </c>
      <c r="H54" s="9">
        <f>G54/'Input Data'!$B$21</f>
        <v>695.7166666666667</v>
      </c>
      <c r="I54" s="9">
        <f>MAX(H54,'Input Data'!$B$22)</f>
        <v>700</v>
      </c>
      <c r="J54" s="11">
        <f>I54*'Input Data'!$B$20</f>
        <v>8400000</v>
      </c>
      <c r="K54" s="13">
        <f>G54*'Input Data'!$B$25</f>
        <v>834860</v>
      </c>
      <c r="L54" s="14">
        <f>E54*'Input Data'!$B$26/1000</f>
        <v>13282.208007054352</v>
      </c>
      <c r="M54" s="14">
        <f t="shared" si="3"/>
        <v>22530350.215061408</v>
      </c>
      <c r="N54" s="20">
        <f>G54*'Input Data'!$B$31</f>
        <v>23274289.120720889</v>
      </c>
      <c r="O54" s="21">
        <f t="shared" si="4"/>
        <v>743938.90565948188</v>
      </c>
      <c r="P54" s="8"/>
    </row>
    <row r="55" spans="1:16" x14ac:dyDescent="0.3">
      <c r="A55" s="2" t="s">
        <v>58</v>
      </c>
      <c r="B55" s="9">
        <f>'Input Data'!$B$4+('Input Data'!$B$5-'Input Data'!$B$4)*Simulated_Numbers!B55</f>
        <v>81.205183202772076</v>
      </c>
      <c r="C55" s="9">
        <f>_xlfn.NORM.INV(Simulated_Numbers!D55,'Input Data'!$B$9,'Input Data'!$B$10)</f>
        <v>182577.38258637968</v>
      </c>
      <c r="D55" s="10">
        <f>'Input Data'!$B$14+('Input Data'!$B$15-'Input Data'!$B$14)*Simulated_Numbers!C55</f>
        <v>0.27792518426394763</v>
      </c>
      <c r="E55" s="9">
        <f t="shared" si="1"/>
        <v>14826229.80160957</v>
      </c>
      <c r="F55" s="9">
        <f t="shared" si="2"/>
        <v>131834.52988863084</v>
      </c>
      <c r="G55" s="12">
        <f>ROUNDDOWN(F55*1000/'Input Data'!$B$17,0)</f>
        <v>188335</v>
      </c>
      <c r="H55" s="9">
        <f>G55/'Input Data'!$B$21</f>
        <v>784.72916666666663</v>
      </c>
      <c r="I55" s="9">
        <f>MAX(H55,'Input Data'!$B$22)</f>
        <v>784.72916666666663</v>
      </c>
      <c r="J55" s="11">
        <f>I55*'Input Data'!$B$20</f>
        <v>9416750</v>
      </c>
      <c r="K55" s="13">
        <f>G55*'Input Data'!$B$25</f>
        <v>941675</v>
      </c>
      <c r="L55" s="14">
        <f>E55*'Input Data'!$B$26/1000</f>
        <v>14826.22980160957</v>
      </c>
      <c r="M55" s="14">
        <f t="shared" si="3"/>
        <v>25199481.031411178</v>
      </c>
      <c r="N55" s="20">
        <f>G55*'Input Data'!$B$31</f>
        <v>26252085.62843452</v>
      </c>
      <c r="O55" s="21">
        <f t="shared" si="4"/>
        <v>1052604.5970233418</v>
      </c>
      <c r="P55" s="8"/>
    </row>
    <row r="56" spans="1:16" x14ac:dyDescent="0.3">
      <c r="A56" s="2" t="s">
        <v>59</v>
      </c>
      <c r="B56" s="9">
        <f>'Input Data'!$B$4+('Input Data'!$B$5-'Input Data'!$B$4)*Simulated_Numbers!B56</f>
        <v>86.33269675569143</v>
      </c>
      <c r="C56" s="9">
        <f>_xlfn.NORM.INV(Simulated_Numbers!D56,'Input Data'!$B$9,'Input Data'!$B$10)</f>
        <v>193783.67256377533</v>
      </c>
      <c r="D56" s="10">
        <f>'Input Data'!$B$14+('Input Data'!$B$15-'Input Data'!$B$14)*Simulated_Numbers!C56</f>
        <v>0.26858084695330048</v>
      </c>
      <c r="E56" s="9">
        <f t="shared" si="1"/>
        <v>16729867.039652616</v>
      </c>
      <c r="F56" s="9">
        <f t="shared" si="2"/>
        <v>141737.0896608755</v>
      </c>
      <c r="G56" s="12">
        <f>ROUNDDOWN(F56*1000/'Input Data'!$B$17,0)</f>
        <v>202481</v>
      </c>
      <c r="H56" s="9">
        <f>G56/'Input Data'!$B$21</f>
        <v>843.67083333333335</v>
      </c>
      <c r="I56" s="9">
        <f>MAX(H56,'Input Data'!$B$22)</f>
        <v>843.67083333333335</v>
      </c>
      <c r="J56" s="11">
        <f>I56*'Input Data'!$B$20</f>
        <v>10124050</v>
      </c>
      <c r="K56" s="13">
        <f>G56*'Input Data'!$B$25</f>
        <v>1012405</v>
      </c>
      <c r="L56" s="14">
        <f>E56*'Input Data'!$B$26/1000</f>
        <v>16729.867039652614</v>
      </c>
      <c r="M56" s="14">
        <f t="shared" si="3"/>
        <v>27883051.906692266</v>
      </c>
      <c r="N56" s="20">
        <f>G56*'Input Data'!$B$31</f>
        <v>28223901.824573502</v>
      </c>
      <c r="O56" s="21">
        <f t="shared" si="4"/>
        <v>340849.91788123548</v>
      </c>
      <c r="P56" s="8"/>
    </row>
    <row r="57" spans="1:16" x14ac:dyDescent="0.3">
      <c r="A57" s="2" t="s">
        <v>60</v>
      </c>
      <c r="B57" s="9">
        <f>'Input Data'!$B$4+('Input Data'!$B$5-'Input Data'!$B$4)*Simulated_Numbers!B57</f>
        <v>86.26550438761852</v>
      </c>
      <c r="C57" s="9">
        <f>_xlfn.NORM.INV(Simulated_Numbers!D57,'Input Data'!$B$9,'Input Data'!$B$10)</f>
        <v>172754.35463393523</v>
      </c>
      <c r="D57" s="10">
        <f>'Input Data'!$B$14+('Input Data'!$B$15-'Input Data'!$B$14)*Simulated_Numbers!C57</f>
        <v>0.29891107602867079</v>
      </c>
      <c r="E57" s="9">
        <f t="shared" si="1"/>
        <v>14902741.537653945</v>
      </c>
      <c r="F57" s="9">
        <f t="shared" si="2"/>
        <v>121116.16460166706</v>
      </c>
      <c r="G57" s="12">
        <f>ROUNDDOWN(F57*1000/'Input Data'!$B$17,0)</f>
        <v>173023</v>
      </c>
      <c r="H57" s="9">
        <f>G57/'Input Data'!$B$21</f>
        <v>720.92916666666667</v>
      </c>
      <c r="I57" s="9">
        <f>MAX(H57,'Input Data'!$B$22)</f>
        <v>720.92916666666667</v>
      </c>
      <c r="J57" s="11">
        <f>I57*'Input Data'!$B$20</f>
        <v>8651150</v>
      </c>
      <c r="K57" s="13">
        <f>G57*'Input Data'!$B$25</f>
        <v>865115</v>
      </c>
      <c r="L57" s="14">
        <f>E57*'Input Data'!$B$26/1000</f>
        <v>14902.741537653945</v>
      </c>
      <c r="M57" s="14">
        <f t="shared" si="3"/>
        <v>24433909.279191598</v>
      </c>
      <c r="N57" s="20">
        <f>G57*'Input Data'!$B$31</f>
        <v>24117740.259052359</v>
      </c>
      <c r="O57" s="21">
        <f t="shared" si="4"/>
        <v>-316169.02013923973</v>
      </c>
      <c r="P57" s="8"/>
    </row>
    <row r="58" spans="1:16" x14ac:dyDescent="0.3">
      <c r="A58" s="2" t="s">
        <v>61</v>
      </c>
      <c r="B58" s="9">
        <f>'Input Data'!$B$4+('Input Data'!$B$5-'Input Data'!$B$4)*Simulated_Numbers!B58</f>
        <v>84.796004472436707</v>
      </c>
      <c r="C58" s="9">
        <f>_xlfn.NORM.INV(Simulated_Numbers!D58,'Input Data'!$B$9,'Input Data'!$B$10)</f>
        <v>164494.03812610731</v>
      </c>
      <c r="D58" s="10">
        <f>'Input Data'!$B$14+('Input Data'!$B$15-'Input Data'!$B$14)*Simulated_Numbers!C58</f>
        <v>0.22169713700025465</v>
      </c>
      <c r="E58" s="9">
        <f t="shared" si="1"/>
        <v>13948437.192630569</v>
      </c>
      <c r="F58" s="9">
        <f t="shared" si="2"/>
        <v>128026.18081993859</v>
      </c>
      <c r="G58" s="12">
        <f>ROUNDDOWN(F58*1000/'Input Data'!$B$17,0)</f>
        <v>182894</v>
      </c>
      <c r="H58" s="9">
        <f>G58/'Input Data'!$B$21</f>
        <v>762.05833333333328</v>
      </c>
      <c r="I58" s="9">
        <f>MAX(H58,'Input Data'!$B$22)</f>
        <v>762.05833333333328</v>
      </c>
      <c r="J58" s="11">
        <f>I58*'Input Data'!$B$20</f>
        <v>9144700</v>
      </c>
      <c r="K58" s="13">
        <f>G58*'Input Data'!$B$25</f>
        <v>914470</v>
      </c>
      <c r="L58" s="14">
        <f>E58*'Input Data'!$B$26/1000</f>
        <v>13948.437192630568</v>
      </c>
      <c r="M58" s="14">
        <f t="shared" si="3"/>
        <v>24021555.6298232</v>
      </c>
      <c r="N58" s="20">
        <f>G58*'Input Data'!$B$31</f>
        <v>25493662.61675686</v>
      </c>
      <c r="O58" s="21">
        <f t="shared" si="4"/>
        <v>1472106.9869336598</v>
      </c>
      <c r="P58" s="8"/>
    </row>
    <row r="59" spans="1:16" x14ac:dyDescent="0.3">
      <c r="A59" s="2" t="s">
        <v>62</v>
      </c>
      <c r="B59" s="9">
        <f>'Input Data'!$B$4+('Input Data'!$B$5-'Input Data'!$B$4)*Simulated_Numbers!B59</f>
        <v>70.569581728354663</v>
      </c>
      <c r="C59" s="9">
        <f>_xlfn.NORM.INV(Simulated_Numbers!D59,'Input Data'!$B$9,'Input Data'!$B$10)</f>
        <v>183642.99306999045</v>
      </c>
      <c r="D59" s="10">
        <f>'Input Data'!$B$14+('Input Data'!$B$15-'Input Data'!$B$14)*Simulated_Numbers!C59</f>
        <v>0.20736782063609888</v>
      </c>
      <c r="E59" s="9">
        <f t="shared" si="1"/>
        <v>12959609.208292359</v>
      </c>
      <c r="F59" s="9">
        <f t="shared" si="2"/>
        <v>145561.34582197631</v>
      </c>
      <c r="G59" s="12">
        <f>ROUNDDOWN(F59*1000/'Input Data'!$B$17,0)</f>
        <v>207944</v>
      </c>
      <c r="H59" s="9">
        <f>G59/'Input Data'!$B$21</f>
        <v>866.43333333333328</v>
      </c>
      <c r="I59" s="9">
        <f>MAX(H59,'Input Data'!$B$22)</f>
        <v>866.43333333333328</v>
      </c>
      <c r="J59" s="11">
        <f>I59*'Input Data'!$B$20</f>
        <v>10397200</v>
      </c>
      <c r="K59" s="13">
        <f>G59*'Input Data'!$B$25</f>
        <v>1039720</v>
      </c>
      <c r="L59" s="14">
        <f>E59*'Input Data'!$B$26/1000</f>
        <v>12959.609208292359</v>
      </c>
      <c r="M59" s="14">
        <f t="shared" si="3"/>
        <v>24409488.817500651</v>
      </c>
      <c r="N59" s="20">
        <f>G59*'Input Data'!$B$31</f>
        <v>28985391.424425561</v>
      </c>
      <c r="O59" s="21">
        <f t="shared" si="4"/>
        <v>4575902.6069249101</v>
      </c>
      <c r="P59" s="8"/>
    </row>
    <row r="60" spans="1:16" x14ac:dyDescent="0.3">
      <c r="A60" s="2" t="s">
        <v>63</v>
      </c>
      <c r="B60" s="9">
        <f>'Input Data'!$B$4+('Input Data'!$B$5-'Input Data'!$B$4)*Simulated_Numbers!B60</f>
        <v>76.444569613157071</v>
      </c>
      <c r="C60" s="9">
        <f>_xlfn.NORM.INV(Simulated_Numbers!D60,'Input Data'!$B$9,'Input Data'!$B$10)</f>
        <v>178127.25284777407</v>
      </c>
      <c r="D60" s="10">
        <f>'Input Data'!$B$14+('Input Data'!$B$15-'Input Data'!$B$14)*Simulated_Numbers!C60</f>
        <v>0.23364190441544913</v>
      </c>
      <c r="E60" s="9">
        <f t="shared" si="1"/>
        <v>13616861.180322096</v>
      </c>
      <c r="F60" s="9">
        <f t="shared" si="2"/>
        <v>136509.2622641279</v>
      </c>
      <c r="G60" s="12">
        <f>ROUNDDOWN(F60*1000/'Input Data'!$B$17,0)</f>
        <v>195013</v>
      </c>
      <c r="H60" s="9">
        <f>G60/'Input Data'!$B$21</f>
        <v>812.55416666666667</v>
      </c>
      <c r="I60" s="9">
        <f>MAX(H60,'Input Data'!$B$22)</f>
        <v>812.55416666666667</v>
      </c>
      <c r="J60" s="11">
        <f>I60*'Input Data'!$B$20</f>
        <v>9750650</v>
      </c>
      <c r="K60" s="13">
        <f>G60*'Input Data'!$B$25</f>
        <v>975065</v>
      </c>
      <c r="L60" s="14">
        <f>E60*'Input Data'!$B$26/1000</f>
        <v>13616.861180322096</v>
      </c>
      <c r="M60" s="14">
        <f t="shared" si="3"/>
        <v>24356193.041502416</v>
      </c>
      <c r="N60" s="20">
        <f>G60*'Input Data'!$B$31</f>
        <v>27182934.529736381</v>
      </c>
      <c r="O60" s="21">
        <f t="shared" si="4"/>
        <v>2826741.4882339649</v>
      </c>
      <c r="P60" s="8"/>
    </row>
    <row r="61" spans="1:16" x14ac:dyDescent="0.3">
      <c r="A61" s="2" t="s">
        <v>64</v>
      </c>
      <c r="B61" s="9">
        <f>'Input Data'!$B$4+('Input Data'!$B$5-'Input Data'!$B$4)*Simulated_Numbers!B61</f>
        <v>85.810782389018257</v>
      </c>
      <c r="C61" s="9">
        <f>_xlfn.NORM.INV(Simulated_Numbers!D61,'Input Data'!$B$9,'Input Data'!$B$10)</f>
        <v>193037.8629519</v>
      </c>
      <c r="D61" s="10">
        <f>'Input Data'!$B$14+('Input Data'!$B$15-'Input Data'!$B$14)*Simulated_Numbers!C61</f>
        <v>0.21724974767704752</v>
      </c>
      <c r="E61" s="9">
        <f t="shared" si="1"/>
        <v>16564730.05060662</v>
      </c>
      <c r="F61" s="9">
        <f t="shared" si="2"/>
        <v>151100.43593348324</v>
      </c>
      <c r="G61" s="12">
        <f>ROUNDDOWN(F61*1000/'Input Data'!$B$17,0)</f>
        <v>215857</v>
      </c>
      <c r="H61" s="9">
        <f>G61/'Input Data'!$B$21</f>
        <v>899.4041666666667</v>
      </c>
      <c r="I61" s="9">
        <f>MAX(H61,'Input Data'!$B$22)</f>
        <v>899.4041666666667</v>
      </c>
      <c r="J61" s="11">
        <f>I61*'Input Data'!$B$20</f>
        <v>10792850</v>
      </c>
      <c r="K61" s="13">
        <f>G61*'Input Data'!$B$25</f>
        <v>1079285</v>
      </c>
      <c r="L61" s="14">
        <f>E61*'Input Data'!$B$26/1000</f>
        <v>16564.73005060662</v>
      </c>
      <c r="M61" s="14">
        <f t="shared" si="3"/>
        <v>28453429.780657224</v>
      </c>
      <c r="N61" s="20">
        <f>G61*'Input Data'!$B$31</f>
        <v>30088387.434608493</v>
      </c>
      <c r="O61" s="21">
        <f t="shared" si="4"/>
        <v>1634957.6539512686</v>
      </c>
      <c r="P61" s="8"/>
    </row>
    <row r="62" spans="1:16" x14ac:dyDescent="0.3">
      <c r="A62" s="2" t="s">
        <v>65</v>
      </c>
      <c r="B62" s="9">
        <f>'Input Data'!$B$4+('Input Data'!$B$5-'Input Data'!$B$4)*Simulated_Numbers!B62</f>
        <v>80.13408950059663</v>
      </c>
      <c r="C62" s="9">
        <f>_xlfn.NORM.INV(Simulated_Numbers!D62,'Input Data'!$B$9,'Input Data'!$B$10)</f>
        <v>158871.08000116568</v>
      </c>
      <c r="D62" s="10">
        <f>'Input Data'!$B$14+('Input Data'!$B$15-'Input Data'!$B$14)*Simulated_Numbers!C62</f>
        <v>0.27719249692256559</v>
      </c>
      <c r="E62" s="9">
        <f t="shared" si="1"/>
        <v>12730989.343869857</v>
      </c>
      <c r="F62" s="9">
        <f t="shared" si="2"/>
        <v>114833.20864685788</v>
      </c>
      <c r="G62" s="12">
        <f>ROUNDDOWN(F62*1000/'Input Data'!$B$17,0)</f>
        <v>164047</v>
      </c>
      <c r="H62" s="9">
        <f>G62/'Input Data'!$B$21</f>
        <v>683.5291666666667</v>
      </c>
      <c r="I62" s="9">
        <f>MAX(H62,'Input Data'!$B$22)</f>
        <v>700</v>
      </c>
      <c r="J62" s="11">
        <f>I62*'Input Data'!$B$20</f>
        <v>8400000</v>
      </c>
      <c r="K62" s="13">
        <f>G62*'Input Data'!$B$25</f>
        <v>820235</v>
      </c>
      <c r="L62" s="14">
        <f>E62*'Input Data'!$B$26/1000</f>
        <v>12730.989343869858</v>
      </c>
      <c r="M62" s="14">
        <f t="shared" si="3"/>
        <v>21963955.333213728</v>
      </c>
      <c r="N62" s="20">
        <f>G62*'Input Data'!$B$31</f>
        <v>22866572.283897299</v>
      </c>
      <c r="O62" s="21">
        <f t="shared" si="4"/>
        <v>902616.9506835714</v>
      </c>
      <c r="P62" s="8"/>
    </row>
    <row r="63" spans="1:16" x14ac:dyDescent="0.3">
      <c r="A63" s="2" t="s">
        <v>66</v>
      </c>
      <c r="B63" s="9">
        <f>'Input Data'!$B$4+('Input Data'!$B$5-'Input Data'!$B$4)*Simulated_Numbers!B63</f>
        <v>85.899209829310223</v>
      </c>
      <c r="C63" s="9">
        <f>_xlfn.NORM.INV(Simulated_Numbers!D63,'Input Data'!$B$9,'Input Data'!$B$10)</f>
        <v>154248.9802584998</v>
      </c>
      <c r="D63" s="10">
        <f>'Input Data'!$B$14+('Input Data'!$B$15-'Input Data'!$B$14)*Simulated_Numbers!C63</f>
        <v>0.22963620899307771</v>
      </c>
      <c r="E63" s="9">
        <f t="shared" si="1"/>
        <v>13249865.521182004</v>
      </c>
      <c r="F63" s="9">
        <f t="shared" si="2"/>
        <v>118827.82919088982</v>
      </c>
      <c r="G63" s="12">
        <f>ROUNDDOWN(F63*1000/'Input Data'!$B$17,0)</f>
        <v>169754</v>
      </c>
      <c r="H63" s="9">
        <f>G63/'Input Data'!$B$21</f>
        <v>707.30833333333328</v>
      </c>
      <c r="I63" s="9">
        <f>MAX(H63,'Input Data'!$B$22)</f>
        <v>707.30833333333328</v>
      </c>
      <c r="J63" s="11">
        <f>I63*'Input Data'!$B$20</f>
        <v>8487700</v>
      </c>
      <c r="K63" s="13">
        <f>G63*'Input Data'!$B$25</f>
        <v>848770</v>
      </c>
      <c r="L63" s="14">
        <f>E63*'Input Data'!$B$26/1000</f>
        <v>13249.865521182004</v>
      </c>
      <c r="M63" s="14">
        <f t="shared" si="3"/>
        <v>22599585.386703186</v>
      </c>
      <c r="N63" s="20">
        <f>G63*'Input Data'!$B$31</f>
        <v>23662073.134410884</v>
      </c>
      <c r="O63" s="21">
        <f t="shared" si="4"/>
        <v>1062487.7477076985</v>
      </c>
      <c r="P63" s="8"/>
    </row>
    <row r="64" spans="1:16" x14ac:dyDescent="0.3">
      <c r="A64" s="2" t="s">
        <v>67</v>
      </c>
      <c r="B64" s="9">
        <f>'Input Data'!$B$4+('Input Data'!$B$5-'Input Data'!$B$4)*Simulated_Numbers!B64</f>
        <v>73.873237442421711</v>
      </c>
      <c r="C64" s="9">
        <f>_xlfn.NORM.INV(Simulated_Numbers!D64,'Input Data'!$B$9,'Input Data'!$B$10)</f>
        <v>204492.15065507483</v>
      </c>
      <c r="D64" s="10">
        <f>'Input Data'!$B$14+('Input Data'!$B$15-'Input Data'!$B$14)*Simulated_Numbers!C64</f>
        <v>0.29777223222796523</v>
      </c>
      <c r="E64" s="9">
        <f t="shared" si="1"/>
        <v>15106497.200453816</v>
      </c>
      <c r="F64" s="9">
        <f t="shared" si="2"/>
        <v>143600.06648141582</v>
      </c>
      <c r="G64" s="12">
        <f>ROUNDDOWN(F64*1000/'Input Data'!$B$17,0)</f>
        <v>205142</v>
      </c>
      <c r="H64" s="9">
        <f>G64/'Input Data'!$B$21</f>
        <v>854.75833333333333</v>
      </c>
      <c r="I64" s="9">
        <f>MAX(H64,'Input Data'!$B$22)</f>
        <v>854.75833333333333</v>
      </c>
      <c r="J64" s="11">
        <f>I64*'Input Data'!$B$20</f>
        <v>10257100</v>
      </c>
      <c r="K64" s="13">
        <f>G64*'Input Data'!$B$25</f>
        <v>1025710</v>
      </c>
      <c r="L64" s="14">
        <f>E64*'Input Data'!$B$26/1000</f>
        <v>15106.497200453816</v>
      </c>
      <c r="M64" s="14">
        <f t="shared" si="3"/>
        <v>26404413.69765427</v>
      </c>
      <c r="N64" s="20">
        <f>G64*'Input Data'!$B$31</f>
        <v>28594819.603304297</v>
      </c>
      <c r="O64" s="21">
        <f t="shared" si="4"/>
        <v>2190405.9056500271</v>
      </c>
      <c r="P64" s="8"/>
    </row>
    <row r="65" spans="1:16" x14ac:dyDescent="0.3">
      <c r="A65" s="2" t="s">
        <v>68</v>
      </c>
      <c r="B65" s="9">
        <f>'Input Data'!$B$4+('Input Data'!$B$5-'Input Data'!$B$4)*Simulated_Numbers!B65</f>
        <v>76.286396422548108</v>
      </c>
      <c r="C65" s="9">
        <f>_xlfn.NORM.INV(Simulated_Numbers!D65,'Input Data'!$B$9,'Input Data'!$B$10)</f>
        <v>197697.25892952565</v>
      </c>
      <c r="D65" s="10">
        <f>'Input Data'!$B$14+('Input Data'!$B$15-'Input Data'!$B$14)*Simulated_Numbers!C65</f>
        <v>0.24412592875310257</v>
      </c>
      <c r="E65" s="9">
        <f t="shared" si="1"/>
        <v>15081611.466348933</v>
      </c>
      <c r="F65" s="9">
        <f t="shared" si="2"/>
        <v>149434.23198141259</v>
      </c>
      <c r="G65" s="12">
        <f>ROUNDDOWN(F65*1000/'Input Data'!$B$17,0)</f>
        <v>213477</v>
      </c>
      <c r="H65" s="9">
        <f>G65/'Input Data'!$B$21</f>
        <v>889.48749999999995</v>
      </c>
      <c r="I65" s="9">
        <f>MAX(H65,'Input Data'!$B$22)</f>
        <v>889.48749999999995</v>
      </c>
      <c r="J65" s="11">
        <f>I65*'Input Data'!$B$20</f>
        <v>10673850</v>
      </c>
      <c r="K65" s="13">
        <f>G65*'Input Data'!$B$25</f>
        <v>1067385</v>
      </c>
      <c r="L65" s="14">
        <f>E65*'Input Data'!$B$26/1000</f>
        <v>15081.611466348933</v>
      </c>
      <c r="M65" s="14">
        <f t="shared" si="3"/>
        <v>26837928.077815279</v>
      </c>
      <c r="N65" s="20">
        <f>G65*'Input Data'!$B$31</f>
        <v>29756638.350287076</v>
      </c>
      <c r="O65" s="21">
        <f t="shared" si="4"/>
        <v>2918710.2724717967</v>
      </c>
      <c r="P65" s="8"/>
    </row>
    <row r="66" spans="1:16" x14ac:dyDescent="0.3">
      <c r="A66" s="2" t="s">
        <v>69</v>
      </c>
      <c r="B66" s="9">
        <f>'Input Data'!$B$4+('Input Data'!$B$5-'Input Data'!$B$4)*Simulated_Numbers!B66</f>
        <v>88.908328180345563</v>
      </c>
      <c r="C66" s="9">
        <f>_xlfn.NORM.INV(Simulated_Numbers!D66,'Input Data'!$B$9,'Input Data'!$B$10)</f>
        <v>208147.73129730378</v>
      </c>
      <c r="D66" s="10">
        <f>'Input Data'!$B$14+('Input Data'!$B$15-'Input Data'!$B$14)*Simulated_Numbers!C66</f>
        <v>0.24838909358948233</v>
      </c>
      <c r="E66" s="9">
        <f t="shared" si="1"/>
        <v>18506066.804175071</v>
      </c>
      <c r="F66" s="9">
        <f t="shared" si="2"/>
        <v>156446.10498765938</v>
      </c>
      <c r="G66" s="12">
        <f>ROUNDDOWN(F66*1000/'Input Data'!$B$17,0)</f>
        <v>223494</v>
      </c>
      <c r="H66" s="9">
        <f>G66/'Input Data'!$B$21</f>
        <v>931.22500000000002</v>
      </c>
      <c r="I66" s="9">
        <f>MAX(H66,'Input Data'!$B$22)</f>
        <v>931.22500000000002</v>
      </c>
      <c r="J66" s="11">
        <f>I66*'Input Data'!$B$20</f>
        <v>11174700</v>
      </c>
      <c r="K66" s="13">
        <f>G66*'Input Data'!$B$25</f>
        <v>1117470</v>
      </c>
      <c r="L66" s="14">
        <f>E66*'Input Data'!$B$26/1000</f>
        <v>18506.066804175072</v>
      </c>
      <c r="M66" s="14">
        <f t="shared" si="3"/>
        <v>30816742.870979246</v>
      </c>
      <c r="N66" s="20">
        <f>G66*'Input Data'!$B$31</f>
        <v>31152911.702239864</v>
      </c>
      <c r="O66" s="21">
        <f t="shared" ref="O66:O97" si="5">N66-M66</f>
        <v>336168.83126061782</v>
      </c>
      <c r="P66" s="8"/>
    </row>
    <row r="67" spans="1:16" x14ac:dyDescent="0.3">
      <c r="A67" s="2" t="s">
        <v>70</v>
      </c>
      <c r="B67" s="9">
        <f>'Input Data'!$B$4+('Input Data'!$B$5-'Input Data'!$B$4)*Simulated_Numbers!B67</f>
        <v>74.928484031905683</v>
      </c>
      <c r="C67" s="9">
        <f>_xlfn.NORM.INV(Simulated_Numbers!D67,'Input Data'!$B$9,'Input Data'!$B$10)</f>
        <v>198426.77908103421</v>
      </c>
      <c r="D67" s="10">
        <f>'Input Data'!$B$14+('Input Data'!$B$15-'Input Data'!$B$14)*Simulated_Numbers!C67</f>
        <v>0.24905806237618572</v>
      </c>
      <c r="E67" s="9">
        <f t="shared" ref="E67:E101" si="6">C67*B67</f>
        <v>14867817.747875748</v>
      </c>
      <c r="F67" s="9">
        <f t="shared" ref="F67:F101" si="7">C67*(1-D67)</f>
        <v>149006.98995956435</v>
      </c>
      <c r="G67" s="12">
        <f>ROUNDDOWN(F67*1000/'Input Data'!$B$17,0)</f>
        <v>212867</v>
      </c>
      <c r="H67" s="9">
        <f>G67/'Input Data'!$B$21</f>
        <v>886.94583333333333</v>
      </c>
      <c r="I67" s="9">
        <f>MAX(H67,'Input Data'!$B$22)</f>
        <v>886.94583333333333</v>
      </c>
      <c r="J67" s="11">
        <f>I67*'Input Data'!$B$20</f>
        <v>10643350</v>
      </c>
      <c r="K67" s="13">
        <f>G67*'Input Data'!$B$25</f>
        <v>1064335</v>
      </c>
      <c r="L67" s="14">
        <f>E67*'Input Data'!$B$26/1000</f>
        <v>14867.817747875748</v>
      </c>
      <c r="M67" s="14">
        <f t="shared" ref="M67:M101" si="8">L67+K67+J67+E67</f>
        <v>26590370.565623626</v>
      </c>
      <c r="N67" s="20">
        <f>G67*'Input Data'!$B$31</f>
        <v>29671610.223633267</v>
      </c>
      <c r="O67" s="21">
        <f t="shared" si="5"/>
        <v>3081239.6580096409</v>
      </c>
      <c r="P67" s="8"/>
    </row>
    <row r="68" spans="1:16" x14ac:dyDescent="0.3">
      <c r="A68" s="2" t="s">
        <v>71</v>
      </c>
      <c r="B68" s="9">
        <f>'Input Data'!$B$4+('Input Data'!$B$5-'Input Data'!$B$4)*Simulated_Numbers!B68</f>
        <v>84.568024694277341</v>
      </c>
      <c r="C68" s="9">
        <f>_xlfn.NORM.INV(Simulated_Numbers!D68,'Input Data'!$B$9,'Input Data'!$B$10)</f>
        <v>159108.84038446625</v>
      </c>
      <c r="D68" s="10">
        <f>'Input Data'!$B$14+('Input Data'!$B$15-'Input Data'!$B$14)*Simulated_Numbers!C68</f>
        <v>0.20794738296234644</v>
      </c>
      <c r="E68" s="9">
        <f t="shared" si="6"/>
        <v>13455520.342711374</v>
      </c>
      <c r="F68" s="9">
        <f t="shared" si="7"/>
        <v>126022.5734203428</v>
      </c>
      <c r="G68" s="12">
        <f>ROUNDDOWN(F68*1000/'Input Data'!$B$17,0)</f>
        <v>180032</v>
      </c>
      <c r="H68" s="9">
        <f>G68/'Input Data'!$B$21</f>
        <v>750.13333333333333</v>
      </c>
      <c r="I68" s="9">
        <f>MAX(H68,'Input Data'!$B$22)</f>
        <v>750.13333333333333</v>
      </c>
      <c r="J68" s="11">
        <f>I68*'Input Data'!$B$20</f>
        <v>9001600</v>
      </c>
      <c r="K68" s="13">
        <f>G68*'Input Data'!$B$25</f>
        <v>900160</v>
      </c>
      <c r="L68" s="14">
        <f>E68*'Input Data'!$B$26/1000</f>
        <v>13455.520342711374</v>
      </c>
      <c r="M68" s="14">
        <f t="shared" si="8"/>
        <v>23370735.863054086</v>
      </c>
      <c r="N68" s="20">
        <f>G68*'Input Data'!$B$31</f>
        <v>25094727.373341776</v>
      </c>
      <c r="O68" s="21">
        <f t="shared" si="5"/>
        <v>1723991.5102876909</v>
      </c>
      <c r="P68" s="8"/>
    </row>
    <row r="69" spans="1:16" x14ac:dyDescent="0.3">
      <c r="A69" s="2" t="s">
        <v>72</v>
      </c>
      <c r="B69" s="9">
        <f>'Input Data'!$B$4+('Input Data'!$B$5-'Input Data'!$B$4)*Simulated_Numbers!B69</f>
        <v>82.678965274421572</v>
      </c>
      <c r="C69" s="9">
        <f>_xlfn.NORM.INV(Simulated_Numbers!D69,'Input Data'!$B$9,'Input Data'!$B$10)</f>
        <v>198424.40920934724</v>
      </c>
      <c r="D69" s="10">
        <f>'Input Data'!$B$14+('Input Data'!$B$15-'Input Data'!$B$14)*Simulated_Numbers!C69</f>
        <v>0.26678566938330533</v>
      </c>
      <c r="E69" s="9">
        <f t="shared" si="6"/>
        <v>16405524.838617237</v>
      </c>
      <c r="F69" s="9">
        <f t="shared" si="7"/>
        <v>145487.62037644465</v>
      </c>
      <c r="G69" s="12">
        <f>ROUNDDOWN(F69*1000/'Input Data'!$B$17,0)</f>
        <v>207839</v>
      </c>
      <c r="H69" s="9">
        <f>G69/'Input Data'!$B$21</f>
        <v>865.99583333333328</v>
      </c>
      <c r="I69" s="9">
        <f>MAX(H69,'Input Data'!$B$22)</f>
        <v>865.99583333333328</v>
      </c>
      <c r="J69" s="11">
        <f>I69*'Input Data'!$B$20</f>
        <v>10391950</v>
      </c>
      <c r="K69" s="13">
        <f>G69*'Input Data'!$B$25</f>
        <v>1039195</v>
      </c>
      <c r="L69" s="14">
        <f>E69*'Input Data'!$B$26/1000</f>
        <v>16405.524838617239</v>
      </c>
      <c r="M69" s="14">
        <f t="shared" si="8"/>
        <v>27853075.363455854</v>
      </c>
      <c r="N69" s="20">
        <f>G69*'Input Data'!$B$31</f>
        <v>28970755.435411382</v>
      </c>
      <c r="O69" s="21">
        <f t="shared" si="5"/>
        <v>1117680.0719555281</v>
      </c>
      <c r="P69" s="8"/>
    </row>
    <row r="70" spans="1:16" x14ac:dyDescent="0.3">
      <c r="A70" s="2" t="s">
        <v>73</v>
      </c>
      <c r="B70" s="9">
        <f>'Input Data'!$B$4+('Input Data'!$B$5-'Input Data'!$B$4)*Simulated_Numbers!B70</f>
        <v>82.628494174140002</v>
      </c>
      <c r="C70" s="9">
        <f>_xlfn.NORM.INV(Simulated_Numbers!D70,'Input Data'!$B$9,'Input Data'!$B$10)</f>
        <v>190462.93374677942</v>
      </c>
      <c r="D70" s="10">
        <f>'Input Data'!$B$14+('Input Data'!$B$15-'Input Data'!$B$14)*Simulated_Numbers!C70</f>
        <v>0.23126456722173308</v>
      </c>
      <c r="E70" s="9">
        <f t="shared" si="6"/>
        <v>15737665.411485378</v>
      </c>
      <c r="F70" s="9">
        <f t="shared" si="7"/>
        <v>146415.60580204887</v>
      </c>
      <c r="G70" s="12">
        <f>ROUNDDOWN(F70*1000/'Input Data'!$B$17,0)</f>
        <v>209165</v>
      </c>
      <c r="H70" s="9">
        <f>G70/'Input Data'!$B$21</f>
        <v>871.52083333333337</v>
      </c>
      <c r="I70" s="9">
        <f>MAX(H70,'Input Data'!$B$22)</f>
        <v>871.52083333333337</v>
      </c>
      <c r="J70" s="11">
        <f>I70*'Input Data'!$B$20</f>
        <v>10458250</v>
      </c>
      <c r="K70" s="13">
        <f>G70*'Input Data'!$B$25</f>
        <v>1045825</v>
      </c>
      <c r="L70" s="14">
        <f>E70*'Input Data'!$B$26/1000</f>
        <v>15737.665411485377</v>
      </c>
      <c r="M70" s="14">
        <f t="shared" si="8"/>
        <v>27257478.076896861</v>
      </c>
      <c r="N70" s="20">
        <f>G70*'Input Data'!$B$31</f>
        <v>29155587.068104744</v>
      </c>
      <c r="O70" s="21">
        <f t="shared" si="5"/>
        <v>1898108.9912078828</v>
      </c>
      <c r="P70" s="8"/>
    </row>
    <row r="71" spans="1:16" x14ac:dyDescent="0.3">
      <c r="A71" s="2" t="s">
        <v>74</v>
      </c>
      <c r="B71" s="9">
        <f>'Input Data'!$B$4+('Input Data'!$B$5-'Input Data'!$B$4)*Simulated_Numbers!B71</f>
        <v>72.604849820559437</v>
      </c>
      <c r="C71" s="9">
        <f>_xlfn.NORM.INV(Simulated_Numbers!D71,'Input Data'!$B$9,'Input Data'!$B$10)</f>
        <v>157528.15230118603</v>
      </c>
      <c r="D71" s="10">
        <f>'Input Data'!$B$14+('Input Data'!$B$15-'Input Data'!$B$14)*Simulated_Numbers!C71</f>
        <v>0.25075458070246182</v>
      </c>
      <c r="E71" s="9">
        <f t="shared" si="6"/>
        <v>11437307.840337826</v>
      </c>
      <c r="F71" s="9">
        <f t="shared" si="7"/>
        <v>118027.24652206858</v>
      </c>
      <c r="G71" s="12">
        <f>ROUNDDOWN(F71*1000/'Input Data'!$B$17,0)</f>
        <v>168610</v>
      </c>
      <c r="H71" s="9">
        <f>G71/'Input Data'!$B$21</f>
        <v>702.54166666666663</v>
      </c>
      <c r="I71" s="9">
        <f>MAX(H71,'Input Data'!$B$22)</f>
        <v>702.54166666666663</v>
      </c>
      <c r="J71" s="11">
        <f>I71*'Input Data'!$B$20</f>
        <v>8430500</v>
      </c>
      <c r="K71" s="13">
        <f>G71*'Input Data'!$B$25</f>
        <v>843050</v>
      </c>
      <c r="L71" s="14">
        <f>E71*'Input Data'!$B$26/1000</f>
        <v>11437.307840337826</v>
      </c>
      <c r="M71" s="14">
        <f t="shared" si="8"/>
        <v>20722295.148178164</v>
      </c>
      <c r="N71" s="20">
        <f>G71*'Input Data'!$B$31</f>
        <v>23502610.5493421</v>
      </c>
      <c r="O71" s="21">
        <f t="shared" si="5"/>
        <v>2780315.4011639357</v>
      </c>
      <c r="P71" s="8"/>
    </row>
    <row r="72" spans="1:16" x14ac:dyDescent="0.3">
      <c r="A72" s="2" t="s">
        <v>75</v>
      </c>
      <c r="B72" s="9">
        <f>'Input Data'!$B$4+('Input Data'!$B$5-'Input Data'!$B$4)*Simulated_Numbers!B72</f>
        <v>77.27160486641128</v>
      </c>
      <c r="C72" s="9">
        <f>_xlfn.NORM.INV(Simulated_Numbers!D72,'Input Data'!$B$9,'Input Data'!$B$10)</f>
        <v>179106.66663712828</v>
      </c>
      <c r="D72" s="10">
        <f>'Input Data'!$B$14+('Input Data'!$B$15-'Input Data'!$B$14)*Simulated_Numbers!C72</f>
        <v>0.28311991432327638</v>
      </c>
      <c r="E72" s="9">
        <f t="shared" si="6"/>
        <v>13839859.573324224</v>
      </c>
      <c r="F72" s="9">
        <f t="shared" si="7"/>
        <v>128398.00252409691</v>
      </c>
      <c r="G72" s="12">
        <f>ROUNDDOWN(F72*1000/'Input Data'!$B$17,0)</f>
        <v>183425</v>
      </c>
      <c r="H72" s="9">
        <f>G72/'Input Data'!$B$21</f>
        <v>764.27083333333337</v>
      </c>
      <c r="I72" s="9">
        <f>MAX(H72,'Input Data'!$B$22)</f>
        <v>764.27083333333337</v>
      </c>
      <c r="J72" s="11">
        <f>I72*'Input Data'!$B$20</f>
        <v>9171250</v>
      </c>
      <c r="K72" s="13">
        <f>G72*'Input Data'!$B$25</f>
        <v>917125</v>
      </c>
      <c r="L72" s="14">
        <f>E72*'Input Data'!$B$26/1000</f>
        <v>13839.859573324224</v>
      </c>
      <c r="M72" s="14">
        <f t="shared" si="8"/>
        <v>23942074.432897545</v>
      </c>
      <c r="N72" s="20">
        <f>G72*'Input Data'!$B$31</f>
        <v>25567678.904057141</v>
      </c>
      <c r="O72" s="21">
        <f t="shared" si="5"/>
        <v>1625604.471159596</v>
      </c>
      <c r="P72" s="8"/>
    </row>
    <row r="73" spans="1:16" x14ac:dyDescent="0.3">
      <c r="A73" s="2" t="s">
        <v>76</v>
      </c>
      <c r="B73" s="9">
        <f>'Input Data'!$B$4+('Input Data'!$B$5-'Input Data'!$B$4)*Simulated_Numbers!B73</f>
        <v>72.141040525278939</v>
      </c>
      <c r="C73" s="9">
        <f>_xlfn.NORM.INV(Simulated_Numbers!D73,'Input Data'!$B$9,'Input Data'!$B$10)</f>
        <v>176769.36871228108</v>
      </c>
      <c r="D73" s="10">
        <f>'Input Data'!$B$14+('Input Data'!$B$15-'Input Data'!$B$14)*Simulated_Numbers!C73</f>
        <v>0.23160466229044196</v>
      </c>
      <c r="E73" s="9">
        <f t="shared" si="6"/>
        <v>12752326.191900644</v>
      </c>
      <c r="F73" s="9">
        <f t="shared" si="7"/>
        <v>135828.75876837861</v>
      </c>
      <c r="G73" s="12">
        <f>ROUNDDOWN(F73*1000/'Input Data'!$B$17,0)</f>
        <v>194041</v>
      </c>
      <c r="H73" s="9">
        <f>G73/'Input Data'!$B$21</f>
        <v>808.50416666666672</v>
      </c>
      <c r="I73" s="9">
        <f>MAX(H73,'Input Data'!$B$22)</f>
        <v>808.50416666666672</v>
      </c>
      <c r="J73" s="11">
        <f>I73*'Input Data'!$B$20</f>
        <v>9702050</v>
      </c>
      <c r="K73" s="13">
        <f>G73*'Input Data'!$B$25</f>
        <v>970205</v>
      </c>
      <c r="L73" s="14">
        <f>E73*'Input Data'!$B$26/1000</f>
        <v>12752.326191900644</v>
      </c>
      <c r="M73" s="14">
        <f t="shared" si="8"/>
        <v>23437333.518092543</v>
      </c>
      <c r="N73" s="20">
        <f>G73*'Input Data'!$B$31</f>
        <v>27047447.08857654</v>
      </c>
      <c r="O73" s="21">
        <f t="shared" si="5"/>
        <v>3610113.5704839975</v>
      </c>
      <c r="P73" s="8"/>
    </row>
    <row r="74" spans="1:16" x14ac:dyDescent="0.3">
      <c r="A74" s="2" t="s">
        <v>77</v>
      </c>
      <c r="B74" s="9">
        <f>'Input Data'!$B$4+('Input Data'!$B$5-'Input Data'!$B$4)*Simulated_Numbers!B74</f>
        <v>74.455379764307466</v>
      </c>
      <c r="C74" s="9">
        <f>_xlfn.NORM.INV(Simulated_Numbers!D74,'Input Data'!$B$9,'Input Data'!$B$10)</f>
        <v>182080.03082505462</v>
      </c>
      <c r="D74" s="10">
        <f>'Input Data'!$B$14+('Input Data'!$B$15-'Input Data'!$B$14)*Simulated_Numbers!C74</f>
        <v>0.27073409059100589</v>
      </c>
      <c r="E74" s="9">
        <f t="shared" si="6"/>
        <v>13556837.842576252</v>
      </c>
      <c r="F74" s="9">
        <f t="shared" si="7"/>
        <v>132784.75926485113</v>
      </c>
      <c r="G74" s="12">
        <f>ROUNDDOWN(F74*1000/'Input Data'!$B$17,0)</f>
        <v>189692</v>
      </c>
      <c r="H74" s="9">
        <f>G74/'Input Data'!$B$21</f>
        <v>790.38333333333333</v>
      </c>
      <c r="I74" s="9">
        <f>MAX(H74,'Input Data'!$B$22)</f>
        <v>790.38333333333333</v>
      </c>
      <c r="J74" s="11">
        <f>I74*'Input Data'!$B$20</f>
        <v>9484600</v>
      </c>
      <c r="K74" s="13">
        <f>G74*'Input Data'!$B$25</f>
        <v>948460</v>
      </c>
      <c r="L74" s="14">
        <f>E74*'Input Data'!$B$26/1000</f>
        <v>13556.837842576253</v>
      </c>
      <c r="M74" s="14">
        <f t="shared" si="8"/>
        <v>24003454.680418827</v>
      </c>
      <c r="N74" s="20">
        <f>G74*'Input Data'!$B$31</f>
        <v>26441238.362646356</v>
      </c>
      <c r="O74" s="21">
        <f t="shared" si="5"/>
        <v>2437783.6822275296</v>
      </c>
      <c r="P74" s="8"/>
    </row>
    <row r="75" spans="1:16" x14ac:dyDescent="0.3">
      <c r="A75" s="2" t="s">
        <v>78</v>
      </c>
      <c r="B75" s="9">
        <f>'Input Data'!$B$4+('Input Data'!$B$5-'Input Data'!$B$4)*Simulated_Numbers!B75</f>
        <v>84.737650516925527</v>
      </c>
      <c r="C75" s="9">
        <f>_xlfn.NORM.INV(Simulated_Numbers!D75,'Input Data'!$B$9,'Input Data'!$B$10)</f>
        <v>167507.12605464229</v>
      </c>
      <c r="D75" s="10">
        <f>'Input Data'!$B$14+('Input Data'!$B$15-'Input Data'!$B$14)*Simulated_Numbers!C75</f>
        <v>0.28053284712649446</v>
      </c>
      <c r="E75" s="9">
        <f t="shared" si="6"/>
        <v>14194160.306712868</v>
      </c>
      <c r="F75" s="9">
        <f t="shared" si="7"/>
        <v>120515.87506855688</v>
      </c>
      <c r="G75" s="12">
        <f>ROUNDDOWN(F75*1000/'Input Data'!$B$17,0)</f>
        <v>172165</v>
      </c>
      <c r="H75" s="9">
        <f>G75/'Input Data'!$B$21</f>
        <v>717.35416666666663</v>
      </c>
      <c r="I75" s="9">
        <f>MAX(H75,'Input Data'!$B$22)</f>
        <v>717.35416666666663</v>
      </c>
      <c r="J75" s="11">
        <f>I75*'Input Data'!$B$20</f>
        <v>8608250</v>
      </c>
      <c r="K75" s="13">
        <f>G75*'Input Data'!$B$25</f>
        <v>860825</v>
      </c>
      <c r="L75" s="14">
        <f>E75*'Input Data'!$B$26/1000</f>
        <v>14194.160306712867</v>
      </c>
      <c r="M75" s="14">
        <f t="shared" si="8"/>
        <v>23677429.46701958</v>
      </c>
      <c r="N75" s="20">
        <f>G75*'Input Data'!$B$31</f>
        <v>23998143.320250772</v>
      </c>
      <c r="O75" s="21">
        <f t="shared" si="5"/>
        <v>320713.85323119164</v>
      </c>
      <c r="P75" s="8"/>
    </row>
    <row r="76" spans="1:16" x14ac:dyDescent="0.3">
      <c r="A76" s="2" t="s">
        <v>79</v>
      </c>
      <c r="B76" s="9">
        <f>'Input Data'!$B$4+('Input Data'!$B$5-'Input Data'!$B$4)*Simulated_Numbers!B76</f>
        <v>80.484868307604444</v>
      </c>
      <c r="C76" s="9">
        <f>_xlfn.NORM.INV(Simulated_Numbers!D76,'Input Data'!$B$9,'Input Data'!$B$10)</f>
        <v>159141.60125157403</v>
      </c>
      <c r="D76" s="10">
        <f>'Input Data'!$B$14+('Input Data'!$B$15-'Input Data'!$B$14)*Simulated_Numbers!C76</f>
        <v>0.2463205753394303</v>
      </c>
      <c r="E76" s="9">
        <f t="shared" si="6"/>
        <v>12808490.818994233</v>
      </c>
      <c r="F76" s="9">
        <f t="shared" si="7"/>
        <v>119941.75047084811</v>
      </c>
      <c r="G76" s="12">
        <f>ROUNDDOWN(F76*1000/'Input Data'!$B$17,0)</f>
        <v>171345</v>
      </c>
      <c r="H76" s="9">
        <f>G76/'Input Data'!$B$21</f>
        <v>713.9375</v>
      </c>
      <c r="I76" s="9">
        <f>MAX(H76,'Input Data'!$B$22)</f>
        <v>713.9375</v>
      </c>
      <c r="J76" s="11">
        <f>I76*'Input Data'!$B$20</f>
        <v>8567250</v>
      </c>
      <c r="K76" s="13">
        <f>G76*'Input Data'!$B$25</f>
        <v>856725</v>
      </c>
      <c r="L76" s="14">
        <f>E76*'Input Data'!$B$26/1000</f>
        <v>12808.490818994233</v>
      </c>
      <c r="M76" s="14">
        <f t="shared" si="8"/>
        <v>22245274.309813228</v>
      </c>
      <c r="N76" s="20">
        <f>G76*'Input Data'!$B$31</f>
        <v>23883843.215568606</v>
      </c>
      <c r="O76" s="21">
        <f t="shared" si="5"/>
        <v>1638568.9057553783</v>
      </c>
      <c r="P76" s="8"/>
    </row>
    <row r="77" spans="1:16" x14ac:dyDescent="0.3">
      <c r="A77" s="2" t="s">
        <v>80</v>
      </c>
      <c r="B77" s="9">
        <f>'Input Data'!$B$4+('Input Data'!$B$5-'Input Data'!$B$4)*Simulated_Numbers!B77</f>
        <v>79.234432937929512</v>
      </c>
      <c r="C77" s="9">
        <f>_xlfn.NORM.INV(Simulated_Numbers!D77,'Input Data'!$B$9,'Input Data'!$B$10)</f>
        <v>177430.96707577605</v>
      </c>
      <c r="D77" s="10">
        <f>'Input Data'!$B$14+('Input Data'!$B$15-'Input Data'!$B$14)*Simulated_Numbers!C77</f>
        <v>0.29107771955520922</v>
      </c>
      <c r="E77" s="9">
        <f t="shared" si="6"/>
        <v>14058642.061877556</v>
      </c>
      <c r="F77" s="9">
        <f t="shared" si="7"/>
        <v>125784.76580088375</v>
      </c>
      <c r="G77" s="12">
        <f>ROUNDDOWN(F77*1000/'Input Data'!$B$17,0)</f>
        <v>179692</v>
      </c>
      <c r="H77" s="9">
        <f>G77/'Input Data'!$B$21</f>
        <v>748.7166666666667</v>
      </c>
      <c r="I77" s="9">
        <f>MAX(H77,'Input Data'!$B$22)</f>
        <v>748.7166666666667</v>
      </c>
      <c r="J77" s="11">
        <f>I77*'Input Data'!$B$20</f>
        <v>8984600</v>
      </c>
      <c r="K77" s="13">
        <f>G77*'Input Data'!$B$25</f>
        <v>898460</v>
      </c>
      <c r="L77" s="14">
        <f>E77*'Input Data'!$B$26/1000</f>
        <v>14058.642061877556</v>
      </c>
      <c r="M77" s="14">
        <f t="shared" si="8"/>
        <v>23955760.703939434</v>
      </c>
      <c r="N77" s="20">
        <f>G77*'Input Data'!$B$31</f>
        <v>25047334.647010148</v>
      </c>
      <c r="O77" s="21">
        <f t="shared" si="5"/>
        <v>1091573.9430707134</v>
      </c>
      <c r="P77" s="8"/>
    </row>
    <row r="78" spans="1:16" x14ac:dyDescent="0.3">
      <c r="A78" s="2" t="s">
        <v>81</v>
      </c>
      <c r="B78" s="9">
        <f>'Input Data'!$B$4+('Input Data'!$B$5-'Input Data'!$B$4)*Simulated_Numbers!B78</f>
        <v>81.315087350066591</v>
      </c>
      <c r="C78" s="9">
        <f>_xlfn.NORM.INV(Simulated_Numbers!D78,'Input Data'!$B$9,'Input Data'!$B$10)</f>
        <v>198768.21448469511</v>
      </c>
      <c r="D78" s="10">
        <f>'Input Data'!$B$14+('Input Data'!$B$15-'Input Data'!$B$14)*Simulated_Numbers!C78</f>
        <v>0.29418268883700904</v>
      </c>
      <c r="E78" s="9">
        <f t="shared" si="6"/>
        <v>16162854.723239755</v>
      </c>
      <c r="F78" s="9">
        <f t="shared" si="7"/>
        <v>140294.04669225618</v>
      </c>
      <c r="G78" s="12">
        <f>ROUNDDOWN(F78*1000/'Input Data'!$B$17,0)</f>
        <v>200420</v>
      </c>
      <c r="H78" s="9">
        <f>G78/'Input Data'!$B$21</f>
        <v>835.08333333333337</v>
      </c>
      <c r="I78" s="9">
        <f>MAX(H78,'Input Data'!$B$22)</f>
        <v>835.08333333333337</v>
      </c>
      <c r="J78" s="11">
        <f>I78*'Input Data'!$B$20</f>
        <v>10021000</v>
      </c>
      <c r="K78" s="13">
        <f>G78*'Input Data'!$B$25</f>
        <v>1002100</v>
      </c>
      <c r="L78" s="14">
        <f>E78*'Input Data'!$B$26/1000</f>
        <v>16162.854723239756</v>
      </c>
      <c r="M78" s="14">
        <f t="shared" si="8"/>
        <v>27202117.577962995</v>
      </c>
      <c r="N78" s="20">
        <f>G78*'Input Data'!$B$31</f>
        <v>27936618.26878088</v>
      </c>
      <c r="O78" s="21">
        <f t="shared" si="5"/>
        <v>734500.6908178851</v>
      </c>
      <c r="P78" s="8"/>
    </row>
    <row r="79" spans="1:16" x14ac:dyDescent="0.3">
      <c r="A79" s="2" t="s">
        <v>82</v>
      </c>
      <c r="B79" s="9">
        <f>'Input Data'!$B$4+('Input Data'!$B$5-'Input Data'!$B$4)*Simulated_Numbers!B79</f>
        <v>89.13725661008715</v>
      </c>
      <c r="C79" s="9">
        <f>_xlfn.NORM.INV(Simulated_Numbers!D79,'Input Data'!$B$9,'Input Data'!$B$10)</f>
        <v>180468.50087004717</v>
      </c>
      <c r="D79" s="10">
        <f>'Input Data'!$B$14+('Input Data'!$B$15-'Input Data'!$B$14)*Simulated_Numbers!C79</f>
        <v>0.29853969227959926</v>
      </c>
      <c r="E79" s="9">
        <f t="shared" si="6"/>
        <v>16086467.072091131</v>
      </c>
      <c r="F79" s="9">
        <f t="shared" si="7"/>
        <v>126591.49015414268</v>
      </c>
      <c r="G79" s="12">
        <f>ROUNDDOWN(F79*1000/'Input Data'!$B$17,0)</f>
        <v>180844</v>
      </c>
      <c r="H79" s="9">
        <f>G79/'Input Data'!$B$21</f>
        <v>753.51666666666665</v>
      </c>
      <c r="I79" s="9">
        <f>MAX(H79,'Input Data'!$B$22)</f>
        <v>753.51666666666665</v>
      </c>
      <c r="J79" s="11">
        <f>I79*'Input Data'!$B$20</f>
        <v>9042200</v>
      </c>
      <c r="K79" s="13">
        <f>G79*'Input Data'!$B$25</f>
        <v>904220</v>
      </c>
      <c r="L79" s="14">
        <f>E79*'Input Data'!$B$26/1000</f>
        <v>16086.467072091131</v>
      </c>
      <c r="M79" s="14">
        <f t="shared" si="8"/>
        <v>26048973.539163224</v>
      </c>
      <c r="N79" s="20">
        <f>G79*'Input Data'!$B$31</f>
        <v>25207912.355051439</v>
      </c>
      <c r="O79" s="21">
        <f t="shared" si="5"/>
        <v>-841061.18411178514</v>
      </c>
      <c r="P79" s="8"/>
    </row>
    <row r="80" spans="1:16" x14ac:dyDescent="0.3">
      <c r="A80" s="2" t="s">
        <v>83</v>
      </c>
      <c r="B80" s="9">
        <f>'Input Data'!$B$4+('Input Data'!$B$5-'Input Data'!$B$4)*Simulated_Numbers!B80</f>
        <v>72.886967657863678</v>
      </c>
      <c r="C80" s="9">
        <f>_xlfn.NORM.INV(Simulated_Numbers!D80,'Input Data'!$B$9,'Input Data'!$B$10)</f>
        <v>180540.60695064347</v>
      </c>
      <c r="D80" s="10">
        <f>'Input Data'!$B$14+('Input Data'!$B$15-'Input Data'!$B$14)*Simulated_Numbers!C80</f>
        <v>0.28283733090055602</v>
      </c>
      <c r="E80" s="9">
        <f t="shared" si="6"/>
        <v>13159057.37974263</v>
      </c>
      <c r="F80" s="9">
        <f t="shared" si="7"/>
        <v>129476.98356155709</v>
      </c>
      <c r="G80" s="12">
        <f>ROUNDDOWN(F80*1000/'Input Data'!$B$17,0)</f>
        <v>184967</v>
      </c>
      <c r="H80" s="9">
        <f>G80/'Input Data'!$B$21</f>
        <v>770.69583333333333</v>
      </c>
      <c r="I80" s="9">
        <f>MAX(H80,'Input Data'!$B$22)</f>
        <v>770.69583333333333</v>
      </c>
      <c r="J80" s="11">
        <f>I80*'Input Data'!$B$20</f>
        <v>9248350</v>
      </c>
      <c r="K80" s="13">
        <f>G80*'Input Data'!$B$25</f>
        <v>924835</v>
      </c>
      <c r="L80" s="14">
        <f>E80*'Input Data'!$B$26/1000</f>
        <v>13159.05737974263</v>
      </c>
      <c r="M80" s="14">
        <f t="shared" si="8"/>
        <v>23345401.437122375</v>
      </c>
      <c r="N80" s="20">
        <f>G80*'Input Data'!$B$31</f>
        <v>25782618.857008245</v>
      </c>
      <c r="O80" s="21">
        <f t="shared" si="5"/>
        <v>2437217.4198858701</v>
      </c>
      <c r="P80" s="8"/>
    </row>
    <row r="81" spans="1:16" x14ac:dyDescent="0.3">
      <c r="A81" s="2" t="s">
        <v>84</v>
      </c>
      <c r="B81" s="9">
        <f>'Input Data'!$B$4+('Input Data'!$B$5-'Input Data'!$B$4)*Simulated_Numbers!B81</f>
        <v>75.124193703568395</v>
      </c>
      <c r="C81" s="9">
        <f>_xlfn.NORM.INV(Simulated_Numbers!D81,'Input Data'!$B$9,'Input Data'!$B$10)</f>
        <v>200112.98986779767</v>
      </c>
      <c r="D81" s="10">
        <f>'Input Data'!$B$14+('Input Data'!$B$15-'Input Data'!$B$14)*Simulated_Numbers!C81</f>
        <v>0.23552534789193924</v>
      </c>
      <c r="E81" s="9">
        <f t="shared" si="6"/>
        <v>15033327.013428653</v>
      </c>
      <c r="F81" s="9">
        <f t="shared" si="7"/>
        <v>152981.30831148851</v>
      </c>
      <c r="G81" s="12">
        <f>ROUNDDOWN(F81*1000/'Input Data'!$B$17,0)</f>
        <v>218544</v>
      </c>
      <c r="H81" s="9">
        <f>G81/'Input Data'!$B$21</f>
        <v>910.6</v>
      </c>
      <c r="I81" s="9">
        <f>MAX(H81,'Input Data'!$B$22)</f>
        <v>910.6</v>
      </c>
      <c r="J81" s="11">
        <f>I81*'Input Data'!$B$20</f>
        <v>10927200</v>
      </c>
      <c r="K81" s="13">
        <f>G81*'Input Data'!$B$25</f>
        <v>1092720</v>
      </c>
      <c r="L81" s="14">
        <f>E81*'Input Data'!$B$26/1000</f>
        <v>15033.327013428652</v>
      </c>
      <c r="M81" s="14">
        <f t="shared" si="8"/>
        <v>27068280.340442084</v>
      </c>
      <c r="N81" s="20">
        <f>G81*'Input Data'!$B$31</f>
        <v>30462929.362999942</v>
      </c>
      <c r="O81" s="21">
        <f t="shared" si="5"/>
        <v>3394649.0225578584</v>
      </c>
      <c r="P81" s="8"/>
    </row>
    <row r="82" spans="1:16" x14ac:dyDescent="0.3">
      <c r="A82" s="2" t="s">
        <v>85</v>
      </c>
      <c r="B82" s="9">
        <f>'Input Data'!$B$4+('Input Data'!$B$5-'Input Data'!$B$4)*Simulated_Numbers!B82</f>
        <v>76.272463671189328</v>
      </c>
      <c r="C82" s="9">
        <f>_xlfn.NORM.INV(Simulated_Numbers!D82,'Input Data'!$B$9,'Input Data'!$B$10)</f>
        <v>195856.36688414481</v>
      </c>
      <c r="D82" s="10">
        <f>'Input Data'!$B$14+('Input Data'!$B$15-'Input Data'!$B$14)*Simulated_Numbers!C82</f>
        <v>0.23382777660905329</v>
      </c>
      <c r="E82" s="9">
        <f t="shared" si="6"/>
        <v>14938447.627942063</v>
      </c>
      <c r="F82" s="9">
        <f t="shared" si="7"/>
        <v>150059.70808089821</v>
      </c>
      <c r="G82" s="12">
        <f>ROUNDDOWN(F82*1000/'Input Data'!$B$17,0)</f>
        <v>214371</v>
      </c>
      <c r="H82" s="9">
        <f>G82/'Input Data'!$B$21</f>
        <v>893.21249999999998</v>
      </c>
      <c r="I82" s="9">
        <f>MAX(H82,'Input Data'!$B$22)</f>
        <v>893.21249999999998</v>
      </c>
      <c r="J82" s="11">
        <f>I82*'Input Data'!$B$20</f>
        <v>10718550</v>
      </c>
      <c r="K82" s="13">
        <f>G82*'Input Data'!$B$25</f>
        <v>1071855</v>
      </c>
      <c r="L82" s="14">
        <f>E82*'Input Data'!$B$26/1000</f>
        <v>14938.447627942063</v>
      </c>
      <c r="M82" s="14">
        <f t="shared" si="8"/>
        <v>26743791.075570006</v>
      </c>
      <c r="N82" s="20">
        <f>G82*'Input Data'!$B$31</f>
        <v>29881253.342464954</v>
      </c>
      <c r="O82" s="21">
        <f t="shared" si="5"/>
        <v>3137462.2668949477</v>
      </c>
      <c r="P82" s="8"/>
    </row>
    <row r="83" spans="1:16" x14ac:dyDescent="0.3">
      <c r="A83" s="2" t="s">
        <v>86</v>
      </c>
      <c r="B83" s="9">
        <f>'Input Data'!$B$4+('Input Data'!$B$5-'Input Data'!$B$4)*Simulated_Numbers!B83</f>
        <v>76.396389378770749</v>
      </c>
      <c r="C83" s="9">
        <f>_xlfn.NORM.INV(Simulated_Numbers!D83,'Input Data'!$B$9,'Input Data'!$B$10)</f>
        <v>183922.90263756152</v>
      </c>
      <c r="D83" s="10">
        <f>'Input Data'!$B$14+('Input Data'!$B$15-'Input Data'!$B$14)*Simulated_Numbers!C83</f>
        <v>0.28941660332974023</v>
      </c>
      <c r="E83" s="9">
        <f t="shared" si="6"/>
        <v>14051045.685572892</v>
      </c>
      <c r="F83" s="9">
        <f t="shared" si="7"/>
        <v>130692.56088165194</v>
      </c>
      <c r="G83" s="12">
        <f>ROUNDDOWN(F83*1000/'Input Data'!$B$17,0)</f>
        <v>186703</v>
      </c>
      <c r="H83" s="9">
        <f>G83/'Input Data'!$B$21</f>
        <v>777.92916666666667</v>
      </c>
      <c r="I83" s="9">
        <f>MAX(H83,'Input Data'!$B$22)</f>
        <v>777.92916666666667</v>
      </c>
      <c r="J83" s="11">
        <f>I83*'Input Data'!$B$20</f>
        <v>9335150</v>
      </c>
      <c r="K83" s="13">
        <f>G83*'Input Data'!$B$25</f>
        <v>933515</v>
      </c>
      <c r="L83" s="14">
        <f>E83*'Input Data'!$B$26/1000</f>
        <v>14051.045685572892</v>
      </c>
      <c r="M83" s="14">
        <f t="shared" si="8"/>
        <v>24333761.731258467</v>
      </c>
      <c r="N83" s="20">
        <f>G83*'Input Data'!$B$31</f>
        <v>26024600.542042691</v>
      </c>
      <c r="O83" s="21">
        <f t="shared" si="5"/>
        <v>1690838.8107842244</v>
      </c>
      <c r="P83" s="8"/>
    </row>
    <row r="84" spans="1:16" x14ac:dyDescent="0.3">
      <c r="A84" s="2" t="s">
        <v>87</v>
      </c>
      <c r="B84" s="9">
        <f>'Input Data'!$B$4+('Input Data'!$B$5-'Input Data'!$B$4)*Simulated_Numbers!B84</f>
        <v>77.758997365320468</v>
      </c>
      <c r="C84" s="9">
        <f>_xlfn.NORM.INV(Simulated_Numbers!D84,'Input Data'!$B$9,'Input Data'!$B$10)</f>
        <v>156310.75815844571</v>
      </c>
      <c r="D84" s="10">
        <f>'Input Data'!$B$14+('Input Data'!$B$15-'Input Data'!$B$14)*Simulated_Numbers!C84</f>
        <v>0.28504243084918091</v>
      </c>
      <c r="E84" s="9">
        <f t="shared" si="6"/>
        <v>12154567.831813825</v>
      </c>
      <c r="F84" s="9">
        <f t="shared" si="7"/>
        <v>111755.55968508391</v>
      </c>
      <c r="G84" s="12">
        <f>ROUNDDOWN(F84*1000/'Input Data'!$B$17,0)</f>
        <v>159650</v>
      </c>
      <c r="H84" s="9">
        <f>G84/'Input Data'!$B$21</f>
        <v>665.20833333333337</v>
      </c>
      <c r="I84" s="9">
        <f>MAX(H84,'Input Data'!$B$22)</f>
        <v>700</v>
      </c>
      <c r="J84" s="11">
        <f>I84*'Input Data'!$B$20</f>
        <v>8400000</v>
      </c>
      <c r="K84" s="13">
        <f>G84*'Input Data'!$B$25</f>
        <v>798250</v>
      </c>
      <c r="L84" s="14">
        <f>E84*'Input Data'!$B$26/1000</f>
        <v>12154.567831813825</v>
      </c>
      <c r="M84" s="14">
        <f t="shared" si="8"/>
        <v>21364972.399645641</v>
      </c>
      <c r="N84" s="20">
        <f>G84*'Input Data'!$B$31</f>
        <v>22253672.820132058</v>
      </c>
      <c r="O84" s="21">
        <f t="shared" si="5"/>
        <v>888700.42048641667</v>
      </c>
      <c r="P84" s="8"/>
    </row>
    <row r="85" spans="1:16" x14ac:dyDescent="0.3">
      <c r="A85" s="2" t="s">
        <v>88</v>
      </c>
      <c r="B85" s="9">
        <f>'Input Data'!$B$4+('Input Data'!$B$5-'Input Data'!$B$4)*Simulated_Numbers!B85</f>
        <v>72.574348584896114</v>
      </c>
      <c r="C85" s="9">
        <f>_xlfn.NORM.INV(Simulated_Numbers!D85,'Input Data'!$B$9,'Input Data'!$B$10)</f>
        <v>153685.62886445958</v>
      </c>
      <c r="D85" s="10">
        <f>'Input Data'!$B$14+('Input Data'!$B$15-'Input Data'!$B$14)*Simulated_Numbers!C85</f>
        <v>0.27093088508972574</v>
      </c>
      <c r="E85" s="9">
        <f t="shared" si="6"/>
        <v>11153634.401698261</v>
      </c>
      <c r="F85" s="9">
        <f t="shared" si="7"/>
        <v>112047.44541064044</v>
      </c>
      <c r="G85" s="12">
        <f>ROUNDDOWN(F85*1000/'Input Data'!$B$17,0)</f>
        <v>160067</v>
      </c>
      <c r="H85" s="9">
        <f>G85/'Input Data'!$B$21</f>
        <v>666.94583333333333</v>
      </c>
      <c r="I85" s="9">
        <f>MAX(H85,'Input Data'!$B$22)</f>
        <v>700</v>
      </c>
      <c r="J85" s="11">
        <f>I85*'Input Data'!$B$20</f>
        <v>8400000</v>
      </c>
      <c r="K85" s="13">
        <f>G85*'Input Data'!$B$25</f>
        <v>800335</v>
      </c>
      <c r="L85" s="14">
        <f>E85*'Input Data'!$B$26/1000</f>
        <v>11153.634401698262</v>
      </c>
      <c r="M85" s="14">
        <f t="shared" si="8"/>
        <v>20365123.036099959</v>
      </c>
      <c r="N85" s="20">
        <f>G85*'Input Data'!$B$31</f>
        <v>22311798.605074089</v>
      </c>
      <c r="O85" s="21">
        <f t="shared" si="5"/>
        <v>1946675.5689741299</v>
      </c>
      <c r="P85" s="8"/>
    </row>
    <row r="86" spans="1:16" x14ac:dyDescent="0.3">
      <c r="A86" s="2" t="s">
        <v>89</v>
      </c>
      <c r="B86" s="9">
        <f>'Input Data'!$B$4+('Input Data'!$B$5-'Input Data'!$B$4)*Simulated_Numbers!B86</f>
        <v>84.818821853250554</v>
      </c>
      <c r="C86" s="9">
        <f>_xlfn.NORM.INV(Simulated_Numbers!D86,'Input Data'!$B$9,'Input Data'!$B$10)</f>
        <v>171411.24285182275</v>
      </c>
      <c r="D86" s="10">
        <f>'Input Data'!$B$14+('Input Data'!$B$15-'Input Data'!$B$14)*Simulated_Numbers!C86</f>
        <v>0.26110397639926253</v>
      </c>
      <c r="E86" s="9">
        <f t="shared" si="6"/>
        <v>14538899.671093022</v>
      </c>
      <c r="F86" s="9">
        <f t="shared" si="7"/>
        <v>126655.08574367217</v>
      </c>
      <c r="G86" s="12">
        <f>ROUNDDOWN(F86*1000/'Input Data'!$B$17,0)</f>
        <v>180935</v>
      </c>
      <c r="H86" s="9">
        <f>G86/'Input Data'!$B$21</f>
        <v>753.89583333333337</v>
      </c>
      <c r="I86" s="9">
        <f>MAX(H86,'Input Data'!$B$22)</f>
        <v>753.89583333333337</v>
      </c>
      <c r="J86" s="11">
        <f>I86*'Input Data'!$B$20</f>
        <v>9046750</v>
      </c>
      <c r="K86" s="13">
        <f>G86*'Input Data'!$B$25</f>
        <v>904675</v>
      </c>
      <c r="L86" s="14">
        <f>E86*'Input Data'!$B$26/1000</f>
        <v>14538.899671093022</v>
      </c>
      <c r="M86" s="14">
        <f t="shared" si="8"/>
        <v>24504863.570764117</v>
      </c>
      <c r="N86" s="20">
        <f>G86*'Input Data'!$B$31</f>
        <v>25220596.878863726</v>
      </c>
      <c r="O86" s="21">
        <f t="shared" si="5"/>
        <v>715733.30809960887</v>
      </c>
      <c r="P86" s="8"/>
    </row>
    <row r="87" spans="1:16" x14ac:dyDescent="0.3">
      <c r="A87" s="2" t="s">
        <v>90</v>
      </c>
      <c r="B87" s="9">
        <f>'Input Data'!$B$4+('Input Data'!$B$5-'Input Data'!$B$4)*Simulated_Numbers!B87</f>
        <v>85.280713785569688</v>
      </c>
      <c r="C87" s="9">
        <f>_xlfn.NORM.INV(Simulated_Numbers!D87,'Input Data'!$B$9,'Input Data'!$B$10)</f>
        <v>172450.68088633911</v>
      </c>
      <c r="D87" s="10">
        <f>'Input Data'!$B$14+('Input Data'!$B$15-'Input Data'!$B$14)*Simulated_Numbers!C87</f>
        <v>0.27615564975481699</v>
      </c>
      <c r="E87" s="9">
        <f t="shared" si="6"/>
        <v>14706717.158794498</v>
      </c>
      <c r="F87" s="9">
        <f t="shared" si="7"/>
        <v>124827.45105551153</v>
      </c>
      <c r="G87" s="12">
        <f>ROUNDDOWN(F87*1000/'Input Data'!$B$17,0)</f>
        <v>178324</v>
      </c>
      <c r="H87" s="9">
        <f>G87/'Input Data'!$B$21</f>
        <v>743.01666666666665</v>
      </c>
      <c r="I87" s="9">
        <f>MAX(H87,'Input Data'!$B$22)</f>
        <v>743.01666666666665</v>
      </c>
      <c r="J87" s="11">
        <f>I87*'Input Data'!$B$20</f>
        <v>8916200</v>
      </c>
      <c r="K87" s="13">
        <f>G87*'Input Data'!$B$25</f>
        <v>891620</v>
      </c>
      <c r="L87" s="14">
        <f>E87*'Input Data'!$B$26/1000</f>
        <v>14706.717158794498</v>
      </c>
      <c r="M87" s="14">
        <f t="shared" si="8"/>
        <v>24529243.875953294</v>
      </c>
      <c r="N87" s="20">
        <f>G87*'Input Data'!$B$31</f>
        <v>24856648.618711114</v>
      </c>
      <c r="O87" s="21">
        <f t="shared" si="5"/>
        <v>327404.74275781959</v>
      </c>
      <c r="P87" s="8"/>
    </row>
    <row r="88" spans="1:16" x14ac:dyDescent="0.3">
      <c r="A88" s="2" t="s">
        <v>91</v>
      </c>
      <c r="B88" s="9">
        <f>'Input Data'!$B$4+('Input Data'!$B$5-'Input Data'!$B$4)*Simulated_Numbers!B88</f>
        <v>72.340268010533251</v>
      </c>
      <c r="C88" s="9">
        <f>_xlfn.NORM.INV(Simulated_Numbers!D88,'Input Data'!$B$9,'Input Data'!$B$10)</f>
        <v>201773.91665272292</v>
      </c>
      <c r="D88" s="10">
        <f>'Input Data'!$B$14+('Input Data'!$B$15-'Input Data'!$B$14)*Simulated_Numbers!C88</f>
        <v>0.21610581728140071</v>
      </c>
      <c r="E88" s="9">
        <f t="shared" si="6"/>
        <v>14596379.208192974</v>
      </c>
      <c r="F88" s="9">
        <f t="shared" si="7"/>
        <v>158169.399488417</v>
      </c>
      <c r="G88" s="12">
        <f>ROUNDDOWN(F88*1000/'Input Data'!$B$17,0)</f>
        <v>225956</v>
      </c>
      <c r="H88" s="9">
        <f>G88/'Input Data'!$B$21</f>
        <v>941.48333333333335</v>
      </c>
      <c r="I88" s="9">
        <f>MAX(H88,'Input Data'!$B$22)</f>
        <v>941.48333333333335</v>
      </c>
      <c r="J88" s="11">
        <f>I88*'Input Data'!$B$20</f>
        <v>11297800</v>
      </c>
      <c r="K88" s="13">
        <f>G88*'Input Data'!$B$25</f>
        <v>1129780</v>
      </c>
      <c r="L88" s="14">
        <f>E88*'Input Data'!$B$26/1000</f>
        <v>14596.379208192975</v>
      </c>
      <c r="M88" s="14">
        <f t="shared" si="8"/>
        <v>27038555.587401167</v>
      </c>
      <c r="N88" s="20">
        <f>G88*'Input Data'!$B$31</f>
        <v>31496090.797029499</v>
      </c>
      <c r="O88" s="21">
        <f t="shared" si="5"/>
        <v>4457535.2096283324</v>
      </c>
      <c r="P88" s="8"/>
    </row>
    <row r="89" spans="1:16" x14ac:dyDescent="0.3">
      <c r="A89" s="2" t="s">
        <v>92</v>
      </c>
      <c r="B89" s="9">
        <f>'Input Data'!$B$4+('Input Data'!$B$5-'Input Data'!$B$4)*Simulated_Numbers!B89</f>
        <v>78.174787993223447</v>
      </c>
      <c r="C89" s="9">
        <f>_xlfn.NORM.INV(Simulated_Numbers!D89,'Input Data'!$B$9,'Input Data'!$B$10)</f>
        <v>187103.54305967642</v>
      </c>
      <c r="D89" s="10">
        <f>'Input Data'!$B$14+('Input Data'!$B$15-'Input Data'!$B$14)*Simulated_Numbers!C89</f>
        <v>0.28442204718630892</v>
      </c>
      <c r="E89" s="9">
        <f t="shared" si="6"/>
        <v>14626779.811471159</v>
      </c>
      <c r="F89" s="9">
        <f t="shared" si="7"/>
        <v>133887.17030683154</v>
      </c>
      <c r="G89" s="12">
        <f>ROUNDDOWN(F89*1000/'Input Data'!$B$17,0)</f>
        <v>191267</v>
      </c>
      <c r="H89" s="9">
        <f>G89/'Input Data'!$B$21</f>
        <v>796.94583333333333</v>
      </c>
      <c r="I89" s="9">
        <f>MAX(H89,'Input Data'!$B$22)</f>
        <v>796.94583333333333</v>
      </c>
      <c r="J89" s="11">
        <f>I89*'Input Data'!$B$20</f>
        <v>9563350</v>
      </c>
      <c r="K89" s="13">
        <f>G89*'Input Data'!$B$25</f>
        <v>956335</v>
      </c>
      <c r="L89" s="14">
        <f>E89*'Input Data'!$B$26/1000</f>
        <v>14626.779811471159</v>
      </c>
      <c r="M89" s="14">
        <f t="shared" si="8"/>
        <v>25161091.591282628</v>
      </c>
      <c r="N89" s="20">
        <f>G89*'Input Data'!$B$31</f>
        <v>26660778.197859056</v>
      </c>
      <c r="O89" s="21">
        <f t="shared" si="5"/>
        <v>1499686.6065764278</v>
      </c>
      <c r="P89" s="8"/>
    </row>
    <row r="90" spans="1:16" x14ac:dyDescent="0.3">
      <c r="A90" s="2" t="s">
        <v>93</v>
      </c>
      <c r="B90" s="9">
        <f>'Input Data'!$B$4+('Input Data'!$B$5-'Input Data'!$B$4)*Simulated_Numbers!B90</f>
        <v>86.00222223486152</v>
      </c>
      <c r="C90" s="9">
        <f>_xlfn.NORM.INV(Simulated_Numbers!D90,'Input Data'!$B$9,'Input Data'!$B$10)</f>
        <v>169823.48287127307</v>
      </c>
      <c r="D90" s="10">
        <f>'Input Data'!$B$14+('Input Data'!$B$15-'Input Data'!$B$14)*Simulated_Numbers!C90</f>
        <v>0.20612220927296207</v>
      </c>
      <c r="E90" s="9">
        <f t="shared" si="6"/>
        <v>14605196.914593425</v>
      </c>
      <c r="F90" s="9">
        <f t="shared" si="7"/>
        <v>134819.09139541723</v>
      </c>
      <c r="G90" s="12">
        <f>ROUNDDOWN(F90*1000/'Input Data'!$B$17,0)</f>
        <v>192598</v>
      </c>
      <c r="H90" s="9">
        <f>G90/'Input Data'!$B$21</f>
        <v>802.49166666666667</v>
      </c>
      <c r="I90" s="9">
        <f>MAX(H90,'Input Data'!$B$22)</f>
        <v>802.49166666666667</v>
      </c>
      <c r="J90" s="11">
        <f>I90*'Input Data'!$B$20</f>
        <v>9629900</v>
      </c>
      <c r="K90" s="13">
        <f>G90*'Input Data'!$B$25</f>
        <v>962990</v>
      </c>
      <c r="L90" s="14">
        <f>E90*'Input Data'!$B$26/1000</f>
        <v>14605.196914593425</v>
      </c>
      <c r="M90" s="14">
        <f t="shared" si="8"/>
        <v>25212692.111508019</v>
      </c>
      <c r="N90" s="20">
        <f>G90*'Input Data'!$B$31</f>
        <v>26846306.782410238</v>
      </c>
      <c r="O90" s="21">
        <f t="shared" si="5"/>
        <v>1633614.6709022187</v>
      </c>
      <c r="P90" s="8"/>
    </row>
    <row r="91" spans="1:16" x14ac:dyDescent="0.3">
      <c r="A91" s="2" t="s">
        <v>94</v>
      </c>
      <c r="B91" s="9">
        <f>'Input Data'!$B$4+('Input Data'!$B$5-'Input Data'!$B$4)*Simulated_Numbers!B91</f>
        <v>76.363124784451742</v>
      </c>
      <c r="C91" s="9">
        <f>_xlfn.NORM.INV(Simulated_Numbers!D91,'Input Data'!$B$9,'Input Data'!$B$10)</f>
        <v>159953.30893562516</v>
      </c>
      <c r="D91" s="10">
        <f>'Input Data'!$B$14+('Input Data'!$B$15-'Input Data'!$B$14)*Simulated_Numbers!C91</f>
        <v>0.21027810375104841</v>
      </c>
      <c r="E91" s="9">
        <f t="shared" si="6"/>
        <v>12214534.489937104</v>
      </c>
      <c r="F91" s="9">
        <f t="shared" si="7"/>
        <v>126318.63044393627</v>
      </c>
      <c r="G91" s="12">
        <f>ROUNDDOWN(F91*1000/'Input Data'!$B$17,0)</f>
        <v>180455</v>
      </c>
      <c r="H91" s="9">
        <f>G91/'Input Data'!$B$21</f>
        <v>751.89583333333337</v>
      </c>
      <c r="I91" s="9">
        <f>MAX(H91,'Input Data'!$B$22)</f>
        <v>751.89583333333337</v>
      </c>
      <c r="J91" s="11">
        <f>I91*'Input Data'!$B$20</f>
        <v>9022750</v>
      </c>
      <c r="K91" s="13">
        <f>G91*'Input Data'!$B$25</f>
        <v>902275</v>
      </c>
      <c r="L91" s="14">
        <f>E91*'Input Data'!$B$26/1000</f>
        <v>12214.534489937105</v>
      </c>
      <c r="M91" s="14">
        <f t="shared" si="8"/>
        <v>22151774.024427041</v>
      </c>
      <c r="N91" s="20">
        <f>G91*'Input Data'!$B$31</f>
        <v>25153689.500513189</v>
      </c>
      <c r="O91" s="21">
        <f t="shared" si="5"/>
        <v>3001915.4760861471</v>
      </c>
      <c r="P91" s="8"/>
    </row>
    <row r="92" spans="1:16" x14ac:dyDescent="0.3">
      <c r="A92" s="2" t="s">
        <v>95</v>
      </c>
      <c r="B92" s="9">
        <f>'Input Data'!$B$4+('Input Data'!$B$5-'Input Data'!$B$4)*Simulated_Numbers!B92</f>
        <v>83.290341332358096</v>
      </c>
      <c r="C92" s="9">
        <f>_xlfn.NORM.INV(Simulated_Numbers!D92,'Input Data'!$B$9,'Input Data'!$B$10)</f>
        <v>201049.53480556532</v>
      </c>
      <c r="D92" s="10">
        <f>'Input Data'!$B$14+('Input Data'!$B$15-'Input Data'!$B$14)*Simulated_Numbers!C92</f>
        <v>0.25528640995051055</v>
      </c>
      <c r="E92" s="9">
        <f t="shared" si="6"/>
        <v>16745484.378667345</v>
      </c>
      <c r="F92" s="9">
        <f t="shared" si="7"/>
        <v>149724.32084283233</v>
      </c>
      <c r="G92" s="12">
        <f>ROUNDDOWN(F92*1000/'Input Data'!$B$17,0)</f>
        <v>213891</v>
      </c>
      <c r="H92" s="9">
        <f>G92/'Input Data'!$B$21</f>
        <v>891.21249999999998</v>
      </c>
      <c r="I92" s="9">
        <f>MAX(H92,'Input Data'!$B$22)</f>
        <v>891.21249999999998</v>
      </c>
      <c r="J92" s="11">
        <f>I92*'Input Data'!$B$20</f>
        <v>10694550</v>
      </c>
      <c r="K92" s="13">
        <f>G92*'Input Data'!$B$25</f>
        <v>1069455</v>
      </c>
      <c r="L92" s="14">
        <f>E92*'Input Data'!$B$26/1000</f>
        <v>16745.484378667345</v>
      </c>
      <c r="M92" s="14">
        <f t="shared" si="8"/>
        <v>28526234.863046013</v>
      </c>
      <c r="N92" s="20">
        <f>G92*'Input Data'!$B$31</f>
        <v>29814345.964114413</v>
      </c>
      <c r="O92" s="21">
        <f t="shared" si="5"/>
        <v>1288111.1010683998</v>
      </c>
      <c r="P92" s="8"/>
    </row>
    <row r="93" spans="1:16" x14ac:dyDescent="0.3">
      <c r="A93" s="2" t="s">
        <v>96</v>
      </c>
      <c r="B93" s="9">
        <f>'Input Data'!$B$4+('Input Data'!$B$5-'Input Data'!$B$4)*Simulated_Numbers!B93</f>
        <v>81.213027466137419</v>
      </c>
      <c r="C93" s="9">
        <f>_xlfn.NORM.INV(Simulated_Numbers!D93,'Input Data'!$B$9,'Input Data'!$B$10)</f>
        <v>194228.2163183199</v>
      </c>
      <c r="D93" s="10">
        <f>'Input Data'!$B$14+('Input Data'!$B$15-'Input Data'!$B$14)*Simulated_Numbers!C93</f>
        <v>0.24833483040272453</v>
      </c>
      <c r="E93" s="9">
        <f t="shared" si="6"/>
        <v>15773861.466558594</v>
      </c>
      <c r="F93" s="9">
        <f t="shared" si="7"/>
        <v>145994.58515948625</v>
      </c>
      <c r="G93" s="12">
        <f>ROUNDDOWN(F93*1000/'Input Data'!$B$17,0)</f>
        <v>208563</v>
      </c>
      <c r="H93" s="9">
        <f>G93/'Input Data'!$B$21</f>
        <v>869.01250000000005</v>
      </c>
      <c r="I93" s="9">
        <f>MAX(H93,'Input Data'!$B$22)</f>
        <v>869.01250000000005</v>
      </c>
      <c r="J93" s="11">
        <f>I93*'Input Data'!$B$20</f>
        <v>10428150</v>
      </c>
      <c r="K93" s="13">
        <f>G93*'Input Data'!$B$25</f>
        <v>1042815</v>
      </c>
      <c r="L93" s="14">
        <f>E93*'Input Data'!$B$26/1000</f>
        <v>15773.861466558594</v>
      </c>
      <c r="M93" s="14">
        <f t="shared" si="8"/>
        <v>27260600.328025155</v>
      </c>
      <c r="N93" s="20">
        <f>G93*'Input Data'!$B$31</f>
        <v>29071674.064423442</v>
      </c>
      <c r="O93" s="21">
        <f t="shared" si="5"/>
        <v>1811073.7363982871</v>
      </c>
      <c r="P93" s="8"/>
    </row>
    <row r="94" spans="1:16" x14ac:dyDescent="0.3">
      <c r="A94" s="2" t="s">
        <v>97</v>
      </c>
      <c r="B94" s="9">
        <f>'Input Data'!$B$4+('Input Data'!$B$5-'Input Data'!$B$4)*Simulated_Numbers!B94</f>
        <v>79.174186417338063</v>
      </c>
      <c r="C94" s="9">
        <f>_xlfn.NORM.INV(Simulated_Numbers!D94,'Input Data'!$B$9,'Input Data'!$B$10)</f>
        <v>161134.55976899195</v>
      </c>
      <c r="D94" s="10">
        <f>'Input Data'!$B$14+('Input Data'!$B$15-'Input Data'!$B$14)*Simulated_Numbers!C94</f>
        <v>0.27489485097209793</v>
      </c>
      <c r="E94" s="9">
        <f t="shared" si="6"/>
        <v>12757697.673425872</v>
      </c>
      <c r="F94" s="9">
        <f t="shared" si="7"/>
        <v>116839.49897484032</v>
      </c>
      <c r="G94" s="12">
        <f>ROUNDDOWN(F94*1000/'Input Data'!$B$17,0)</f>
        <v>166913</v>
      </c>
      <c r="H94" s="9">
        <f>G94/'Input Data'!$B$21</f>
        <v>695.4708333333333</v>
      </c>
      <c r="I94" s="9">
        <f>MAX(H94,'Input Data'!$B$22)</f>
        <v>700</v>
      </c>
      <c r="J94" s="11">
        <f>I94*'Input Data'!$B$20</f>
        <v>8400000</v>
      </c>
      <c r="K94" s="13">
        <f>G94*'Input Data'!$B$25</f>
        <v>834565</v>
      </c>
      <c r="L94" s="14">
        <f>E94*'Input Data'!$B$26/1000</f>
        <v>12757.697673425871</v>
      </c>
      <c r="M94" s="14">
        <f t="shared" si="8"/>
        <v>22005020.371099297</v>
      </c>
      <c r="N94" s="20">
        <f>G94*'Input Data'!$B$31</f>
        <v>23266065.088798638</v>
      </c>
      <c r="O94" s="21">
        <f t="shared" si="5"/>
        <v>1261044.7176993415</v>
      </c>
      <c r="P94" s="8"/>
    </row>
    <row r="95" spans="1:16" x14ac:dyDescent="0.3">
      <c r="A95" s="2" t="s">
        <v>98</v>
      </c>
      <c r="B95" s="9">
        <f>'Input Data'!$B$4+('Input Data'!$B$5-'Input Data'!$B$4)*Simulated_Numbers!B95</f>
        <v>77.104248450140105</v>
      </c>
      <c r="C95" s="9">
        <f>_xlfn.NORM.INV(Simulated_Numbers!D95,'Input Data'!$B$9,'Input Data'!$B$10)</f>
        <v>176402.92969855948</v>
      </c>
      <c r="D95" s="10">
        <f>'Input Data'!$B$14+('Input Data'!$B$15-'Input Data'!$B$14)*Simulated_Numbers!C95</f>
        <v>0.2645881685133793</v>
      </c>
      <c r="E95" s="9">
        <f t="shared" si="6"/>
        <v>13601415.318810329</v>
      </c>
      <c r="F95" s="9">
        <f t="shared" si="7"/>
        <v>129728.80160922323</v>
      </c>
      <c r="G95" s="12">
        <f>ROUNDDOWN(F95*1000/'Input Data'!$B$17,0)</f>
        <v>185326</v>
      </c>
      <c r="H95" s="9">
        <f>G95/'Input Data'!$B$21</f>
        <v>772.19166666666672</v>
      </c>
      <c r="I95" s="9">
        <f>MAX(H95,'Input Data'!$B$22)</f>
        <v>772.19166666666672</v>
      </c>
      <c r="J95" s="11">
        <f>I95*'Input Data'!$B$20</f>
        <v>9266300</v>
      </c>
      <c r="K95" s="13">
        <f>G95*'Input Data'!$B$25</f>
        <v>926630</v>
      </c>
      <c r="L95" s="14">
        <f>E95*'Input Data'!$B$26/1000</f>
        <v>13601.415318810328</v>
      </c>
      <c r="M95" s="14">
        <f t="shared" si="8"/>
        <v>23807946.734129138</v>
      </c>
      <c r="N95" s="20">
        <f>G95*'Input Data'!$B$31</f>
        <v>25832660.000399586</v>
      </c>
      <c r="O95" s="21">
        <f t="shared" si="5"/>
        <v>2024713.2662704475</v>
      </c>
      <c r="P95" s="8"/>
    </row>
    <row r="96" spans="1:16" x14ac:dyDescent="0.3">
      <c r="A96" s="2" t="s">
        <v>99</v>
      </c>
      <c r="B96" s="9">
        <f>'Input Data'!$B$4+('Input Data'!$B$5-'Input Data'!$B$4)*Simulated_Numbers!B96</f>
        <v>87.735698620970055</v>
      </c>
      <c r="C96" s="9">
        <f>_xlfn.NORM.INV(Simulated_Numbers!D96,'Input Data'!$B$9,'Input Data'!$B$10)</f>
        <v>163875.76069694676</v>
      </c>
      <c r="D96" s="10">
        <f>'Input Data'!$B$14+('Input Data'!$B$15-'Input Data'!$B$14)*Simulated_Numbers!C96</f>
        <v>0.21369653576658698</v>
      </c>
      <c r="E96" s="9">
        <f t="shared" si="6"/>
        <v>14377754.35178953</v>
      </c>
      <c r="F96" s="9">
        <f t="shared" si="7"/>
        <v>128856.07833989503</v>
      </c>
      <c r="G96" s="12">
        <f>ROUNDDOWN(F96*1000/'Input Data'!$B$17,0)</f>
        <v>184080</v>
      </c>
      <c r="H96" s="9">
        <f>G96/'Input Data'!$B$21</f>
        <v>767</v>
      </c>
      <c r="I96" s="9">
        <f>MAX(H96,'Input Data'!$B$22)</f>
        <v>767</v>
      </c>
      <c r="J96" s="11">
        <f>I96*'Input Data'!$B$20</f>
        <v>9204000</v>
      </c>
      <c r="K96" s="13">
        <f>G96*'Input Data'!$B$25</f>
        <v>920400</v>
      </c>
      <c r="L96" s="14">
        <f>E96*'Input Data'!$B$26/1000</f>
        <v>14377.75435178953</v>
      </c>
      <c r="M96" s="14">
        <f t="shared" si="8"/>
        <v>24516532.106141321</v>
      </c>
      <c r="N96" s="20">
        <f>G96*'Input Data'!$B$31</f>
        <v>25658979.597431313</v>
      </c>
      <c r="O96" s="21">
        <f t="shared" si="5"/>
        <v>1142447.4912899919</v>
      </c>
      <c r="P96" s="8"/>
    </row>
    <row r="97" spans="1:17" x14ac:dyDescent="0.3">
      <c r="A97" s="2" t="s">
        <v>100</v>
      </c>
      <c r="B97" s="9">
        <f>'Input Data'!$B$4+('Input Data'!$B$5-'Input Data'!$B$4)*Simulated_Numbers!B97</f>
        <v>79.130298533516239</v>
      </c>
      <c r="C97" s="9">
        <f>_xlfn.NORM.INV(Simulated_Numbers!D97,'Input Data'!$B$9,'Input Data'!$B$10)</f>
        <v>167149.86654976822</v>
      </c>
      <c r="D97" s="10">
        <f>'Input Data'!$B$14+('Input Data'!$B$15-'Input Data'!$B$14)*Simulated_Numbers!C97</f>
        <v>0.28803855699098224</v>
      </c>
      <c r="E97" s="9">
        <f t="shared" si="6"/>
        <v>13226618.83992056</v>
      </c>
      <c r="F97" s="9">
        <f t="shared" si="7"/>
        <v>119004.26018753773</v>
      </c>
      <c r="G97" s="12">
        <f>ROUNDDOWN(F97*1000/'Input Data'!$B$17,0)</f>
        <v>170006</v>
      </c>
      <c r="H97" s="9">
        <f>G97/'Input Data'!$B$21</f>
        <v>708.35833333333335</v>
      </c>
      <c r="I97" s="9">
        <f>MAX(H97,'Input Data'!$B$22)</f>
        <v>708.35833333333335</v>
      </c>
      <c r="J97" s="11">
        <f>I97*'Input Data'!$B$20</f>
        <v>8500300</v>
      </c>
      <c r="K97" s="13">
        <f>G97*'Input Data'!$B$25</f>
        <v>850030</v>
      </c>
      <c r="L97" s="14">
        <f>E97*'Input Data'!$B$26/1000</f>
        <v>13226.61883992056</v>
      </c>
      <c r="M97" s="14">
        <f t="shared" si="8"/>
        <v>22590175.458760481</v>
      </c>
      <c r="N97" s="20">
        <f>G97*'Input Data'!$B$31</f>
        <v>23697199.508044917</v>
      </c>
      <c r="O97" s="21">
        <f t="shared" si="5"/>
        <v>1107024.0492844358</v>
      </c>
      <c r="P97" s="8"/>
    </row>
    <row r="98" spans="1:17" x14ac:dyDescent="0.3">
      <c r="A98" s="2" t="s">
        <v>101</v>
      </c>
      <c r="B98" s="9">
        <f>'Input Data'!$B$4+('Input Data'!$B$5-'Input Data'!$B$4)*Simulated_Numbers!B98</f>
        <v>89.298296897867488</v>
      </c>
      <c r="C98" s="9">
        <f>_xlfn.NORM.INV(Simulated_Numbers!D98,'Input Data'!$B$9,'Input Data'!$B$10)</f>
        <v>212465.52605514543</v>
      </c>
      <c r="D98" s="10">
        <f>'Input Data'!$B$14+('Input Data'!$B$15-'Input Data'!$B$14)*Simulated_Numbers!C98</f>
        <v>0.20978732587399623</v>
      </c>
      <c r="E98" s="9">
        <f t="shared" si="6"/>
        <v>18972809.626233976</v>
      </c>
      <c r="F98" s="9">
        <f t="shared" si="7"/>
        <v>167892.95150362462</v>
      </c>
      <c r="G98" s="12">
        <f>ROUNDDOWN(F98*1000/'Input Data'!$B$17,0)</f>
        <v>239847</v>
      </c>
      <c r="H98" s="9">
        <f>G98/'Input Data'!$B$21</f>
        <v>999.36249999999995</v>
      </c>
      <c r="I98" s="9">
        <f>MAX(H98,'Input Data'!$B$22)</f>
        <v>999.36249999999995</v>
      </c>
      <c r="J98" s="11">
        <f>I98*'Input Data'!$B$20</f>
        <v>11992350</v>
      </c>
      <c r="K98" s="13">
        <f>G98*'Input Data'!$B$25</f>
        <v>1199235</v>
      </c>
      <c r="L98" s="14">
        <f>E98*'Input Data'!$B$26/1000</f>
        <v>18972.809626233975</v>
      </c>
      <c r="M98" s="14">
        <f t="shared" si="8"/>
        <v>32183367.435860209</v>
      </c>
      <c r="N98" s="20">
        <f>G98*'Input Data'!$B$31</f>
        <v>33432362.448419757</v>
      </c>
      <c r="O98" s="21">
        <f t="shared" ref="O98:O129" si="9">N98-M98</f>
        <v>1248995.012559548</v>
      </c>
      <c r="P98" s="8"/>
    </row>
    <row r="99" spans="1:17" x14ac:dyDescent="0.3">
      <c r="A99" s="2" t="s">
        <v>102</v>
      </c>
      <c r="B99" s="9">
        <f>'Input Data'!$B$4+('Input Data'!$B$5-'Input Data'!$B$4)*Simulated_Numbers!B99</f>
        <v>76.905052692126347</v>
      </c>
      <c r="C99" s="9">
        <f>_xlfn.NORM.INV(Simulated_Numbers!D99,'Input Data'!$B$9,'Input Data'!$B$10)</f>
        <v>164159.50837996768</v>
      </c>
      <c r="D99" s="10">
        <f>'Input Data'!$B$14+('Input Data'!$B$15-'Input Data'!$B$14)*Simulated_Numbers!C99</f>
        <v>0.24303907191780921</v>
      </c>
      <c r="E99" s="9">
        <f t="shared" si="6"/>
        <v>12624695.641874971</v>
      </c>
      <c r="F99" s="9">
        <f t="shared" si="7"/>
        <v>124262.33381681651</v>
      </c>
      <c r="G99" s="12">
        <f>ROUNDDOWN(F99*1000/'Input Data'!$B$17,0)</f>
        <v>177517</v>
      </c>
      <c r="H99" s="9">
        <f>G99/'Input Data'!$B$21</f>
        <v>739.6541666666667</v>
      </c>
      <c r="I99" s="9">
        <f>MAX(H99,'Input Data'!$B$22)</f>
        <v>739.6541666666667</v>
      </c>
      <c r="J99" s="11">
        <f>I99*'Input Data'!$B$20</f>
        <v>8875850</v>
      </c>
      <c r="K99" s="13">
        <f>G99*'Input Data'!$B$25</f>
        <v>887585</v>
      </c>
      <c r="L99" s="14">
        <f>E99*'Input Data'!$B$26/1000</f>
        <v>12624.695641874971</v>
      </c>
      <c r="M99" s="14">
        <f t="shared" si="8"/>
        <v>22400755.337516844</v>
      </c>
      <c r="N99" s="20">
        <f>G99*'Input Data'!$B$31</f>
        <v>24744160.588859271</v>
      </c>
      <c r="O99" s="21">
        <f t="shared" si="9"/>
        <v>2343405.251342427</v>
      </c>
      <c r="P99" s="8"/>
    </row>
    <row r="100" spans="1:17" x14ac:dyDescent="0.3">
      <c r="A100" s="2" t="s">
        <v>103</v>
      </c>
      <c r="B100" s="9">
        <f>'Input Data'!$B$4+('Input Data'!$B$5-'Input Data'!$B$4)*Simulated_Numbers!B100</f>
        <v>72.876795134764905</v>
      </c>
      <c r="C100" s="9">
        <f>_xlfn.NORM.INV(Simulated_Numbers!D100,'Input Data'!$B$9,'Input Data'!$B$10)</f>
        <v>174797.5617692158</v>
      </c>
      <c r="D100" s="10">
        <f>'Input Data'!$B$14+('Input Data'!$B$15-'Input Data'!$B$14)*Simulated_Numbers!C100</f>
        <v>0.29961386990340477</v>
      </c>
      <c r="E100" s="9">
        <f t="shared" si="6"/>
        <v>12738686.099111553</v>
      </c>
      <c r="F100" s="9">
        <f t="shared" si="7"/>
        <v>122425.78783786162</v>
      </c>
      <c r="G100" s="12">
        <f>ROUNDDOWN(F100*1000/'Input Data'!$B$17,0)</f>
        <v>174893</v>
      </c>
      <c r="H100" s="9">
        <f>G100/'Input Data'!$B$21</f>
        <v>728.7208333333333</v>
      </c>
      <c r="I100" s="9">
        <f>MAX(H100,'Input Data'!$B$22)</f>
        <v>728.7208333333333</v>
      </c>
      <c r="J100" s="11">
        <f>I100*'Input Data'!$B$20</f>
        <v>8744650</v>
      </c>
      <c r="K100" s="13">
        <f>G100*'Input Data'!$B$25</f>
        <v>874465</v>
      </c>
      <c r="L100" s="14">
        <f>E100*'Input Data'!$B$26/1000</f>
        <v>12738.686099111554</v>
      </c>
      <c r="M100" s="14">
        <f t="shared" si="8"/>
        <v>22370539.785210665</v>
      </c>
      <c r="N100" s="20">
        <f>G100*'Input Data'!$B$31</f>
        <v>24378400.253876332</v>
      </c>
      <c r="O100" s="21">
        <f t="shared" si="9"/>
        <v>2007860.4686656669</v>
      </c>
      <c r="P100" s="8"/>
    </row>
    <row r="101" spans="1:17" x14ac:dyDescent="0.3">
      <c r="A101" s="2" t="s">
        <v>104</v>
      </c>
      <c r="B101" s="9">
        <f>'Input Data'!$B$4+('Input Data'!$B$5-'Input Data'!$B$4)*Simulated_Numbers!B101</f>
        <v>87.150163865550809</v>
      </c>
      <c r="C101" s="9">
        <f>_xlfn.NORM.INV(Simulated_Numbers!D101,'Input Data'!$B$9,'Input Data'!$B$10)</f>
        <v>175302.44134686448</v>
      </c>
      <c r="D101" s="10">
        <f>'Input Data'!$B$14+('Input Data'!$B$15-'Input Data'!$B$14)*Simulated_Numbers!C101</f>
        <v>0.28694681761010044</v>
      </c>
      <c r="E101" s="9">
        <f t="shared" si="6"/>
        <v>15277636.489410348</v>
      </c>
      <c r="F101" s="9">
        <f t="shared" si="7"/>
        <v>124999.96368310043</v>
      </c>
      <c r="G101" s="12">
        <f>ROUNDDOWN(F101*1000/'Input Data'!$B$17,0)</f>
        <v>178571</v>
      </c>
      <c r="H101" s="9">
        <f>G101/'Input Data'!$B$21</f>
        <v>744.04583333333335</v>
      </c>
      <c r="I101" s="9">
        <f>MAX(H101,'Input Data'!$B$22)</f>
        <v>744.04583333333335</v>
      </c>
      <c r="J101" s="11">
        <f>I101*'Input Data'!$B$20</f>
        <v>8928550</v>
      </c>
      <c r="K101" s="13">
        <f>G101*'Input Data'!$B$25</f>
        <v>892855</v>
      </c>
      <c r="L101" s="14">
        <f>E101*'Input Data'!$B$26/1000</f>
        <v>15277.636489410348</v>
      </c>
      <c r="M101" s="14">
        <f t="shared" si="8"/>
        <v>25114319.125899758</v>
      </c>
      <c r="N101" s="20">
        <f>G101*'Input Data'!$B$31</f>
        <v>24891078.040487327</v>
      </c>
      <c r="O101" s="21">
        <f t="shared" si="9"/>
        <v>-223241.08541243151</v>
      </c>
      <c r="P101" s="8"/>
    </row>
    <row r="103" spans="1:17" x14ac:dyDescent="0.3">
      <c r="G103" s="12"/>
      <c r="H103" s="6"/>
      <c r="N103" s="5"/>
      <c r="O103" s="5"/>
      <c r="Q103" s="6"/>
    </row>
    <row r="104" spans="1:17" x14ac:dyDescent="0.3">
      <c r="H104" s="6"/>
      <c r="N104" s="5"/>
      <c r="O104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BC747-EE00-40B7-9451-CC007BDE029B}">
  <dimension ref="A2:B5"/>
  <sheetViews>
    <sheetView workbookViewId="0">
      <selection activeCell="B2" sqref="B2"/>
    </sheetView>
  </sheetViews>
  <sheetFormatPr defaultRowHeight="14.4" x14ac:dyDescent="0.3"/>
  <cols>
    <col min="1" max="1" width="13.21875" bestFit="1" customWidth="1"/>
    <col min="2" max="2" width="11" bestFit="1" customWidth="1"/>
  </cols>
  <sheetData>
    <row r="2" spans="1:2" x14ac:dyDescent="0.3">
      <c r="A2" t="s">
        <v>146</v>
      </c>
      <c r="B2" s="6">
        <f>'Input Data'!B31</f>
        <v>139.39037156362079</v>
      </c>
    </row>
    <row r="3" spans="1:2" x14ac:dyDescent="0.3">
      <c r="A3" t="s">
        <v>147</v>
      </c>
      <c r="B3">
        <f>SUM(Projections_A!O2:O101)</f>
        <v>2700000000</v>
      </c>
    </row>
    <row r="4" spans="1:2" x14ac:dyDescent="0.3">
      <c r="A4" t="s">
        <v>148</v>
      </c>
      <c r="B4">
        <f>SUM(Projections_B!N2:N101)</f>
        <v>2699999999.999999</v>
      </c>
    </row>
    <row r="5" spans="1:2" x14ac:dyDescent="0.3">
      <c r="A5" t="s">
        <v>149</v>
      </c>
      <c r="B5">
        <f>B3-B4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3D56-2150-4AEE-B68A-BE03DA09BCDA}">
  <dimension ref="B1:E2"/>
  <sheetViews>
    <sheetView workbookViewId="0">
      <selection activeCell="C8" sqref="C8"/>
    </sheetView>
  </sheetViews>
  <sheetFormatPr defaultRowHeight="14.4" x14ac:dyDescent="0.3"/>
  <sheetData>
    <row r="1" spans="2:5" x14ac:dyDescent="0.3">
      <c r="B1" t="s">
        <v>150</v>
      </c>
      <c r="C1" t="s">
        <v>151</v>
      </c>
      <c r="D1" t="s">
        <v>4</v>
      </c>
      <c r="E1" t="s">
        <v>140</v>
      </c>
    </row>
    <row r="2" spans="2:5" x14ac:dyDescent="0.3">
      <c r="B2" s="6">
        <f>AVERAGE(Projections_A!E2:E101)</f>
        <v>14615532.753454419</v>
      </c>
      <c r="C2">
        <f>AVERAGE(Projections_A!J2:J101)</f>
        <v>9703678.5</v>
      </c>
      <c r="D2">
        <f>AVERAGE(Projections_A!K2:K101)</f>
        <v>968503.05</v>
      </c>
      <c r="E2">
        <f>AVERAGE(Projections_A!L2:L101)</f>
        <v>14615.532753454421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533A1-2D2C-4B7E-9363-0AA60A3820C7}">
  <dimension ref="A1:B101"/>
  <sheetViews>
    <sheetView tabSelected="1" workbookViewId="0">
      <selection activeCell="F23" sqref="F23"/>
    </sheetView>
  </sheetViews>
  <sheetFormatPr defaultRowHeight="14.4" x14ac:dyDescent="0.3"/>
  <sheetData>
    <row r="1" spans="1:2" x14ac:dyDescent="0.3">
      <c r="A1" t="s">
        <v>153</v>
      </c>
      <c r="B1" t="s">
        <v>154</v>
      </c>
    </row>
    <row r="2" spans="1:2" x14ac:dyDescent="0.3">
      <c r="A2">
        <f>Projections_A!P2</f>
        <v>1321785.7368262596</v>
      </c>
      <c r="B2" s="6">
        <f>Projections_B!O2</f>
        <v>848429.97403335944</v>
      </c>
    </row>
    <row r="3" spans="1:2" x14ac:dyDescent="0.3">
      <c r="A3">
        <f>Projections_A!P3</f>
        <v>4817986.2953258157</v>
      </c>
      <c r="B3" s="6">
        <f>Projections_B!O3</f>
        <v>1990605.937566489</v>
      </c>
    </row>
    <row r="4" spans="1:2" x14ac:dyDescent="0.3">
      <c r="A4">
        <f>Projections_A!P4</f>
        <v>7530951.165320307</v>
      </c>
      <c r="B4" s="6">
        <f>Projections_B!O4</f>
        <v>2782492.7066711597</v>
      </c>
    </row>
    <row r="5" spans="1:2" x14ac:dyDescent="0.3">
      <c r="A5">
        <f>Projections_A!P5</f>
        <v>6629035.9881021753</v>
      </c>
      <c r="B5" s="6">
        <f>Projections_B!O5</f>
        <v>1777986.2159822024</v>
      </c>
    </row>
    <row r="6" spans="1:2" x14ac:dyDescent="0.3">
      <c r="A6">
        <f>Projections_A!P6</f>
        <v>-21011074.534165446</v>
      </c>
      <c r="B6" s="6">
        <f>Projections_B!O6</f>
        <v>1429520.7742334269</v>
      </c>
    </row>
    <row r="7" spans="1:2" x14ac:dyDescent="0.3">
      <c r="A7">
        <f>Projections_A!P7</f>
        <v>4549317.458287701</v>
      </c>
      <c r="B7" s="6">
        <f>Projections_B!O7</f>
        <v>2588387.6501678415</v>
      </c>
    </row>
    <row r="8" spans="1:2" x14ac:dyDescent="0.3">
      <c r="A8">
        <f>Projections_A!P8</f>
        <v>1063413.0307195857</v>
      </c>
      <c r="B8" s="6">
        <f>Projections_B!O8</f>
        <v>2374811.585427288</v>
      </c>
    </row>
    <row r="9" spans="1:2" x14ac:dyDescent="0.3">
      <c r="A9">
        <f>Projections_A!P9</f>
        <v>4283562.0812309682</v>
      </c>
      <c r="B9" s="6">
        <f>Projections_B!O9</f>
        <v>1358608.4633771069</v>
      </c>
    </row>
    <row r="10" spans="1:2" x14ac:dyDescent="0.3">
      <c r="A10">
        <f>Projections_A!P10</f>
        <v>1971054.3802502081</v>
      </c>
      <c r="B10" s="6">
        <f>Projections_B!O10</f>
        <v>1189924.6770448349</v>
      </c>
    </row>
    <row r="11" spans="1:2" x14ac:dyDescent="0.3">
      <c r="A11">
        <f>Projections_A!P11</f>
        <v>5628269.4143725261</v>
      </c>
      <c r="B11" s="6">
        <f>Projections_B!O11</f>
        <v>1971098.1746949628</v>
      </c>
    </row>
    <row r="12" spans="1:2" x14ac:dyDescent="0.3">
      <c r="A12">
        <f>Projections_A!P12</f>
        <v>6888968.3740299568</v>
      </c>
      <c r="B12" s="6">
        <f>Projections_B!O12</f>
        <v>697262.00821107998</v>
      </c>
    </row>
    <row r="13" spans="1:2" x14ac:dyDescent="0.3">
      <c r="A13">
        <f>Projections_A!P13</f>
        <v>4531725.1441103406</v>
      </c>
      <c r="B13" s="6">
        <f>Projections_B!O13</f>
        <v>956515.44291218743</v>
      </c>
    </row>
    <row r="14" spans="1:2" x14ac:dyDescent="0.3">
      <c r="A14">
        <f>Projections_A!P14</f>
        <v>3078826.1924034059</v>
      </c>
      <c r="B14" s="6">
        <f>Projections_B!O14</f>
        <v>3628316.9761443548</v>
      </c>
    </row>
    <row r="15" spans="1:2" x14ac:dyDescent="0.3">
      <c r="A15">
        <f>Projections_A!P15</f>
        <v>-20422419.872174986</v>
      </c>
      <c r="B15" s="6">
        <f>Projections_B!O15</f>
        <v>1888960.5617844127</v>
      </c>
    </row>
    <row r="16" spans="1:2" x14ac:dyDescent="0.3">
      <c r="A16">
        <f>Projections_A!P16</f>
        <v>3638536.6926840246</v>
      </c>
      <c r="B16" s="6">
        <f>Projections_B!O16</f>
        <v>814780.48458535224</v>
      </c>
    </row>
    <row r="17" spans="1:2" x14ac:dyDescent="0.3">
      <c r="A17">
        <f>Projections_A!P17</f>
        <v>5268414.8538209461</v>
      </c>
      <c r="B17" s="6">
        <f>Projections_B!O17</f>
        <v>854214.50618135929</v>
      </c>
    </row>
    <row r="18" spans="1:2" x14ac:dyDescent="0.3">
      <c r="A18">
        <f>Projections_A!P18</f>
        <v>-1470719.7466809377</v>
      </c>
      <c r="B18" s="6">
        <f>Projections_B!O18</f>
        <v>2662079.3188460097</v>
      </c>
    </row>
    <row r="19" spans="1:2" x14ac:dyDescent="0.3">
      <c r="A19">
        <f>Projections_A!P19</f>
        <v>7346123.3635178283</v>
      </c>
      <c r="B19" s="6">
        <f>Projections_B!O19</f>
        <v>1761601.4562300816</v>
      </c>
    </row>
    <row r="20" spans="1:2" x14ac:dyDescent="0.3">
      <c r="A20">
        <f>Projections_A!P20</f>
        <v>3081001.0114358068</v>
      </c>
      <c r="B20" s="6">
        <f>Projections_B!O20</f>
        <v>2605136.2219547629</v>
      </c>
    </row>
    <row r="21" spans="1:2" x14ac:dyDescent="0.3">
      <c r="A21">
        <f>Projections_A!P21</f>
        <v>1772434.986374069</v>
      </c>
      <c r="B21" s="6">
        <f>Projections_B!O21</f>
        <v>4055245.0405086428</v>
      </c>
    </row>
    <row r="22" spans="1:2" x14ac:dyDescent="0.3">
      <c r="A22">
        <f>Projections_A!P22</f>
        <v>4762315.5036860332</v>
      </c>
      <c r="B22" s="6">
        <f>Projections_B!O22</f>
        <v>-436792.02622830123</v>
      </c>
    </row>
    <row r="23" spans="1:2" x14ac:dyDescent="0.3">
      <c r="A23">
        <f>Projections_A!P23</f>
        <v>1845829.7665194683</v>
      </c>
      <c r="B23" s="6">
        <f>Projections_B!O23</f>
        <v>4214643.6799087971</v>
      </c>
    </row>
    <row r="24" spans="1:2" x14ac:dyDescent="0.3">
      <c r="A24">
        <f>Projections_A!P24</f>
        <v>3896230.6381898597</v>
      </c>
      <c r="B24" s="6">
        <f>Projections_B!O24</f>
        <v>537076.01291532069</v>
      </c>
    </row>
    <row r="25" spans="1:2" x14ac:dyDescent="0.3">
      <c r="A25">
        <f>Projections_A!P25</f>
        <v>2426822.4772573709</v>
      </c>
      <c r="B25" s="6">
        <f>Projections_B!O25</f>
        <v>927692.97012778744</v>
      </c>
    </row>
    <row r="26" spans="1:2" x14ac:dyDescent="0.3">
      <c r="A26">
        <f>Projections_A!P26</f>
        <v>3336694.626931943</v>
      </c>
      <c r="B26" s="6">
        <f>Projections_B!O26</f>
        <v>1542615.0935737379</v>
      </c>
    </row>
    <row r="27" spans="1:2" x14ac:dyDescent="0.3">
      <c r="A27">
        <f>Projections_A!P27</f>
        <v>3157255.2662155069</v>
      </c>
      <c r="B27" s="6">
        <f>Projections_B!O27</f>
        <v>-284139.67828156799</v>
      </c>
    </row>
    <row r="28" spans="1:2" x14ac:dyDescent="0.3">
      <c r="A28">
        <f>Projections_A!P28</f>
        <v>3793433.422625564</v>
      </c>
      <c r="B28" s="6">
        <f>Projections_B!O28</f>
        <v>2540049.1405626424</v>
      </c>
    </row>
    <row r="29" spans="1:2" x14ac:dyDescent="0.3">
      <c r="A29">
        <f>Projections_A!P29</f>
        <v>1135013.712039113</v>
      </c>
      <c r="B29" s="6">
        <f>Projections_B!O29</f>
        <v>1403493.5067078024</v>
      </c>
    </row>
    <row r="30" spans="1:2" x14ac:dyDescent="0.3">
      <c r="A30">
        <f>Projections_A!P30</f>
        <v>4160518.6096099839</v>
      </c>
      <c r="B30" s="6">
        <f>Projections_B!O30</f>
        <v>2258969.099776227</v>
      </c>
    </row>
    <row r="31" spans="1:2" x14ac:dyDescent="0.3">
      <c r="A31">
        <f>Projections_A!P31</f>
        <v>4619431.6418841667</v>
      </c>
      <c r="B31" s="6">
        <f>Projections_B!O31</f>
        <v>73507.393116958439</v>
      </c>
    </row>
    <row r="32" spans="1:2" x14ac:dyDescent="0.3">
      <c r="A32">
        <f>Projections_A!P32</f>
        <v>3639266.4960723519</v>
      </c>
      <c r="B32" s="6">
        <f>Projections_B!O32</f>
        <v>972603.23672587797</v>
      </c>
    </row>
    <row r="33" spans="1:2" x14ac:dyDescent="0.3">
      <c r="A33">
        <f>Projections_A!P33</f>
        <v>4660481.2963908389</v>
      </c>
      <c r="B33" s="6">
        <f>Projections_B!O33</f>
        <v>1893735.7502616867</v>
      </c>
    </row>
    <row r="34" spans="1:2" x14ac:dyDescent="0.3">
      <c r="A34">
        <f>Projections_A!P34</f>
        <v>7750537.9753948599</v>
      </c>
      <c r="B34" s="6">
        <f>Projections_B!O34</f>
        <v>2576660.1027335413</v>
      </c>
    </row>
    <row r="35" spans="1:2" x14ac:dyDescent="0.3">
      <c r="A35">
        <f>Projections_A!P35</f>
        <v>4561763.1361231506</v>
      </c>
      <c r="B35" s="6">
        <f>Projections_B!O35</f>
        <v>1824428.9583939239</v>
      </c>
    </row>
    <row r="36" spans="1:2" x14ac:dyDescent="0.3">
      <c r="A36">
        <f>Projections_A!P36</f>
        <v>-2291762.8234708756</v>
      </c>
      <c r="B36" s="6">
        <f>Projections_B!O36</f>
        <v>3471485.418235749</v>
      </c>
    </row>
    <row r="37" spans="1:2" x14ac:dyDescent="0.3">
      <c r="A37">
        <f>Projections_A!P37</f>
        <v>7334591.2499735393</v>
      </c>
      <c r="B37" s="6">
        <f>Projections_B!O37</f>
        <v>2182040.1041614525</v>
      </c>
    </row>
    <row r="38" spans="1:2" x14ac:dyDescent="0.3">
      <c r="A38">
        <f>Projections_A!P38</f>
        <v>6246026.7288721949</v>
      </c>
      <c r="B38" s="6">
        <f>Projections_B!O38</f>
        <v>3700354.3120429441</v>
      </c>
    </row>
    <row r="39" spans="1:2" x14ac:dyDescent="0.3">
      <c r="A39">
        <f>Projections_A!P39</f>
        <v>4425540.8472923152</v>
      </c>
      <c r="B39" s="6">
        <f>Projections_B!O39</f>
        <v>2848213.3417155407</v>
      </c>
    </row>
    <row r="40" spans="1:2" x14ac:dyDescent="0.3">
      <c r="A40">
        <f>Projections_A!P40</f>
        <v>5262069.0857931003</v>
      </c>
      <c r="B40" s="6">
        <f>Projections_B!O40</f>
        <v>383838.1912182197</v>
      </c>
    </row>
    <row r="41" spans="1:2" x14ac:dyDescent="0.3">
      <c r="A41">
        <f>Projections_A!P41</f>
        <v>4098418.7756426483</v>
      </c>
      <c r="B41" s="6">
        <f>Projections_B!O41</f>
        <v>-28776.796947441995</v>
      </c>
    </row>
    <row r="42" spans="1:2" x14ac:dyDescent="0.3">
      <c r="A42">
        <f>Projections_A!P42</f>
        <v>2780810.0295692906</v>
      </c>
      <c r="B42" s="6">
        <f>Projections_B!O42</f>
        <v>1986020.0699506812</v>
      </c>
    </row>
    <row r="43" spans="1:2" x14ac:dyDescent="0.3">
      <c r="A43">
        <f>Projections_A!P43</f>
        <v>4669482.8209025934</v>
      </c>
      <c r="B43" s="6">
        <f>Projections_B!O43</f>
        <v>2580313.8709442019</v>
      </c>
    </row>
    <row r="44" spans="1:2" x14ac:dyDescent="0.3">
      <c r="A44">
        <f>Projections_A!P44</f>
        <v>3522081.1119897217</v>
      </c>
      <c r="B44" s="6">
        <f>Projections_B!O44</f>
        <v>-39189.552052069455</v>
      </c>
    </row>
    <row r="45" spans="1:2" x14ac:dyDescent="0.3">
      <c r="A45">
        <f>Projections_A!P45</f>
        <v>6686041.4223387428</v>
      </c>
      <c r="B45" s="6">
        <f>Projections_B!O45</f>
        <v>1441074.4601799771</v>
      </c>
    </row>
    <row r="46" spans="1:2" x14ac:dyDescent="0.3">
      <c r="A46">
        <f>Projections_A!P46</f>
        <v>5334611.8109259121</v>
      </c>
      <c r="B46" s="6">
        <f>Projections_B!O46</f>
        <v>1832163.8836839683</v>
      </c>
    </row>
    <row r="47" spans="1:2" x14ac:dyDescent="0.3">
      <c r="A47">
        <f>Projections_A!P47</f>
        <v>-23754230.433585122</v>
      </c>
      <c r="B47" s="6">
        <f>Projections_B!O47</f>
        <v>-82957.534651041031</v>
      </c>
    </row>
    <row r="48" spans="1:2" x14ac:dyDescent="0.3">
      <c r="A48">
        <f>Projections_A!P48</f>
        <v>6514494.9100785516</v>
      </c>
      <c r="B48" s="6">
        <f>Projections_B!O48</f>
        <v>2936776.1821922548</v>
      </c>
    </row>
    <row r="49" spans="1:2" x14ac:dyDescent="0.3">
      <c r="A49">
        <f>Projections_A!P49</f>
        <v>6543645.4465274662</v>
      </c>
      <c r="B49" s="6">
        <f>Projections_B!O49</f>
        <v>571339.52554972842</v>
      </c>
    </row>
    <row r="50" spans="1:2" x14ac:dyDescent="0.3">
      <c r="A50">
        <f>Projections_A!P50</f>
        <v>3502655.4194079116</v>
      </c>
      <c r="B50" s="6">
        <f>Projections_B!O50</f>
        <v>2495016.3624116555</v>
      </c>
    </row>
    <row r="51" spans="1:2" x14ac:dyDescent="0.3">
      <c r="A51">
        <f>Projections_A!P51</f>
        <v>2276578.3948816136</v>
      </c>
      <c r="B51" s="6">
        <f>Projections_B!O51</f>
        <v>2886982.7709958665</v>
      </c>
    </row>
    <row r="52" spans="1:2" x14ac:dyDescent="0.3">
      <c r="A52">
        <f>Projections_A!P52</f>
        <v>422007.26686508581</v>
      </c>
      <c r="B52" s="6">
        <f>Projections_B!O52</f>
        <v>1982357.0251854137</v>
      </c>
    </row>
    <row r="53" spans="1:2" x14ac:dyDescent="0.3">
      <c r="A53">
        <f>Projections_A!P53</f>
        <v>4762668.3723620623</v>
      </c>
      <c r="B53" s="6">
        <f>Projections_B!O53</f>
        <v>236119.38524219766</v>
      </c>
    </row>
    <row r="54" spans="1:2" x14ac:dyDescent="0.3">
      <c r="A54">
        <f>Projections_A!P54</f>
        <v>-22530350.215061408</v>
      </c>
      <c r="B54" s="6">
        <f>Projections_B!O54</f>
        <v>743938.90565948188</v>
      </c>
    </row>
    <row r="55" spans="1:2" x14ac:dyDescent="0.3">
      <c r="A55">
        <f>Projections_A!P55</f>
        <v>4800518.9685888216</v>
      </c>
      <c r="B55" s="6">
        <f>Projections_B!O55</f>
        <v>1052604.5970233418</v>
      </c>
    </row>
    <row r="56" spans="1:2" x14ac:dyDescent="0.3">
      <c r="A56">
        <f>Projections_A!P56</f>
        <v>2116948.0933077335</v>
      </c>
      <c r="B56" s="6">
        <f>Projections_B!O56</f>
        <v>340849.91788123548</v>
      </c>
    </row>
    <row r="57" spans="1:2" x14ac:dyDescent="0.3">
      <c r="A57">
        <f>Projections_A!P57</f>
        <v>5566090.7208084017</v>
      </c>
      <c r="B57" s="6">
        <f>Projections_B!O57</f>
        <v>-316169.02013923973</v>
      </c>
    </row>
    <row r="58" spans="1:2" x14ac:dyDescent="0.3">
      <c r="A58">
        <f>Projections_A!P58</f>
        <v>5978444.3701767996</v>
      </c>
      <c r="B58" s="6">
        <f>Projections_B!O58</f>
        <v>1472106.9869336598</v>
      </c>
    </row>
    <row r="59" spans="1:2" x14ac:dyDescent="0.3">
      <c r="A59">
        <f>Projections_A!P59</f>
        <v>5590511.1824993491</v>
      </c>
      <c r="B59" s="6">
        <f>Projections_B!O59</f>
        <v>4575902.6069249101</v>
      </c>
    </row>
    <row r="60" spans="1:2" x14ac:dyDescent="0.3">
      <c r="A60">
        <f>Projections_A!P60</f>
        <v>5643806.9584975839</v>
      </c>
      <c r="B60" s="6">
        <f>Projections_B!O60</f>
        <v>2826741.4882339649</v>
      </c>
    </row>
    <row r="61" spans="1:2" x14ac:dyDescent="0.3">
      <c r="A61">
        <f>Projections_A!P61</f>
        <v>1546570.2193427756</v>
      </c>
      <c r="B61" s="6">
        <f>Projections_B!O61</f>
        <v>1634957.6539512686</v>
      </c>
    </row>
    <row r="62" spans="1:2" x14ac:dyDescent="0.3">
      <c r="A62">
        <f>Projections_A!P62</f>
        <v>-21963955.333213728</v>
      </c>
      <c r="B62" s="6">
        <f>Projections_B!O62</f>
        <v>902616.9506835714</v>
      </c>
    </row>
    <row r="63" spans="1:2" x14ac:dyDescent="0.3">
      <c r="A63">
        <f>Projections_A!P63</f>
        <v>-22599585.386703186</v>
      </c>
      <c r="B63" s="6">
        <f>Projections_B!O63</f>
        <v>1062487.7477076985</v>
      </c>
    </row>
    <row r="64" spans="1:2" x14ac:dyDescent="0.3">
      <c r="A64">
        <f>Projections_A!P64</f>
        <v>3595586.3023457304</v>
      </c>
      <c r="B64" s="6">
        <f>Projections_B!O64</f>
        <v>2190405.9056500271</v>
      </c>
    </row>
    <row r="65" spans="1:2" x14ac:dyDescent="0.3">
      <c r="A65">
        <f>Projections_A!P65</f>
        <v>3162071.9221847206</v>
      </c>
      <c r="B65" s="6">
        <f>Projections_B!O65</f>
        <v>2918710.2724717967</v>
      </c>
    </row>
    <row r="66" spans="1:2" x14ac:dyDescent="0.3">
      <c r="A66">
        <f>Projections_A!P66</f>
        <v>-816742.87097924575</v>
      </c>
      <c r="B66" s="6">
        <f>Projections_B!O66</f>
        <v>336168.83126061782</v>
      </c>
    </row>
    <row r="67" spans="1:2" x14ac:dyDescent="0.3">
      <c r="A67">
        <f>Projections_A!P67</f>
        <v>3409629.4343763739</v>
      </c>
      <c r="B67" s="6">
        <f>Projections_B!O67</f>
        <v>3081239.6580096409</v>
      </c>
    </row>
    <row r="68" spans="1:2" x14ac:dyDescent="0.3">
      <c r="A68">
        <f>Projections_A!P68</f>
        <v>6629264.1369459145</v>
      </c>
      <c r="B68" s="6">
        <f>Projections_B!O68</f>
        <v>1723991.5102876909</v>
      </c>
    </row>
    <row r="69" spans="1:2" x14ac:dyDescent="0.3">
      <c r="A69">
        <f>Projections_A!P69</f>
        <v>2146924.6365441456</v>
      </c>
      <c r="B69" s="6">
        <f>Projections_B!O69</f>
        <v>1117680.0719555281</v>
      </c>
    </row>
    <row r="70" spans="1:2" x14ac:dyDescent="0.3">
      <c r="A70">
        <f>Projections_A!P70</f>
        <v>2742521.9231031388</v>
      </c>
      <c r="B70" s="6">
        <f>Projections_B!O70</f>
        <v>1898108.9912078828</v>
      </c>
    </row>
    <row r="71" spans="1:2" x14ac:dyDescent="0.3">
      <c r="A71">
        <f>Projections_A!P71</f>
        <v>-20722295.148178164</v>
      </c>
      <c r="B71" s="6">
        <f>Projections_B!O71</f>
        <v>2780315.4011639357</v>
      </c>
    </row>
    <row r="72" spans="1:2" x14ac:dyDescent="0.3">
      <c r="A72">
        <f>Projections_A!P72</f>
        <v>6057925.5671024546</v>
      </c>
      <c r="B72" s="6">
        <f>Projections_B!O72</f>
        <v>1625604.471159596</v>
      </c>
    </row>
    <row r="73" spans="1:2" x14ac:dyDescent="0.3">
      <c r="A73">
        <f>Projections_A!P73</f>
        <v>6562666.4819074571</v>
      </c>
      <c r="B73" s="6">
        <f>Projections_B!O73</f>
        <v>3610113.5704839975</v>
      </c>
    </row>
    <row r="74" spans="1:2" x14ac:dyDescent="0.3">
      <c r="A74">
        <f>Projections_A!P74</f>
        <v>5996545.3195811734</v>
      </c>
      <c r="B74" s="6">
        <f>Projections_B!O74</f>
        <v>2437783.6822275296</v>
      </c>
    </row>
    <row r="75" spans="1:2" x14ac:dyDescent="0.3">
      <c r="A75">
        <f>Projections_A!P75</f>
        <v>6322570.5329804197</v>
      </c>
      <c r="B75" s="6">
        <f>Projections_B!O75</f>
        <v>320713.85323119164</v>
      </c>
    </row>
    <row r="76" spans="1:2" x14ac:dyDescent="0.3">
      <c r="A76">
        <f>Projections_A!P76</f>
        <v>7754725.6901867725</v>
      </c>
      <c r="B76" s="6">
        <f>Projections_B!O76</f>
        <v>1638568.9057553783</v>
      </c>
    </row>
    <row r="77" spans="1:2" x14ac:dyDescent="0.3">
      <c r="A77">
        <f>Projections_A!P77</f>
        <v>6044239.2960605659</v>
      </c>
      <c r="B77" s="6">
        <f>Projections_B!O77</f>
        <v>1091573.9430707134</v>
      </c>
    </row>
    <row r="78" spans="1:2" x14ac:dyDescent="0.3">
      <c r="A78">
        <f>Projections_A!P78</f>
        <v>2797882.4220370054</v>
      </c>
      <c r="B78" s="6">
        <f>Projections_B!O78</f>
        <v>734500.6908178851</v>
      </c>
    </row>
    <row r="79" spans="1:2" x14ac:dyDescent="0.3">
      <c r="A79">
        <f>Projections_A!P79</f>
        <v>3951026.4608367756</v>
      </c>
      <c r="B79" s="6">
        <f>Projections_B!O79</f>
        <v>-841061.18411178514</v>
      </c>
    </row>
    <row r="80" spans="1:2" x14ac:dyDescent="0.3">
      <c r="A80">
        <f>Projections_A!P80</f>
        <v>6654598.5628776252</v>
      </c>
      <c r="B80" s="6">
        <f>Projections_B!O80</f>
        <v>2437217.4198858701</v>
      </c>
    </row>
    <row r="81" spans="1:2" x14ac:dyDescent="0.3">
      <c r="A81">
        <f>Projections_A!P81</f>
        <v>2931719.6595579162</v>
      </c>
      <c r="B81" s="6">
        <f>Projections_B!O81</f>
        <v>3394649.0225578584</v>
      </c>
    </row>
    <row r="82" spans="1:2" x14ac:dyDescent="0.3">
      <c r="A82">
        <f>Projections_A!P82</f>
        <v>3256208.9244299941</v>
      </c>
      <c r="B82" s="6">
        <f>Projections_B!O82</f>
        <v>3137462.2668949477</v>
      </c>
    </row>
    <row r="83" spans="1:2" x14ac:dyDescent="0.3">
      <c r="A83">
        <f>Projections_A!P83</f>
        <v>5666238.2687415332</v>
      </c>
      <c r="B83" s="6">
        <f>Projections_B!O83</f>
        <v>1690838.8107842244</v>
      </c>
    </row>
    <row r="84" spans="1:2" x14ac:dyDescent="0.3">
      <c r="A84">
        <f>Projections_A!P84</f>
        <v>-21364972.399645641</v>
      </c>
      <c r="B84" s="6">
        <f>Projections_B!O84</f>
        <v>888700.42048641667</v>
      </c>
    </row>
    <row r="85" spans="1:2" x14ac:dyDescent="0.3">
      <c r="A85">
        <f>Projections_A!P85</f>
        <v>-20365123.036099959</v>
      </c>
      <c r="B85" s="6">
        <f>Projections_B!O85</f>
        <v>1946675.5689741299</v>
      </c>
    </row>
    <row r="86" spans="1:2" x14ac:dyDescent="0.3">
      <c r="A86">
        <f>Projections_A!P86</f>
        <v>5495136.4292358831</v>
      </c>
      <c r="B86" s="6">
        <f>Projections_B!O86</f>
        <v>715733.30809960887</v>
      </c>
    </row>
    <row r="87" spans="1:2" x14ac:dyDescent="0.3">
      <c r="A87">
        <f>Projections_A!P87</f>
        <v>5470756.1240467057</v>
      </c>
      <c r="B87" s="6">
        <f>Projections_B!O87</f>
        <v>327404.74275781959</v>
      </c>
    </row>
    <row r="88" spans="1:2" x14ac:dyDescent="0.3">
      <c r="A88">
        <f>Projections_A!P88</f>
        <v>2961444.4125988334</v>
      </c>
      <c r="B88" s="6">
        <f>Projections_B!O88</f>
        <v>4457535.2096283324</v>
      </c>
    </row>
    <row r="89" spans="1:2" x14ac:dyDescent="0.3">
      <c r="A89">
        <f>Projections_A!P89</f>
        <v>4838908.4087173715</v>
      </c>
      <c r="B89" s="6">
        <f>Projections_B!O89</f>
        <v>1499686.6065764278</v>
      </c>
    </row>
    <row r="90" spans="1:2" x14ac:dyDescent="0.3">
      <c r="A90">
        <f>Projections_A!P90</f>
        <v>4787307.8884919807</v>
      </c>
      <c r="B90" s="6">
        <f>Projections_B!O90</f>
        <v>1633614.6709022187</v>
      </c>
    </row>
    <row r="91" spans="1:2" x14ac:dyDescent="0.3">
      <c r="A91">
        <f>Projections_A!P91</f>
        <v>7848225.9755729586</v>
      </c>
      <c r="B91" s="6">
        <f>Projections_B!O91</f>
        <v>3001915.4760861471</v>
      </c>
    </row>
    <row r="92" spans="1:2" x14ac:dyDescent="0.3">
      <c r="A92">
        <f>Projections_A!P92</f>
        <v>1473765.1369539872</v>
      </c>
      <c r="B92" s="6">
        <f>Projections_B!O92</f>
        <v>1288111.1010683998</v>
      </c>
    </row>
    <row r="93" spans="1:2" x14ac:dyDescent="0.3">
      <c r="A93">
        <f>Projections_A!P93</f>
        <v>2739399.6719748452</v>
      </c>
      <c r="B93" s="6">
        <f>Projections_B!O93</f>
        <v>1811073.7363982871</v>
      </c>
    </row>
    <row r="94" spans="1:2" x14ac:dyDescent="0.3">
      <c r="A94">
        <f>Projections_A!P94</f>
        <v>-22005020.371099297</v>
      </c>
      <c r="B94" s="6">
        <f>Projections_B!O94</f>
        <v>1261044.7176993415</v>
      </c>
    </row>
    <row r="95" spans="1:2" x14ac:dyDescent="0.3">
      <c r="A95">
        <f>Projections_A!P95</f>
        <v>6192053.2658708617</v>
      </c>
      <c r="B95" s="6">
        <f>Projections_B!O95</f>
        <v>2024713.2662704475</v>
      </c>
    </row>
    <row r="96" spans="1:2" x14ac:dyDescent="0.3">
      <c r="A96">
        <f>Projections_A!P96</f>
        <v>5483467.8938586786</v>
      </c>
      <c r="B96" s="6">
        <f>Projections_B!O96</f>
        <v>1142447.4912899919</v>
      </c>
    </row>
    <row r="97" spans="1:2" x14ac:dyDescent="0.3">
      <c r="A97">
        <f>Projections_A!P97</f>
        <v>7409824.5412395187</v>
      </c>
      <c r="B97" s="6">
        <f>Projections_B!O97</f>
        <v>1107024.0492844358</v>
      </c>
    </row>
    <row r="98" spans="1:2" x14ac:dyDescent="0.3">
      <c r="A98">
        <f>Projections_A!P98</f>
        <v>-2183367.4358602092</v>
      </c>
      <c r="B98" s="6">
        <f>Projections_B!O98</f>
        <v>1248995.012559548</v>
      </c>
    </row>
    <row r="99" spans="1:2" x14ac:dyDescent="0.3">
      <c r="A99">
        <f>Projections_A!P99</f>
        <v>7599244.6624831557</v>
      </c>
      <c r="B99" s="6">
        <f>Projections_B!O99</f>
        <v>2343405.251342427</v>
      </c>
    </row>
    <row r="100" spans="1:2" x14ac:dyDescent="0.3">
      <c r="A100">
        <f>Projections_A!P100</f>
        <v>7629460.2147893347</v>
      </c>
      <c r="B100" s="6">
        <f>Projections_B!O100</f>
        <v>2007860.4686656669</v>
      </c>
    </row>
    <row r="101" spans="1:2" x14ac:dyDescent="0.3">
      <c r="A101">
        <f>Projections_A!P101</f>
        <v>4885680.8741002418</v>
      </c>
      <c r="B101" s="6">
        <f>Projections_B!O101</f>
        <v>-223241.08541243151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Input Data</vt:lpstr>
      <vt:lpstr>Simulated_Numbers</vt:lpstr>
      <vt:lpstr>Projections_A</vt:lpstr>
      <vt:lpstr>Projections_B</vt:lpstr>
      <vt:lpstr>GoalSeek Setup</vt:lpstr>
      <vt:lpstr>Chart 1</vt:lpstr>
      <vt:lpstr>Chart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Bhavya Shah</dc:creator>
  <cp:lastModifiedBy>Bhavya Shah</cp:lastModifiedBy>
  <dcterms:created xsi:type="dcterms:W3CDTF">2024-08-17T09:42:46Z</dcterms:created>
  <dcterms:modified xsi:type="dcterms:W3CDTF">2024-08-18T04:21:51Z</dcterms:modified>
</cp:coreProperties>
</file>