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y\Desktop\IAQS 2.0\BSC Sem 5\MDA\2024\Exam Papers\"/>
    </mc:Choice>
  </mc:AlternateContent>
  <xr:revisionPtr revIDLastSave="0" documentId="8_{63144EF6-1F98-4911-B045-28B4584EF356}" xr6:coauthVersionLast="47" xr6:coauthVersionMax="47" xr10:uidLastSave="{00000000-0000-0000-0000-000000000000}"/>
  <bookViews>
    <workbookView xWindow="-108" yWindow="-108" windowWidth="23256" windowHeight="12456" activeTab="3" xr2:uid="{06179382-5BDA-4E89-9475-331583FFD92E}"/>
  </bookViews>
  <sheets>
    <sheet name="Input" sheetId="1" r:id="rId1"/>
    <sheet name="Random Numbers" sheetId="2" r:id="rId2"/>
    <sheet name="Projections_A" sheetId="3" r:id="rId3"/>
    <sheet name="Projections_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4" l="1"/>
  <c r="T11" i="4"/>
  <c r="T10" i="4"/>
  <c r="T9" i="4"/>
  <c r="T8" i="4"/>
  <c r="T7" i="4"/>
  <c r="T6" i="4"/>
  <c r="T5" i="4"/>
  <c r="T4" i="4"/>
  <c r="T3" i="4"/>
  <c r="T3" i="3"/>
  <c r="T4" i="3"/>
  <c r="T5" i="3"/>
  <c r="T6" i="3"/>
  <c r="T7" i="3"/>
  <c r="T8" i="3"/>
  <c r="T9" i="3"/>
  <c r="T10" i="3"/>
  <c r="T11" i="3"/>
  <c r="T12" i="3"/>
  <c r="D15" i="1"/>
  <c r="J7" i="4" s="1"/>
  <c r="I12" i="4"/>
  <c r="I11" i="4"/>
  <c r="I10" i="4"/>
  <c r="I9" i="4"/>
  <c r="I8" i="4"/>
  <c r="I7" i="4"/>
  <c r="I6" i="4"/>
  <c r="I5" i="4"/>
  <c r="I4" i="4"/>
  <c r="I3" i="4"/>
  <c r="G12" i="4"/>
  <c r="F12" i="4"/>
  <c r="E12" i="4"/>
  <c r="D12" i="4"/>
  <c r="C12" i="4"/>
  <c r="B12" i="4"/>
  <c r="G11" i="4"/>
  <c r="F11" i="4"/>
  <c r="E11" i="4"/>
  <c r="D11" i="4"/>
  <c r="C11" i="4"/>
  <c r="B11" i="4"/>
  <c r="G10" i="4"/>
  <c r="F10" i="4"/>
  <c r="E10" i="4"/>
  <c r="D10" i="4"/>
  <c r="C10" i="4"/>
  <c r="B10" i="4"/>
  <c r="G9" i="4"/>
  <c r="F9" i="4"/>
  <c r="E9" i="4"/>
  <c r="H9" i="4" s="1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H7" i="4" s="1"/>
  <c r="B7" i="4"/>
  <c r="G6" i="4"/>
  <c r="F6" i="4"/>
  <c r="E6" i="4"/>
  <c r="D6" i="4"/>
  <c r="C6" i="4"/>
  <c r="B6" i="4"/>
  <c r="G5" i="4"/>
  <c r="F5" i="4"/>
  <c r="E5" i="4"/>
  <c r="D5" i="4"/>
  <c r="C5" i="4"/>
  <c r="H5" i="4" s="1"/>
  <c r="B5" i="4"/>
  <c r="G4" i="4"/>
  <c r="F4" i="4"/>
  <c r="E4" i="4"/>
  <c r="D4" i="4"/>
  <c r="C4" i="4"/>
  <c r="B4" i="4"/>
  <c r="G3" i="4"/>
  <c r="F3" i="4"/>
  <c r="E3" i="4"/>
  <c r="D3" i="4"/>
  <c r="C3" i="4"/>
  <c r="H3" i="4" s="1"/>
  <c r="B3" i="4"/>
  <c r="B23" i="1"/>
  <c r="F5" i="1"/>
  <c r="F4" i="1" s="1"/>
  <c r="B3" i="3"/>
  <c r="B4" i="3"/>
  <c r="B5" i="3"/>
  <c r="B10" i="3"/>
  <c r="B11" i="3"/>
  <c r="B12" i="3"/>
  <c r="B6" i="3"/>
  <c r="B9" i="3"/>
  <c r="B7" i="3"/>
  <c r="B8" i="3"/>
  <c r="J9" i="4" l="1"/>
  <c r="D16" i="1"/>
  <c r="D17" i="1" s="1"/>
  <c r="D18" i="1" s="1"/>
  <c r="J4" i="4"/>
  <c r="J10" i="4"/>
  <c r="J8" i="4"/>
  <c r="J11" i="4"/>
  <c r="J12" i="4"/>
  <c r="J5" i="4"/>
  <c r="J3" i="4"/>
  <c r="J6" i="4"/>
  <c r="R5" i="4"/>
  <c r="P5" i="4"/>
  <c r="O5" i="4"/>
  <c r="R9" i="4"/>
  <c r="P9" i="4"/>
  <c r="O9" i="4"/>
  <c r="R7" i="4"/>
  <c r="P7" i="4"/>
  <c r="O7" i="4"/>
  <c r="P3" i="4"/>
  <c r="O3" i="4"/>
  <c r="R3" i="4"/>
  <c r="H4" i="4"/>
  <c r="H6" i="4"/>
  <c r="H8" i="4"/>
  <c r="H10" i="4"/>
  <c r="H12" i="4"/>
  <c r="H11" i="4"/>
  <c r="C3" i="3"/>
  <c r="I3" i="3" s="1"/>
  <c r="G7" i="3"/>
  <c r="M7" i="3" s="1"/>
  <c r="F12" i="3"/>
  <c r="L12" i="3" s="1"/>
  <c r="D3" i="3"/>
  <c r="J3" i="3" s="1"/>
  <c r="C8" i="3"/>
  <c r="G12" i="3"/>
  <c r="M12" i="3" s="1"/>
  <c r="E3" i="3"/>
  <c r="K3" i="3" s="1"/>
  <c r="G5" i="3"/>
  <c r="M5" i="3" s="1"/>
  <c r="D8" i="3"/>
  <c r="J8" i="3" s="1"/>
  <c r="F10" i="3"/>
  <c r="L10" i="3" s="1"/>
  <c r="F3" i="3"/>
  <c r="L3" i="3" s="1"/>
  <c r="C6" i="3"/>
  <c r="E8" i="3"/>
  <c r="K8" i="3" s="1"/>
  <c r="G10" i="3"/>
  <c r="M10" i="3" s="1"/>
  <c r="G3" i="3"/>
  <c r="M3" i="3" s="1"/>
  <c r="D6" i="3"/>
  <c r="J6" i="3" s="1"/>
  <c r="F8" i="3"/>
  <c r="L8" i="3" s="1"/>
  <c r="C11" i="3"/>
  <c r="C4" i="3"/>
  <c r="E6" i="3"/>
  <c r="K6" i="3" s="1"/>
  <c r="G8" i="3"/>
  <c r="M8" i="3" s="1"/>
  <c r="D11" i="3"/>
  <c r="J11" i="3" s="1"/>
  <c r="D4" i="3"/>
  <c r="J4" i="3" s="1"/>
  <c r="F6" i="3"/>
  <c r="L6" i="3" s="1"/>
  <c r="C9" i="3"/>
  <c r="E11" i="3"/>
  <c r="K11" i="3" s="1"/>
  <c r="E4" i="3"/>
  <c r="K4" i="3" s="1"/>
  <c r="G6" i="3"/>
  <c r="M6" i="3" s="1"/>
  <c r="D9" i="3"/>
  <c r="J9" i="3" s="1"/>
  <c r="F11" i="3"/>
  <c r="L11" i="3" s="1"/>
  <c r="F4" i="3"/>
  <c r="L4" i="3" s="1"/>
  <c r="C7" i="3"/>
  <c r="E9" i="3"/>
  <c r="K9" i="3" s="1"/>
  <c r="G11" i="3"/>
  <c r="M11" i="3" s="1"/>
  <c r="G4" i="3"/>
  <c r="M4" i="3" s="1"/>
  <c r="D7" i="3"/>
  <c r="J7" i="3" s="1"/>
  <c r="F9" i="3"/>
  <c r="L9" i="3" s="1"/>
  <c r="C12" i="3"/>
  <c r="C5" i="3"/>
  <c r="E7" i="3"/>
  <c r="K7" i="3" s="1"/>
  <c r="G9" i="3"/>
  <c r="M9" i="3" s="1"/>
  <c r="D12" i="3"/>
  <c r="J12" i="3" s="1"/>
  <c r="D5" i="3"/>
  <c r="J5" i="3" s="1"/>
  <c r="F7" i="3"/>
  <c r="L7" i="3" s="1"/>
  <c r="C10" i="3"/>
  <c r="E12" i="3"/>
  <c r="K12" i="3" s="1"/>
  <c r="E5" i="3"/>
  <c r="K5" i="3" s="1"/>
  <c r="D10" i="3"/>
  <c r="J10" i="3" s="1"/>
  <c r="F5" i="3"/>
  <c r="L5" i="3" s="1"/>
  <c r="E10" i="3"/>
  <c r="K10" i="3" s="1"/>
  <c r="K9" i="4" l="1"/>
  <c r="K6" i="4"/>
  <c r="K3" i="4"/>
  <c r="K11" i="4"/>
  <c r="K10" i="4"/>
  <c r="K5" i="4"/>
  <c r="K4" i="4"/>
  <c r="K12" i="4"/>
  <c r="K8" i="4"/>
  <c r="K7" i="4"/>
  <c r="R12" i="4"/>
  <c r="P12" i="4"/>
  <c r="O12" i="4"/>
  <c r="O6" i="4"/>
  <c r="P6" i="4"/>
  <c r="R6" i="4"/>
  <c r="R11" i="4"/>
  <c r="P11" i="4"/>
  <c r="O11" i="4"/>
  <c r="R10" i="4"/>
  <c r="P10" i="4"/>
  <c r="O10" i="4"/>
  <c r="R8" i="4"/>
  <c r="P8" i="4"/>
  <c r="O8" i="4"/>
  <c r="P4" i="4"/>
  <c r="R4" i="4"/>
  <c r="O4" i="4"/>
  <c r="I8" i="3"/>
  <c r="N8" i="3" s="1"/>
  <c r="H8" i="3"/>
  <c r="I10" i="3"/>
  <c r="N10" i="3" s="1"/>
  <c r="H10" i="3"/>
  <c r="I7" i="3"/>
  <c r="N7" i="3" s="1"/>
  <c r="H7" i="3"/>
  <c r="I4" i="3"/>
  <c r="N4" i="3" s="1"/>
  <c r="H4" i="3"/>
  <c r="I11" i="3"/>
  <c r="N11" i="3" s="1"/>
  <c r="H11" i="3"/>
  <c r="N3" i="3"/>
  <c r="I9" i="3"/>
  <c r="N9" i="3" s="1"/>
  <c r="H9" i="3"/>
  <c r="H3" i="3"/>
  <c r="I5" i="3"/>
  <c r="N5" i="3" s="1"/>
  <c r="H5" i="3"/>
  <c r="I12" i="3"/>
  <c r="N12" i="3" s="1"/>
  <c r="H12" i="3"/>
  <c r="I6" i="3"/>
  <c r="N6" i="3" s="1"/>
  <c r="H6" i="3"/>
  <c r="L8" i="4" l="1"/>
  <c r="L10" i="4"/>
  <c r="L7" i="4"/>
  <c r="L4" i="4"/>
  <c r="L12" i="4"/>
  <c r="L9" i="4"/>
  <c r="L6" i="4"/>
  <c r="L3" i="4"/>
  <c r="L11" i="4"/>
  <c r="L5" i="4"/>
  <c r="P4" i="3"/>
  <c r="R4" i="3"/>
  <c r="O4" i="3"/>
  <c r="P8" i="3"/>
  <c r="R8" i="3"/>
  <c r="O8" i="3"/>
  <c r="O11" i="3"/>
  <c r="P11" i="3"/>
  <c r="R11" i="3"/>
  <c r="P6" i="3"/>
  <c r="R6" i="3"/>
  <c r="O6" i="3"/>
  <c r="P12" i="3"/>
  <c r="O12" i="3"/>
  <c r="R12" i="3"/>
  <c r="P7" i="3"/>
  <c r="R7" i="3"/>
  <c r="O7" i="3"/>
  <c r="O5" i="3"/>
  <c r="P5" i="3"/>
  <c r="Q5" i="3" s="1"/>
  <c r="R5" i="3"/>
  <c r="O10" i="3"/>
  <c r="P10" i="3"/>
  <c r="Q10" i="3" s="1"/>
  <c r="S10" i="3" s="1"/>
  <c r="R10" i="3"/>
  <c r="P3" i="3"/>
  <c r="R3" i="3"/>
  <c r="O3" i="3"/>
  <c r="R9" i="3"/>
  <c r="O9" i="3"/>
  <c r="P9" i="3"/>
  <c r="M12" i="4" l="1"/>
  <c r="N12" i="4" s="1"/>
  <c r="Q12" i="4" s="1"/>
  <c r="S12" i="4" s="1"/>
  <c r="M9" i="4"/>
  <c r="M6" i="4"/>
  <c r="N6" i="4" s="1"/>
  <c r="Q6" i="4" s="1"/>
  <c r="S6" i="4" s="1"/>
  <c r="M3" i="4"/>
  <c r="M5" i="4"/>
  <c r="N5" i="4" s="1"/>
  <c r="Q5" i="4" s="1"/>
  <c r="S5" i="4" s="1"/>
  <c r="M10" i="4"/>
  <c r="N10" i="4" s="1"/>
  <c r="Q10" i="4" s="1"/>
  <c r="S10" i="4" s="1"/>
  <c r="M11" i="4"/>
  <c r="N11" i="4" s="1"/>
  <c r="Q11" i="4" s="1"/>
  <c r="S11" i="4" s="1"/>
  <c r="M8" i="4"/>
  <c r="N8" i="4" s="1"/>
  <c r="Q8" i="4" s="1"/>
  <c r="S8" i="4" s="1"/>
  <c r="M7" i="4"/>
  <c r="N7" i="4" s="1"/>
  <c r="Q7" i="4" s="1"/>
  <c r="S7" i="4" s="1"/>
  <c r="M4" i="4"/>
  <c r="N4" i="4" s="1"/>
  <c r="Q4" i="4" s="1"/>
  <c r="S4" i="4" s="1"/>
  <c r="N3" i="4"/>
  <c r="Q3" i="4" s="1"/>
  <c r="S3" i="4" s="1"/>
  <c r="N9" i="4"/>
  <c r="Q9" i="4" s="1"/>
  <c r="S9" i="4" s="1"/>
  <c r="S5" i="3"/>
  <c r="Q7" i="3"/>
  <c r="S7" i="3" s="1"/>
  <c r="Q8" i="3"/>
  <c r="S8" i="3" s="1"/>
  <c r="Q12" i="3"/>
  <c r="S12" i="3" s="1"/>
  <c r="Q4" i="3"/>
  <c r="S4" i="3" s="1"/>
  <c r="Q11" i="3"/>
  <c r="S11" i="3" s="1"/>
  <c r="Q6" i="3"/>
  <c r="S6" i="3" s="1"/>
  <c r="Q3" i="3"/>
  <c r="S3" i="3" s="1"/>
  <c r="Q9" i="3"/>
  <c r="S9" i="3" s="1"/>
</calcChain>
</file>

<file path=xl/sharedStrings.xml><?xml version="1.0" encoding="utf-8"?>
<sst xmlns="http://schemas.openxmlformats.org/spreadsheetml/2006/main" count="113" uniqueCount="60">
  <si>
    <t>Distribution of Gold Mined</t>
  </si>
  <si>
    <t>Mean</t>
  </si>
  <si>
    <t>Name</t>
  </si>
  <si>
    <t>Standard Deviation</t>
  </si>
  <si>
    <t>Gamma</t>
  </si>
  <si>
    <t>Current Price of Gold</t>
  </si>
  <si>
    <t>Price per 10 gm</t>
  </si>
  <si>
    <t>Distribution for Selling Price of Gold Next Year</t>
  </si>
  <si>
    <t>Normal</t>
  </si>
  <si>
    <t>Mining Cost</t>
  </si>
  <si>
    <t>Rig Name</t>
  </si>
  <si>
    <t>A</t>
  </si>
  <si>
    <t>B</t>
  </si>
  <si>
    <t>C</t>
  </si>
  <si>
    <t>D</t>
  </si>
  <si>
    <t>E</t>
  </si>
  <si>
    <t>Fixed Cost</t>
  </si>
  <si>
    <t>Variable Cost per 10gm</t>
  </si>
  <si>
    <t>Import Cost</t>
  </si>
  <si>
    <t>Custom Duty</t>
  </si>
  <si>
    <t>Transportation Cost</t>
  </si>
  <si>
    <t>Refinement Cost</t>
  </si>
  <si>
    <t>Cost per 10 gm</t>
  </si>
  <si>
    <t>Random Numbers to determine the selling price of Gold</t>
  </si>
  <si>
    <t>Simulation 1</t>
  </si>
  <si>
    <t>Simulation 2</t>
  </si>
  <si>
    <t>Simulation 3</t>
  </si>
  <si>
    <t>Simulation 4</t>
  </si>
  <si>
    <t>Simulation 5</t>
  </si>
  <si>
    <t>Simulation 6</t>
  </si>
  <si>
    <t>Simulation 7</t>
  </si>
  <si>
    <t>Simulation 8</t>
  </si>
  <si>
    <t>Simulation 9</t>
  </si>
  <si>
    <t>Simulation 10</t>
  </si>
  <si>
    <t>Random Numbers to determine the Gold Mined in Rig A</t>
  </si>
  <si>
    <t>Random Numbers to determine the Gold Mined in Rig B</t>
  </si>
  <si>
    <t>Random Numbers to determine the Gold Mined in Rig C</t>
  </si>
  <si>
    <t>Random Numbers to determine the Gold Mined in Rig D</t>
  </si>
  <si>
    <t>Random Numbers to determine the Gold Mined in Rig E</t>
  </si>
  <si>
    <t>Selling Price of Gold</t>
  </si>
  <si>
    <t>lambda</t>
  </si>
  <si>
    <t>alpha</t>
  </si>
  <si>
    <t>Gold Mined in Rig A</t>
  </si>
  <si>
    <t>Gold Mined in Rig B</t>
  </si>
  <si>
    <t>Gold Mined in Rig C</t>
  </si>
  <si>
    <t>Gold Mined in Rig D</t>
  </si>
  <si>
    <t>Gold Mined in Rig E</t>
  </si>
  <si>
    <t>Rig A</t>
  </si>
  <si>
    <t>Rig B</t>
  </si>
  <si>
    <t>Rig C</t>
  </si>
  <si>
    <t>Rig D</t>
  </si>
  <si>
    <t>Rig E</t>
  </si>
  <si>
    <t>Total</t>
  </si>
  <si>
    <t>Gold Mined</t>
  </si>
  <si>
    <t>Total Import Cost</t>
  </si>
  <si>
    <t>Overall Cost</t>
  </si>
  <si>
    <t>Overall Revenue</t>
  </si>
  <si>
    <t>Overall Profit</t>
  </si>
  <si>
    <t>New Model</t>
  </si>
  <si>
    <t>Average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</si>
</sst>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  <xf numFmtId="0" fontId="2" fillId="0" borderId="0" xfId="0" applyFont="1" applyAlignment="1">
      <alignment vertical="top" wrapText="1"/>
    </xf>
    <xf numFmtId="169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Components</a:t>
            </a:r>
            <a:r>
              <a:rPr lang="en-IN" baseline="0"/>
              <a:t> of Overall Revenue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Projections_A!$I$1</c:f>
              <c:strCache>
                <c:ptCount val="1"/>
                <c:pt idx="0">
                  <c:v>Mining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Projections_A!$N$3:$N$12</c:f>
              <c:numCache>
                <c:formatCode>0</c:formatCode>
                <c:ptCount val="10"/>
                <c:pt idx="0">
                  <c:v>899606224.56052029</c:v>
                </c:pt>
                <c:pt idx="1">
                  <c:v>862652906.8613801</c:v>
                </c:pt>
                <c:pt idx="2">
                  <c:v>1012325759.1159977</c:v>
                </c:pt>
                <c:pt idx="3">
                  <c:v>827377088.46348071</c:v>
                </c:pt>
                <c:pt idx="4">
                  <c:v>743906209.45170081</c:v>
                </c:pt>
                <c:pt idx="5">
                  <c:v>896539569.98097444</c:v>
                </c:pt>
                <c:pt idx="6">
                  <c:v>785136425.40513122</c:v>
                </c:pt>
                <c:pt idx="7">
                  <c:v>972275333.51173282</c:v>
                </c:pt>
                <c:pt idx="8">
                  <c:v>923530964.11993682</c:v>
                </c:pt>
                <c:pt idx="9">
                  <c:v>763288621.12722993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A-4CE6-8454-1153E263D0AC}"/>
            </c:ext>
          </c:extLst>
        </c:ser>
        <c:ser>
          <c:idx val="1"/>
          <c:order val="1"/>
          <c:tx>
            <c:strRef>
              <c:f>Projections_A!$O$1</c:f>
              <c:strCache>
                <c:ptCount val="1"/>
                <c:pt idx="0">
                  <c:v>Import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Projections_A!$O$3:$O$12</c:f>
              <c:numCache>
                <c:formatCode>General</c:formatCode>
                <c:ptCount val="10"/>
                <c:pt idx="0">
                  <c:v>282447953.30931783</c:v>
                </c:pt>
                <c:pt idx="1">
                  <c:v>217878212.10949683</c:v>
                </c:pt>
                <c:pt idx="2">
                  <c:v>216855697.97911549</c:v>
                </c:pt>
                <c:pt idx="3">
                  <c:v>134946700.23760194</c:v>
                </c:pt>
                <c:pt idx="4">
                  <c:v>152553248.33642027</c:v>
                </c:pt>
                <c:pt idx="5">
                  <c:v>168966385.60091949</c:v>
                </c:pt>
                <c:pt idx="6">
                  <c:v>149861362.72096902</c:v>
                </c:pt>
                <c:pt idx="7">
                  <c:v>211875104.71300584</c:v>
                </c:pt>
                <c:pt idx="8">
                  <c:v>217528758.45706233</c:v>
                </c:pt>
                <c:pt idx="9">
                  <c:v>204046915.73072332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A-4CE6-8454-1153E263D0AC}"/>
            </c:ext>
          </c:extLst>
        </c:ser>
        <c:ser>
          <c:idx val="2"/>
          <c:order val="2"/>
          <c:tx>
            <c:strRef>
              <c:f>Projections_A!$P$1</c:f>
              <c:strCache>
                <c:ptCount val="1"/>
                <c:pt idx="0">
                  <c:v>Refinement Cost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Projections_A!$P$3:$P$12</c:f>
              <c:numCache>
                <c:formatCode>General</c:formatCode>
                <c:ptCount val="10"/>
                <c:pt idx="0">
                  <c:v>256954878.10453755</c:v>
                </c:pt>
                <c:pt idx="1">
                  <c:v>243666479.61279202</c:v>
                </c:pt>
                <c:pt idx="2">
                  <c:v>289511105.50736672</c:v>
                </c:pt>
                <c:pt idx="3">
                  <c:v>237466241.56798631</c:v>
                </c:pt>
                <c:pt idx="4">
                  <c:v>212612589.06552628</c:v>
                </c:pt>
                <c:pt idx="5">
                  <c:v>252864617.3328127</c:v>
                </c:pt>
                <c:pt idx="6">
                  <c:v>221234086.35455769</c:v>
                </c:pt>
                <c:pt idx="7">
                  <c:v>281444842.51475394</c:v>
                </c:pt>
                <c:pt idx="8">
                  <c:v>267101094.59737712</c:v>
                </c:pt>
                <c:pt idx="9">
                  <c:v>217638611.73633438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A-4CE6-8454-1153E263D0AC}"/>
            </c:ext>
          </c:extLst>
        </c:ser>
        <c:ser>
          <c:idx val="3"/>
          <c:order val="3"/>
          <c:tx>
            <c:v>Profit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Projections_A!$S$3:$S$12</c:f>
              <c:numCache>
                <c:formatCode>0</c:formatCode>
                <c:ptCount val="10"/>
                <c:pt idx="0">
                  <c:v>1128699610.4739685</c:v>
                </c:pt>
                <c:pt idx="1">
                  <c:v>656513420.59357476</c:v>
                </c:pt>
                <c:pt idx="2">
                  <c:v>452722873.57129717</c:v>
                </c:pt>
                <c:pt idx="3">
                  <c:v>26998153.709130526</c:v>
                </c:pt>
                <c:pt idx="4">
                  <c:v>277775665.29562807</c:v>
                </c:pt>
                <c:pt idx="5">
                  <c:v>217687478.00274301</c:v>
                </c:pt>
                <c:pt idx="6">
                  <c:v>206144150.25542378</c:v>
                </c:pt>
                <c:pt idx="7">
                  <c:v>460542034.83328748</c:v>
                </c:pt>
                <c:pt idx="8">
                  <c:v>569373350.61709952</c:v>
                </c:pt>
                <c:pt idx="9">
                  <c:v>669997812.5941062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BA-4CE6-8454-1153E263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537808"/>
        <c:axId val="1746534928"/>
      </c:barChart>
      <c:catAx>
        <c:axId val="1746537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534928"/>
        <c:crosses val="autoZero"/>
        <c:auto val="1"/>
        <c:lblAlgn val="ctr"/>
        <c:lblOffset val="100"/>
        <c:noMultiLvlLbl val="0"/>
      </c:catAx>
      <c:valAx>
        <c:axId val="174653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53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13648293963254"/>
          <c:y val="7.407407407407407E-2"/>
          <c:w val="0.80153018372703411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Option 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Projections_B!$S$3:$S$12</c:f>
              <c:numCache>
                <c:formatCode>0</c:formatCode>
                <c:ptCount val="10"/>
                <c:pt idx="0">
                  <c:v>1123824664.1065168</c:v>
                </c:pt>
                <c:pt idx="1">
                  <c:v>661460319.21792698</c:v>
                </c:pt>
                <c:pt idx="2">
                  <c:v>445969541.30136418</c:v>
                </c:pt>
                <c:pt idx="3">
                  <c:v>18494071.853299141</c:v>
                </c:pt>
                <c:pt idx="4">
                  <c:v>273285561.23667622</c:v>
                </c:pt>
                <c:pt idx="5">
                  <c:v>224143594.97221684</c:v>
                </c:pt>
                <c:pt idx="6">
                  <c:v>212536591.69251204</c:v>
                </c:pt>
                <c:pt idx="7">
                  <c:v>442131522.69308662</c:v>
                </c:pt>
                <c:pt idx="8">
                  <c:v>552708461.75426865</c:v>
                </c:pt>
                <c:pt idx="9">
                  <c:v>667198520.40943909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F-4675-B235-9322B121141F}"/>
            </c:ext>
          </c:extLst>
        </c:ser>
        <c:ser>
          <c:idx val="1"/>
          <c:order val="1"/>
          <c:tx>
            <c:v>Option 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Projections_A!$S$3:$S$12</c:f>
              <c:numCache>
                <c:formatCode>0</c:formatCode>
                <c:ptCount val="10"/>
                <c:pt idx="0">
                  <c:v>1128699610.4739685</c:v>
                </c:pt>
                <c:pt idx="1">
                  <c:v>656513420.59357476</c:v>
                </c:pt>
                <c:pt idx="2">
                  <c:v>452722873.57129717</c:v>
                </c:pt>
                <c:pt idx="3">
                  <c:v>26998153.709130526</c:v>
                </c:pt>
                <c:pt idx="4">
                  <c:v>277775665.29562807</c:v>
                </c:pt>
                <c:pt idx="5">
                  <c:v>217687478.00274301</c:v>
                </c:pt>
                <c:pt idx="6">
                  <c:v>206144150.25542378</c:v>
                </c:pt>
                <c:pt idx="7">
                  <c:v>460542034.83328748</c:v>
                </c:pt>
                <c:pt idx="8">
                  <c:v>569373350.61709952</c:v>
                </c:pt>
                <c:pt idx="9">
                  <c:v>669997812.5941062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F-4675-B235-9322B121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324464"/>
        <c:axId val="1615323504"/>
      </c:barChart>
      <c:catAx>
        <c:axId val="1615324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323504"/>
        <c:crosses val="autoZero"/>
        <c:auto val="1"/>
        <c:lblAlgn val="ctr"/>
        <c:lblOffset val="100"/>
        <c:noMultiLvlLbl val="0"/>
      </c:catAx>
      <c:valAx>
        <c:axId val="16153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32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12</xdr:row>
      <xdr:rowOff>144780</xdr:rowOff>
    </xdr:from>
    <xdr:to>
      <xdr:col>15</xdr:col>
      <xdr:colOff>487680</xdr:colOff>
      <xdr:row>27</xdr:row>
      <xdr:rowOff>144780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762D90-AE62-58B2-AC3A-3C7848D14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12</xdr:row>
      <xdr:rowOff>114300</xdr:rowOff>
    </xdr:from>
    <xdr:to>
      <xdr:col>16</xdr:col>
      <xdr:colOff>502920</xdr:colOff>
      <xdr:row>27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5BE1F-3F3C-063B-B435-E90E01026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3F5D-1D9E-4705-9C41-86ACF7D5766A}">
  <dimension ref="A1:F25"/>
  <sheetViews>
    <sheetView workbookViewId="0">
      <selection activeCell="D15" sqref="D15:D18"/>
    </sheetView>
  </sheetViews>
  <sheetFormatPr defaultRowHeight="14.4" x14ac:dyDescent="0.3"/>
  <sheetData>
    <row r="1" spans="1:6" x14ac:dyDescent="0.3">
      <c r="A1" s="1"/>
    </row>
    <row r="2" spans="1:6" x14ac:dyDescent="0.3">
      <c r="A2" s="1" t="s">
        <v>0</v>
      </c>
    </row>
    <row r="3" spans="1:6" x14ac:dyDescent="0.3">
      <c r="A3" s="2" t="s">
        <v>2</v>
      </c>
      <c r="B3" t="s">
        <v>4</v>
      </c>
    </row>
    <row r="4" spans="1:6" x14ac:dyDescent="0.3">
      <c r="A4" s="2" t="s">
        <v>1</v>
      </c>
      <c r="B4">
        <v>50</v>
      </c>
      <c r="E4" s="10" t="s">
        <v>41</v>
      </c>
      <c r="F4" s="11">
        <f>B4*F5</f>
        <v>25</v>
      </c>
    </row>
    <row r="5" spans="1:6" x14ac:dyDescent="0.3">
      <c r="A5" s="2" t="s">
        <v>3</v>
      </c>
      <c r="B5">
        <v>10</v>
      </c>
      <c r="E5" s="10" t="s">
        <v>40</v>
      </c>
      <c r="F5" s="11">
        <f>B4/B5^2</f>
        <v>0.5</v>
      </c>
    </row>
    <row r="7" spans="1:6" x14ac:dyDescent="0.3">
      <c r="A7" s="1" t="s">
        <v>5</v>
      </c>
      <c r="D7" s="1" t="s">
        <v>7</v>
      </c>
    </row>
    <row r="8" spans="1:6" x14ac:dyDescent="0.3">
      <c r="A8" s="2" t="s">
        <v>6</v>
      </c>
      <c r="B8">
        <v>71835</v>
      </c>
      <c r="D8" s="2" t="s">
        <v>2</v>
      </c>
      <c r="E8" t="s">
        <v>8</v>
      </c>
    </row>
    <row r="9" spans="1:6" x14ac:dyDescent="0.3">
      <c r="D9" s="2" t="s">
        <v>1</v>
      </c>
      <c r="E9">
        <v>78000</v>
      </c>
    </row>
    <row r="10" spans="1:6" x14ac:dyDescent="0.3">
      <c r="A10" s="1"/>
      <c r="D10" s="2" t="s">
        <v>3</v>
      </c>
      <c r="E10">
        <v>12000</v>
      </c>
    </row>
    <row r="12" spans="1:6" x14ac:dyDescent="0.3">
      <c r="A12" s="1" t="s">
        <v>9</v>
      </c>
      <c r="D12" s="2" t="s">
        <v>58</v>
      </c>
    </row>
    <row r="13" spans="1:6" x14ac:dyDescent="0.3">
      <c r="A13" s="2" t="s">
        <v>10</v>
      </c>
      <c r="B13" s="2" t="s">
        <v>16</v>
      </c>
      <c r="C13" s="2" t="s">
        <v>17</v>
      </c>
      <c r="D13" s="2" t="s">
        <v>17</v>
      </c>
      <c r="E13" s="2"/>
    </row>
    <row r="14" spans="1:6" x14ac:dyDescent="0.3">
      <c r="A14" s="2" t="s">
        <v>11</v>
      </c>
      <c r="B14">
        <v>300000</v>
      </c>
      <c r="C14">
        <v>35600</v>
      </c>
      <c r="D14">
        <v>35200</v>
      </c>
    </row>
    <row r="15" spans="1:6" x14ac:dyDescent="0.3">
      <c r="A15" s="2" t="s">
        <v>12</v>
      </c>
      <c r="B15">
        <v>300000</v>
      </c>
      <c r="C15">
        <v>35600</v>
      </c>
      <c r="D15">
        <f t="shared" ref="D15:D18" si="0">D14</f>
        <v>35200</v>
      </c>
    </row>
    <row r="16" spans="1:6" x14ac:dyDescent="0.3">
      <c r="A16" s="2" t="s">
        <v>13</v>
      </c>
      <c r="B16">
        <v>500000</v>
      </c>
      <c r="C16">
        <v>35000</v>
      </c>
      <c r="D16">
        <f t="shared" si="0"/>
        <v>35200</v>
      </c>
    </row>
    <row r="17" spans="1:4" x14ac:dyDescent="0.3">
      <c r="A17" s="2" t="s">
        <v>14</v>
      </c>
      <c r="B17">
        <v>1000000</v>
      </c>
      <c r="C17">
        <v>28000</v>
      </c>
      <c r="D17">
        <f t="shared" si="0"/>
        <v>35200</v>
      </c>
    </row>
    <row r="18" spans="1:4" x14ac:dyDescent="0.3">
      <c r="A18" s="2" t="s">
        <v>15</v>
      </c>
      <c r="B18">
        <v>300000</v>
      </c>
      <c r="C18">
        <v>40000</v>
      </c>
      <c r="D18">
        <f t="shared" si="0"/>
        <v>35200</v>
      </c>
    </row>
    <row r="20" spans="1:4" x14ac:dyDescent="0.3">
      <c r="A20" s="1" t="s">
        <v>18</v>
      </c>
    </row>
    <row r="21" spans="1:4" x14ac:dyDescent="0.3">
      <c r="A21" s="2" t="s">
        <v>19</v>
      </c>
      <c r="B21" s="3">
        <v>0.09</v>
      </c>
    </row>
    <row r="22" spans="1:4" x14ac:dyDescent="0.3">
      <c r="A22" s="2" t="s">
        <v>20</v>
      </c>
      <c r="B22" s="3">
        <v>0.02</v>
      </c>
    </row>
    <row r="23" spans="1:4" x14ac:dyDescent="0.3">
      <c r="A23" s="2" t="s">
        <v>54</v>
      </c>
      <c r="B23" s="3">
        <f>SUM(B21:B22)</f>
        <v>0.11</v>
      </c>
    </row>
    <row r="24" spans="1:4" x14ac:dyDescent="0.3">
      <c r="A24" s="1" t="s">
        <v>21</v>
      </c>
    </row>
    <row r="25" spans="1:4" x14ac:dyDescent="0.3">
      <c r="A25" s="2" t="s">
        <v>22</v>
      </c>
      <c r="B25">
        <v>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EE0B-C07C-475B-8E27-77510F8882B8}">
  <dimension ref="A2:H24"/>
  <sheetViews>
    <sheetView topLeftCell="C2" workbookViewId="0">
      <selection activeCell="F12" sqref="F12"/>
    </sheetView>
  </sheetViews>
  <sheetFormatPr defaultRowHeight="14.4" x14ac:dyDescent="0.3"/>
  <cols>
    <col min="1" max="1" width="12.88671875" customWidth="1"/>
    <col min="2" max="7" width="27.5546875" customWidth="1"/>
  </cols>
  <sheetData>
    <row r="2" spans="1:8" ht="43.2" x14ac:dyDescent="0.3">
      <c r="B2" s="6" t="s">
        <v>23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4"/>
    </row>
    <row r="3" spans="1:8" x14ac:dyDescent="0.3">
      <c r="A3" s="2" t="s">
        <v>24</v>
      </c>
      <c r="B3" s="5">
        <v>0.96617759376264301</v>
      </c>
      <c r="C3" s="5">
        <v>0.19949398781899474</v>
      </c>
      <c r="D3" s="5">
        <v>0.2674224019985878</v>
      </c>
      <c r="E3" s="5">
        <v>0.84158073975544267</v>
      </c>
      <c r="F3" s="5">
        <v>0.63178970972384474</v>
      </c>
      <c r="G3" s="5">
        <v>0.82948888880589278</v>
      </c>
    </row>
    <row r="4" spans="1:8" x14ac:dyDescent="0.3">
      <c r="A4" s="2" t="s">
        <v>25</v>
      </c>
      <c r="B4" s="5">
        <v>0.60795103938452622</v>
      </c>
      <c r="C4" s="5">
        <v>0.22919394501574519</v>
      </c>
      <c r="D4" s="5">
        <v>0.60299814486379533</v>
      </c>
      <c r="E4" s="5">
        <v>2.2019015113294738E-2</v>
      </c>
      <c r="F4" s="5">
        <v>0.42359644197676249</v>
      </c>
      <c r="G4" s="5">
        <v>0.96733361154738851</v>
      </c>
    </row>
    <row r="5" spans="1:8" x14ac:dyDescent="0.3">
      <c r="A5" s="2" t="s">
        <v>26</v>
      </c>
      <c r="B5" s="5">
        <v>0.20455901323868453</v>
      </c>
      <c r="C5" s="5">
        <v>0.95137340436789419</v>
      </c>
      <c r="D5" s="5">
        <v>0.93658185570352315</v>
      </c>
      <c r="E5" s="5">
        <v>0.58649727640593374</v>
      </c>
      <c r="F5" s="5">
        <v>0.63793184365082312</v>
      </c>
      <c r="G5" s="5">
        <v>0.57798916658910093</v>
      </c>
    </row>
    <row r="6" spans="1:8" x14ac:dyDescent="0.3">
      <c r="A6" s="2" t="s">
        <v>27</v>
      </c>
      <c r="B6" s="5">
        <v>1.4086529579135809E-2</v>
      </c>
      <c r="C6" s="5">
        <v>0.65130436201564279</v>
      </c>
      <c r="D6" s="5">
        <v>0.35572981483804078</v>
      </c>
      <c r="E6" s="5">
        <v>0.1428930948690168</v>
      </c>
      <c r="F6" s="5">
        <v>0.57754135639188942</v>
      </c>
      <c r="G6" s="5">
        <v>0.43084234437955671</v>
      </c>
    </row>
    <row r="7" spans="1:8" x14ac:dyDescent="0.3">
      <c r="A7" s="2" t="s">
        <v>28</v>
      </c>
      <c r="B7" s="5">
        <v>0.14360511707810342</v>
      </c>
      <c r="C7" s="5">
        <v>0.10679060354896364</v>
      </c>
      <c r="D7" s="5">
        <v>0.1878067556172438</v>
      </c>
      <c r="E7" s="5">
        <v>0.56094199244128273</v>
      </c>
      <c r="F7" s="5">
        <v>0.1740206884469363</v>
      </c>
      <c r="G7" s="5">
        <v>0.22044766860340947</v>
      </c>
    </row>
    <row r="8" spans="1:8" x14ac:dyDescent="0.3">
      <c r="A8" s="2" t="s">
        <v>29</v>
      </c>
      <c r="B8" s="5">
        <v>7.524378276762167E-2</v>
      </c>
      <c r="C8" s="5">
        <v>0.85545297727215319</v>
      </c>
      <c r="D8" s="5">
        <v>0.55270816467454253</v>
      </c>
      <c r="E8" s="5">
        <v>0.45212664830395033</v>
      </c>
      <c r="F8" s="5">
        <v>8.4197327439219372E-2</v>
      </c>
      <c r="G8" s="5">
        <v>0.75588632240137998</v>
      </c>
    </row>
    <row r="9" spans="1:8" x14ac:dyDescent="0.3">
      <c r="A9" s="2" t="s">
        <v>30</v>
      </c>
      <c r="B9" s="5">
        <v>8.5613616233718326E-2</v>
      </c>
      <c r="C9" s="5">
        <v>0.16215205021165424</v>
      </c>
      <c r="D9" s="5">
        <v>0.77314753166395489</v>
      </c>
      <c r="E9" s="5">
        <v>0.36775740726285222</v>
      </c>
      <c r="F9" s="5">
        <v>1.2397014542541052E-2</v>
      </c>
      <c r="G9" s="5">
        <v>0.42782538427995231</v>
      </c>
    </row>
    <row r="10" spans="1:8" x14ac:dyDescent="0.3">
      <c r="A10" s="2" t="s">
        <v>31</v>
      </c>
      <c r="B10" s="5">
        <v>0.21276110601568399</v>
      </c>
      <c r="C10" s="5">
        <v>0.85058834632481417</v>
      </c>
      <c r="D10" s="5">
        <v>0.44784000387154255</v>
      </c>
      <c r="E10" s="5">
        <v>0.21462907957737354</v>
      </c>
      <c r="F10" s="5">
        <v>0.98035095577269249</v>
      </c>
      <c r="G10" s="5">
        <v>0.80630368235232108</v>
      </c>
    </row>
    <row r="11" spans="1:8" x14ac:dyDescent="0.3">
      <c r="A11" s="2" t="s">
        <v>32</v>
      </c>
      <c r="B11" s="5">
        <v>0.37060293444835579</v>
      </c>
      <c r="C11" s="5">
        <v>0.89105687453608751</v>
      </c>
      <c r="D11" s="5">
        <v>0.86127350608740938</v>
      </c>
      <c r="E11" s="5">
        <v>0.17681407910952907</v>
      </c>
      <c r="F11" s="5">
        <v>0.85288491318293669</v>
      </c>
      <c r="G11" s="5">
        <v>0.23180692027405525</v>
      </c>
    </row>
    <row r="12" spans="1:8" x14ac:dyDescent="0.3">
      <c r="A12" s="2" t="s">
        <v>33</v>
      </c>
      <c r="B12" s="5">
        <v>0.72662782147267935</v>
      </c>
      <c r="C12" s="5">
        <v>0.63001147368529731</v>
      </c>
      <c r="D12" s="5">
        <v>0.42196944918153878</v>
      </c>
      <c r="E12" s="5">
        <v>0.16296308436374773</v>
      </c>
      <c r="F12" s="5">
        <v>0.10505771453158397</v>
      </c>
      <c r="G12" s="5">
        <v>0.14020506399148025</v>
      </c>
    </row>
    <row r="15" spans="1:8" x14ac:dyDescent="0.3">
      <c r="C15" s="5"/>
      <c r="D15" s="5"/>
      <c r="E15" s="5"/>
      <c r="F15" s="5"/>
      <c r="G15" s="5"/>
    </row>
    <row r="16" spans="1:8" x14ac:dyDescent="0.3">
      <c r="C16" s="5"/>
      <c r="D16" s="5"/>
      <c r="E16" s="5"/>
      <c r="F16" s="5"/>
      <c r="G16" s="5"/>
    </row>
    <row r="17" spans="3:7" x14ac:dyDescent="0.3">
      <c r="C17" s="5"/>
      <c r="D17" s="5"/>
      <c r="E17" s="5"/>
      <c r="F17" s="5"/>
      <c r="G17" s="5"/>
    </row>
    <row r="18" spans="3:7" x14ac:dyDescent="0.3">
      <c r="C18" s="5"/>
      <c r="D18" s="5"/>
      <c r="E18" s="5"/>
      <c r="F18" s="5"/>
      <c r="G18" s="5"/>
    </row>
    <row r="19" spans="3:7" x14ac:dyDescent="0.3">
      <c r="C19" s="5"/>
      <c r="D19" s="5"/>
      <c r="E19" s="5"/>
      <c r="F19" s="5"/>
      <c r="G19" s="5"/>
    </row>
    <row r="20" spans="3:7" x14ac:dyDescent="0.3">
      <c r="C20" s="5"/>
      <c r="D20" s="5"/>
      <c r="E20" s="5"/>
      <c r="F20" s="5"/>
      <c r="G20" s="5"/>
    </row>
    <row r="21" spans="3:7" x14ac:dyDescent="0.3">
      <c r="C21" s="5"/>
      <c r="D21" s="5"/>
      <c r="E21" s="5"/>
      <c r="F21" s="5"/>
      <c r="G21" s="5"/>
    </row>
    <row r="22" spans="3:7" x14ac:dyDescent="0.3">
      <c r="C22" s="5"/>
      <c r="D22" s="5"/>
      <c r="E22" s="5"/>
      <c r="F22" s="5"/>
      <c r="G22" s="5"/>
    </row>
    <row r="23" spans="3:7" x14ac:dyDescent="0.3">
      <c r="C23" s="5"/>
      <c r="D23" s="5"/>
      <c r="E23" s="5"/>
      <c r="F23" s="5"/>
      <c r="G23" s="5"/>
    </row>
    <row r="24" spans="3:7" x14ac:dyDescent="0.3">
      <c r="C24" s="5"/>
      <c r="D24" s="5"/>
      <c r="E24" s="5"/>
      <c r="F24" s="5"/>
      <c r="G2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9AB8-3172-4508-985E-16065032F281}">
  <dimension ref="A1:T13"/>
  <sheetViews>
    <sheetView topLeftCell="I1" workbookViewId="0">
      <selection activeCell="S3" activeCellId="1" sqref="N3:P12 S3:S12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1.109375" bestFit="1" customWidth="1"/>
    <col min="13" max="13" width="12.109375" bestFit="1" customWidth="1"/>
    <col min="14" max="15" width="11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C1" s="8" t="s">
        <v>53</v>
      </c>
      <c r="D1" s="8"/>
      <c r="E1" s="8"/>
      <c r="F1" s="8"/>
      <c r="G1" s="8"/>
      <c r="H1" s="8"/>
      <c r="I1" s="8" t="s">
        <v>9</v>
      </c>
      <c r="J1" s="8"/>
      <c r="K1" s="8"/>
      <c r="L1" s="8"/>
      <c r="M1" s="8"/>
      <c r="N1" s="8"/>
      <c r="O1" s="1" t="s">
        <v>18</v>
      </c>
      <c r="P1" s="1" t="s">
        <v>21</v>
      </c>
    </row>
    <row r="2" spans="1:20" ht="28.8" x14ac:dyDescent="0.3">
      <c r="B2" s="6" t="s">
        <v>39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52</v>
      </c>
      <c r="I2" s="6" t="s">
        <v>47</v>
      </c>
      <c r="J2" s="6" t="s">
        <v>48</v>
      </c>
      <c r="K2" s="6" t="s">
        <v>49</v>
      </c>
      <c r="L2" s="6" t="s">
        <v>50</v>
      </c>
      <c r="M2" s="6" t="s">
        <v>51</v>
      </c>
      <c r="N2" s="6" t="s">
        <v>52</v>
      </c>
      <c r="O2" s="6" t="s">
        <v>52</v>
      </c>
      <c r="P2" s="6" t="s">
        <v>52</v>
      </c>
      <c r="Q2" s="9" t="s">
        <v>55</v>
      </c>
      <c r="R2" s="6" t="s">
        <v>56</v>
      </c>
      <c r="S2" s="6" t="s">
        <v>57</v>
      </c>
      <c r="T2" s="6" t="s">
        <v>59</v>
      </c>
    </row>
    <row r="3" spans="1:20" x14ac:dyDescent="0.3">
      <c r="A3" s="2" t="s">
        <v>24</v>
      </c>
      <c r="B3" s="5">
        <f>_xlfn.NORM.INV('Random Numbers'!B3,Input!$E$9,Input!$E$10)</f>
        <v>99928.387637136708</v>
      </c>
      <c r="C3" s="5">
        <f>_xlfn.GAMMA.INV('Random Numbers'!C3,Input!$F$4,1/Input!$F$5)*1000</f>
        <v>41433.248867040384</v>
      </c>
      <c r="D3" s="5">
        <f>_xlfn.GAMMA.INV('Random Numbers'!D3,Input!$F$4,1/Input!$F$5)*1000</f>
        <v>43430.830624145696</v>
      </c>
      <c r="E3" s="5">
        <f>_xlfn.GAMMA.INV('Random Numbers'!E3,Input!$F$4,1/Input!$F$5)*1000</f>
        <v>59944.877818633016</v>
      </c>
      <c r="F3" s="5">
        <f>_xlfn.GAMMA.INV('Random Numbers'!F3,Input!$F$4,1/Input!$F$5)*1000</f>
        <v>52750.544976826241</v>
      </c>
      <c r="G3" s="5">
        <f>_xlfn.GAMMA.INV('Random Numbers'!G3,Input!$F$4,1/Input!$F$5)*1000</f>
        <v>59395.375817892214</v>
      </c>
      <c r="H3" s="5">
        <f>SUM(C3:G3)</f>
        <v>256954.87810453755</v>
      </c>
      <c r="I3" s="7">
        <f>Input!$B$14+Input!$C$14*Projections_A!C3/10</f>
        <v>147802365.96666378</v>
      </c>
      <c r="J3" s="7">
        <f>Input!$B$15+Input!$C$15*Projections_A!D3/10</f>
        <v>154913757.02195868</v>
      </c>
      <c r="K3" s="7">
        <f>Input!$B$16+Input!$C$16*Projections_A!E3/10</f>
        <v>210307072.36521557</v>
      </c>
      <c r="L3" s="7">
        <f>Input!$B$17+Input!$C$17*Projections_A!F3/10</f>
        <v>148701525.93511349</v>
      </c>
      <c r="M3" s="7">
        <f>Input!$B$18+Input!$C$18*Projections_A!G3/10</f>
        <v>237881503.27156886</v>
      </c>
      <c r="N3" s="7">
        <f>SUM(I3:M3)</f>
        <v>899606224.56052029</v>
      </c>
      <c r="O3">
        <f>H3*B3*Input!$B$23/10</f>
        <v>282447953.30931783</v>
      </c>
      <c r="P3">
        <f>Input!$B$25*H3/10</f>
        <v>256954878.10453755</v>
      </c>
      <c r="Q3" s="7">
        <f t="shared" ref="Q3:Q12" si="0">P3+O3+N3</f>
        <v>1439009055.9743757</v>
      </c>
      <c r="R3">
        <f t="shared" ref="R3:R12" si="1">H3*B3/10</f>
        <v>2567708666.4483442</v>
      </c>
      <c r="S3" s="7">
        <f t="shared" ref="S3:S12" si="2">R3-Q3</f>
        <v>1128699610.4739685</v>
      </c>
      <c r="T3" s="7">
        <f t="shared" ref="T3:T12" si="3">Q3/H3</f>
        <v>5600.2402701572391</v>
      </c>
    </row>
    <row r="4" spans="1:20" x14ac:dyDescent="0.3">
      <c r="A4" s="2" t="s">
        <v>25</v>
      </c>
      <c r="B4" s="5">
        <f>_xlfn.NORM.INV('Random Numbers'!B4,Input!$E$9,Input!$E$10)</f>
        <v>81287.792326821975</v>
      </c>
      <c r="C4" s="5">
        <f>_xlfn.GAMMA.INV('Random Numbers'!C4,Input!$F$4,1/Input!$F$5)*1000</f>
        <v>42339.199084489373</v>
      </c>
      <c r="D4" s="5">
        <f>_xlfn.GAMMA.INV('Random Numbers'!D4,Input!$F$4,1/Input!$F$5)*1000</f>
        <v>51971.337332389354</v>
      </c>
      <c r="E4" s="5">
        <f>_xlfn.GAMMA.INV('Random Numbers'!E4,Input!$F$4,1/Input!$F$5)*1000</f>
        <v>31958.52459517325</v>
      </c>
      <c r="F4" s="5">
        <f>_xlfn.GAMMA.INV('Random Numbers'!F4,Input!$F$4,1/Input!$F$5)*1000</f>
        <v>47447.594390645572</v>
      </c>
      <c r="G4" s="5">
        <f>_xlfn.GAMMA.INV('Random Numbers'!G4,Input!$F$4,1/Input!$F$5)*1000</f>
        <v>69949.824210094463</v>
      </c>
      <c r="H4" s="5">
        <f t="shared" ref="H4:H12" si="4">SUM(C4:G4)</f>
        <v>243666.479612792</v>
      </c>
      <c r="I4" s="7">
        <f>Input!$B$14+Input!$C$14*Projections_A!C4/10</f>
        <v>151027548.74078217</v>
      </c>
      <c r="J4" s="7">
        <f>Input!$B$15+Input!$C$15*Projections_A!D4/10</f>
        <v>185317960.9033061</v>
      </c>
      <c r="K4" s="7">
        <f>Input!$B$16+Input!$C$16*Projections_A!E4/10</f>
        <v>112354836.08310637</v>
      </c>
      <c r="L4" s="7">
        <f>Input!$B$17+Input!$C$17*Projections_A!F4/10</f>
        <v>133853264.2938076</v>
      </c>
      <c r="M4" s="7">
        <f>Input!$B$18+Input!$C$18*Projections_A!G4/10</f>
        <v>280099296.84037787</v>
      </c>
      <c r="N4" s="7">
        <f t="shared" ref="N4:N12" si="5">SUM(I4:M4)</f>
        <v>862652906.8613801</v>
      </c>
      <c r="O4">
        <f>H4*B4*Input!$B$23/10</f>
        <v>217878212.10949683</v>
      </c>
      <c r="P4">
        <f>Input!$B$25*H4/10</f>
        <v>243666479.61279202</v>
      </c>
      <c r="Q4" s="7">
        <f t="shared" si="0"/>
        <v>1324197598.5836689</v>
      </c>
      <c r="R4">
        <f t="shared" si="1"/>
        <v>1980711019.1772437</v>
      </c>
      <c r="S4" s="7">
        <f t="shared" si="2"/>
        <v>656513420.59357476</v>
      </c>
      <c r="T4" s="7">
        <f t="shared" si="3"/>
        <v>5434.4676407191437</v>
      </c>
    </row>
    <row r="5" spans="1:20" x14ac:dyDescent="0.3">
      <c r="A5" s="2" t="s">
        <v>26</v>
      </c>
      <c r="B5" s="5">
        <f>_xlfn.NORM.INV('Random Numbers'!B5,Input!$E$9,Input!$E$10)</f>
        <v>68094.639503340703</v>
      </c>
      <c r="C5" s="5">
        <f>_xlfn.GAMMA.INV('Random Numbers'!C5,Input!$F$4,1/Input!$F$5)*1000</f>
        <v>67669.190991345036</v>
      </c>
      <c r="D5" s="5">
        <f>_xlfn.GAMMA.INV('Random Numbers'!D5,Input!$F$4,1/Input!$F$5)*1000</f>
        <v>66073.440920219044</v>
      </c>
      <c r="E5" s="5">
        <f>_xlfn.GAMMA.INV('Random Numbers'!E5,Input!$F$4,1/Input!$F$5)*1000</f>
        <v>51535.261685701029</v>
      </c>
      <c r="F5" s="5">
        <f>_xlfn.GAMMA.INV('Random Numbers'!F5,Input!$F$4,1/Input!$F$5)*1000</f>
        <v>52920.228357941924</v>
      </c>
      <c r="G5" s="5">
        <f>_xlfn.GAMMA.INV('Random Numbers'!G5,Input!$F$4,1/Input!$F$5)*1000</f>
        <v>51312.983552159632</v>
      </c>
      <c r="H5" s="5">
        <f t="shared" si="4"/>
        <v>289511.10550736671</v>
      </c>
      <c r="I5" s="7">
        <f>Input!$B$14+Input!$C$14*Projections_A!C5/10</f>
        <v>241202319.92918834</v>
      </c>
      <c r="J5" s="7">
        <f>Input!$B$15+Input!$C$15*Projections_A!D5/10</f>
        <v>235521449.67597979</v>
      </c>
      <c r="K5" s="7">
        <f>Input!$B$16+Input!$C$16*Projections_A!E5/10</f>
        <v>180873415.8999536</v>
      </c>
      <c r="L5" s="7">
        <f>Input!$B$17+Input!$C$17*Projections_A!F5/10</f>
        <v>149176639.40223739</v>
      </c>
      <c r="M5" s="7">
        <f>Input!$B$18+Input!$C$18*Projections_A!G5/10</f>
        <v>205551934.20863852</v>
      </c>
      <c r="N5" s="7">
        <f t="shared" si="5"/>
        <v>1012325759.1159977</v>
      </c>
      <c r="O5">
        <f>H5*B5*Input!$B$23/10</f>
        <v>216855697.97911549</v>
      </c>
      <c r="P5">
        <f>Input!$B$25*H5/10</f>
        <v>289511105.50736672</v>
      </c>
      <c r="Q5" s="7">
        <f t="shared" si="0"/>
        <v>1518692562.6024799</v>
      </c>
      <c r="R5">
        <f t="shared" si="1"/>
        <v>1971415436.1737771</v>
      </c>
      <c r="S5" s="7">
        <f t="shared" si="2"/>
        <v>452722873.57129717</v>
      </c>
      <c r="T5" s="7">
        <f t="shared" si="3"/>
        <v>5245.7143567635485</v>
      </c>
    </row>
    <row r="6" spans="1:20" x14ac:dyDescent="0.3">
      <c r="A6" s="2" t="s">
        <v>27</v>
      </c>
      <c r="B6" s="5">
        <f>_xlfn.NORM.INV('Random Numbers'!B6,Input!$E$9,Input!$E$10)</f>
        <v>51661.582542332508</v>
      </c>
      <c r="C6" s="5">
        <f>_xlfn.GAMMA.INV('Random Numbers'!C6,Input!$F$4,1/Input!$F$5)*1000</f>
        <v>53294.414109079269</v>
      </c>
      <c r="D6" s="5">
        <f>_xlfn.GAMMA.INV('Random Numbers'!D6,Input!$F$4,1/Input!$F$5)*1000</f>
        <v>45755.352774747378</v>
      </c>
      <c r="E6" s="5">
        <f>_xlfn.GAMMA.INV('Random Numbers'!E6,Input!$F$4,1/Input!$F$5)*1000</f>
        <v>39488.770562420621</v>
      </c>
      <c r="F6" s="5">
        <f>_xlfn.GAMMA.INV('Random Numbers'!F6,Input!$F$4,1/Input!$F$5)*1000</f>
        <v>51301.329248642236</v>
      </c>
      <c r="G6" s="5">
        <f>_xlfn.GAMMA.INV('Random Numbers'!G6,Input!$F$4,1/Input!$F$5)*1000</f>
        <v>47626.374873096829</v>
      </c>
      <c r="H6" s="5">
        <f t="shared" si="4"/>
        <v>237466.24156798632</v>
      </c>
      <c r="I6" s="7">
        <f>Input!$B$14+Input!$C$14*Projections_A!C6/10</f>
        <v>190028114.22832221</v>
      </c>
      <c r="J6" s="7">
        <f>Input!$B$15+Input!$C$15*Projections_A!D6/10</f>
        <v>163189055.87810066</v>
      </c>
      <c r="K6" s="7">
        <f>Input!$B$16+Input!$C$16*Projections_A!E6/10</f>
        <v>138710696.96847218</v>
      </c>
      <c r="L6" s="7">
        <f>Input!$B$17+Input!$C$17*Projections_A!F6/10</f>
        <v>144643721.89619827</v>
      </c>
      <c r="M6" s="7">
        <f>Input!$B$18+Input!$C$18*Projections_A!G6/10</f>
        <v>190805499.49238732</v>
      </c>
      <c r="N6" s="7">
        <f t="shared" si="5"/>
        <v>827377088.46348071</v>
      </c>
      <c r="O6">
        <f>H6*B6*Input!$B$23/10</f>
        <v>134946700.23760194</v>
      </c>
      <c r="P6">
        <f>Input!$B$25*H6/10</f>
        <v>237466241.56798631</v>
      </c>
      <c r="Q6" s="7">
        <f t="shared" si="0"/>
        <v>1199790030.269069</v>
      </c>
      <c r="R6">
        <f t="shared" si="1"/>
        <v>1226788183.9781995</v>
      </c>
      <c r="S6" s="7">
        <f t="shared" si="2"/>
        <v>26998153.709130526</v>
      </c>
      <c r="T6" s="7">
        <f t="shared" si="3"/>
        <v>5052.4656572103549</v>
      </c>
    </row>
    <row r="7" spans="1:20" x14ac:dyDescent="0.3">
      <c r="A7" s="2" t="s">
        <v>28</v>
      </c>
      <c r="B7" s="5">
        <f>_xlfn.NORM.INV('Random Numbers'!B7,Input!$E$9,Input!$E$10)</f>
        <v>65228.861482038337</v>
      </c>
      <c r="C7" s="5">
        <f>_xlfn.GAMMA.INV('Random Numbers'!C7,Input!$F$4,1/Input!$F$5)*1000</f>
        <v>38002.031108941599</v>
      </c>
      <c r="D7" s="5">
        <f>_xlfn.GAMMA.INV('Random Numbers'!D7,Input!$F$4,1/Input!$F$5)*1000</f>
        <v>41058.726756878226</v>
      </c>
      <c r="E7" s="5">
        <f>_xlfn.GAMMA.INV('Random Numbers'!E7,Input!$F$4,1/Input!$F$5)*1000</f>
        <v>50872.263914638366</v>
      </c>
      <c r="F7" s="5">
        <f>_xlfn.GAMMA.INV('Random Numbers'!F7,Input!$F$4,1/Input!$F$5)*1000</f>
        <v>40601.067826770268</v>
      </c>
      <c r="G7" s="5">
        <f>_xlfn.GAMMA.INV('Random Numbers'!G7,Input!$F$4,1/Input!$F$5)*1000</f>
        <v>42078.499458297796</v>
      </c>
      <c r="H7" s="5">
        <f t="shared" si="4"/>
        <v>212612.58906552626</v>
      </c>
      <c r="I7" s="7">
        <f>Input!$B$14+Input!$C$14*Projections_A!C7/10</f>
        <v>135587230.74783209</v>
      </c>
      <c r="J7" s="7">
        <f>Input!$B$15+Input!$C$15*Projections_A!D7/10</f>
        <v>146469067.2544865</v>
      </c>
      <c r="K7" s="7">
        <f>Input!$B$16+Input!$C$16*Projections_A!E7/10</f>
        <v>178552923.70123428</v>
      </c>
      <c r="L7" s="7">
        <f>Input!$B$17+Input!$C$17*Projections_A!F7/10</f>
        <v>114682989.91495676</v>
      </c>
      <c r="M7" s="7">
        <f>Input!$B$18+Input!$C$18*Projections_A!G7/10</f>
        <v>168613997.83319119</v>
      </c>
      <c r="N7" s="7">
        <f t="shared" si="5"/>
        <v>743906209.45170081</v>
      </c>
      <c r="O7">
        <f>H7*B7*Input!$B$23/10</f>
        <v>152553248.33642027</v>
      </c>
      <c r="P7">
        <f>Input!$B$25*H7/10</f>
        <v>212612589.06552628</v>
      </c>
      <c r="Q7" s="7">
        <f t="shared" si="0"/>
        <v>1109072046.8536472</v>
      </c>
      <c r="R7">
        <f t="shared" si="1"/>
        <v>1386847712.1492753</v>
      </c>
      <c r="S7" s="7">
        <f t="shared" si="2"/>
        <v>277775665.29562807</v>
      </c>
      <c r="T7" s="7">
        <f t="shared" si="3"/>
        <v>5216.3987641947024</v>
      </c>
    </row>
    <row r="8" spans="1:20" x14ac:dyDescent="0.3">
      <c r="A8" s="2" t="s">
        <v>29</v>
      </c>
      <c r="B8" s="5">
        <f>_xlfn.NORM.INV('Random Numbers'!B8,Input!$E$9,Input!$E$10)</f>
        <v>60746.262846878933</v>
      </c>
      <c r="C8" s="5">
        <f>_xlfn.GAMMA.INV('Random Numbers'!C8,Input!$F$4,1/Input!$F$5)*1000</f>
        <v>60614.828468823624</v>
      </c>
      <c r="D8" s="5">
        <f>_xlfn.GAMMA.INV('Random Numbers'!D8,Input!$F$4,1/Input!$F$5)*1000</f>
        <v>50661.391305070858</v>
      </c>
      <c r="E8" s="5">
        <f>_xlfn.GAMMA.INV('Random Numbers'!E8,Input!$F$4,1/Input!$F$5)*1000</f>
        <v>48151.028963686353</v>
      </c>
      <c r="F8" s="5">
        <f>_xlfn.GAMMA.INV('Random Numbers'!F8,Input!$F$4,1/Input!$F$5)*1000</f>
        <v>36901.540139932826</v>
      </c>
      <c r="G8" s="5">
        <f>_xlfn.GAMMA.INV('Random Numbers'!G8,Input!$F$4,1/Input!$F$5)*1000</f>
        <v>56535.828455299015</v>
      </c>
      <c r="H8" s="5">
        <f t="shared" si="4"/>
        <v>252864.61733281269</v>
      </c>
      <c r="I8" s="7">
        <f>Input!$B$14+Input!$C$14*Projections_A!C8/10</f>
        <v>216088789.34901208</v>
      </c>
      <c r="J8" s="7">
        <f>Input!$B$15+Input!$C$15*Projections_A!D8/10</f>
        <v>180654553.04605228</v>
      </c>
      <c r="K8" s="7">
        <f>Input!$B$16+Input!$C$16*Projections_A!E8/10</f>
        <v>169028601.37290221</v>
      </c>
      <c r="L8" s="7">
        <f>Input!$B$17+Input!$C$17*Projections_A!F8/10</f>
        <v>104324312.39181191</v>
      </c>
      <c r="M8" s="7">
        <f>Input!$B$18+Input!$C$18*Projections_A!G8/10</f>
        <v>226443313.82119608</v>
      </c>
      <c r="N8" s="7">
        <f t="shared" si="5"/>
        <v>896539569.98097444</v>
      </c>
      <c r="O8">
        <f>H8*B8*Input!$B$23/10</f>
        <v>168966385.60091949</v>
      </c>
      <c r="P8">
        <f>Input!$B$25*H8/10</f>
        <v>252864617.3328127</v>
      </c>
      <c r="Q8" s="7">
        <f t="shared" si="0"/>
        <v>1318370572.9147067</v>
      </c>
      <c r="R8">
        <f t="shared" si="1"/>
        <v>1536058050.9174497</v>
      </c>
      <c r="S8" s="7">
        <f t="shared" si="2"/>
        <v>217687478.00274301</v>
      </c>
      <c r="T8" s="7">
        <f t="shared" si="3"/>
        <v>5213.7408025714712</v>
      </c>
    </row>
    <row r="9" spans="1:20" x14ac:dyDescent="0.3">
      <c r="A9" s="2" t="s">
        <v>30</v>
      </c>
      <c r="B9" s="5">
        <f>_xlfn.NORM.INV('Random Numbers'!B9,Input!$E$9,Input!$E$10)</f>
        <v>61580.746763981442</v>
      </c>
      <c r="C9" s="5">
        <f>_xlfn.GAMMA.INV('Random Numbers'!C9,Input!$F$4,1/Input!$F$5)*1000</f>
        <v>40191.215250534733</v>
      </c>
      <c r="D9" s="5">
        <f>_xlfn.GAMMA.INV('Random Numbers'!D9,Input!$F$4,1/Input!$F$5)*1000</f>
        <v>57147.536888990282</v>
      </c>
      <c r="E9" s="5">
        <f>_xlfn.GAMMA.INV('Random Numbers'!E9,Input!$F$4,1/Input!$F$5)*1000</f>
        <v>46058.836861515621</v>
      </c>
      <c r="F9" s="5">
        <f>_xlfn.GAMMA.INV('Random Numbers'!F9,Input!$F$4,1/Input!$F$5)*1000</f>
        <v>30284.542200792239</v>
      </c>
      <c r="G9" s="5">
        <f>_xlfn.GAMMA.INV('Random Numbers'!G9,Input!$F$4,1/Input!$F$5)*1000</f>
        <v>47551.955152724804</v>
      </c>
      <c r="H9" s="5">
        <f t="shared" si="4"/>
        <v>221234.08635455769</v>
      </c>
      <c r="I9" s="7">
        <f>Input!$B$14+Input!$C$14*Projections_A!C9/10</f>
        <v>143380726.29190364</v>
      </c>
      <c r="J9" s="7">
        <f>Input!$B$15+Input!$C$15*Projections_A!D9/10</f>
        <v>203745231.32480541</v>
      </c>
      <c r="K9" s="7">
        <f>Input!$B$16+Input!$C$16*Projections_A!E9/10</f>
        <v>161705929.01530468</v>
      </c>
      <c r="L9" s="7">
        <f>Input!$B$17+Input!$C$17*Projections_A!F9/10</f>
        <v>85796718.162218273</v>
      </c>
      <c r="M9" s="7">
        <f>Input!$B$18+Input!$C$18*Projections_A!G9/10</f>
        <v>190507820.61089921</v>
      </c>
      <c r="N9" s="7">
        <f t="shared" si="5"/>
        <v>785136425.40513122</v>
      </c>
      <c r="O9">
        <f>H9*B9*Input!$B$23/10</f>
        <v>149861362.72096902</v>
      </c>
      <c r="P9">
        <f>Input!$B$25*H9/10</f>
        <v>221234086.35455769</v>
      </c>
      <c r="Q9" s="7">
        <f t="shared" si="0"/>
        <v>1156231874.4806581</v>
      </c>
      <c r="R9">
        <f t="shared" si="1"/>
        <v>1362376024.7360818</v>
      </c>
      <c r="S9" s="7">
        <f t="shared" si="2"/>
        <v>206144150.25542378</v>
      </c>
      <c r="T9" s="7">
        <f t="shared" si="3"/>
        <v>5226.2826833458175</v>
      </c>
    </row>
    <row r="10" spans="1:20" x14ac:dyDescent="0.3">
      <c r="A10" s="2" t="s">
        <v>31</v>
      </c>
      <c r="B10" s="5">
        <f>_xlfn.NORM.INV('Random Numbers'!B10,Input!$E$9,Input!$E$10)</f>
        <v>68437.470673203337</v>
      </c>
      <c r="C10" s="5">
        <f>_xlfn.GAMMA.INV('Random Numbers'!C10,Input!$F$4,1/Input!$F$5)*1000</f>
        <v>60374.644427188272</v>
      </c>
      <c r="D10" s="5">
        <f>_xlfn.GAMMA.INV('Random Numbers'!D10,Input!$F$4,1/Input!$F$5)*1000</f>
        <v>48045.377681700673</v>
      </c>
      <c r="E10" s="5">
        <f>_xlfn.GAMMA.INV('Random Numbers'!E10,Input!$F$4,1/Input!$F$5)*1000</f>
        <v>41902.392789659061</v>
      </c>
      <c r="F10" s="5">
        <f>_xlfn.GAMMA.INV('Random Numbers'!F10,Input!$F$4,1/Input!$F$5)*1000</f>
        <v>72706.692020452043</v>
      </c>
      <c r="G10" s="5">
        <f>_xlfn.GAMMA.INV('Random Numbers'!G10,Input!$F$4,1/Input!$F$5)*1000</f>
        <v>58415.735595753897</v>
      </c>
      <c r="H10" s="5">
        <f t="shared" si="4"/>
        <v>281444.84251475392</v>
      </c>
      <c r="I10" s="7">
        <f>Input!$B$14+Input!$C$14*Projections_A!C10/10</f>
        <v>215233734.16079026</v>
      </c>
      <c r="J10" s="7">
        <f>Input!$B$15+Input!$C$15*Projections_A!D10/10</f>
        <v>171341544.54685441</v>
      </c>
      <c r="K10" s="7">
        <f>Input!$B$16+Input!$C$16*Projections_A!E10/10</f>
        <v>147158374.76380673</v>
      </c>
      <c r="L10" s="7">
        <f>Input!$B$17+Input!$C$17*Projections_A!F10/10</f>
        <v>204578737.65726572</v>
      </c>
      <c r="M10" s="7">
        <f>Input!$B$18+Input!$C$18*Projections_A!G10/10</f>
        <v>233962942.38301557</v>
      </c>
      <c r="N10" s="7">
        <f t="shared" si="5"/>
        <v>972275333.51173282</v>
      </c>
      <c r="O10">
        <f>H10*B10*Input!$B$23/10</f>
        <v>211875104.71300584</v>
      </c>
      <c r="P10">
        <f>Input!$B$25*H10/10</f>
        <v>281444842.51475394</v>
      </c>
      <c r="Q10" s="7">
        <f>P10+O10+N10</f>
        <v>1465595280.7394927</v>
      </c>
      <c r="R10">
        <f t="shared" si="1"/>
        <v>1926137315.5727801</v>
      </c>
      <c r="S10" s="7">
        <f t="shared" si="2"/>
        <v>460542034.83328748</v>
      </c>
      <c r="T10" s="7">
        <f t="shared" si="3"/>
        <v>5207.3978959577598</v>
      </c>
    </row>
    <row r="11" spans="1:20" x14ac:dyDescent="0.3">
      <c r="A11" s="2" t="s">
        <v>32</v>
      </c>
      <c r="B11" s="5">
        <f>_xlfn.NORM.INV('Random Numbers'!B11,Input!$E$9,Input!$E$10)</f>
        <v>74036.917399098325</v>
      </c>
      <c r="C11" s="5">
        <f>_xlfn.GAMMA.INV('Random Numbers'!C11,Input!$F$4,1/Input!$F$5)*1000</f>
        <v>62591.957307256809</v>
      </c>
      <c r="D11" s="5">
        <f>_xlfn.GAMMA.INV('Random Numbers'!D11,Input!$F$4,1/Input!$F$5)*1000</f>
        <v>60910.336039319642</v>
      </c>
      <c r="E11" s="5">
        <f>_xlfn.GAMMA.INV('Random Numbers'!E11,Input!$F$4,1/Input!$F$5)*1000</f>
        <v>40695.309185726583</v>
      </c>
      <c r="F11" s="5">
        <f>_xlfn.GAMMA.INV('Random Numbers'!F11,Input!$F$4,1/Input!$F$5)*1000</f>
        <v>60487.29217017888</v>
      </c>
      <c r="G11" s="5">
        <f>_xlfn.GAMMA.INV('Random Numbers'!G11,Input!$F$4,1/Input!$F$5)*1000</f>
        <v>42416.199894895202</v>
      </c>
      <c r="H11" s="5">
        <f t="shared" si="4"/>
        <v>267101.09459737712</v>
      </c>
      <c r="I11" s="7">
        <f>Input!$B$14+Input!$C$14*Projections_A!C11/10</f>
        <v>223127368.01383424</v>
      </c>
      <c r="J11" s="7">
        <f>Input!$B$15+Input!$C$15*Projections_A!D11/10</f>
        <v>217140796.29997793</v>
      </c>
      <c r="K11" s="7">
        <f>Input!$B$16+Input!$C$16*Projections_A!E11/10</f>
        <v>142933582.15004304</v>
      </c>
      <c r="L11" s="7">
        <f>Input!$B$17+Input!$C$17*Projections_A!F11/10</f>
        <v>170364418.07650086</v>
      </c>
      <c r="M11" s="7">
        <f>Input!$B$18+Input!$C$18*Projections_A!G11/10</f>
        <v>169964799.57958081</v>
      </c>
      <c r="N11" s="7">
        <f t="shared" si="5"/>
        <v>923530964.11993682</v>
      </c>
      <c r="O11">
        <f>H11*B11*Input!$B$23/10</f>
        <v>217528758.45706233</v>
      </c>
      <c r="P11">
        <f>Input!$B$25*H11/10</f>
        <v>267101094.59737712</v>
      </c>
      <c r="Q11" s="7">
        <f t="shared" si="0"/>
        <v>1408160817.1743762</v>
      </c>
      <c r="R11">
        <f t="shared" si="1"/>
        <v>1977534167.7914758</v>
      </c>
      <c r="S11" s="7">
        <f t="shared" si="2"/>
        <v>569373350.61709952</v>
      </c>
      <c r="T11" s="7">
        <f t="shared" si="3"/>
        <v>5272.01440075343</v>
      </c>
    </row>
    <row r="12" spans="1:20" x14ac:dyDescent="0.3">
      <c r="A12" s="2" t="s">
        <v>33</v>
      </c>
      <c r="B12" s="5">
        <f>_xlfn.NORM.INV('Random Numbers'!B12,Input!$E$9,Input!$E$10)</f>
        <v>85231.749384418144</v>
      </c>
      <c r="C12" s="5">
        <f>_xlfn.GAMMA.INV('Random Numbers'!C12,Input!$F$4,1/Input!$F$5)*1000</f>
        <v>52701.662085017459</v>
      </c>
      <c r="D12" s="5">
        <f>_xlfn.GAMMA.INV('Random Numbers'!D12,Input!$F$4,1/Input!$F$5)*1000</f>
        <v>47407.427643876137</v>
      </c>
      <c r="E12" s="5">
        <f>_xlfn.GAMMA.INV('Random Numbers'!E12,Input!$F$4,1/Input!$F$5)*1000</f>
        <v>40219.735806858371</v>
      </c>
      <c r="F12" s="5">
        <f>_xlfn.GAMMA.INV('Random Numbers'!F12,Input!$F$4,1/Input!$F$5)*1000</f>
        <v>37923.298694971083</v>
      </c>
      <c r="G12" s="5">
        <f>_xlfn.GAMMA.INV('Random Numbers'!G12,Input!$F$4,1/Input!$F$5)*1000</f>
        <v>39386.487505611345</v>
      </c>
      <c r="H12" s="5">
        <f t="shared" si="4"/>
        <v>217638.61173633439</v>
      </c>
      <c r="I12" s="7">
        <f>Input!$B$14+Input!$C$14*Projections_A!C12/10</f>
        <v>187917917.02266216</v>
      </c>
      <c r="J12" s="7">
        <f>Input!$B$15+Input!$C$15*Projections_A!D12/10</f>
        <v>169070442.41219905</v>
      </c>
      <c r="K12" s="7">
        <f>Input!$B$16+Input!$C$16*Projections_A!E12/10</f>
        <v>141269075.32400429</v>
      </c>
      <c r="L12" s="7">
        <f>Input!$B$17+Input!$C$17*Projections_A!F12/10</f>
        <v>107185236.34591904</v>
      </c>
      <c r="M12" s="7">
        <f>Input!$B$18+Input!$C$18*Projections_A!G12/10</f>
        <v>157845950.02244538</v>
      </c>
      <c r="N12" s="7">
        <f t="shared" si="5"/>
        <v>763288621.12722993</v>
      </c>
      <c r="O12">
        <f>H12*B12*Input!$B$23/10</f>
        <v>204046915.73072332</v>
      </c>
      <c r="P12">
        <f>Input!$B$25*H12/10</f>
        <v>217638611.73633438</v>
      </c>
      <c r="Q12" s="7">
        <f t="shared" si="0"/>
        <v>1184974148.5942876</v>
      </c>
      <c r="R12">
        <f t="shared" si="1"/>
        <v>1854971961.1883938</v>
      </c>
      <c r="S12" s="7">
        <f t="shared" si="2"/>
        <v>669997812.5941062</v>
      </c>
      <c r="T12" s="7">
        <f t="shared" si="3"/>
        <v>5444.6871312975672</v>
      </c>
    </row>
    <row r="13" spans="1:20" x14ac:dyDescent="0.3">
      <c r="S13" s="7"/>
    </row>
  </sheetData>
  <mergeCells count="2">
    <mergeCell ref="I1:N1"/>
    <mergeCell ref="C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0B87-1AF6-4A5F-A9E5-7C5C1ED48DED}">
  <dimension ref="A1:T14"/>
  <sheetViews>
    <sheetView tabSelected="1" topLeftCell="I1" workbookViewId="0">
      <selection activeCell="P8" sqref="P8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1.109375" bestFit="1" customWidth="1"/>
    <col min="13" max="13" width="12.109375" bestFit="1" customWidth="1"/>
    <col min="14" max="15" width="11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C1" s="8" t="s">
        <v>53</v>
      </c>
      <c r="D1" s="8"/>
      <c r="E1" s="8"/>
      <c r="F1" s="8"/>
      <c r="G1" s="8"/>
      <c r="H1" s="8"/>
      <c r="I1" s="8" t="s">
        <v>9</v>
      </c>
      <c r="J1" s="8"/>
      <c r="K1" s="8"/>
      <c r="L1" s="8"/>
      <c r="M1" s="8"/>
      <c r="N1" s="8"/>
      <c r="O1" s="1" t="s">
        <v>18</v>
      </c>
      <c r="P1" s="1" t="s">
        <v>21</v>
      </c>
    </row>
    <row r="2" spans="1:20" ht="28.8" x14ac:dyDescent="0.3">
      <c r="B2" s="6" t="s">
        <v>39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52</v>
      </c>
      <c r="I2" s="6" t="s">
        <v>47</v>
      </c>
      <c r="J2" s="6" t="s">
        <v>48</v>
      </c>
      <c r="K2" s="6" t="s">
        <v>49</v>
      </c>
      <c r="L2" s="6" t="s">
        <v>50</v>
      </c>
      <c r="M2" s="6" t="s">
        <v>51</v>
      </c>
      <c r="N2" s="6" t="s">
        <v>52</v>
      </c>
      <c r="O2" s="6" t="s">
        <v>52</v>
      </c>
      <c r="P2" s="6" t="s">
        <v>52</v>
      </c>
      <c r="Q2" s="9" t="s">
        <v>55</v>
      </c>
      <c r="R2" s="6" t="s">
        <v>56</v>
      </c>
      <c r="S2" s="6" t="s">
        <v>57</v>
      </c>
      <c r="T2" s="6" t="s">
        <v>59</v>
      </c>
    </row>
    <row r="3" spans="1:20" x14ac:dyDescent="0.3">
      <c r="A3" s="2" t="s">
        <v>24</v>
      </c>
      <c r="B3" s="5">
        <f>_xlfn.NORM.INV('Random Numbers'!B3,Input!$E$9,Input!$E$10)</f>
        <v>99928.387637136708</v>
      </c>
      <c r="C3" s="5">
        <f>_xlfn.GAMMA.INV('Random Numbers'!C3,Input!$F$4,1/Input!$F$5)*1000</f>
        <v>41433.248867040384</v>
      </c>
      <c r="D3" s="5">
        <f>_xlfn.GAMMA.INV('Random Numbers'!D3,Input!$F$4,1/Input!$F$5)*1000</f>
        <v>43430.830624145696</v>
      </c>
      <c r="E3" s="5">
        <f>_xlfn.GAMMA.INV('Random Numbers'!E3,Input!$F$4,1/Input!$F$5)*1000</f>
        <v>59944.877818633016</v>
      </c>
      <c r="F3" s="5">
        <f>_xlfn.GAMMA.INV('Random Numbers'!F3,Input!$F$4,1/Input!$F$5)*1000</f>
        <v>52750.544976826241</v>
      </c>
      <c r="G3" s="5">
        <f>_xlfn.GAMMA.INV('Random Numbers'!G3,Input!$F$4,1/Input!$F$5)*1000</f>
        <v>59395.375817892214</v>
      </c>
      <c r="H3" s="5">
        <f>SUM(C3:G3)</f>
        <v>256954.87810453755</v>
      </c>
      <c r="I3" s="7">
        <f>Input!$D$14*Projections_B!C3/10</f>
        <v>145845036.01198214</v>
      </c>
      <c r="J3" s="7">
        <f>Input!$D$15*Projections_B!D3/10</f>
        <v>152876523.79699284</v>
      </c>
      <c r="K3" s="7">
        <f>Input!$D$16*Projections_B!E3/10</f>
        <v>211005969.92158821</v>
      </c>
      <c r="L3" s="7">
        <f>Input!$D$17*Projections_B!F3/10</f>
        <v>185681918.31842837</v>
      </c>
      <c r="M3" s="7">
        <f>Input!$D$18*Projections_B!G3/10</f>
        <v>209071722.87898058</v>
      </c>
      <c r="N3" s="7">
        <f>SUM(I3:M3)</f>
        <v>904481170.92797208</v>
      </c>
      <c r="O3">
        <f>H3*B3*Input!$B$23/10</f>
        <v>282447953.30931783</v>
      </c>
      <c r="P3">
        <f>Input!$B$25*H3/10</f>
        <v>256954878.10453755</v>
      </c>
      <c r="Q3" s="7">
        <f t="shared" ref="Q3:Q12" si="0">P3+O3+N3</f>
        <v>1443884002.3418274</v>
      </c>
      <c r="R3">
        <f t="shared" ref="R3:R12" si="1">H3*B3/10</f>
        <v>2567708666.4483442</v>
      </c>
      <c r="S3" s="7">
        <f t="shared" ref="S3:S12" si="2">R3-Q3</f>
        <v>1123824664.1065168</v>
      </c>
      <c r="T3" s="7">
        <f t="shared" ref="T3:T12" si="3">Q3/H3</f>
        <v>5619.2122640085036</v>
      </c>
    </row>
    <row r="4" spans="1:20" x14ac:dyDescent="0.3">
      <c r="A4" s="2" t="s">
        <v>25</v>
      </c>
      <c r="B4" s="5">
        <f>_xlfn.NORM.INV('Random Numbers'!B4,Input!$E$9,Input!$E$10)</f>
        <v>81287.792326821975</v>
      </c>
      <c r="C4" s="5">
        <f>_xlfn.GAMMA.INV('Random Numbers'!C4,Input!$F$4,1/Input!$F$5)*1000</f>
        <v>42339.199084489373</v>
      </c>
      <c r="D4" s="5">
        <f>_xlfn.GAMMA.INV('Random Numbers'!D4,Input!$F$4,1/Input!$F$5)*1000</f>
        <v>51971.337332389354</v>
      </c>
      <c r="E4" s="5">
        <f>_xlfn.GAMMA.INV('Random Numbers'!E4,Input!$F$4,1/Input!$F$5)*1000</f>
        <v>31958.52459517325</v>
      </c>
      <c r="F4" s="5">
        <f>_xlfn.GAMMA.INV('Random Numbers'!F4,Input!$F$4,1/Input!$F$5)*1000</f>
        <v>47447.594390645572</v>
      </c>
      <c r="G4" s="5">
        <f>_xlfn.GAMMA.INV('Random Numbers'!G4,Input!$F$4,1/Input!$F$5)*1000</f>
        <v>69949.824210094463</v>
      </c>
      <c r="H4" s="5">
        <f t="shared" ref="H4:H12" si="4">SUM(C4:G4)</f>
        <v>243666.479612792</v>
      </c>
      <c r="I4" s="7">
        <f>Input!$D$14*Projections_B!C4/10</f>
        <v>149033980.77740258</v>
      </c>
      <c r="J4" s="7">
        <f>Input!$D$15*Projections_B!D4/10</f>
        <v>182939107.41001052</v>
      </c>
      <c r="K4" s="7">
        <f>Input!$D$16*Projections_B!E4/10</f>
        <v>112494006.57500985</v>
      </c>
      <c r="L4" s="7">
        <f>Input!$D$17*Projections_B!F4/10</f>
        <v>167015532.25507241</v>
      </c>
      <c r="M4" s="7">
        <f>Input!$D$18*Projections_B!G4/10</f>
        <v>246223381.21953249</v>
      </c>
      <c r="N4" s="7">
        <f t="shared" ref="N4:N12" si="5">SUM(I4:M4)</f>
        <v>857706008.23702788</v>
      </c>
      <c r="O4">
        <f>H4*B4*Input!$B$23/10</f>
        <v>217878212.10949683</v>
      </c>
      <c r="P4">
        <f>Input!$B$25*H4/10</f>
        <v>243666479.61279202</v>
      </c>
      <c r="Q4" s="7">
        <f t="shared" si="0"/>
        <v>1319250699.9593167</v>
      </c>
      <c r="R4">
        <f t="shared" si="1"/>
        <v>1980711019.1772437</v>
      </c>
      <c r="S4" s="7">
        <f t="shared" si="2"/>
        <v>661460319.21792698</v>
      </c>
      <c r="T4" s="7">
        <f t="shared" si="3"/>
        <v>5414.1657155950425</v>
      </c>
    </row>
    <row r="5" spans="1:20" x14ac:dyDescent="0.3">
      <c r="A5" s="2" t="s">
        <v>26</v>
      </c>
      <c r="B5" s="5">
        <f>_xlfn.NORM.INV('Random Numbers'!B5,Input!$E$9,Input!$E$10)</f>
        <v>68094.639503340703</v>
      </c>
      <c r="C5" s="5">
        <f>_xlfn.GAMMA.INV('Random Numbers'!C5,Input!$F$4,1/Input!$F$5)*1000</f>
        <v>67669.190991345036</v>
      </c>
      <c r="D5" s="5">
        <f>_xlfn.GAMMA.INV('Random Numbers'!D5,Input!$F$4,1/Input!$F$5)*1000</f>
        <v>66073.440920219044</v>
      </c>
      <c r="E5" s="5">
        <f>_xlfn.GAMMA.INV('Random Numbers'!E5,Input!$F$4,1/Input!$F$5)*1000</f>
        <v>51535.261685701029</v>
      </c>
      <c r="F5" s="5">
        <f>_xlfn.GAMMA.INV('Random Numbers'!F5,Input!$F$4,1/Input!$F$5)*1000</f>
        <v>52920.228357941924</v>
      </c>
      <c r="G5" s="5">
        <f>_xlfn.GAMMA.INV('Random Numbers'!G5,Input!$F$4,1/Input!$F$5)*1000</f>
        <v>51312.983552159632</v>
      </c>
      <c r="H5" s="5">
        <f t="shared" si="4"/>
        <v>289511.10550736671</v>
      </c>
      <c r="I5" s="7">
        <f>Input!$D$14*Projections_B!C5/10</f>
        <v>238195552.28953451</v>
      </c>
      <c r="J5" s="7">
        <f>Input!$D$15*Projections_B!D5/10</f>
        <v>232578512.03917104</v>
      </c>
      <c r="K5" s="7">
        <f>Input!$D$16*Projections_B!E5/10</f>
        <v>181404121.13366762</v>
      </c>
      <c r="L5" s="7">
        <f>Input!$D$17*Projections_B!F5/10</f>
        <v>186279203.81995556</v>
      </c>
      <c r="M5" s="7">
        <f>Input!$D$18*Projections_B!G5/10</f>
        <v>180621702.1036019</v>
      </c>
      <c r="N5" s="7">
        <f t="shared" si="5"/>
        <v>1019079091.3859307</v>
      </c>
      <c r="O5">
        <f>H5*B5*Input!$B$23/10</f>
        <v>216855697.97911549</v>
      </c>
      <c r="P5">
        <f>Input!$B$25*H5/10</f>
        <v>289511105.50736672</v>
      </c>
      <c r="Q5" s="7">
        <f t="shared" si="0"/>
        <v>1525445894.8724129</v>
      </c>
      <c r="R5">
        <f t="shared" si="1"/>
        <v>1971415436.1737771</v>
      </c>
      <c r="S5" s="7">
        <f t="shared" si="2"/>
        <v>445969541.30136418</v>
      </c>
      <c r="T5" s="7">
        <f t="shared" si="3"/>
        <v>5269.0410345367472</v>
      </c>
    </row>
    <row r="6" spans="1:20" x14ac:dyDescent="0.3">
      <c r="A6" s="2" t="s">
        <v>27</v>
      </c>
      <c r="B6" s="5">
        <f>_xlfn.NORM.INV('Random Numbers'!B6,Input!$E$9,Input!$E$10)</f>
        <v>51661.582542332508</v>
      </c>
      <c r="C6" s="5">
        <f>_xlfn.GAMMA.INV('Random Numbers'!C6,Input!$F$4,1/Input!$F$5)*1000</f>
        <v>53294.414109079269</v>
      </c>
      <c r="D6" s="5">
        <f>_xlfn.GAMMA.INV('Random Numbers'!D6,Input!$F$4,1/Input!$F$5)*1000</f>
        <v>45755.352774747378</v>
      </c>
      <c r="E6" s="5">
        <f>_xlfn.GAMMA.INV('Random Numbers'!E6,Input!$F$4,1/Input!$F$5)*1000</f>
        <v>39488.770562420621</v>
      </c>
      <c r="F6" s="5">
        <f>_xlfn.GAMMA.INV('Random Numbers'!F6,Input!$F$4,1/Input!$F$5)*1000</f>
        <v>51301.329248642236</v>
      </c>
      <c r="G6" s="5">
        <f>_xlfn.GAMMA.INV('Random Numbers'!G6,Input!$F$4,1/Input!$F$5)*1000</f>
        <v>47626.374873096829</v>
      </c>
      <c r="H6" s="5">
        <f t="shared" si="4"/>
        <v>237466.24156798632</v>
      </c>
      <c r="I6" s="7">
        <f>Input!$D$14*Projections_B!C6/10</f>
        <v>187596337.66395903</v>
      </c>
      <c r="J6" s="7">
        <f>Input!$D$15*Projections_B!D6/10</f>
        <v>161058841.76711076</v>
      </c>
      <c r="K6" s="7">
        <f>Input!$D$16*Projections_B!E6/10</f>
        <v>139000472.3797206</v>
      </c>
      <c r="L6" s="7">
        <f>Input!$D$17*Projections_B!F6/10</f>
        <v>180580678.95522067</v>
      </c>
      <c r="M6" s="7">
        <f>Input!$D$18*Projections_B!G6/10</f>
        <v>167644839.55330083</v>
      </c>
      <c r="N6" s="7">
        <f t="shared" si="5"/>
        <v>835881170.31931198</v>
      </c>
      <c r="O6">
        <f>H6*B6*Input!$B$23/10</f>
        <v>134946700.23760194</v>
      </c>
      <c r="P6">
        <f>Input!$B$25*H6/10</f>
        <v>237466241.56798631</v>
      </c>
      <c r="Q6" s="7">
        <f t="shared" si="0"/>
        <v>1208294112.1249003</v>
      </c>
      <c r="R6">
        <f t="shared" si="1"/>
        <v>1226788183.9781995</v>
      </c>
      <c r="S6" s="7">
        <f t="shared" si="2"/>
        <v>18494071.853299141</v>
      </c>
      <c r="T6" s="7">
        <f t="shared" si="3"/>
        <v>5088.2774079656583</v>
      </c>
    </row>
    <row r="7" spans="1:20" x14ac:dyDescent="0.3">
      <c r="A7" s="2" t="s">
        <v>28</v>
      </c>
      <c r="B7" s="5">
        <f>_xlfn.NORM.INV('Random Numbers'!B7,Input!$E$9,Input!$E$10)</f>
        <v>65228.861482038337</v>
      </c>
      <c r="C7" s="5">
        <f>_xlfn.GAMMA.INV('Random Numbers'!C7,Input!$F$4,1/Input!$F$5)*1000</f>
        <v>38002.031108941599</v>
      </c>
      <c r="D7" s="5">
        <f>_xlfn.GAMMA.INV('Random Numbers'!D7,Input!$F$4,1/Input!$F$5)*1000</f>
        <v>41058.726756878226</v>
      </c>
      <c r="E7" s="5">
        <f>_xlfn.GAMMA.INV('Random Numbers'!E7,Input!$F$4,1/Input!$F$5)*1000</f>
        <v>50872.263914638366</v>
      </c>
      <c r="F7" s="5">
        <f>_xlfn.GAMMA.INV('Random Numbers'!F7,Input!$F$4,1/Input!$F$5)*1000</f>
        <v>40601.067826770268</v>
      </c>
      <c r="G7" s="5">
        <f>_xlfn.GAMMA.INV('Random Numbers'!G7,Input!$F$4,1/Input!$F$5)*1000</f>
        <v>42078.499458297796</v>
      </c>
      <c r="H7" s="5">
        <f t="shared" si="4"/>
        <v>212612.58906552626</v>
      </c>
      <c r="I7" s="7">
        <f>Input!$D$14*Projections_B!C7/10</f>
        <v>133767149.50347443</v>
      </c>
      <c r="J7" s="7">
        <f>Input!$D$15*Projections_B!D7/10</f>
        <v>144526718.18421134</v>
      </c>
      <c r="K7" s="7">
        <f>Input!$D$16*Projections_B!E7/10</f>
        <v>179070368.97952706</v>
      </c>
      <c r="L7" s="7">
        <f>Input!$D$17*Projections_B!F7/10</f>
        <v>142915758.75023133</v>
      </c>
      <c r="M7" s="7">
        <f>Input!$D$18*Projections_B!G7/10</f>
        <v>148116318.09320825</v>
      </c>
      <c r="N7" s="7">
        <f t="shared" si="5"/>
        <v>748396313.51065254</v>
      </c>
      <c r="O7">
        <f>H7*B7*Input!$B$23/10</f>
        <v>152553248.33642027</v>
      </c>
      <c r="P7">
        <f>Input!$B$25*H7/10</f>
        <v>212612589.06552628</v>
      </c>
      <c r="Q7" s="7">
        <f t="shared" si="0"/>
        <v>1113562150.9125991</v>
      </c>
      <c r="R7">
        <f t="shared" si="1"/>
        <v>1386847712.1492753</v>
      </c>
      <c r="S7" s="7">
        <f t="shared" si="2"/>
        <v>273285561.23667622</v>
      </c>
      <c r="T7" s="7">
        <f t="shared" si="3"/>
        <v>5237.5174763024224</v>
      </c>
    </row>
    <row r="8" spans="1:20" x14ac:dyDescent="0.3">
      <c r="A8" s="2" t="s">
        <v>29</v>
      </c>
      <c r="B8" s="5">
        <f>_xlfn.NORM.INV('Random Numbers'!B8,Input!$E$9,Input!$E$10)</f>
        <v>60746.262846878933</v>
      </c>
      <c r="C8" s="5">
        <f>_xlfn.GAMMA.INV('Random Numbers'!C8,Input!$F$4,1/Input!$F$5)*1000</f>
        <v>60614.828468823624</v>
      </c>
      <c r="D8" s="5">
        <f>_xlfn.GAMMA.INV('Random Numbers'!D8,Input!$F$4,1/Input!$F$5)*1000</f>
        <v>50661.391305070858</v>
      </c>
      <c r="E8" s="5">
        <f>_xlfn.GAMMA.INV('Random Numbers'!E8,Input!$F$4,1/Input!$F$5)*1000</f>
        <v>48151.028963686353</v>
      </c>
      <c r="F8" s="5">
        <f>_xlfn.GAMMA.INV('Random Numbers'!F8,Input!$F$4,1/Input!$F$5)*1000</f>
        <v>36901.540139932826</v>
      </c>
      <c r="G8" s="5">
        <f>_xlfn.GAMMA.INV('Random Numbers'!G8,Input!$F$4,1/Input!$F$5)*1000</f>
        <v>56535.828455299015</v>
      </c>
      <c r="H8" s="5">
        <f t="shared" si="4"/>
        <v>252864.61733281269</v>
      </c>
      <c r="I8" s="7">
        <f>Input!$D$14*Projections_B!C8/10</f>
        <v>213364196.21025914</v>
      </c>
      <c r="J8" s="7">
        <f>Input!$D$15*Projections_B!D8/10</f>
        <v>178328097.39384943</v>
      </c>
      <c r="K8" s="7">
        <f>Input!$D$16*Projections_B!E8/10</f>
        <v>169491621.95217595</v>
      </c>
      <c r="L8" s="7">
        <f>Input!$D$17*Projections_B!F8/10</f>
        <v>129893421.29256356</v>
      </c>
      <c r="M8" s="7">
        <f>Input!$D$18*Projections_B!G8/10</f>
        <v>199006116.16265255</v>
      </c>
      <c r="N8" s="7">
        <f t="shared" si="5"/>
        <v>890083453.0115006</v>
      </c>
      <c r="O8">
        <f>H8*B8*Input!$B$23/10</f>
        <v>168966385.60091949</v>
      </c>
      <c r="P8">
        <f>Input!$B$25*H8/10</f>
        <v>252864617.3328127</v>
      </c>
      <c r="Q8" s="7">
        <f t="shared" si="0"/>
        <v>1311914455.9452329</v>
      </c>
      <c r="R8">
        <f t="shared" si="1"/>
        <v>1536058050.9174497</v>
      </c>
      <c r="S8" s="7">
        <f t="shared" si="2"/>
        <v>224143594.97221684</v>
      </c>
      <c r="T8" s="7">
        <f t="shared" si="3"/>
        <v>5188.2088913156686</v>
      </c>
    </row>
    <row r="9" spans="1:20" x14ac:dyDescent="0.3">
      <c r="A9" s="2" t="s">
        <v>30</v>
      </c>
      <c r="B9" s="5">
        <f>_xlfn.NORM.INV('Random Numbers'!B9,Input!$E$9,Input!$E$10)</f>
        <v>61580.746763981442</v>
      </c>
      <c r="C9" s="5">
        <f>_xlfn.GAMMA.INV('Random Numbers'!C9,Input!$F$4,1/Input!$F$5)*1000</f>
        <v>40191.215250534733</v>
      </c>
      <c r="D9" s="5">
        <f>_xlfn.GAMMA.INV('Random Numbers'!D9,Input!$F$4,1/Input!$F$5)*1000</f>
        <v>57147.536888990282</v>
      </c>
      <c r="E9" s="5">
        <f>_xlfn.GAMMA.INV('Random Numbers'!E9,Input!$F$4,1/Input!$F$5)*1000</f>
        <v>46058.836861515621</v>
      </c>
      <c r="F9" s="5">
        <f>_xlfn.GAMMA.INV('Random Numbers'!F9,Input!$F$4,1/Input!$F$5)*1000</f>
        <v>30284.542200792239</v>
      </c>
      <c r="G9" s="5">
        <f>_xlfn.GAMMA.INV('Random Numbers'!G9,Input!$F$4,1/Input!$F$5)*1000</f>
        <v>47551.955152724804</v>
      </c>
      <c r="H9" s="5">
        <f t="shared" si="4"/>
        <v>221234.08635455769</v>
      </c>
      <c r="I9" s="7">
        <f>Input!$D$14*Projections_B!C9/10</f>
        <v>141473077.68188226</v>
      </c>
      <c r="J9" s="7">
        <f>Input!$D$15*Projections_B!D9/10</f>
        <v>201159329.84924579</v>
      </c>
      <c r="K9" s="7">
        <f>Input!$D$16*Projections_B!E9/10</f>
        <v>162127105.75253499</v>
      </c>
      <c r="L9" s="7">
        <f>Input!$D$17*Projections_B!F9/10</f>
        <v>106601588.54678868</v>
      </c>
      <c r="M9" s="7">
        <f>Input!$D$18*Projections_B!G9/10</f>
        <v>167382882.1375913</v>
      </c>
      <c r="N9" s="7">
        <f t="shared" si="5"/>
        <v>778743983.96804309</v>
      </c>
      <c r="O9">
        <f>H9*B9*Input!$B$23/10</f>
        <v>149861362.72096902</v>
      </c>
      <c r="P9">
        <f>Input!$B$25*H9/10</f>
        <v>221234086.35455769</v>
      </c>
      <c r="Q9" s="7">
        <f t="shared" si="0"/>
        <v>1149839433.0435698</v>
      </c>
      <c r="R9">
        <f t="shared" si="1"/>
        <v>1362376024.7360818</v>
      </c>
      <c r="S9" s="7">
        <f t="shared" si="2"/>
        <v>212536591.69251204</v>
      </c>
      <c r="T9" s="7">
        <f t="shared" si="3"/>
        <v>5197.3882144037962</v>
      </c>
    </row>
    <row r="10" spans="1:20" x14ac:dyDescent="0.3">
      <c r="A10" s="2" t="s">
        <v>31</v>
      </c>
      <c r="B10" s="5">
        <f>_xlfn.NORM.INV('Random Numbers'!B10,Input!$E$9,Input!$E$10)</f>
        <v>68437.470673203337</v>
      </c>
      <c r="C10" s="5">
        <f>_xlfn.GAMMA.INV('Random Numbers'!C10,Input!$F$4,1/Input!$F$5)*1000</f>
        <v>60374.644427188272</v>
      </c>
      <c r="D10" s="5">
        <f>_xlfn.GAMMA.INV('Random Numbers'!D10,Input!$F$4,1/Input!$F$5)*1000</f>
        <v>48045.377681700673</v>
      </c>
      <c r="E10" s="5">
        <f>_xlfn.GAMMA.INV('Random Numbers'!E10,Input!$F$4,1/Input!$F$5)*1000</f>
        <v>41902.392789659061</v>
      </c>
      <c r="F10" s="5">
        <f>_xlfn.GAMMA.INV('Random Numbers'!F10,Input!$F$4,1/Input!$F$5)*1000</f>
        <v>72706.692020452043</v>
      </c>
      <c r="G10" s="5">
        <f>_xlfn.GAMMA.INV('Random Numbers'!G10,Input!$F$4,1/Input!$F$5)*1000</f>
        <v>58415.735595753897</v>
      </c>
      <c r="H10" s="5">
        <f t="shared" si="4"/>
        <v>281444.84251475392</v>
      </c>
      <c r="I10" s="7">
        <f>Input!$D$14*Projections_B!C10/10</f>
        <v>212518748.3837027</v>
      </c>
      <c r="J10" s="7">
        <f>Input!$D$15*Projections_B!D10/10</f>
        <v>169119729.43958637</v>
      </c>
      <c r="K10" s="7">
        <f>Input!$D$16*Projections_B!E10/10</f>
        <v>147496422.61959988</v>
      </c>
      <c r="L10" s="7">
        <f>Input!$D$17*Projections_B!F10/10</f>
        <v>255927555.91199121</v>
      </c>
      <c r="M10" s="7">
        <f>Input!$D$18*Projections_B!G10/10</f>
        <v>205623389.29705372</v>
      </c>
      <c r="N10" s="7">
        <f t="shared" si="5"/>
        <v>990685845.65193379</v>
      </c>
      <c r="O10">
        <f>H10*B10*Input!$B$23/10</f>
        <v>211875104.71300584</v>
      </c>
      <c r="P10">
        <f>Input!$B$25*H10/10</f>
        <v>281444842.51475394</v>
      </c>
      <c r="Q10" s="7">
        <f>P10+O10+N10</f>
        <v>1484005792.8796935</v>
      </c>
      <c r="R10">
        <f t="shared" si="1"/>
        <v>1926137315.5727801</v>
      </c>
      <c r="S10" s="7">
        <f t="shared" si="2"/>
        <v>442131522.69308662</v>
      </c>
      <c r="T10" s="7">
        <f t="shared" si="3"/>
        <v>5272.8121774052361</v>
      </c>
    </row>
    <row r="11" spans="1:20" x14ac:dyDescent="0.3">
      <c r="A11" s="2" t="s">
        <v>32</v>
      </c>
      <c r="B11" s="5">
        <f>_xlfn.NORM.INV('Random Numbers'!B11,Input!$E$9,Input!$E$10)</f>
        <v>74036.917399098325</v>
      </c>
      <c r="C11" s="5">
        <f>_xlfn.GAMMA.INV('Random Numbers'!C11,Input!$F$4,1/Input!$F$5)*1000</f>
        <v>62591.957307256809</v>
      </c>
      <c r="D11" s="5">
        <f>_xlfn.GAMMA.INV('Random Numbers'!D11,Input!$F$4,1/Input!$F$5)*1000</f>
        <v>60910.336039319642</v>
      </c>
      <c r="E11" s="5">
        <f>_xlfn.GAMMA.INV('Random Numbers'!E11,Input!$F$4,1/Input!$F$5)*1000</f>
        <v>40695.309185726583</v>
      </c>
      <c r="F11" s="5">
        <f>_xlfn.GAMMA.INV('Random Numbers'!F11,Input!$F$4,1/Input!$F$5)*1000</f>
        <v>60487.29217017888</v>
      </c>
      <c r="G11" s="5">
        <f>_xlfn.GAMMA.INV('Random Numbers'!G11,Input!$F$4,1/Input!$F$5)*1000</f>
        <v>42416.199894895202</v>
      </c>
      <c r="H11" s="5">
        <f t="shared" si="4"/>
        <v>267101.09459737712</v>
      </c>
      <c r="I11" s="7">
        <f>Input!$D$14*Projections_B!C11/10</f>
        <v>220323689.72154397</v>
      </c>
      <c r="J11" s="7">
        <f>Input!$D$15*Projections_B!D11/10</f>
        <v>214404382.85840514</v>
      </c>
      <c r="K11" s="7">
        <f>Input!$D$16*Projections_B!E11/10</f>
        <v>143247488.33375758</v>
      </c>
      <c r="L11" s="7">
        <f>Input!$D$17*Projections_B!F11/10</f>
        <v>212915268.43902963</v>
      </c>
      <c r="M11" s="7">
        <f>Input!$D$18*Projections_B!G11/10</f>
        <v>149305023.63003111</v>
      </c>
      <c r="N11" s="7">
        <f t="shared" si="5"/>
        <v>940195852.98276758</v>
      </c>
      <c r="O11">
        <f>H11*B11*Input!$B$23/10</f>
        <v>217528758.45706233</v>
      </c>
      <c r="P11">
        <f>Input!$B$25*H11/10</f>
        <v>267101094.59737712</v>
      </c>
      <c r="Q11" s="7">
        <f t="shared" si="0"/>
        <v>1424825706.0372071</v>
      </c>
      <c r="R11">
        <f t="shared" si="1"/>
        <v>1977534167.7914758</v>
      </c>
      <c r="S11" s="7">
        <f t="shared" si="2"/>
        <v>552708461.75426865</v>
      </c>
      <c r="T11" s="7">
        <f t="shared" si="3"/>
        <v>5334.4060913900821</v>
      </c>
    </row>
    <row r="12" spans="1:20" x14ac:dyDescent="0.3">
      <c r="A12" s="2" t="s">
        <v>33</v>
      </c>
      <c r="B12" s="5">
        <f>_xlfn.NORM.INV('Random Numbers'!B12,Input!$E$9,Input!$E$10)</f>
        <v>85231.749384418144</v>
      </c>
      <c r="C12" s="5">
        <f>_xlfn.GAMMA.INV('Random Numbers'!C12,Input!$F$4,1/Input!$F$5)*1000</f>
        <v>52701.662085017459</v>
      </c>
      <c r="D12" s="5">
        <f>_xlfn.GAMMA.INV('Random Numbers'!D12,Input!$F$4,1/Input!$F$5)*1000</f>
        <v>47407.427643876137</v>
      </c>
      <c r="E12" s="5">
        <f>_xlfn.GAMMA.INV('Random Numbers'!E12,Input!$F$4,1/Input!$F$5)*1000</f>
        <v>40219.735806858371</v>
      </c>
      <c r="F12" s="5">
        <f>_xlfn.GAMMA.INV('Random Numbers'!F12,Input!$F$4,1/Input!$F$5)*1000</f>
        <v>37923.298694971083</v>
      </c>
      <c r="G12" s="5">
        <f>_xlfn.GAMMA.INV('Random Numbers'!G12,Input!$F$4,1/Input!$F$5)*1000</f>
        <v>39386.487505611345</v>
      </c>
      <c r="H12" s="5">
        <f t="shared" si="4"/>
        <v>217638.61173633439</v>
      </c>
      <c r="I12" s="7">
        <f>Input!$D$14*Projections_B!C12/10</f>
        <v>185509850.53926146</v>
      </c>
      <c r="J12" s="7">
        <f>Input!$D$15*Projections_B!D12/10</f>
        <v>166874145.30644399</v>
      </c>
      <c r="K12" s="7">
        <f>Input!$D$16*Projections_B!E12/10</f>
        <v>141573470.04014146</v>
      </c>
      <c r="L12" s="7">
        <f>Input!$D$17*Projections_B!F12/10</f>
        <v>133490011.40629821</v>
      </c>
      <c r="M12" s="7">
        <f>Input!$D$18*Projections_B!G12/10</f>
        <v>138640436.01975194</v>
      </c>
      <c r="N12" s="7">
        <f t="shared" si="5"/>
        <v>766087913.31189704</v>
      </c>
      <c r="O12">
        <f>H12*B12*Input!$B$23/10</f>
        <v>204046915.73072332</v>
      </c>
      <c r="P12">
        <f>Input!$B$25*H12/10</f>
        <v>217638611.73633438</v>
      </c>
      <c r="Q12" s="7">
        <f t="shared" si="0"/>
        <v>1187773440.7789547</v>
      </c>
      <c r="R12">
        <f t="shared" si="1"/>
        <v>1854971961.1883938</v>
      </c>
      <c r="S12" s="7">
        <f t="shared" si="2"/>
        <v>667198520.40943909</v>
      </c>
      <c r="T12" s="7">
        <f t="shared" si="3"/>
        <v>5457.5492432285992</v>
      </c>
    </row>
    <row r="13" spans="1:20" x14ac:dyDescent="0.3">
      <c r="S13" s="7"/>
    </row>
    <row r="14" spans="1:20" x14ac:dyDescent="0.3">
      <c r="S14" s="7"/>
    </row>
  </sheetData>
  <mergeCells count="2">
    <mergeCell ref="C1:H1"/>
    <mergeCell ref="I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Random Numbers</vt:lpstr>
      <vt:lpstr>Projections_A</vt:lpstr>
      <vt:lpstr>Projections_B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Shah</dc:creator>
  <cp:lastModifiedBy>Bhavya Shah</cp:lastModifiedBy>
  <dcterms:created xsi:type="dcterms:W3CDTF">2024-08-17T09:42:46Z</dcterms:created>
  <dcterms:modified xsi:type="dcterms:W3CDTF">2024-08-17T11:05:01Z</dcterms:modified>
</cp:coreProperties>
</file>