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havy\Desktop\IAQS 2.0\BSC Sem 5\MDA\2024\Exam Papers\"/>
    </mc:Choice>
  </mc:AlternateContent>
  <xr:revisionPtr revIDLastSave="0" documentId="8_{BF89156D-F20F-4EC6-A836-607B487E92F5}" xr6:coauthVersionLast="47" xr6:coauthVersionMax="47" xr10:uidLastSave="{00000000-0000-0000-0000-000000000000}"/>
  <bookViews>
    <workbookView xWindow="-108" yWindow="-108" windowWidth="23256" windowHeight="12456" activeTab="3" xr2:uid="{06E4A59C-7932-4684-9D71-557F3D291601}"/>
  </bookViews>
  <sheets>
    <sheet name="Audit trail" sheetId="1" r:id="rId1"/>
    <sheet name="Data" sheetId="2" r:id="rId2"/>
    <sheet name="Parameters" sheetId="3" r:id="rId3"/>
    <sheet name="Base Scenario" sheetId="4" r:id="rId4"/>
    <sheet name="Scenario1" sheetId="5" r:id="rId5"/>
  </sheets>
  <externalReferences>
    <externalReference r:id="rId6"/>
  </externalReferences>
  <definedNames>
    <definedName name="cost_choc_syrup" localSheetId="0">[1]Parameters!$D$5</definedName>
    <definedName name="cost_choc_syrup" localSheetId="3">[1]Parameters!$D$5</definedName>
    <definedName name="cost_choc_syrup" localSheetId="4">[1]Parameters!$D$5</definedName>
    <definedName name="cost_choc_syrup">Parameters!$D$5</definedName>
    <definedName name="Cost_Icecream" localSheetId="0">[1]Parameters!$D$4</definedName>
    <definedName name="Cost_Icecream" localSheetId="3">[1]Parameters!$D$4</definedName>
    <definedName name="Cost_Icecream" localSheetId="4">[1]Parameters!$D$4</definedName>
    <definedName name="Cost_Icecream">Parameters!$D$4</definedName>
    <definedName name="cost_straw_syrup" localSheetId="0">[1]Parameters!$D$6</definedName>
    <definedName name="cost_straw_syrup" localSheetId="3">[1]Parameters!$D$6</definedName>
    <definedName name="cost_straw_syrup" localSheetId="4">[1]Parameters!$D$6</definedName>
    <definedName name="cost_straw_syrup">Parameters!$D$6</definedName>
    <definedName name="Disc_Rate" localSheetId="0">[1]Graph!$C$16</definedName>
    <definedName name="Disc_Rate">[1]Graph!$C$16</definedName>
    <definedName name="Disc_Rate_PM" localSheetId="0">[1]Parameters!$E$25</definedName>
    <definedName name="Disc_Rate_PM" localSheetId="3">[1]Parameters!$E$25</definedName>
    <definedName name="Disc_Rate_PM" localSheetId="4">[1]Parameters!$E$25</definedName>
    <definedName name="Disc_Rate_PM">Parameters!$E$24</definedName>
    <definedName name="Electr_Summer" localSheetId="0">[1]Parameters!$D$17</definedName>
    <definedName name="Electr_Summer" localSheetId="3">[1]Parameters!$D$17</definedName>
    <definedName name="Electr_Summer" localSheetId="4">[1]Parameters!$D$17</definedName>
    <definedName name="Electr_Summer">Parameters!$D$18</definedName>
    <definedName name="Electr_winter" localSheetId="0">[1]Parameters!$E$17</definedName>
    <definedName name="Electr_winter" localSheetId="3">[1]Parameters!$E$17</definedName>
    <definedName name="Electr_winter" localSheetId="4">[1]Parameters!$E$17</definedName>
    <definedName name="Electr_winter">Parameters!$E$18</definedName>
    <definedName name="Interest" localSheetId="0">[1]Parameters!$D$21</definedName>
    <definedName name="Interest" localSheetId="3">[1]Parameters!$D$21</definedName>
    <definedName name="Interest" localSheetId="4">[1]Parameters!$D$21</definedName>
    <definedName name="Interest">Parameters!#REF!</definedName>
    <definedName name="Loan" localSheetId="0">[1]Parameters!$D$20</definedName>
    <definedName name="Loan" localSheetId="3">[1]Parameters!$D$20</definedName>
    <definedName name="Loan" localSheetId="4">[1]Parameters!$D$20</definedName>
    <definedName name="Loan">Parameters!#REF!</definedName>
    <definedName name="prop_choc_syrup" localSheetId="0">[1]Parameters!$D$8</definedName>
    <definedName name="prop_choc_syrup" localSheetId="3">[1]Parameters!$D$8</definedName>
    <definedName name="prop_choc_syrup" localSheetId="4">[1]Parameters!$D$8</definedName>
    <definedName name="prop_choc_syrup">Parameters!$D$8</definedName>
    <definedName name="prop_straw_syrup" localSheetId="0">[1]Parameters!$D$9</definedName>
    <definedName name="prop_straw_syrup" localSheetId="3">[1]Parameters!$D$9</definedName>
    <definedName name="prop_straw_syrup" localSheetId="4">[1]Parameters!$D$9</definedName>
    <definedName name="prop_straw_syrup">Parameters!$D$9</definedName>
    <definedName name="Rent" localSheetId="0">[1]Parameters!$D$15</definedName>
    <definedName name="Rent" localSheetId="3">[1]Parameters!$D$15</definedName>
    <definedName name="Rent" localSheetId="4">[1]Parameters!$D$15</definedName>
    <definedName name="Rent">Parameters!$D$15</definedName>
    <definedName name="Salary" localSheetId="0">[1]Parameters!$D$16</definedName>
    <definedName name="Salary" localSheetId="3">[1]Parameters!$D$16</definedName>
    <definedName name="Salary" localSheetId="4">[1]Parameters!$D$16</definedName>
    <definedName name="Salary">Parameters!$D$16</definedName>
    <definedName name="SP_choc_syrup" localSheetId="0">[1]Parameters!$D$12</definedName>
    <definedName name="SP_choc_syrup" localSheetId="3">[1]Parameters!$D$12</definedName>
    <definedName name="SP_choc_syrup" localSheetId="4">[1]Parameters!$D$12</definedName>
    <definedName name="SP_choc_syrup">Parameters!$D$12</definedName>
    <definedName name="SP_icecream" localSheetId="0">[1]Parameters!$D$11</definedName>
    <definedName name="SP_icecream" localSheetId="3">[1]Parameters!$D$11</definedName>
    <definedName name="SP_icecream" localSheetId="4">[1]Parameters!$D$11</definedName>
    <definedName name="SP_icecream">Parameters!$D$11</definedName>
    <definedName name="SP_icecream_winter" localSheetId="0">[1]Parameters!$E$11</definedName>
    <definedName name="SP_icecream_winter" localSheetId="3">[1]Parameters!$E$11</definedName>
    <definedName name="SP_icecream_winter" localSheetId="4">[1]Parameters!$E$11</definedName>
    <definedName name="SP_icecream_winter">Parameters!$E$11</definedName>
    <definedName name="SP_straw_syrup" localSheetId="0">[1]Parameters!$D$13</definedName>
    <definedName name="SP_straw_syrup" localSheetId="3">[1]Parameters!$D$13</definedName>
    <definedName name="SP_straw_syrup" localSheetId="4">[1]Parameters!$D$13</definedName>
    <definedName name="SP_straw_syrup">Parameters!$D$13</definedName>
    <definedName name="Tax_rate" localSheetId="0">[1]Parameters!$D$23</definedName>
    <definedName name="Tax_rate" localSheetId="3">[1]Parameters!$D$23</definedName>
    <definedName name="Tax_rate" localSheetId="4">[1]Parameters!$D$23</definedName>
    <definedName name="Tax_rate">Parameters!$D$22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 i="4" l="1"/>
  <c r="R2" i="4"/>
  <c r="R4" i="4" s="1"/>
  <c r="R3" i="5"/>
  <c r="R2" i="5"/>
  <c r="R4" i="5" l="1"/>
  <c r="L3" i="5" l="1"/>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J15"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D3" i="5"/>
  <c r="D4" i="5"/>
  <c r="E4" i="5" s="1"/>
  <c r="D5" i="5"/>
  <c r="D6" i="5"/>
  <c r="F6" i="5" s="1"/>
  <c r="D7" i="5"/>
  <c r="D8" i="5"/>
  <c r="D9" i="5"/>
  <c r="F9" i="5" s="1"/>
  <c r="D10" i="5"/>
  <c r="D11" i="5"/>
  <c r="D12" i="5"/>
  <c r="F12" i="5" s="1"/>
  <c r="D13" i="5"/>
  <c r="F13" i="5" s="1"/>
  <c r="D14" i="5"/>
  <c r="F14" i="5" s="1"/>
  <c r="D15" i="5"/>
  <c r="D16" i="5"/>
  <c r="D17" i="5"/>
  <c r="D18" i="5"/>
  <c r="E18" i="5" s="1"/>
  <c r="H18" i="5" s="1"/>
  <c r="D19" i="5"/>
  <c r="D20" i="5"/>
  <c r="D21" i="5"/>
  <c r="F21" i="5" s="1"/>
  <c r="H21" i="5" s="1"/>
  <c r="D22" i="5"/>
  <c r="D23" i="5"/>
  <c r="E23" i="5" s="1"/>
  <c r="D24" i="5"/>
  <c r="D25" i="5"/>
  <c r="E25" i="5" s="1"/>
  <c r="D26" i="5"/>
  <c r="F26" i="5" s="1"/>
  <c r="D27" i="5"/>
  <c r="D28" i="5"/>
  <c r="D29" i="5"/>
  <c r="D30" i="5"/>
  <c r="D31" i="5"/>
  <c r="D32" i="5"/>
  <c r="D33" i="5"/>
  <c r="D34" i="5"/>
  <c r="D35" i="5"/>
  <c r="F35" i="5" s="1"/>
  <c r="D36" i="5"/>
  <c r="D37" i="5"/>
  <c r="D38" i="5"/>
  <c r="D39" i="5"/>
  <c r="D40" i="5"/>
  <c r="D41" i="5"/>
  <c r="D42" i="5"/>
  <c r="F42" i="5" s="1"/>
  <c r="D43" i="5"/>
  <c r="D44" i="5"/>
  <c r="D45" i="5"/>
  <c r="F45" i="5" s="1"/>
  <c r="D46" i="5"/>
  <c r="D47" i="5"/>
  <c r="E47" i="5" s="1"/>
  <c r="D48" i="5"/>
  <c r="F48" i="5" s="1"/>
  <c r="D49" i="5"/>
  <c r="D50" i="5"/>
  <c r="D51" i="5"/>
  <c r="D52" i="5"/>
  <c r="D53" i="5"/>
  <c r="D54" i="5"/>
  <c r="F54" i="5" s="1"/>
  <c r="D55" i="5"/>
  <c r="D56" i="5"/>
  <c r="D57" i="5"/>
  <c r="F57" i="5" s="1"/>
  <c r="D58" i="5"/>
  <c r="F58" i="5" s="1"/>
  <c r="D59" i="5"/>
  <c r="E59" i="5" s="1"/>
  <c r="D60" i="5"/>
  <c r="D61" i="5"/>
  <c r="F61" i="5" s="1"/>
  <c r="D62" i="5"/>
  <c r="F62" i="5" s="1"/>
  <c r="D63" i="5"/>
  <c r="D64" i="5"/>
  <c r="D65" i="5"/>
  <c r="D66" i="5"/>
  <c r="F66" i="5" s="1"/>
  <c r="D67" i="5"/>
  <c r="D68" i="5"/>
  <c r="E68" i="5" s="1"/>
  <c r="D69" i="5"/>
  <c r="D70" i="5"/>
  <c r="D71" i="5"/>
  <c r="E71" i="5" s="1"/>
  <c r="D72" i="5"/>
  <c r="F72" i="5" s="1"/>
  <c r="D73" i="5"/>
  <c r="D74" i="5"/>
  <c r="F74" i="5" s="1"/>
  <c r="D75" i="5"/>
  <c r="D76" i="5"/>
  <c r="D77" i="5"/>
  <c r="D78" i="5"/>
  <c r="D79" i="5"/>
  <c r="D80" i="5"/>
  <c r="F80" i="5" s="1"/>
  <c r="D81" i="5"/>
  <c r="D82" i="5"/>
  <c r="F82" i="5" s="1"/>
  <c r="D83" i="5"/>
  <c r="E83" i="5" s="1"/>
  <c r="D84" i="5"/>
  <c r="F84" i="5" s="1"/>
  <c r="D85" i="5"/>
  <c r="F85" i="5" s="1"/>
  <c r="D86" i="5"/>
  <c r="D87" i="5"/>
  <c r="D88" i="5"/>
  <c r="D89" i="5"/>
  <c r="D90" i="5"/>
  <c r="D91" i="5"/>
  <c r="D92" i="5"/>
  <c r="F92" i="5" s="1"/>
  <c r="D93" i="5"/>
  <c r="D94" i="5"/>
  <c r="D95" i="5"/>
  <c r="E95" i="5" s="1"/>
  <c r="D96" i="5"/>
  <c r="D97" i="5"/>
  <c r="D98" i="5"/>
  <c r="F98" i="5" s="1"/>
  <c r="D99" i="5"/>
  <c r="D100" i="5"/>
  <c r="D101" i="5"/>
  <c r="D102" i="5"/>
  <c r="E102" i="5" s="1"/>
  <c r="H102" i="5" s="1"/>
  <c r="D103" i="5"/>
  <c r="D104" i="5"/>
  <c r="F104" i="5" s="1"/>
  <c r="D105" i="5"/>
  <c r="E105" i="5" s="1"/>
  <c r="D106" i="5"/>
  <c r="D107" i="5"/>
  <c r="D108" i="5"/>
  <c r="F108" i="5" s="1"/>
  <c r="D109" i="5"/>
  <c r="D110" i="5"/>
  <c r="D111" i="5"/>
  <c r="D112" i="5"/>
  <c r="D113" i="5"/>
  <c r="D114" i="5"/>
  <c r="E114" i="5" s="1"/>
  <c r="D115" i="5"/>
  <c r="D116" i="5"/>
  <c r="D117" i="5"/>
  <c r="F117" i="5" s="1"/>
  <c r="D118" i="5"/>
  <c r="F118" i="5" s="1"/>
  <c r="D119" i="5"/>
  <c r="D120" i="5"/>
  <c r="F120" i="5" s="1"/>
  <c r="D121" i="5"/>
  <c r="D122" i="5"/>
  <c r="A122" i="5"/>
  <c r="A121" i="5"/>
  <c r="A120" i="5"/>
  <c r="A119" i="5"/>
  <c r="A118" i="5"/>
  <c r="A117" i="5"/>
  <c r="F116" i="5"/>
  <c r="E116" i="5"/>
  <c r="A116" i="5"/>
  <c r="F115" i="5"/>
  <c r="A115" i="5"/>
  <c r="A114" i="5"/>
  <c r="A113" i="5"/>
  <c r="F112" i="5"/>
  <c r="E112" i="5"/>
  <c r="A112" i="5"/>
  <c r="F111" i="5"/>
  <c r="E111" i="5"/>
  <c r="H111" i="5" s="1"/>
  <c r="A111" i="5"/>
  <c r="A110" i="5"/>
  <c r="A109" i="5"/>
  <c r="A108" i="5"/>
  <c r="A107" i="5"/>
  <c r="A106" i="5"/>
  <c r="F105" i="5"/>
  <c r="A105" i="5"/>
  <c r="A104" i="5"/>
  <c r="F103" i="5"/>
  <c r="A103" i="5"/>
  <c r="F102" i="5"/>
  <c r="A102" i="5"/>
  <c r="F101" i="5"/>
  <c r="A101" i="5"/>
  <c r="A100" i="5"/>
  <c r="A99" i="5"/>
  <c r="A98" i="5"/>
  <c r="A97" i="5"/>
  <c r="F96" i="5"/>
  <c r="E96" i="5"/>
  <c r="A96" i="5"/>
  <c r="A95" i="5"/>
  <c r="F94" i="5"/>
  <c r="A94" i="5"/>
  <c r="F93" i="5"/>
  <c r="A93" i="5"/>
  <c r="A92" i="5"/>
  <c r="F91" i="5"/>
  <c r="E91" i="5"/>
  <c r="A91" i="5"/>
  <c r="F90" i="5"/>
  <c r="E90" i="5"/>
  <c r="A90" i="5"/>
  <c r="E89" i="5"/>
  <c r="A89" i="5"/>
  <c r="F88" i="5"/>
  <c r="E88" i="5"/>
  <c r="A88" i="5"/>
  <c r="A87" i="5"/>
  <c r="A86" i="5"/>
  <c r="A85" i="5"/>
  <c r="E84" i="5"/>
  <c r="A84" i="5"/>
  <c r="A83" i="5"/>
  <c r="A82" i="5"/>
  <c r="F81" i="5"/>
  <c r="E81" i="5"/>
  <c r="A81" i="5"/>
  <c r="A80" i="5"/>
  <c r="A79" i="5"/>
  <c r="F78" i="5"/>
  <c r="E78" i="5"/>
  <c r="A78" i="5"/>
  <c r="A77" i="5"/>
  <c r="A76" i="5"/>
  <c r="A75" i="5"/>
  <c r="A74" i="5"/>
  <c r="A73" i="5"/>
  <c r="A72" i="5"/>
  <c r="A71" i="5"/>
  <c r="F70" i="5"/>
  <c r="A70" i="5"/>
  <c r="A69" i="5"/>
  <c r="A68" i="5"/>
  <c r="F67" i="5"/>
  <c r="E67" i="5"/>
  <c r="H67" i="5" s="1"/>
  <c r="A67" i="5"/>
  <c r="A66" i="5"/>
  <c r="A65" i="5"/>
  <c r="A64" i="5"/>
  <c r="F63" i="5"/>
  <c r="E63" i="5"/>
  <c r="A63" i="5"/>
  <c r="A62" i="5"/>
  <c r="E61" i="5"/>
  <c r="A61" i="5"/>
  <c r="A60" i="5"/>
  <c r="F59" i="5"/>
  <c r="A59" i="5"/>
  <c r="A58" i="5"/>
  <c r="A57" i="5"/>
  <c r="A56" i="5"/>
  <c r="F55" i="5"/>
  <c r="A55" i="5"/>
  <c r="E54" i="5"/>
  <c r="A54" i="5"/>
  <c r="E53" i="5"/>
  <c r="F53" i="5"/>
  <c r="A53" i="5"/>
  <c r="E52" i="5"/>
  <c r="A52" i="5"/>
  <c r="F51" i="5"/>
  <c r="A51" i="5"/>
  <c r="A50" i="5"/>
  <c r="A49" i="5"/>
  <c r="E48" i="5"/>
  <c r="A48" i="5"/>
  <c r="A47" i="5"/>
  <c r="A46" i="5"/>
  <c r="E45" i="5"/>
  <c r="A45" i="5"/>
  <c r="A44" i="5"/>
  <c r="F43" i="5"/>
  <c r="A43" i="5"/>
  <c r="A42" i="5"/>
  <c r="A41" i="5"/>
  <c r="A40" i="5"/>
  <c r="F39" i="5"/>
  <c r="E39" i="5"/>
  <c r="A39" i="5"/>
  <c r="A38" i="5"/>
  <c r="A37" i="5"/>
  <c r="F36" i="5"/>
  <c r="E36" i="5"/>
  <c r="A36" i="5"/>
  <c r="A35" i="5"/>
  <c r="A34" i="5"/>
  <c r="A33" i="5"/>
  <c r="A32" i="5"/>
  <c r="B31" i="5"/>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A31" i="5"/>
  <c r="F30" i="5"/>
  <c r="E30" i="5"/>
  <c r="A30" i="5"/>
  <c r="E29" i="5"/>
  <c r="A29" i="5"/>
  <c r="A28" i="5"/>
  <c r="F27" i="5"/>
  <c r="A27" i="5"/>
  <c r="E26" i="5"/>
  <c r="A26" i="5"/>
  <c r="A25" i="5"/>
  <c r="E24" i="5"/>
  <c r="A24" i="5"/>
  <c r="A23" i="5"/>
  <c r="A22" i="5"/>
  <c r="E21" i="5"/>
  <c r="A21" i="5"/>
  <c r="A20" i="5"/>
  <c r="A19" i="5"/>
  <c r="F18" i="5"/>
  <c r="A18" i="5"/>
  <c r="A17" i="5"/>
  <c r="F16" i="5"/>
  <c r="E16" i="5"/>
  <c r="A16" i="5"/>
  <c r="F15" i="5"/>
  <c r="E15" i="5"/>
  <c r="A15" i="5"/>
  <c r="A14" i="5"/>
  <c r="E13" i="5"/>
  <c r="A13" i="5"/>
  <c r="A12" i="5"/>
  <c r="A11" i="5"/>
  <c r="F10" i="5"/>
  <c r="A10" i="5"/>
  <c r="A9" i="5"/>
  <c r="F8" i="5"/>
  <c r="A8" i="5"/>
  <c r="F7" i="5"/>
  <c r="E7" i="5"/>
  <c r="H7" i="5" s="1"/>
  <c r="A7" i="5"/>
  <c r="E6" i="5"/>
  <c r="A6" i="5"/>
  <c r="J5" i="5"/>
  <c r="J6" i="5" s="1"/>
  <c r="J7" i="5" s="1"/>
  <c r="J8" i="5" s="1"/>
  <c r="J9" i="5" s="1"/>
  <c r="J10" i="5" s="1"/>
  <c r="J11" i="5" s="1"/>
  <c r="J12" i="5" s="1"/>
  <c r="J13" i="5" s="1"/>
  <c r="J14" i="5" s="1"/>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s="1"/>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J81" i="5" s="1"/>
  <c r="J82" i="5" s="1"/>
  <c r="J83" i="5" s="1"/>
  <c r="J84" i="5" s="1"/>
  <c r="J85" i="5" s="1"/>
  <c r="J86" i="5" s="1"/>
  <c r="J87" i="5" s="1"/>
  <c r="J88" i="5" s="1"/>
  <c r="J89" i="5" s="1"/>
  <c r="J90" i="5" s="1"/>
  <c r="J91" i="5" s="1"/>
  <c r="J92" i="5" s="1"/>
  <c r="J93" i="5" s="1"/>
  <c r="J94" i="5" s="1"/>
  <c r="J95" i="5" s="1"/>
  <c r="J96" i="5" s="1"/>
  <c r="J97" i="5" s="1"/>
  <c r="J98" i="5" s="1"/>
  <c r="J99" i="5" s="1"/>
  <c r="J100" i="5" s="1"/>
  <c r="J101" i="5" s="1"/>
  <c r="J102" i="5" s="1"/>
  <c r="J103" i="5" s="1"/>
  <c r="J104" i="5" s="1"/>
  <c r="J105" i="5" s="1"/>
  <c r="J106" i="5" s="1"/>
  <c r="J107" i="5" s="1"/>
  <c r="J108" i="5" s="1"/>
  <c r="J109" i="5" s="1"/>
  <c r="J110" i="5" s="1"/>
  <c r="J111" i="5" s="1"/>
  <c r="J112" i="5" s="1"/>
  <c r="J113" i="5" s="1"/>
  <c r="J114" i="5" s="1"/>
  <c r="J115" i="5" s="1"/>
  <c r="J116" i="5" s="1"/>
  <c r="J117" i="5" s="1"/>
  <c r="J118" i="5" s="1"/>
  <c r="J119" i="5" s="1"/>
  <c r="J120" i="5" s="1"/>
  <c r="J121" i="5" s="1"/>
  <c r="J122" i="5" s="1"/>
  <c r="I5" i="5"/>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A5" i="5"/>
  <c r="J4" i="5"/>
  <c r="F4" i="5"/>
  <c r="B4" i="5"/>
  <c r="B5" i="5" s="1"/>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A4" i="5"/>
  <c r="J3" i="5"/>
  <c r="I3" i="5"/>
  <c r="I4" i="5" s="1"/>
  <c r="A3" i="5"/>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J3" i="4"/>
  <c r="J4" i="4" s="1"/>
  <c r="J5" i="4" s="1"/>
  <c r="J6" i="4" s="1"/>
  <c r="J7" i="4" s="1"/>
  <c r="J8" i="4" s="1"/>
  <c r="J9" i="4" s="1"/>
  <c r="J10" i="4" s="1"/>
  <c r="J11" i="4" s="1"/>
  <c r="J12" i="4" s="1"/>
  <c r="J13" i="4" s="1"/>
  <c r="J14" i="4" s="1"/>
  <c r="J15" i="4" s="1"/>
  <c r="J16" i="4" s="1"/>
  <c r="J17" i="4" s="1"/>
  <c r="J18" i="4" s="1"/>
  <c r="J19" i="4" s="1"/>
  <c r="J20" i="4" s="1"/>
  <c r="J21" i="4" s="1"/>
  <c r="J22" i="4" s="1"/>
  <c r="J23" i="4" s="1"/>
  <c r="J24" i="4" s="1"/>
  <c r="J25" i="4" s="1"/>
  <c r="J26" i="4" s="1"/>
  <c r="J27" i="4" s="1"/>
  <c r="J28" i="4" s="1"/>
  <c r="J29" i="4" s="1"/>
  <c r="J30" i="4" s="1"/>
  <c r="J31" i="4" s="1"/>
  <c r="J32" i="4" s="1"/>
  <c r="J33" i="4" s="1"/>
  <c r="J34" i="4" s="1"/>
  <c r="J35" i="4" s="1"/>
  <c r="J36" i="4" s="1"/>
  <c r="J37" i="4" s="1"/>
  <c r="J38" i="4" s="1"/>
  <c r="J39" i="4" s="1"/>
  <c r="J40" i="4" s="1"/>
  <c r="J41" i="4" s="1"/>
  <c r="J42" i="4" s="1"/>
  <c r="J43" i="4" s="1"/>
  <c r="J44" i="4" s="1"/>
  <c r="J45" i="4" s="1"/>
  <c r="J46" i="4" s="1"/>
  <c r="J47" i="4" s="1"/>
  <c r="J48" i="4" s="1"/>
  <c r="J49" i="4" s="1"/>
  <c r="J50" i="4" s="1"/>
  <c r="J51" i="4" s="1"/>
  <c r="J52" i="4" s="1"/>
  <c r="J53" i="4" s="1"/>
  <c r="J54" i="4" s="1"/>
  <c r="J55" i="4" s="1"/>
  <c r="J56" i="4" s="1"/>
  <c r="J57" i="4" s="1"/>
  <c r="J58" i="4" s="1"/>
  <c r="J59" i="4" s="1"/>
  <c r="J60" i="4" s="1"/>
  <c r="J61" i="4" s="1"/>
  <c r="J62" i="4" s="1"/>
  <c r="J63" i="4" s="1"/>
  <c r="J64" i="4" s="1"/>
  <c r="J65" i="4" s="1"/>
  <c r="J66" i="4" s="1"/>
  <c r="J67" i="4" s="1"/>
  <c r="J68" i="4" s="1"/>
  <c r="J69" i="4" s="1"/>
  <c r="J70" i="4" s="1"/>
  <c r="J71" i="4" s="1"/>
  <c r="J72" i="4" s="1"/>
  <c r="J73" i="4" s="1"/>
  <c r="J74" i="4" s="1"/>
  <c r="J75" i="4" s="1"/>
  <c r="J76" i="4" s="1"/>
  <c r="J77" i="4" s="1"/>
  <c r="J78" i="4" s="1"/>
  <c r="J79" i="4" s="1"/>
  <c r="J80" i="4" s="1"/>
  <c r="J81" i="4" s="1"/>
  <c r="J82" i="4" s="1"/>
  <c r="J83" i="4" s="1"/>
  <c r="J84" i="4" s="1"/>
  <c r="J85" i="4" s="1"/>
  <c r="J86" i="4" s="1"/>
  <c r="J87" i="4" s="1"/>
  <c r="J88" i="4" s="1"/>
  <c r="J89" i="4" s="1"/>
  <c r="J90" i="4" s="1"/>
  <c r="J91" i="4" s="1"/>
  <c r="J92" i="4" s="1"/>
  <c r="J93" i="4" s="1"/>
  <c r="J94" i="4" s="1"/>
  <c r="J95" i="4" s="1"/>
  <c r="J96" i="4" s="1"/>
  <c r="J97" i="4" s="1"/>
  <c r="J98" i="4" s="1"/>
  <c r="J99" i="4" s="1"/>
  <c r="J100" i="4" s="1"/>
  <c r="J101" i="4" s="1"/>
  <c r="J102" i="4" s="1"/>
  <c r="J103" i="4" s="1"/>
  <c r="J104" i="4" s="1"/>
  <c r="J105" i="4" s="1"/>
  <c r="J106" i="4" s="1"/>
  <c r="J107" i="4" s="1"/>
  <c r="J108" i="4" s="1"/>
  <c r="J109" i="4" s="1"/>
  <c r="J110" i="4" s="1"/>
  <c r="J111" i="4" s="1"/>
  <c r="J112" i="4" s="1"/>
  <c r="J113" i="4" s="1"/>
  <c r="J114" i="4" s="1"/>
  <c r="J115" i="4" s="1"/>
  <c r="J116" i="4" s="1"/>
  <c r="J117" i="4" s="1"/>
  <c r="J118" i="4" s="1"/>
  <c r="J119" i="4" s="1"/>
  <c r="J120" i="4" s="1"/>
  <c r="J121" i="4" s="1"/>
  <c r="J122" i="4"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D3" i="4"/>
  <c r="D4" i="4"/>
  <c r="D5" i="4"/>
  <c r="D6" i="4"/>
  <c r="D7" i="4"/>
  <c r="D8" i="4"/>
  <c r="F8" i="4" s="1"/>
  <c r="D9" i="4"/>
  <c r="F9" i="4" s="1"/>
  <c r="D10" i="4"/>
  <c r="D11" i="4"/>
  <c r="D12" i="4"/>
  <c r="D13" i="4"/>
  <c r="D14" i="4"/>
  <c r="D15" i="4"/>
  <c r="D16" i="4"/>
  <c r="D17" i="4"/>
  <c r="D18" i="4"/>
  <c r="D19" i="4"/>
  <c r="D20" i="4"/>
  <c r="F20" i="4" s="1"/>
  <c r="D21" i="4"/>
  <c r="F21" i="4" s="1"/>
  <c r="D22" i="4"/>
  <c r="F22" i="4" s="1"/>
  <c r="D23" i="4"/>
  <c r="F23" i="4" s="1"/>
  <c r="D24" i="4"/>
  <c r="F24" i="4" s="1"/>
  <c r="D25" i="4"/>
  <c r="F25" i="4" s="1"/>
  <c r="D26" i="4"/>
  <c r="F26" i="4" s="1"/>
  <c r="D27" i="4"/>
  <c r="D28" i="4"/>
  <c r="D29" i="4"/>
  <c r="D30" i="4"/>
  <c r="D31" i="4"/>
  <c r="D32" i="4"/>
  <c r="F32" i="4" s="1"/>
  <c r="D33" i="4"/>
  <c r="F33" i="4" s="1"/>
  <c r="D34" i="4"/>
  <c r="F34" i="4" s="1"/>
  <c r="D35" i="4"/>
  <c r="F35" i="4" s="1"/>
  <c r="D36" i="4"/>
  <c r="F36" i="4" s="1"/>
  <c r="D37" i="4"/>
  <c r="D38" i="4"/>
  <c r="D39" i="4"/>
  <c r="D40" i="4"/>
  <c r="D41" i="4"/>
  <c r="D42" i="4"/>
  <c r="D43" i="4"/>
  <c r="F43" i="4" s="1"/>
  <c r="D44" i="4"/>
  <c r="F44" i="4" s="1"/>
  <c r="D45" i="4"/>
  <c r="F45" i="4" s="1"/>
  <c r="D46" i="4"/>
  <c r="D47" i="4"/>
  <c r="D48" i="4"/>
  <c r="D49" i="4"/>
  <c r="D50" i="4"/>
  <c r="D51" i="4"/>
  <c r="D52" i="4"/>
  <c r="D53" i="4"/>
  <c r="D54" i="4"/>
  <c r="D55" i="4"/>
  <c r="D56" i="4"/>
  <c r="F56" i="4" s="1"/>
  <c r="D57" i="4"/>
  <c r="F57" i="4" s="1"/>
  <c r="D58" i="4"/>
  <c r="E58" i="4" s="1"/>
  <c r="D59" i="4"/>
  <c r="F59" i="4" s="1"/>
  <c r="D60" i="4"/>
  <c r="F60" i="4" s="1"/>
  <c r="D61" i="4"/>
  <c r="F61" i="4" s="1"/>
  <c r="D62" i="4"/>
  <c r="F62" i="4" s="1"/>
  <c r="D63" i="4"/>
  <c r="D64" i="4"/>
  <c r="D65" i="4"/>
  <c r="D66" i="4"/>
  <c r="D67" i="4"/>
  <c r="F67" i="4" s="1"/>
  <c r="D68" i="4"/>
  <c r="F68" i="4" s="1"/>
  <c r="D69" i="4"/>
  <c r="F69" i="4" s="1"/>
  <c r="D70" i="4"/>
  <c r="F70" i="4" s="1"/>
  <c r="D71" i="4"/>
  <c r="F71" i="4" s="1"/>
  <c r="D72" i="4"/>
  <c r="F72" i="4" s="1"/>
  <c r="D73" i="4"/>
  <c r="D74" i="4"/>
  <c r="D75" i="4"/>
  <c r="D76" i="4"/>
  <c r="D77" i="4"/>
  <c r="D78" i="4"/>
  <c r="D79" i="4"/>
  <c r="F79" i="4" s="1"/>
  <c r="D80" i="4"/>
  <c r="F80" i="4" s="1"/>
  <c r="D81" i="4"/>
  <c r="F81" i="4" s="1"/>
  <c r="D82" i="4"/>
  <c r="D83" i="4"/>
  <c r="F83" i="4" s="1"/>
  <c r="D84" i="4"/>
  <c r="D85" i="4"/>
  <c r="D86" i="4"/>
  <c r="D87" i="4"/>
  <c r="D88" i="4"/>
  <c r="D89" i="4"/>
  <c r="D90" i="4"/>
  <c r="D91" i="4"/>
  <c r="D92" i="4"/>
  <c r="F92" i="4" s="1"/>
  <c r="D93" i="4"/>
  <c r="F93" i="4" s="1"/>
  <c r="D94" i="4"/>
  <c r="F94" i="4" s="1"/>
  <c r="D95" i="4"/>
  <c r="F95" i="4" s="1"/>
  <c r="D96" i="4"/>
  <c r="F96" i="4" s="1"/>
  <c r="D97" i="4"/>
  <c r="F97" i="4" s="1"/>
  <c r="D98" i="4"/>
  <c r="F98" i="4" s="1"/>
  <c r="D99" i="4"/>
  <c r="D100" i="4"/>
  <c r="D101" i="4"/>
  <c r="D102" i="4"/>
  <c r="D103" i="4"/>
  <c r="F103" i="4" s="1"/>
  <c r="D104" i="4"/>
  <c r="F104" i="4" s="1"/>
  <c r="D105" i="4"/>
  <c r="F105" i="4" s="1"/>
  <c r="D106" i="4"/>
  <c r="F106" i="4" s="1"/>
  <c r="D107" i="4"/>
  <c r="F107" i="4" s="1"/>
  <c r="D108" i="4"/>
  <c r="F108" i="4" s="1"/>
  <c r="D109" i="4"/>
  <c r="D110" i="4"/>
  <c r="D111" i="4"/>
  <c r="D112" i="4"/>
  <c r="D113" i="4"/>
  <c r="D114" i="4"/>
  <c r="D115" i="4"/>
  <c r="D116" i="4"/>
  <c r="F116" i="4" s="1"/>
  <c r="D117" i="4"/>
  <c r="F117" i="4" s="1"/>
  <c r="D118" i="4"/>
  <c r="D119" i="4"/>
  <c r="F119" i="4" s="1"/>
  <c r="D120" i="4"/>
  <c r="D121" i="4"/>
  <c r="D122" i="4"/>
  <c r="E24" i="3"/>
  <c r="H30" i="5" l="1"/>
  <c r="M30" i="5" s="1"/>
  <c r="H71" i="5"/>
  <c r="H47" i="5"/>
  <c r="H120" i="5"/>
  <c r="H26" i="5"/>
  <c r="H13" i="5"/>
  <c r="M13" i="5" s="1"/>
  <c r="H45" i="5"/>
  <c r="M45" i="5" s="1"/>
  <c r="N45" i="5" s="1"/>
  <c r="E37" i="5"/>
  <c r="E74" i="5"/>
  <c r="H84" i="5"/>
  <c r="F37" i="5"/>
  <c r="H37" i="5" s="1"/>
  <c r="M37" i="5" s="1"/>
  <c r="E62" i="5"/>
  <c r="H62" i="5" s="1"/>
  <c r="E60" i="5"/>
  <c r="E9" i="5"/>
  <c r="E12" i="5"/>
  <c r="H12" i="5" s="1"/>
  <c r="F47" i="5"/>
  <c r="F60" i="5"/>
  <c r="F114" i="5"/>
  <c r="H36" i="5"/>
  <c r="E108" i="5"/>
  <c r="H39" i="5"/>
  <c r="F24" i="5"/>
  <c r="H96" i="5"/>
  <c r="H116" i="5"/>
  <c r="E14" i="5"/>
  <c r="H14" i="5" s="1"/>
  <c r="H53" i="5"/>
  <c r="E120" i="5"/>
  <c r="E57" i="5"/>
  <c r="H57" i="5" s="1"/>
  <c r="F71" i="5"/>
  <c r="H54" i="5"/>
  <c r="E42" i="5"/>
  <c r="H42" i="5" s="1"/>
  <c r="E58" i="5"/>
  <c r="H58" i="5" s="1"/>
  <c r="E66" i="5"/>
  <c r="E72" i="5"/>
  <c r="H72" i="5" s="1"/>
  <c r="F83" i="5"/>
  <c r="H83" i="5" s="1"/>
  <c r="E98" i="5"/>
  <c r="H98" i="5" s="1"/>
  <c r="H63" i="5"/>
  <c r="H59" i="5"/>
  <c r="M14" i="5"/>
  <c r="F49" i="5"/>
  <c r="E49" i="5"/>
  <c r="H49" i="5"/>
  <c r="M49" i="5" s="1"/>
  <c r="F5" i="5"/>
  <c r="E5" i="5"/>
  <c r="M21" i="5"/>
  <c r="F3" i="5"/>
  <c r="E3" i="5"/>
  <c r="H3" i="5" s="1"/>
  <c r="M3" i="5" s="1"/>
  <c r="M42" i="5"/>
  <c r="M53" i="5"/>
  <c r="I31" i="5"/>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H15" i="5"/>
  <c r="H91" i="5"/>
  <c r="E20" i="5"/>
  <c r="H20" i="5" s="1"/>
  <c r="M20" i="5" s="1"/>
  <c r="E56" i="5"/>
  <c r="F20" i="5"/>
  <c r="H6" i="5"/>
  <c r="E38" i="5"/>
  <c r="H38" i="5" s="1"/>
  <c r="M38" i="5" s="1"/>
  <c r="F44" i="5"/>
  <c r="F19" i="5"/>
  <c r="F33" i="5"/>
  <c r="E33" i="5"/>
  <c r="F38" i="5"/>
  <c r="E46" i="5"/>
  <c r="F46" i="5"/>
  <c r="F65" i="5"/>
  <c r="E65" i="5"/>
  <c r="F73" i="5"/>
  <c r="H73" i="5" s="1"/>
  <c r="H78" i="5"/>
  <c r="F106" i="5"/>
  <c r="E106" i="5"/>
  <c r="H106" i="5" s="1"/>
  <c r="E121" i="5"/>
  <c r="M7" i="5"/>
  <c r="F17" i="5"/>
  <c r="E17" i="5"/>
  <c r="M36" i="5"/>
  <c r="H43" i="5"/>
  <c r="M43" i="5" s="1"/>
  <c r="H44" i="5"/>
  <c r="M44" i="5" s="1"/>
  <c r="E73" i="5"/>
  <c r="H90" i="5"/>
  <c r="F121" i="5"/>
  <c r="M26" i="5"/>
  <c r="H40" i="5"/>
  <c r="M40" i="5" s="1"/>
  <c r="E40" i="5"/>
  <c r="F40" i="5"/>
  <c r="E43" i="5"/>
  <c r="H48" i="5"/>
  <c r="F109" i="5"/>
  <c r="E109" i="5"/>
  <c r="E44" i="5"/>
  <c r="F56" i="5"/>
  <c r="H114" i="5"/>
  <c r="H61" i="5"/>
  <c r="F99" i="5"/>
  <c r="F28" i="5"/>
  <c r="H93" i="5"/>
  <c r="E99" i="5"/>
  <c r="H99" i="5" s="1"/>
  <c r="F113" i="5"/>
  <c r="E27" i="5"/>
  <c r="H27" i="5" s="1"/>
  <c r="M27" i="5" s="1"/>
  <c r="E19" i="5"/>
  <c r="F22" i="5"/>
  <c r="E22" i="5"/>
  <c r="H22" i="5" s="1"/>
  <c r="M22" i="5" s="1"/>
  <c r="F89" i="5"/>
  <c r="H89" i="5"/>
  <c r="H52" i="5"/>
  <c r="M52" i="5" s="1"/>
  <c r="M18" i="5"/>
  <c r="E28" i="5"/>
  <c r="F34" i="5"/>
  <c r="E34" i="5"/>
  <c r="F52" i="5"/>
  <c r="F79" i="5"/>
  <c r="E79" i="5"/>
  <c r="H81" i="5"/>
  <c r="E93" i="5"/>
  <c r="E113" i="5"/>
  <c r="E118" i="5"/>
  <c r="H118" i="5" s="1"/>
  <c r="F41" i="5"/>
  <c r="F77" i="5"/>
  <c r="E77" i="5"/>
  <c r="H77" i="5"/>
  <c r="F110" i="5"/>
  <c r="E110" i="5"/>
  <c r="H110" i="5"/>
  <c r="H4" i="5"/>
  <c r="M4" i="5" s="1"/>
  <c r="F23" i="5"/>
  <c r="F25" i="5"/>
  <c r="H25" i="5" s="1"/>
  <c r="M25" i="5" s="1"/>
  <c r="F32" i="5"/>
  <c r="E32" i="5"/>
  <c r="E41" i="5"/>
  <c r="E51" i="5"/>
  <c r="H51" i="5" s="1"/>
  <c r="M51" i="5" s="1"/>
  <c r="E55" i="5"/>
  <c r="H55" i="5" s="1"/>
  <c r="E92" i="5"/>
  <c r="E104" i="5"/>
  <c r="H104" i="5" s="1"/>
  <c r="F31" i="5"/>
  <c r="E31" i="5"/>
  <c r="F69" i="5"/>
  <c r="E69" i="5"/>
  <c r="H69" i="5"/>
  <c r="E50" i="5"/>
  <c r="E87" i="5"/>
  <c r="H87" i="5" s="1"/>
  <c r="F122" i="5"/>
  <c r="E122" i="5"/>
  <c r="H122" i="5" s="1"/>
  <c r="E8" i="5"/>
  <c r="H8" i="5" s="1"/>
  <c r="M8" i="5" s="1"/>
  <c r="E10" i="5"/>
  <c r="F11" i="5"/>
  <c r="E11" i="5"/>
  <c r="H16" i="5"/>
  <c r="M16" i="5" s="1"/>
  <c r="N16" i="5" s="1"/>
  <c r="O16" i="5" s="1"/>
  <c r="F29" i="5"/>
  <c r="H31" i="5"/>
  <c r="M31" i="5" s="1"/>
  <c r="M47" i="5"/>
  <c r="F50" i="5"/>
  <c r="F68" i="5"/>
  <c r="H68" i="5" s="1"/>
  <c r="E82" i="5"/>
  <c r="F87" i="5"/>
  <c r="E94" i="5"/>
  <c r="F100" i="5"/>
  <c r="E100" i="5"/>
  <c r="H100" i="5" s="1"/>
  <c r="E103" i="5"/>
  <c r="H103" i="5" s="1"/>
  <c r="F107" i="5"/>
  <c r="E107" i="5"/>
  <c r="E115" i="5"/>
  <c r="H115" i="5" s="1"/>
  <c r="F76" i="5"/>
  <c r="H76" i="5" s="1"/>
  <c r="F86" i="5"/>
  <c r="E97" i="5"/>
  <c r="E35" i="5"/>
  <c r="E64" i="5"/>
  <c r="E75" i="5"/>
  <c r="E76" i="5"/>
  <c r="E85" i="5"/>
  <c r="E86" i="5"/>
  <c r="F95" i="5"/>
  <c r="H95" i="5" s="1"/>
  <c r="F97" i="5"/>
  <c r="H105" i="5"/>
  <c r="E117" i="5"/>
  <c r="F64" i="5"/>
  <c r="H64" i="5" s="1"/>
  <c r="H74" i="5"/>
  <c r="F75" i="5"/>
  <c r="H88" i="5"/>
  <c r="F119" i="5"/>
  <c r="E119" i="5"/>
  <c r="E70" i="5"/>
  <c r="H70" i="5" s="1"/>
  <c r="E80" i="5"/>
  <c r="H80" i="5" s="1"/>
  <c r="E101" i="5"/>
  <c r="H101" i="5" s="1"/>
  <c r="H112" i="5"/>
  <c r="E91" i="4"/>
  <c r="F115" i="4"/>
  <c r="E78" i="4"/>
  <c r="F114" i="4"/>
  <c r="F66" i="4"/>
  <c r="F30" i="4"/>
  <c r="F6" i="4"/>
  <c r="E113" i="4"/>
  <c r="E101" i="4"/>
  <c r="E89" i="4"/>
  <c r="E77" i="4"/>
  <c r="E65" i="4"/>
  <c r="E53" i="4"/>
  <c r="E41" i="4"/>
  <c r="E29" i="4"/>
  <c r="E17" i="4"/>
  <c r="E5" i="4"/>
  <c r="F113" i="4"/>
  <c r="F101" i="4"/>
  <c r="F89" i="4"/>
  <c r="F77" i="4"/>
  <c r="F65" i="4"/>
  <c r="F53" i="4"/>
  <c r="F41" i="4"/>
  <c r="F29" i="4"/>
  <c r="F17" i="4"/>
  <c r="F5" i="4"/>
  <c r="E115" i="4"/>
  <c r="E19" i="4"/>
  <c r="F91" i="4"/>
  <c r="F55" i="4"/>
  <c r="F7" i="4"/>
  <c r="E114" i="4"/>
  <c r="E66" i="4"/>
  <c r="F102" i="4"/>
  <c r="F42" i="4"/>
  <c r="E112" i="4"/>
  <c r="E100" i="4"/>
  <c r="E88" i="4"/>
  <c r="E76" i="4"/>
  <c r="E64" i="4"/>
  <c r="M64" i="4" s="1"/>
  <c r="N64" i="4" s="1"/>
  <c r="E52" i="4"/>
  <c r="E40" i="4"/>
  <c r="E28" i="4"/>
  <c r="E16" i="4"/>
  <c r="E4" i="4"/>
  <c r="F112" i="4"/>
  <c r="F100" i="4"/>
  <c r="F88" i="4"/>
  <c r="F76" i="4"/>
  <c r="F64" i="4"/>
  <c r="F52" i="4"/>
  <c r="F40" i="4"/>
  <c r="F28" i="4"/>
  <c r="F16" i="4"/>
  <c r="F4" i="4"/>
  <c r="E103" i="4"/>
  <c r="E7" i="4"/>
  <c r="F31" i="4"/>
  <c r="E90" i="4"/>
  <c r="E6" i="4"/>
  <c r="F54" i="4"/>
  <c r="F18" i="4"/>
  <c r="M71" i="4"/>
  <c r="N71" i="4" s="1"/>
  <c r="E111" i="4"/>
  <c r="E99" i="4"/>
  <c r="E87" i="4"/>
  <c r="E75" i="4"/>
  <c r="E63" i="4"/>
  <c r="E51" i="4"/>
  <c r="E39" i="4"/>
  <c r="E27" i="4"/>
  <c r="M27" i="4" s="1"/>
  <c r="N27" i="4" s="1"/>
  <c r="E15" i="4"/>
  <c r="M15" i="4" s="1"/>
  <c r="N15" i="4" s="1"/>
  <c r="E3" i="4"/>
  <c r="F111" i="4"/>
  <c r="F99" i="4"/>
  <c r="F87" i="4"/>
  <c r="F75" i="4"/>
  <c r="F63" i="4"/>
  <c r="F51" i="4"/>
  <c r="F39" i="4"/>
  <c r="F27" i="4"/>
  <c r="F15" i="4"/>
  <c r="F3" i="4"/>
  <c r="E67" i="4"/>
  <c r="E102" i="4"/>
  <c r="E18" i="4"/>
  <c r="F78" i="4"/>
  <c r="E122" i="4"/>
  <c r="E110" i="4"/>
  <c r="E98" i="4"/>
  <c r="E86" i="4"/>
  <c r="E74" i="4"/>
  <c r="E62" i="4"/>
  <c r="E50" i="4"/>
  <c r="E38" i="4"/>
  <c r="E26" i="4"/>
  <c r="E14" i="4"/>
  <c r="F122" i="4"/>
  <c r="F110" i="4"/>
  <c r="F86" i="4"/>
  <c r="F74" i="4"/>
  <c r="F50" i="4"/>
  <c r="F38" i="4"/>
  <c r="F14" i="4"/>
  <c r="E31" i="4"/>
  <c r="E30" i="4"/>
  <c r="E121" i="4"/>
  <c r="E109" i="4"/>
  <c r="E97" i="4"/>
  <c r="E85" i="4"/>
  <c r="E73" i="4"/>
  <c r="E61" i="4"/>
  <c r="E49" i="4"/>
  <c r="E37" i="4"/>
  <c r="M37" i="4" s="1"/>
  <c r="N37" i="4" s="1"/>
  <c r="E25" i="4"/>
  <c r="E13" i="4"/>
  <c r="F121" i="4"/>
  <c r="F109" i="4"/>
  <c r="F85" i="4"/>
  <c r="F73" i="4"/>
  <c r="F49" i="4"/>
  <c r="F37" i="4"/>
  <c r="F13" i="4"/>
  <c r="E55" i="4"/>
  <c r="E42" i="4"/>
  <c r="E120" i="4"/>
  <c r="E108" i="4"/>
  <c r="E96" i="4"/>
  <c r="E84" i="4"/>
  <c r="E72" i="4"/>
  <c r="E60" i="4"/>
  <c r="E48" i="4"/>
  <c r="E36" i="4"/>
  <c r="E24" i="4"/>
  <c r="E12" i="4"/>
  <c r="F120" i="4"/>
  <c r="F84" i="4"/>
  <c r="F48" i="4"/>
  <c r="M48" i="4" s="1"/>
  <c r="N48" i="4" s="1"/>
  <c r="F12" i="4"/>
  <c r="F19" i="4"/>
  <c r="E54" i="4"/>
  <c r="F90" i="4"/>
  <c r="E119" i="4"/>
  <c r="M119" i="4" s="1"/>
  <c r="N119" i="4" s="1"/>
  <c r="E107" i="4"/>
  <c r="E95" i="4"/>
  <c r="E83" i="4"/>
  <c r="E71" i="4"/>
  <c r="E59" i="4"/>
  <c r="E47" i="4"/>
  <c r="E35" i="4"/>
  <c r="E23" i="4"/>
  <c r="E11" i="4"/>
  <c r="F47" i="4"/>
  <c r="F11" i="4"/>
  <c r="E79" i="4"/>
  <c r="E118" i="4"/>
  <c r="E70" i="4"/>
  <c r="E10" i="4"/>
  <c r="F58" i="4"/>
  <c r="E94" i="4"/>
  <c r="E34" i="4"/>
  <c r="F118" i="4"/>
  <c r="F10" i="4"/>
  <c r="E117" i="4"/>
  <c r="E105" i="4"/>
  <c r="E93" i="4"/>
  <c r="E81" i="4"/>
  <c r="E69" i="4"/>
  <c r="E57" i="4"/>
  <c r="E45" i="4"/>
  <c r="E33" i="4"/>
  <c r="E21" i="4"/>
  <c r="E9" i="4"/>
  <c r="E43" i="4"/>
  <c r="E106" i="4"/>
  <c r="E82" i="4"/>
  <c r="E46" i="4"/>
  <c r="E22" i="4"/>
  <c r="F82" i="4"/>
  <c r="F46" i="4"/>
  <c r="E116" i="4"/>
  <c r="E104" i="4"/>
  <c r="E92" i="4"/>
  <c r="E80" i="4"/>
  <c r="E68" i="4"/>
  <c r="E56" i="4"/>
  <c r="E44" i="4"/>
  <c r="E32" i="4"/>
  <c r="E20" i="4"/>
  <c r="E8" i="4"/>
  <c r="B4" i="4"/>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H56" i="5" l="1"/>
  <c r="H60" i="5"/>
  <c r="H19" i="5"/>
  <c r="M19" i="5" s="1"/>
  <c r="N44" i="5"/>
  <c r="O44" i="5" s="1"/>
  <c r="M39" i="5"/>
  <c r="N39" i="5" s="1"/>
  <c r="O39" i="5" s="1"/>
  <c r="H66" i="5"/>
  <c r="H29" i="5"/>
  <c r="M29" i="5" s="1"/>
  <c r="N29" i="5" s="1"/>
  <c r="H92" i="5"/>
  <c r="H32" i="5"/>
  <c r="M32" i="5" s="1"/>
  <c r="H28" i="5"/>
  <c r="M28" i="5" s="1"/>
  <c r="N28" i="5" s="1"/>
  <c r="O28" i="5" s="1"/>
  <c r="H121" i="5"/>
  <c r="H23" i="5"/>
  <c r="M23" i="5" s="1"/>
  <c r="N23" i="5" s="1"/>
  <c r="O23" i="5" s="1"/>
  <c r="H82" i="5"/>
  <c r="H9" i="5"/>
  <c r="M9" i="5" s="1"/>
  <c r="H107" i="5"/>
  <c r="H108" i="5"/>
  <c r="M12" i="5"/>
  <c r="H24" i="5"/>
  <c r="M24" i="5" s="1"/>
  <c r="H113" i="5"/>
  <c r="H97" i="5"/>
  <c r="N40" i="5"/>
  <c r="O40" i="5" s="1"/>
  <c r="H33" i="5"/>
  <c r="M33" i="5" s="1"/>
  <c r="N52" i="5"/>
  <c r="O52" i="5" s="1"/>
  <c r="M56" i="5"/>
  <c r="N56" i="5" s="1"/>
  <c r="O56" i="5" s="1"/>
  <c r="N49" i="5"/>
  <c r="O49" i="5" s="1"/>
  <c r="N12" i="5"/>
  <c r="O12" i="5" s="1"/>
  <c r="N8" i="5"/>
  <c r="O8" i="5" s="1"/>
  <c r="N13" i="5"/>
  <c r="O13" i="5"/>
  <c r="N26" i="5"/>
  <c r="O26" i="5" s="1"/>
  <c r="N43" i="5"/>
  <c r="O43" i="5"/>
  <c r="M55" i="5"/>
  <c r="N38" i="5"/>
  <c r="O38" i="5" s="1"/>
  <c r="N47" i="5"/>
  <c r="O47" i="5"/>
  <c r="N31" i="5"/>
  <c r="O31" i="5" s="1"/>
  <c r="N53" i="5"/>
  <c r="O53" i="5" s="1"/>
  <c r="H109" i="5"/>
  <c r="N7" i="5"/>
  <c r="O7" i="5"/>
  <c r="N25" i="5"/>
  <c r="O25" i="5" s="1"/>
  <c r="M6" i="5"/>
  <c r="N21" i="5"/>
  <c r="O21" i="5" s="1"/>
  <c r="H34" i="5"/>
  <c r="M34" i="5" s="1"/>
  <c r="N34" i="5" s="1"/>
  <c r="O34" i="5" s="1"/>
  <c r="H119" i="5"/>
  <c r="H35" i="5"/>
  <c r="M35" i="5" s="1"/>
  <c r="N4" i="5"/>
  <c r="O4" i="5" s="1"/>
  <c r="H86" i="5"/>
  <c r="N19" i="5"/>
  <c r="N42" i="5"/>
  <c r="O42" i="5" s="1"/>
  <c r="H85" i="5"/>
  <c r="N18" i="5"/>
  <c r="O18" i="5" s="1"/>
  <c r="H17" i="5"/>
  <c r="M17" i="5" s="1"/>
  <c r="H46" i="5"/>
  <c r="M46" i="5" s="1"/>
  <c r="N46" i="5" s="1"/>
  <c r="O46" i="5" s="1"/>
  <c r="N37" i="5"/>
  <c r="O37" i="5" s="1"/>
  <c r="O45" i="5"/>
  <c r="N36" i="5"/>
  <c r="O36" i="5" s="1"/>
  <c r="H75" i="5"/>
  <c r="H117" i="5"/>
  <c r="M48" i="5"/>
  <c r="N48" i="5" s="1"/>
  <c r="O48" i="5" s="1"/>
  <c r="H5" i="5"/>
  <c r="M5" i="5" s="1"/>
  <c r="N5" i="5" s="1"/>
  <c r="N30" i="5"/>
  <c r="O30" i="5" s="1"/>
  <c r="N14" i="5"/>
  <c r="O14" i="5" s="1"/>
  <c r="H50" i="5"/>
  <c r="M50" i="5" s="1"/>
  <c r="H65" i="5"/>
  <c r="I55" i="5"/>
  <c r="I56" i="5" s="1"/>
  <c r="I57" i="5" s="1"/>
  <c r="M54" i="5"/>
  <c r="H41" i="5"/>
  <c r="M41" i="5" s="1"/>
  <c r="H11" i="5"/>
  <c r="M11" i="5" s="1"/>
  <c r="H94" i="5"/>
  <c r="H10" i="5"/>
  <c r="M10" i="5" s="1"/>
  <c r="N10" i="5" s="1"/>
  <c r="H79" i="5"/>
  <c r="M15" i="5"/>
  <c r="N15" i="5" s="1"/>
  <c r="M34" i="4"/>
  <c r="N34" i="4" s="1"/>
  <c r="M77" i="4"/>
  <c r="N77" i="4" s="1"/>
  <c r="M16" i="4"/>
  <c r="N16" i="4" s="1"/>
  <c r="M55" i="4"/>
  <c r="N55" i="4" s="1"/>
  <c r="M14" i="4"/>
  <c r="N14" i="4" s="1"/>
  <c r="M50" i="4"/>
  <c r="N50" i="4" s="1"/>
  <c r="M6" i="4"/>
  <c r="N6" i="4" s="1"/>
  <c r="M87" i="4"/>
  <c r="N87" i="4" s="1"/>
  <c r="M8" i="4"/>
  <c r="N8" i="4" s="1"/>
  <c r="M30" i="4"/>
  <c r="N30" i="4" s="1"/>
  <c r="M44" i="4"/>
  <c r="N44" i="4" s="1"/>
  <c r="M31" i="4"/>
  <c r="N31" i="4" s="1"/>
  <c r="M5" i="4"/>
  <c r="N5" i="4" s="1"/>
  <c r="M79" i="4"/>
  <c r="M42" i="4"/>
  <c r="N42" i="4" s="1"/>
  <c r="M57" i="4"/>
  <c r="N57" i="4" s="1"/>
  <c r="M18" i="4"/>
  <c r="N18" i="4" s="1"/>
  <c r="M74" i="4"/>
  <c r="N74" i="4" s="1"/>
  <c r="M40" i="4"/>
  <c r="M20" i="4"/>
  <c r="N20" i="4" s="1"/>
  <c r="M93" i="4"/>
  <c r="M76" i="4"/>
  <c r="N76" i="4" s="1"/>
  <c r="M84" i="4"/>
  <c r="N84" i="4" s="1"/>
  <c r="M39" i="4"/>
  <c r="N39" i="4" s="1"/>
  <c r="M47" i="4"/>
  <c r="N47" i="4" s="1"/>
  <c r="M25" i="4"/>
  <c r="M102" i="4"/>
  <c r="M103" i="4"/>
  <c r="M41" i="4"/>
  <c r="N41" i="4" s="1"/>
  <c r="M66" i="4"/>
  <c r="N66" i="4" s="1"/>
  <c r="M19" i="4"/>
  <c r="N19" i="4" s="1"/>
  <c r="M46" i="4"/>
  <c r="N46" i="4" s="1"/>
  <c r="M82" i="4"/>
  <c r="N82" i="4" s="1"/>
  <c r="M86" i="4"/>
  <c r="N86" i="4" s="1"/>
  <c r="M70" i="4"/>
  <c r="M11" i="4"/>
  <c r="N11" i="4" s="1"/>
  <c r="M109" i="4"/>
  <c r="N109" i="4" s="1"/>
  <c r="M63" i="4"/>
  <c r="N63" i="4" s="1"/>
  <c r="M7" i="4"/>
  <c r="N7" i="4" s="1"/>
  <c r="M32" i="4"/>
  <c r="N32" i="4" s="1"/>
  <c r="M89" i="4"/>
  <c r="N89" i="4" s="1"/>
  <c r="M111" i="4"/>
  <c r="N111" i="4" s="1"/>
  <c r="M22" i="4"/>
  <c r="N22" i="4" s="1"/>
  <c r="M68" i="4"/>
  <c r="N68" i="4" s="1"/>
  <c r="M95" i="4"/>
  <c r="N95" i="4" s="1"/>
  <c r="M26" i="4"/>
  <c r="N26" i="4" s="1"/>
  <c r="M101" i="4"/>
  <c r="N101" i="4" s="1"/>
  <c r="M121" i="4"/>
  <c r="N121" i="4" s="1"/>
  <c r="M54" i="4"/>
  <c r="N54" i="4" s="1"/>
  <c r="M62" i="4"/>
  <c r="M12" i="4"/>
  <c r="N12" i="4" s="1"/>
  <c r="M58" i="4"/>
  <c r="M60" i="4"/>
  <c r="M122" i="4"/>
  <c r="N122" i="4" s="1"/>
  <c r="M120" i="4"/>
  <c r="N120" i="4" s="1"/>
  <c r="M21" i="4"/>
  <c r="N21" i="4" s="1"/>
  <c r="M99" i="4"/>
  <c r="N99" i="4" s="1"/>
  <c r="M98" i="4"/>
  <c r="N98" i="4" s="1"/>
  <c r="M78" i="4"/>
  <c r="N78" i="4" s="1"/>
  <c r="M116" i="4"/>
  <c r="N116" i="4" s="1"/>
  <c r="M17" i="4"/>
  <c r="N17" i="4" s="1"/>
  <c r="M94" i="4"/>
  <c r="M38" i="4"/>
  <c r="N38" i="4" s="1"/>
  <c r="M118" i="4"/>
  <c r="N118" i="4" s="1"/>
  <c r="M110" i="4"/>
  <c r="N110" i="4" s="1"/>
  <c r="M53" i="4"/>
  <c r="N53" i="4" s="1"/>
  <c r="M65" i="4"/>
  <c r="N65" i="4" s="1"/>
  <c r="O71" i="4"/>
  <c r="M23" i="4"/>
  <c r="N23" i="4" s="1"/>
  <c r="M97" i="4"/>
  <c r="N97" i="4" s="1"/>
  <c r="O119" i="4"/>
  <c r="M91" i="4"/>
  <c r="N91" i="4" s="1"/>
  <c r="M24" i="4"/>
  <c r="N24" i="4" s="1"/>
  <c r="M106" i="4"/>
  <c r="M69" i="4"/>
  <c r="N69" i="4" s="1"/>
  <c r="M104" i="4"/>
  <c r="M67" i="4"/>
  <c r="M45" i="4"/>
  <c r="N45" i="4" s="1"/>
  <c r="M114" i="4"/>
  <c r="N114" i="4" s="1"/>
  <c r="M92" i="4"/>
  <c r="N92" i="4" s="1"/>
  <c r="M28" i="4"/>
  <c r="N28" i="4" s="1"/>
  <c r="M35" i="4"/>
  <c r="N35" i="4" s="1"/>
  <c r="M83" i="4"/>
  <c r="N83" i="4" s="1"/>
  <c r="M29" i="4"/>
  <c r="N29" i="4" s="1"/>
  <c r="M105" i="4"/>
  <c r="N105" i="4" s="1"/>
  <c r="M52" i="4"/>
  <c r="N52" i="4" s="1"/>
  <c r="M72" i="4"/>
  <c r="N72" i="4" s="1"/>
  <c r="M59" i="4"/>
  <c r="N59" i="4" s="1"/>
  <c r="M75" i="4"/>
  <c r="N75" i="4" s="1"/>
  <c r="M13" i="4"/>
  <c r="N13" i="4" s="1"/>
  <c r="M90" i="4"/>
  <c r="N90" i="4" s="1"/>
  <c r="M61" i="4"/>
  <c r="N61" i="4" s="1"/>
  <c r="M80" i="4"/>
  <c r="N80" i="4" s="1"/>
  <c r="M100" i="4"/>
  <c r="N100" i="4" s="1"/>
  <c r="M113" i="4"/>
  <c r="N113" i="4" s="1"/>
  <c r="M112" i="4"/>
  <c r="N112" i="4" s="1"/>
  <c r="M33" i="4"/>
  <c r="N33" i="4" s="1"/>
  <c r="M51" i="4"/>
  <c r="N51" i="4" s="1"/>
  <c r="M10" i="4"/>
  <c r="N10" i="4" s="1"/>
  <c r="M9" i="4"/>
  <c r="N9" i="4" s="1"/>
  <c r="M108" i="4"/>
  <c r="N108" i="4" s="1"/>
  <c r="M115" i="4"/>
  <c r="N115" i="4" s="1"/>
  <c r="M85" i="4"/>
  <c r="N85" i="4" s="1"/>
  <c r="M107" i="4"/>
  <c r="N107" i="4" s="1"/>
  <c r="M43" i="4"/>
  <c r="N43" i="4" s="1"/>
  <c r="M4" i="4"/>
  <c r="N4" i="4" s="1"/>
  <c r="M3" i="4"/>
  <c r="N3" i="4" s="1"/>
  <c r="M88" i="4"/>
  <c r="N88" i="4" s="1"/>
  <c r="M117" i="4"/>
  <c r="N117" i="4" s="1"/>
  <c r="M49" i="4"/>
  <c r="N49" i="4" s="1"/>
  <c r="M73" i="4"/>
  <c r="N73" i="4" s="1"/>
  <c r="M36" i="4"/>
  <c r="N36" i="4" s="1"/>
  <c r="M81" i="4"/>
  <c r="N81" i="4" s="1"/>
  <c r="M56" i="4"/>
  <c r="N56" i="4" s="1"/>
  <c r="O19" i="5" l="1"/>
  <c r="N50" i="5"/>
  <c r="O50" i="5" s="1"/>
  <c r="N11" i="5"/>
  <c r="N9" i="5"/>
  <c r="O9" i="5" s="1"/>
  <c r="N33" i="5"/>
  <c r="O33" i="5" s="1"/>
  <c r="O15" i="5"/>
  <c r="N51" i="5"/>
  <c r="O51" i="5" s="1"/>
  <c r="O11" i="5"/>
  <c r="O29" i="5"/>
  <c r="N24" i="5"/>
  <c r="O24" i="5" s="1"/>
  <c r="N27" i="5"/>
  <c r="O27" i="5" s="1"/>
  <c r="N55" i="5"/>
  <c r="O55" i="5" s="1"/>
  <c r="N35" i="5"/>
  <c r="O35" i="5" s="1"/>
  <c r="N6" i="5"/>
  <c r="O6" i="5" s="1"/>
  <c r="N20" i="5"/>
  <c r="O20" i="5"/>
  <c r="N41" i="5"/>
  <c r="O41" i="5" s="1"/>
  <c r="N3" i="5"/>
  <c r="O3" i="5" s="1"/>
  <c r="O10" i="5"/>
  <c r="N22" i="5"/>
  <c r="O22" i="5" s="1"/>
  <c r="N32" i="5"/>
  <c r="O32" i="5" s="1"/>
  <c r="N17" i="5"/>
  <c r="O17" i="5" s="1"/>
  <c r="I58" i="5"/>
  <c r="M57" i="5"/>
  <c r="N54" i="5"/>
  <c r="O54" i="5" s="1"/>
  <c r="O5" i="5"/>
  <c r="O70" i="4"/>
  <c r="N70" i="4"/>
  <c r="N40" i="4"/>
  <c r="O40" i="4" s="1"/>
  <c r="N58" i="4"/>
  <c r="O58" i="4" s="1"/>
  <c r="N93" i="4"/>
  <c r="O93" i="4" s="1"/>
  <c r="N67" i="4"/>
  <c r="O67" i="4" s="1"/>
  <c r="N60" i="4"/>
  <c r="O60" i="4" s="1"/>
  <c r="O104" i="4"/>
  <c r="N104" i="4"/>
  <c r="N103" i="4"/>
  <c r="O103" i="4" s="1"/>
  <c r="N102" i="4"/>
  <c r="O102" i="4" s="1"/>
  <c r="N106" i="4"/>
  <c r="O106" i="4" s="1"/>
  <c r="N94" i="4"/>
  <c r="O94" i="4" s="1"/>
  <c r="N62" i="4"/>
  <c r="O62" i="4" s="1"/>
  <c r="O25" i="4"/>
  <c r="N25" i="4"/>
  <c r="N79" i="4"/>
  <c r="O79" i="4" s="1"/>
  <c r="O12" i="4"/>
  <c r="O78" i="4"/>
  <c r="O42" i="4"/>
  <c r="O41" i="4"/>
  <c r="O77" i="4"/>
  <c r="O15" i="4"/>
  <c r="O99" i="4"/>
  <c r="O33" i="4"/>
  <c r="O111" i="4"/>
  <c r="O50" i="4"/>
  <c r="O89" i="4"/>
  <c r="O101" i="4"/>
  <c r="O114" i="4"/>
  <c r="O110" i="4"/>
  <c r="O37" i="4"/>
  <c r="O28" i="4"/>
  <c r="O27" i="4"/>
  <c r="O19" i="4"/>
  <c r="O109" i="4"/>
  <c r="O69" i="4"/>
  <c r="O64" i="4"/>
  <c r="O87" i="4"/>
  <c r="O44" i="4"/>
  <c r="O97" i="4"/>
  <c r="O105" i="4"/>
  <c r="O84" i="4"/>
  <c r="O5" i="4"/>
  <c r="O75" i="4"/>
  <c r="O83" i="4"/>
  <c r="O91" i="4"/>
  <c r="O17" i="4"/>
  <c r="M96" i="4"/>
  <c r="O74" i="4"/>
  <c r="O54" i="4"/>
  <c r="O52" i="4"/>
  <c r="O92" i="4"/>
  <c r="O35" i="4"/>
  <c r="O46" i="4"/>
  <c r="O120" i="4"/>
  <c r="O24" i="4"/>
  <c r="O112" i="4"/>
  <c r="O9" i="4"/>
  <c r="O14" i="4"/>
  <c r="O45" i="4"/>
  <c r="O61" i="4"/>
  <c r="O65" i="4"/>
  <c r="O98" i="4"/>
  <c r="O68" i="4"/>
  <c r="O47" i="4"/>
  <c r="O81" i="4"/>
  <c r="O22" i="4"/>
  <c r="O76" i="4"/>
  <c r="O82" i="4"/>
  <c r="O117" i="4"/>
  <c r="O122" i="4"/>
  <c r="O6" i="4"/>
  <c r="O8" i="4"/>
  <c r="O34" i="4"/>
  <c r="O18" i="4"/>
  <c r="O56" i="4"/>
  <c r="O11" i="4"/>
  <c r="O31" i="4"/>
  <c r="O53" i="4"/>
  <c r="O59" i="4"/>
  <c r="O29" i="4"/>
  <c r="O86" i="4"/>
  <c r="O51" i="4"/>
  <c r="O116" i="4"/>
  <c r="O4" i="4"/>
  <c r="O23" i="4"/>
  <c r="O21" i="4"/>
  <c r="O39" i="4"/>
  <c r="O30" i="4"/>
  <c r="O36" i="4"/>
  <c r="O63" i="4"/>
  <c r="O121" i="4"/>
  <c r="O49" i="4"/>
  <c r="O100" i="4"/>
  <c r="O55" i="4"/>
  <c r="O26" i="4"/>
  <c r="O115" i="4"/>
  <c r="O7" i="4"/>
  <c r="O107" i="4"/>
  <c r="O32" i="4"/>
  <c r="O57" i="4"/>
  <c r="O10" i="4"/>
  <c r="O73" i="4"/>
  <c r="O66" i="4"/>
  <c r="O43" i="4"/>
  <c r="O3" i="4"/>
  <c r="O13" i="4"/>
  <c r="O16" i="4"/>
  <c r="O20" i="4"/>
  <c r="O118" i="4"/>
  <c r="O95" i="4"/>
  <c r="O85" i="4"/>
  <c r="O88" i="4"/>
  <c r="O108" i="4"/>
  <c r="O72" i="4"/>
  <c r="O113" i="4"/>
  <c r="O80" i="4"/>
  <c r="O38" i="4"/>
  <c r="O48" i="4"/>
  <c r="O90" i="4"/>
  <c r="N57" i="5" l="1"/>
  <c r="O57" i="5" s="1"/>
  <c r="I59" i="5"/>
  <c r="M58" i="5"/>
  <c r="N96" i="4"/>
  <c r="O96" i="4" s="1"/>
  <c r="N58" i="5" l="1"/>
  <c r="O58" i="5" s="1"/>
  <c r="I60" i="5"/>
  <c r="M59" i="5"/>
  <c r="N59" i="5" l="1"/>
  <c r="O59" i="5" s="1"/>
  <c r="I61" i="5"/>
  <c r="M60" i="5"/>
  <c r="N60" i="5" l="1"/>
  <c r="O60" i="5" s="1"/>
  <c r="I62" i="5"/>
  <c r="M61" i="5"/>
  <c r="N61" i="5" l="1"/>
  <c r="O61" i="5" s="1"/>
  <c r="I63" i="5"/>
  <c r="M62" i="5"/>
  <c r="N62" i="5" l="1"/>
  <c r="O62" i="5" s="1"/>
  <c r="I64" i="5"/>
  <c r="M63" i="5"/>
  <c r="N63" i="5" l="1"/>
  <c r="O63" i="5" s="1"/>
  <c r="I65" i="5"/>
  <c r="M64" i="5"/>
  <c r="N64" i="5" l="1"/>
  <c r="O64" i="5" s="1"/>
  <c r="I66" i="5"/>
  <c r="M65" i="5"/>
  <c r="N65" i="5" l="1"/>
  <c r="O65" i="5" s="1"/>
  <c r="I67" i="5"/>
  <c r="M66" i="5"/>
  <c r="N66" i="5" l="1"/>
  <c r="O66" i="5" s="1"/>
  <c r="I68" i="5"/>
  <c r="M67" i="5"/>
  <c r="N67" i="5" l="1"/>
  <c r="O67" i="5" s="1"/>
  <c r="I69" i="5"/>
  <c r="M68" i="5"/>
  <c r="N68" i="5" l="1"/>
  <c r="O68" i="5" s="1"/>
  <c r="I70" i="5"/>
  <c r="M69" i="5"/>
  <c r="I71" i="5" l="1"/>
  <c r="M70" i="5"/>
  <c r="N69" i="5"/>
  <c r="O69" i="5" s="1"/>
  <c r="N70" i="5" l="1"/>
  <c r="O70" i="5" s="1"/>
  <c r="I72" i="5"/>
  <c r="M71" i="5"/>
  <c r="N71" i="5" l="1"/>
  <c r="O71" i="5" s="1"/>
  <c r="I73" i="5"/>
  <c r="M72" i="5"/>
  <c r="N72" i="5" l="1"/>
  <c r="O72" i="5" s="1"/>
  <c r="I74" i="5"/>
  <c r="M73" i="5"/>
  <c r="N73" i="5" l="1"/>
  <c r="O73" i="5" s="1"/>
  <c r="I75" i="5"/>
  <c r="M74" i="5"/>
  <c r="N74" i="5" l="1"/>
  <c r="O74" i="5"/>
  <c r="I76" i="5"/>
  <c r="M75" i="5"/>
  <c r="N75" i="5" l="1"/>
  <c r="O75" i="5" s="1"/>
  <c r="I77" i="5"/>
  <c r="M76" i="5"/>
  <c r="N76" i="5" l="1"/>
  <c r="O76" i="5" s="1"/>
  <c r="I78" i="5"/>
  <c r="M77" i="5"/>
  <c r="N77" i="5" l="1"/>
  <c r="O77" i="5" s="1"/>
  <c r="I79" i="5"/>
  <c r="M78" i="5"/>
  <c r="N78" i="5" l="1"/>
  <c r="O78" i="5" s="1"/>
  <c r="I80" i="5"/>
  <c r="M79" i="5"/>
  <c r="N79" i="5" l="1"/>
  <c r="O79" i="5" s="1"/>
  <c r="I81" i="5"/>
  <c r="M80" i="5"/>
  <c r="N80" i="5" l="1"/>
  <c r="O80" i="5" s="1"/>
  <c r="I82" i="5"/>
  <c r="M81" i="5"/>
  <c r="N81" i="5" l="1"/>
  <c r="O81" i="5" s="1"/>
  <c r="I83" i="5"/>
  <c r="M82" i="5"/>
  <c r="N82" i="5" l="1"/>
  <c r="O82" i="5" s="1"/>
  <c r="I84" i="5"/>
  <c r="M83" i="5"/>
  <c r="N83" i="5" l="1"/>
  <c r="O83" i="5" s="1"/>
  <c r="I85" i="5"/>
  <c r="M84" i="5"/>
  <c r="N84" i="5" l="1"/>
  <c r="O84" i="5" s="1"/>
  <c r="I86" i="5"/>
  <c r="M85" i="5"/>
  <c r="N85" i="5" l="1"/>
  <c r="O85" i="5" s="1"/>
  <c r="I87" i="5"/>
  <c r="M86" i="5"/>
  <c r="N86" i="5" l="1"/>
  <c r="O86" i="5" s="1"/>
  <c r="I88" i="5"/>
  <c r="M87" i="5"/>
  <c r="N87" i="5" l="1"/>
  <c r="O87" i="5" s="1"/>
  <c r="I89" i="5"/>
  <c r="M88" i="5"/>
  <c r="N88" i="5" l="1"/>
  <c r="O88" i="5" s="1"/>
  <c r="I90" i="5"/>
  <c r="M89" i="5"/>
  <c r="N89" i="5" l="1"/>
  <c r="O89" i="5" s="1"/>
  <c r="I91" i="5"/>
  <c r="M90" i="5"/>
  <c r="N90" i="5" l="1"/>
  <c r="O90" i="5" s="1"/>
  <c r="I92" i="5"/>
  <c r="M91" i="5"/>
  <c r="N91" i="5" l="1"/>
  <c r="O91" i="5" s="1"/>
  <c r="I93" i="5"/>
  <c r="M92" i="5"/>
  <c r="N92" i="5" l="1"/>
  <c r="O92" i="5" s="1"/>
  <c r="I94" i="5"/>
  <c r="M93" i="5"/>
  <c r="N93" i="5" l="1"/>
  <c r="O93" i="5" s="1"/>
  <c r="I95" i="5"/>
  <c r="M94" i="5"/>
  <c r="N94" i="5" l="1"/>
  <c r="O94" i="5" s="1"/>
  <c r="I96" i="5"/>
  <c r="M95" i="5"/>
  <c r="N95" i="5" l="1"/>
  <c r="O95" i="5" s="1"/>
  <c r="I97" i="5"/>
  <c r="M96" i="5"/>
  <c r="N96" i="5" l="1"/>
  <c r="O96" i="5" s="1"/>
  <c r="I98" i="5"/>
  <c r="M97" i="5"/>
  <c r="N97" i="5" l="1"/>
  <c r="O97" i="5" s="1"/>
  <c r="I99" i="5"/>
  <c r="M98" i="5"/>
  <c r="I100" i="5" l="1"/>
  <c r="M99" i="5"/>
  <c r="N98" i="5"/>
  <c r="O98" i="5" s="1"/>
  <c r="N99" i="5" l="1"/>
  <c r="O99" i="5"/>
  <c r="I101" i="5"/>
  <c r="M100" i="5"/>
  <c r="N100" i="5" l="1"/>
  <c r="O100" i="5" s="1"/>
  <c r="I102" i="5"/>
  <c r="M101" i="5"/>
  <c r="N101" i="5" l="1"/>
  <c r="O101" i="5" s="1"/>
  <c r="I103" i="5"/>
  <c r="M102" i="5"/>
  <c r="N102" i="5" l="1"/>
  <c r="O102" i="5" s="1"/>
  <c r="I104" i="5"/>
  <c r="M103" i="5"/>
  <c r="N103" i="5" l="1"/>
  <c r="O103" i="5" s="1"/>
  <c r="I105" i="5"/>
  <c r="M104" i="5"/>
  <c r="N104" i="5" l="1"/>
  <c r="O104" i="5"/>
  <c r="I106" i="5"/>
  <c r="M105" i="5"/>
  <c r="N105" i="5" l="1"/>
  <c r="O105" i="5"/>
  <c r="I107" i="5"/>
  <c r="M106" i="5"/>
  <c r="N106" i="5" l="1"/>
  <c r="O106" i="5" s="1"/>
  <c r="I108" i="5"/>
  <c r="M107" i="5"/>
  <c r="N107" i="5" l="1"/>
  <c r="O107" i="5" s="1"/>
  <c r="I109" i="5"/>
  <c r="M108" i="5"/>
  <c r="N108" i="5" l="1"/>
  <c r="O108" i="5" s="1"/>
  <c r="I110" i="5"/>
  <c r="M109" i="5"/>
  <c r="N109" i="5" l="1"/>
  <c r="O109" i="5" s="1"/>
  <c r="I111" i="5"/>
  <c r="M110" i="5"/>
  <c r="N110" i="5" l="1"/>
  <c r="O110" i="5" s="1"/>
  <c r="I112" i="5"/>
  <c r="M111" i="5"/>
  <c r="N111" i="5" l="1"/>
  <c r="O111" i="5" s="1"/>
  <c r="I113" i="5"/>
  <c r="M112" i="5"/>
  <c r="N112" i="5" l="1"/>
  <c r="O112" i="5" s="1"/>
  <c r="I114" i="5"/>
  <c r="M113" i="5"/>
  <c r="N113" i="5" l="1"/>
  <c r="O113" i="5" s="1"/>
  <c r="I115" i="5"/>
  <c r="M114" i="5"/>
  <c r="N114" i="5" l="1"/>
  <c r="O114" i="5" s="1"/>
  <c r="I116" i="5"/>
  <c r="M115" i="5"/>
  <c r="N115" i="5" l="1"/>
  <c r="O115" i="5" s="1"/>
  <c r="I117" i="5"/>
  <c r="M116" i="5"/>
  <c r="N116" i="5" l="1"/>
  <c r="O116" i="5" s="1"/>
  <c r="I118" i="5"/>
  <c r="M117" i="5"/>
  <c r="N117" i="5" l="1"/>
  <c r="O117" i="5" s="1"/>
  <c r="I119" i="5"/>
  <c r="M118" i="5"/>
  <c r="N118" i="5" l="1"/>
  <c r="O118" i="5" s="1"/>
  <c r="I120" i="5"/>
  <c r="M119" i="5"/>
  <c r="N119" i="5" l="1"/>
  <c r="O119" i="5" s="1"/>
  <c r="I121" i="5"/>
  <c r="M120" i="5"/>
  <c r="I122" i="5" l="1"/>
  <c r="M122" i="5" s="1"/>
  <c r="M121" i="5"/>
  <c r="N120" i="5"/>
  <c r="O120" i="5" s="1"/>
  <c r="N121" i="5" l="1"/>
  <c r="O121" i="5" s="1"/>
  <c r="N122" i="5"/>
  <c r="O122" i="5" s="1"/>
</calcChain>
</file>

<file path=xl/sharedStrings.xml><?xml version="1.0" encoding="utf-8"?>
<sst xmlns="http://schemas.openxmlformats.org/spreadsheetml/2006/main" count="88" uniqueCount="45">
  <si>
    <t xml:space="preserve">Assumptions- </t>
  </si>
  <si>
    <t>Modeling:
The spreadsheet model has the following sheets:
1. Data
2. Parameters
3. Base scenario</t>
  </si>
  <si>
    <t>Methodology-</t>
  </si>
  <si>
    <r>
      <rPr>
        <u/>
        <sz val="11"/>
        <color theme="1"/>
        <rFont val="Calibri"/>
        <family val="2"/>
        <scheme val="minor"/>
      </rPr>
      <t>Parameters Worksheet-</t>
    </r>
    <r>
      <rPr>
        <sz val="11"/>
        <color theme="1"/>
        <rFont val="Calibri"/>
        <family val="2"/>
        <scheme val="minor"/>
      </rPr>
      <t xml:space="preserve">
All the provided information is summarized in this worksheet for use in the model. Following are the various parameters with corresponding values.
</t>
    </r>
  </si>
  <si>
    <t>Parameters</t>
  </si>
  <si>
    <t>per month</t>
  </si>
  <si>
    <t>Rent</t>
  </si>
  <si>
    <t>Salary</t>
  </si>
  <si>
    <t>Electricity</t>
  </si>
  <si>
    <t>Month and Year</t>
  </si>
  <si>
    <t>P.a.</t>
  </si>
  <si>
    <t>p.m.</t>
  </si>
  <si>
    <t>Discount rate</t>
  </si>
  <si>
    <t>Year</t>
  </si>
  <si>
    <t>Month</t>
  </si>
  <si>
    <t>Season</t>
  </si>
  <si>
    <t>Product cost</t>
  </si>
  <si>
    <t>Revenue</t>
  </si>
  <si>
    <t>Cost</t>
  </si>
  <si>
    <t>Profit</t>
  </si>
  <si>
    <t>Occupancy (Number of Beds)</t>
  </si>
  <si>
    <t>Cost of Accomodation</t>
  </si>
  <si>
    <t>Off-season</t>
  </si>
  <si>
    <t>Selling Price of Room</t>
  </si>
  <si>
    <t>Cost of Meal Package</t>
  </si>
  <si>
    <t>Cost of Private Tour</t>
  </si>
  <si>
    <t>Meal Package sold per Room</t>
  </si>
  <si>
    <t>Private Tours sold per Room</t>
  </si>
  <si>
    <t>Selling Price of Meal Package</t>
  </si>
  <si>
    <t>Selling Price of Private Tours</t>
  </si>
  <si>
    <t>March to May Occupancy Decrease</t>
  </si>
  <si>
    <t>Income Tax</t>
  </si>
  <si>
    <t>Salary Escalation (in Year 2)</t>
  </si>
  <si>
    <t>Occupancy
 (No. of Rooms)</t>
  </si>
  <si>
    <t>Meal Packages Sold</t>
  </si>
  <si>
    <t>Private Tours Sold</t>
  </si>
  <si>
    <t>Season / Off Season</t>
  </si>
  <si>
    <r>
      <rPr>
        <b/>
        <u/>
        <sz val="11"/>
        <color theme="1"/>
        <rFont val="Calibri"/>
        <family val="2"/>
        <scheme val="minor"/>
      </rPr>
      <t xml:space="preserve">Purpose- </t>
    </r>
    <r>
      <rPr>
        <sz val="11"/>
        <color theme="1"/>
        <rFont val="Calibri"/>
        <family val="2"/>
        <scheme val="minor"/>
      </rPr>
      <t>The spreadsheet model has been made to make profit projections for the Bed and Breakfast for the next 10 years under the current business enviornment as well as an enviornment where there is a decline in the number of tourists visiting the destination. The past occupancy data of a comparable hotel have been used to project the profits going forward.
Base Scenario- The tourism industry season is from January to March.
Scenario1-Reduced tourism in March - May and salary escalation in year 2.</t>
    </r>
  </si>
  <si>
    <r>
      <rPr>
        <u/>
        <sz val="11"/>
        <color theme="1"/>
        <rFont val="Calibri"/>
        <family val="2"/>
        <scheme val="minor"/>
      </rPr>
      <t xml:space="preserve">Data- </t>
    </r>
    <r>
      <rPr>
        <sz val="11"/>
        <color theme="1"/>
        <rFont val="Calibri"/>
        <family val="2"/>
        <scheme val="minor"/>
      </rPr>
      <t>We have been provided with the monthly occupancy data for the last 10 years. The data comprises the number of rooms sold during a given month</t>
    </r>
  </si>
  <si>
    <t>The following assumptions were made for the purpose of cashflow projection-
• All months are of 30 days each
• The inflation can be ignored
• There is no issue in hiring staff as needed and the salaries on average are steady, except for a 10% increase in Year 2 under Scenario 1.
• The occupancy data provided is realiable
• There is disruption in the tourism industry such as a Pandemci</t>
  </si>
  <si>
    <r>
      <rPr>
        <u/>
        <sz val="11"/>
        <color theme="1"/>
        <rFont val="Calibri"/>
        <family val="2"/>
        <scheme val="minor"/>
      </rPr>
      <t>Data Worksheet-</t>
    </r>
    <r>
      <rPr>
        <sz val="11"/>
        <color theme="1"/>
        <rFont val="Calibri"/>
        <family val="2"/>
        <scheme val="minor"/>
      </rPr>
      <t xml:space="preserve">
The occupancy data provided was copied over to this worksheet.</t>
    </r>
  </si>
  <si>
    <r>
      <rPr>
        <u/>
        <sz val="11"/>
        <color theme="1"/>
        <rFont val="Calibri"/>
        <family val="2"/>
        <scheme val="minor"/>
      </rPr>
      <t>Base Scenario Worksheet-</t>
    </r>
    <r>
      <rPr>
        <sz val="11"/>
        <color theme="1"/>
        <rFont val="Calibri"/>
        <family val="2"/>
        <scheme val="minor"/>
      </rPr>
      <t xml:space="preserve">
In this worksheet, the profit is calculated over last 10 years period.
Column A: The Year and Month from the given data in date format
Columns B and C list the year and month.
Column D picks the data for monthly occupancy from “Data” worksheet. 
In column E, the number of Meal Packages is calculated by multiplying Occupancy by 1.
In column F, the number of Private Tours is calculated by multiplying Occupancy by 2.
In column G, the season is calculated by referring to the information provided. For January to March, it is treated as Season and for other months, it is Offseason
In column H, the total cost is calculated by multiplying column D, E and F by the unit cost of accomodation, meal package and private tours respectively. Since the cost of private tours is dependent on the season, it is referenced using the season of the month for which the calculation is happening.
In column I, the rent is picked for each month and in column J, the staff salary is picked up for each month. 
In column K, the water and electricity cost is calculated. The water and electricity cost vary by the season and hence is picked up as per the season recoded in column G.
In column L, the Revenue is calculated by multiplying column D, E and F by the unit sale price of accomodation, meal package and private tours respectively. The price of accomodation varies by the season, and hence price of accomodation is linked to the season of the month.
In column M, all the cost is added together to calculate the total cost. Values in column H, I, J and K are added to calculate total cost.
In column N, income tax is calculated as 25% of (Revenue - Costs). 
In column O, Net profit is calculated by subtracting cost and income tax from revenue.
</t>
    </r>
  </si>
  <si>
    <t>PV of Profit</t>
  </si>
  <si>
    <t>PV of Revenue</t>
  </si>
  <si>
    <t>Profit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</si>
</sst>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Red]\-#,##0\ "/>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u/>
      <sz val="12"/>
      <color theme="1"/>
      <name val="Times New Roman"/>
      <family val="1"/>
    </font>
    <font>
      <sz val="11"/>
      <color rgb="FF000000"/>
      <name val="Calibri"/>
      <family val="2"/>
      <scheme val="minor"/>
    </font>
    <font>
      <sz val="11"/>
      <name val="Calibri"/>
      <family val="2"/>
      <scheme val="minor"/>
    </font>
    <font>
      <sz val="14"/>
      <color rgb="FFFF0000"/>
      <name val="Calibri"/>
      <family val="2"/>
      <scheme val="minor"/>
    </font>
    <font>
      <sz val="11"/>
      <color theme="4"/>
      <name val="Calibri"/>
      <family val="2"/>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2">
    <xf numFmtId="0" fontId="0" fillId="0" borderId="0" xfId="0"/>
    <xf numFmtId="0" fontId="6" fillId="0" borderId="0" xfId="0" applyFont="1"/>
    <xf numFmtId="0" fontId="0" fillId="0" borderId="0" xfId="0" applyAlignment="1">
      <alignment vertical="top"/>
    </xf>
    <xf numFmtId="0" fontId="7" fillId="0" borderId="8" xfId="0" applyFont="1" applyBorder="1" applyAlignment="1">
      <alignment vertical="center"/>
    </xf>
    <xf numFmtId="0" fontId="7" fillId="0" borderId="0" xfId="0" applyFont="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7" fillId="0" borderId="8" xfId="0" applyFont="1" applyBorder="1" applyAlignment="1">
      <alignment horizontal="left" vertical="center" indent="1"/>
    </xf>
    <xf numFmtId="3" fontId="7" fillId="0" borderId="0" xfId="0" applyNumberFormat="1" applyFont="1" applyAlignment="1">
      <alignment horizontal="right" vertical="center"/>
    </xf>
    <xf numFmtId="3" fontId="7" fillId="0" borderId="11" xfId="0" applyNumberFormat="1" applyFont="1" applyBorder="1" applyAlignment="1">
      <alignment horizontal="right" vertical="center"/>
    </xf>
    <xf numFmtId="3" fontId="7" fillId="0" borderId="12" xfId="0" applyNumberFormat="1" applyFont="1" applyBorder="1" applyAlignment="1">
      <alignment horizontal="right" vertical="center"/>
    </xf>
    <xf numFmtId="9" fontId="7" fillId="0" borderId="11" xfId="0" applyNumberFormat="1" applyFont="1" applyBorder="1" applyAlignment="1">
      <alignment horizontal="right" vertical="center"/>
    </xf>
    <xf numFmtId="0" fontId="0" fillId="0" borderId="0" xfId="0" applyAlignment="1">
      <alignment wrapText="1"/>
    </xf>
    <xf numFmtId="17" fontId="0" fillId="0" borderId="0" xfId="0" applyNumberFormat="1"/>
    <xf numFmtId="17" fontId="8" fillId="0" borderId="0" xfId="0" applyNumberFormat="1" applyFont="1"/>
    <xf numFmtId="0" fontId="9" fillId="0" borderId="0" xfId="0" applyFont="1"/>
    <xf numFmtId="0" fontId="0" fillId="0" borderId="5" xfId="0" applyBorder="1"/>
    <xf numFmtId="0" fontId="3" fillId="0" borderId="6" xfId="0" applyFont="1" applyBorder="1"/>
    <xf numFmtId="0" fontId="3" fillId="0" borderId="7" xfId="0" applyFont="1" applyBorder="1"/>
    <xf numFmtId="0" fontId="0" fillId="0" borderId="13" xfId="0" applyBorder="1"/>
    <xf numFmtId="0" fontId="0" fillId="0" borderId="14" xfId="0" applyBorder="1"/>
    <xf numFmtId="0" fontId="0" fillId="0" borderId="15" xfId="0" applyBorder="1" applyAlignment="1">
      <alignment horizontal="right"/>
    </xf>
    <xf numFmtId="0" fontId="0" fillId="0" borderId="8" xfId="0" applyBorder="1"/>
    <xf numFmtId="0" fontId="0" fillId="0" borderId="9" xfId="0" applyBorder="1" applyAlignment="1">
      <alignment horizontal="right"/>
    </xf>
    <xf numFmtId="0" fontId="0" fillId="0" borderId="10" xfId="0" applyBorder="1"/>
    <xf numFmtId="0" fontId="0" fillId="0" borderId="12" xfId="0" applyBorder="1" applyAlignment="1">
      <alignment horizontal="right"/>
    </xf>
    <xf numFmtId="9" fontId="0" fillId="0" borderId="11" xfId="0" applyNumberFormat="1" applyBorder="1"/>
    <xf numFmtId="10" fontId="0" fillId="0" borderId="12" xfId="1" applyNumberFormat="1" applyFont="1" applyBorder="1" applyAlignment="1">
      <alignment horizontal="right"/>
    </xf>
    <xf numFmtId="0" fontId="0" fillId="0" borderId="4" xfId="0" applyBorder="1"/>
    <xf numFmtId="165" fontId="0" fillId="0" borderId="4" xfId="2" applyNumberFormat="1" applyFont="1" applyBorder="1"/>
    <xf numFmtId="165" fontId="0" fillId="0" borderId="4" xfId="0" applyNumberFormat="1" applyBorder="1"/>
    <xf numFmtId="165" fontId="0" fillId="0" borderId="0" xfId="2" applyNumberFormat="1" applyFont="1"/>
    <xf numFmtId="165" fontId="0" fillId="0" borderId="0" xfId="0" applyNumberFormat="1"/>
    <xf numFmtId="17" fontId="0" fillId="0" borderId="4" xfId="0" applyNumberFormat="1" applyBorder="1"/>
    <xf numFmtId="17" fontId="8" fillId="0" borderId="4" xfId="0" applyNumberFormat="1" applyFont="1" applyBorder="1"/>
    <xf numFmtId="17" fontId="2" fillId="0" borderId="4" xfId="0" applyNumberFormat="1" applyFont="1" applyBorder="1"/>
    <xf numFmtId="9" fontId="7" fillId="0" borderId="0" xfId="1" applyFont="1" applyAlignment="1">
      <alignment horizontal="right" vertical="center"/>
    </xf>
    <xf numFmtId="0" fontId="3" fillId="2" borderId="4" xfId="0" applyFont="1" applyFill="1" applyBorder="1" applyAlignment="1">
      <alignment horizontal="center" vertical="center" wrapText="1"/>
    </xf>
    <xf numFmtId="0" fontId="6" fillId="0" borderId="0" xfId="0" applyFont="1" applyAlignment="1">
      <alignment horizontal="lef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xf>
    <xf numFmtId="0" fontId="4" fillId="0" borderId="0" xfId="0" applyFont="1" applyAlignment="1">
      <alignment horizontal="left" vertical="top"/>
    </xf>
    <xf numFmtId="0" fontId="0" fillId="0" borderId="0" xfId="0" applyAlignment="1">
      <alignment horizontal="left" vertical="top" wrapText="1"/>
    </xf>
    <xf numFmtId="1" fontId="0" fillId="0" borderId="4" xfId="0" applyNumberFormat="1" applyBorder="1"/>
    <xf numFmtId="0" fontId="3" fillId="2" borderId="4" xfId="0" applyFont="1" applyFill="1" applyBorder="1" applyAlignment="1">
      <alignment horizontal="right" vertical="center" wrapText="1"/>
    </xf>
    <xf numFmtId="166" fontId="10" fillId="0" borderId="4" xfId="0" applyNumberFormat="1" applyFont="1" applyBorder="1" applyAlignment="1">
      <alignment wrapText="1"/>
    </xf>
    <xf numFmtId="10" fontId="10" fillId="0" borderId="4" xfId="1" applyNumberFormat="1" applyFont="1" applyBorder="1"/>
  </cellXfs>
  <cellStyles count="3">
    <cellStyle name="Comma 2" xfId="2" xr:uid="{102C4EC6-154C-4B50-8BEE-33DAED2F3327}"/>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havy\Downloads\CP2A.xlsx" TargetMode="External"/><Relationship Id="rId1" Type="http://schemas.openxmlformats.org/officeDocument/2006/relationships/externalLinkPath" Target="/Users/bhavy/Downloads/CP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trail"/>
      <sheetName val="Data"/>
      <sheetName val="Corrected data"/>
      <sheetName val="Parameters"/>
      <sheetName val="Base Scenario"/>
      <sheetName val="Scenario 1"/>
      <sheetName val="Scenario 2"/>
      <sheetName val="Graph"/>
    </sheetNames>
    <sheetDataSet>
      <sheetData sheetId="0"/>
      <sheetData sheetId="1"/>
      <sheetData sheetId="2"/>
      <sheetData sheetId="3">
        <row r="4">
          <cell r="D4">
            <v>150</v>
          </cell>
        </row>
        <row r="5">
          <cell r="D5">
            <v>50</v>
          </cell>
        </row>
        <row r="6">
          <cell r="D6">
            <v>40</v>
          </cell>
        </row>
        <row r="8">
          <cell r="D8">
            <v>2</v>
          </cell>
        </row>
        <row r="9">
          <cell r="D9">
            <v>1</v>
          </cell>
        </row>
        <row r="11">
          <cell r="D11">
            <v>270</v>
          </cell>
          <cell r="E11">
            <v>250</v>
          </cell>
        </row>
        <row r="12">
          <cell r="D12">
            <v>70</v>
          </cell>
        </row>
        <row r="13">
          <cell r="D13">
            <v>70</v>
          </cell>
        </row>
        <row r="15">
          <cell r="D15">
            <v>35000</v>
          </cell>
        </row>
        <row r="16">
          <cell r="D16">
            <v>30000</v>
          </cell>
        </row>
        <row r="17">
          <cell r="D17">
            <v>10000</v>
          </cell>
          <cell r="E17">
            <v>7000</v>
          </cell>
        </row>
        <row r="20">
          <cell r="D20">
            <v>5000000</v>
          </cell>
        </row>
        <row r="21">
          <cell r="D21">
            <v>0.06</v>
          </cell>
        </row>
        <row r="23">
          <cell r="D23">
            <v>0.25</v>
          </cell>
        </row>
        <row r="25">
          <cell r="E25">
            <v>8.3333333333333332E-3</v>
          </cell>
        </row>
      </sheetData>
      <sheetData sheetId="4"/>
      <sheetData sheetId="5"/>
      <sheetData sheetId="6"/>
      <sheetData sheetId="7">
        <row r="16">
          <cell r="C16">
            <v>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6ABE-EA73-4564-A04B-08A2A85F1EBB}">
  <dimension ref="A2:I46"/>
  <sheetViews>
    <sheetView showGridLines="0" topLeftCell="A42" workbookViewId="0">
      <selection activeCell="A46" sqref="A46:I46"/>
    </sheetView>
  </sheetViews>
  <sheetFormatPr defaultRowHeight="14.4" x14ac:dyDescent="0.3"/>
  <cols>
    <col min="1" max="1" width="42" style="2" customWidth="1"/>
    <col min="3" max="3" width="21.21875" customWidth="1"/>
    <col min="4" max="4" width="27.44140625" customWidth="1"/>
    <col min="5" max="5" width="15.44140625" customWidth="1"/>
    <col min="9" max="9" width="16.5546875" customWidth="1"/>
  </cols>
  <sheetData>
    <row r="2" spans="1:9" ht="111" customHeight="1" x14ac:dyDescent="0.3">
      <c r="A2" s="41" t="s">
        <v>37</v>
      </c>
      <c r="B2" s="42"/>
      <c r="C2" s="42"/>
      <c r="D2" s="42"/>
      <c r="E2" s="42"/>
      <c r="F2" s="42"/>
      <c r="G2" s="42"/>
      <c r="H2" s="42"/>
      <c r="I2" s="43"/>
    </row>
    <row r="4" spans="1:9" x14ac:dyDescent="0.3">
      <c r="A4" s="41" t="s">
        <v>38</v>
      </c>
      <c r="B4" s="42"/>
      <c r="C4" s="42"/>
      <c r="D4" s="42"/>
      <c r="E4" s="42"/>
      <c r="F4" s="42"/>
      <c r="G4" s="42"/>
      <c r="H4" s="42"/>
      <c r="I4" s="43"/>
    </row>
    <row r="6" spans="1:9" ht="15.6" x14ac:dyDescent="0.3">
      <c r="A6" s="1" t="s">
        <v>0</v>
      </c>
    </row>
    <row r="7" spans="1:9" ht="7.5" customHeight="1" x14ac:dyDescent="0.3"/>
    <row r="8" spans="1:9" ht="116.4" customHeight="1" x14ac:dyDescent="0.3">
      <c r="A8" s="44" t="s">
        <v>39</v>
      </c>
      <c r="B8" s="44"/>
      <c r="C8" s="44"/>
      <c r="D8" s="44"/>
      <c r="E8" s="44"/>
      <c r="F8" s="44"/>
      <c r="G8" s="44"/>
      <c r="H8" s="44"/>
      <c r="I8" s="44"/>
    </row>
    <row r="10" spans="1:9" ht="131.25" customHeight="1" x14ac:dyDescent="0.3">
      <c r="A10" s="41" t="s">
        <v>1</v>
      </c>
      <c r="B10" s="42"/>
      <c r="C10" s="42"/>
      <c r="D10" s="42"/>
      <c r="E10" s="42"/>
      <c r="F10" s="42"/>
      <c r="G10" s="42"/>
      <c r="H10" s="42"/>
      <c r="I10" s="43"/>
    </row>
    <row r="12" spans="1:9" x14ac:dyDescent="0.3">
      <c r="A12" s="45"/>
      <c r="B12" s="45"/>
      <c r="C12" s="45"/>
      <c r="D12" s="45"/>
      <c r="E12" s="45"/>
      <c r="F12" s="45"/>
      <c r="G12" s="45"/>
      <c r="H12" s="45"/>
    </row>
    <row r="13" spans="1:9" ht="15.6" x14ac:dyDescent="0.3">
      <c r="A13" s="40"/>
      <c r="B13" s="40"/>
      <c r="C13" s="40"/>
      <c r="D13" s="40"/>
      <c r="E13" s="40"/>
      <c r="F13" s="40"/>
      <c r="G13" s="40"/>
      <c r="H13" s="40"/>
      <c r="I13" s="40"/>
    </row>
    <row r="15" spans="1:9" x14ac:dyDescent="0.3">
      <c r="A15" s="46" t="s">
        <v>2</v>
      </c>
      <c r="B15" s="46"/>
      <c r="C15" s="46"/>
      <c r="D15" s="46"/>
      <c r="E15" s="46"/>
      <c r="F15" s="46"/>
      <c r="G15" s="46"/>
      <c r="H15" s="46"/>
      <c r="I15" s="46"/>
    </row>
    <row r="17" spans="1:9" ht="32.4" customHeight="1" x14ac:dyDescent="0.3">
      <c r="A17" s="41" t="s">
        <v>40</v>
      </c>
      <c r="B17" s="42"/>
      <c r="C17" s="42"/>
      <c r="D17" s="42"/>
      <c r="E17" s="42"/>
      <c r="F17" s="42"/>
      <c r="G17" s="42"/>
      <c r="H17" s="42"/>
      <c r="I17" s="43"/>
    </row>
    <row r="20" spans="1:9" ht="36.75" customHeight="1" thickBot="1" x14ac:dyDescent="0.35">
      <c r="A20" s="47" t="s">
        <v>3</v>
      </c>
      <c r="B20" s="47"/>
      <c r="C20" s="47"/>
      <c r="D20" s="47"/>
      <c r="E20" s="47"/>
      <c r="F20" s="47"/>
      <c r="G20" s="47"/>
      <c r="H20" s="47"/>
      <c r="I20" s="47"/>
    </row>
    <row r="21" spans="1:9" ht="15" thickBot="1" x14ac:dyDescent="0.35">
      <c r="A21"/>
      <c r="C21" s="18" t="s">
        <v>4</v>
      </c>
      <c r="D21" s="19" t="s">
        <v>15</v>
      </c>
      <c r="E21" s="20" t="s">
        <v>22</v>
      </c>
    </row>
    <row r="22" spans="1:9" x14ac:dyDescent="0.3">
      <c r="A22"/>
      <c r="C22" s="3" t="s">
        <v>21</v>
      </c>
      <c r="D22" s="4">
        <v>1000</v>
      </c>
      <c r="E22" s="5"/>
    </row>
    <row r="23" spans="1:9" x14ac:dyDescent="0.3">
      <c r="A23"/>
      <c r="C23" s="3" t="s">
        <v>24</v>
      </c>
      <c r="D23" s="4">
        <v>500</v>
      </c>
      <c r="E23" s="5"/>
    </row>
    <row r="24" spans="1:9" ht="15" thickBot="1" x14ac:dyDescent="0.35">
      <c r="A24"/>
      <c r="C24" s="6" t="s">
        <v>25</v>
      </c>
      <c r="D24" s="7">
        <v>400</v>
      </c>
      <c r="E24" s="8">
        <v>300</v>
      </c>
    </row>
    <row r="25" spans="1:9" x14ac:dyDescent="0.3">
      <c r="A25"/>
      <c r="C25" s="3"/>
      <c r="D25" s="4"/>
      <c r="E25" s="5"/>
    </row>
    <row r="26" spans="1:9" x14ac:dyDescent="0.3">
      <c r="A26"/>
      <c r="C26" s="3" t="s">
        <v>26</v>
      </c>
      <c r="D26" s="4">
        <v>1</v>
      </c>
      <c r="E26" s="5"/>
    </row>
    <row r="27" spans="1:9" ht="15" thickBot="1" x14ac:dyDescent="0.35">
      <c r="A27"/>
      <c r="C27" s="6" t="s">
        <v>27</v>
      </c>
      <c r="D27" s="7">
        <v>2</v>
      </c>
      <c r="E27" s="8"/>
    </row>
    <row r="28" spans="1:9" x14ac:dyDescent="0.3">
      <c r="A28"/>
      <c r="C28" s="3"/>
      <c r="D28" s="4"/>
      <c r="E28" s="5"/>
    </row>
    <row r="29" spans="1:9" x14ac:dyDescent="0.3">
      <c r="A29"/>
      <c r="C29" s="3" t="s">
        <v>23</v>
      </c>
      <c r="D29" s="4">
        <v>3000</v>
      </c>
      <c r="E29" s="5">
        <v>2250</v>
      </c>
    </row>
    <row r="30" spans="1:9" x14ac:dyDescent="0.3">
      <c r="A30"/>
      <c r="C30" s="3" t="s">
        <v>28</v>
      </c>
      <c r="D30" s="4">
        <v>800</v>
      </c>
      <c r="E30" s="5"/>
    </row>
    <row r="31" spans="1:9" ht="15" thickBot="1" x14ac:dyDescent="0.35">
      <c r="A31"/>
      <c r="C31" s="6" t="s">
        <v>29</v>
      </c>
      <c r="D31" s="7">
        <v>500</v>
      </c>
      <c r="E31" s="8"/>
    </row>
    <row r="32" spans="1:9" x14ac:dyDescent="0.3">
      <c r="A32"/>
      <c r="C32" s="9" t="s">
        <v>5</v>
      </c>
      <c r="D32" s="4"/>
      <c r="E32" s="5"/>
    </row>
    <row r="33" spans="1:9" x14ac:dyDescent="0.3">
      <c r="A33"/>
      <c r="C33" s="3" t="s">
        <v>6</v>
      </c>
      <c r="D33" s="10">
        <v>300000</v>
      </c>
      <c r="E33" s="5"/>
    </row>
    <row r="34" spans="1:9" x14ac:dyDescent="0.3">
      <c r="A34"/>
      <c r="C34" s="3" t="s">
        <v>7</v>
      </c>
      <c r="D34" s="10">
        <v>70000</v>
      </c>
      <c r="E34" s="5"/>
    </row>
    <row r="35" spans="1:9" x14ac:dyDescent="0.3">
      <c r="A35"/>
      <c r="C35" s="3" t="s">
        <v>32</v>
      </c>
      <c r="D35" s="38">
        <v>0.1</v>
      </c>
      <c r="E35" s="5"/>
    </row>
    <row r="36" spans="1:9" ht="15" thickBot="1" x14ac:dyDescent="0.35">
      <c r="A36"/>
      <c r="C36" s="6" t="s">
        <v>8</v>
      </c>
      <c r="D36" s="11">
        <v>40000</v>
      </c>
      <c r="E36" s="12">
        <v>25000</v>
      </c>
    </row>
    <row r="37" spans="1:9" x14ac:dyDescent="0.3">
      <c r="A37"/>
      <c r="C37" s="21"/>
      <c r="D37" s="22"/>
      <c r="E37" s="23"/>
    </row>
    <row r="38" spans="1:9" ht="15" thickBot="1" x14ac:dyDescent="0.35">
      <c r="A38"/>
      <c r="C38" s="6" t="s">
        <v>30</v>
      </c>
      <c r="D38" s="13">
        <v>0.8</v>
      </c>
      <c r="E38" s="8"/>
    </row>
    <row r="39" spans="1:9" x14ac:dyDescent="0.3">
      <c r="A39"/>
      <c r="C39" s="24"/>
      <c r="E39" s="25"/>
    </row>
    <row r="40" spans="1:9" ht="15" thickBot="1" x14ac:dyDescent="0.35">
      <c r="A40"/>
      <c r="C40" s="26" t="s">
        <v>31</v>
      </c>
      <c r="D40" s="28">
        <v>0.25</v>
      </c>
      <c r="E40" s="27"/>
    </row>
    <row r="41" spans="1:9" x14ac:dyDescent="0.3">
      <c r="A41"/>
      <c r="C41" s="24"/>
      <c r="D41" t="s">
        <v>10</v>
      </c>
      <c r="E41" s="25"/>
    </row>
    <row r="42" spans="1:9" ht="15" thickBot="1" x14ac:dyDescent="0.35">
      <c r="A42"/>
      <c r="C42" s="26" t="s">
        <v>12</v>
      </c>
      <c r="D42" s="28">
        <v>0.12</v>
      </c>
      <c r="E42" s="29"/>
    </row>
    <row r="46" spans="1:9" ht="257.39999999999998" customHeight="1" x14ac:dyDescent="0.3">
      <c r="A46" s="41" t="s">
        <v>41</v>
      </c>
      <c r="B46" s="42"/>
      <c r="C46" s="42"/>
      <c r="D46" s="42"/>
      <c r="E46" s="42"/>
      <c r="F46" s="42"/>
      <c r="G46" s="42"/>
      <c r="H46" s="42"/>
      <c r="I46" s="43"/>
    </row>
  </sheetData>
  <mergeCells count="10">
    <mergeCell ref="A15:I15"/>
    <mergeCell ref="A17:I17"/>
    <mergeCell ref="A20:I20"/>
    <mergeCell ref="A46:I46"/>
    <mergeCell ref="A13:I13"/>
    <mergeCell ref="A2:I2"/>
    <mergeCell ref="A4:I4"/>
    <mergeCell ref="A8:I8"/>
    <mergeCell ref="A10:I10"/>
    <mergeCell ref="A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99EA1-2561-432E-9A12-34AA49967C10}">
  <dimension ref="A2:B123"/>
  <sheetViews>
    <sheetView workbookViewId="0">
      <selection activeCell="A3" sqref="A3:A122"/>
    </sheetView>
  </sheetViews>
  <sheetFormatPr defaultRowHeight="14.4" x14ac:dyDescent="0.3"/>
  <sheetData>
    <row r="2" spans="1:2" ht="57.6" x14ac:dyDescent="0.3">
      <c r="A2" s="14" t="s">
        <v>9</v>
      </c>
      <c r="B2" s="14" t="s">
        <v>20</v>
      </c>
    </row>
    <row r="3" spans="1:2" x14ac:dyDescent="0.3">
      <c r="A3" s="15">
        <v>41275</v>
      </c>
      <c r="B3">
        <v>2880</v>
      </c>
    </row>
    <row r="4" spans="1:2" x14ac:dyDescent="0.3">
      <c r="A4" s="15">
        <v>41306</v>
      </c>
      <c r="B4">
        <v>2886</v>
      </c>
    </row>
    <row r="5" spans="1:2" x14ac:dyDescent="0.3">
      <c r="A5" s="15">
        <v>41335</v>
      </c>
      <c r="B5">
        <v>2892</v>
      </c>
    </row>
    <row r="6" spans="1:2" x14ac:dyDescent="0.3">
      <c r="A6" s="15">
        <v>41366</v>
      </c>
      <c r="B6">
        <v>3600</v>
      </c>
    </row>
    <row r="7" spans="1:2" x14ac:dyDescent="0.3">
      <c r="A7" s="15">
        <v>41396</v>
      </c>
      <c r="B7">
        <v>3609</v>
      </c>
    </row>
    <row r="8" spans="1:2" x14ac:dyDescent="0.3">
      <c r="A8" s="15">
        <v>41427</v>
      </c>
      <c r="B8">
        <v>3618</v>
      </c>
    </row>
    <row r="9" spans="1:2" x14ac:dyDescent="0.3">
      <c r="A9" s="15">
        <v>41457</v>
      </c>
      <c r="B9">
        <v>3627</v>
      </c>
    </row>
    <row r="10" spans="1:2" x14ac:dyDescent="0.3">
      <c r="A10" s="15">
        <v>41488</v>
      </c>
      <c r="B10">
        <v>3636</v>
      </c>
    </row>
    <row r="11" spans="1:2" x14ac:dyDescent="0.3">
      <c r="A11" s="15">
        <v>41519</v>
      </c>
      <c r="B11">
        <v>3645</v>
      </c>
    </row>
    <row r="12" spans="1:2" x14ac:dyDescent="0.3">
      <c r="A12" s="15">
        <v>41549</v>
      </c>
      <c r="B12">
        <v>3654</v>
      </c>
    </row>
    <row r="13" spans="1:2" x14ac:dyDescent="0.3">
      <c r="A13" s="15">
        <v>41580</v>
      </c>
      <c r="B13">
        <v>3663</v>
      </c>
    </row>
    <row r="14" spans="1:2" x14ac:dyDescent="0.3">
      <c r="A14" s="15">
        <v>41610</v>
      </c>
      <c r="B14">
        <v>3672</v>
      </c>
    </row>
    <row r="15" spans="1:2" x14ac:dyDescent="0.3">
      <c r="A15" s="16">
        <v>41641</v>
      </c>
      <c r="B15">
        <v>2967</v>
      </c>
    </row>
    <row r="16" spans="1:2" x14ac:dyDescent="0.3">
      <c r="A16" s="15">
        <v>41672</v>
      </c>
      <c r="B16">
        <v>2976</v>
      </c>
    </row>
    <row r="17" spans="1:2" x14ac:dyDescent="0.3">
      <c r="A17" s="15">
        <v>41701</v>
      </c>
      <c r="B17">
        <v>2985</v>
      </c>
    </row>
    <row r="18" spans="1:2" x14ac:dyDescent="0.3">
      <c r="A18" s="15">
        <v>41732</v>
      </c>
      <c r="B18">
        <v>3708</v>
      </c>
    </row>
    <row r="19" spans="1:2" x14ac:dyDescent="0.3">
      <c r="A19" s="15">
        <v>41762</v>
      </c>
      <c r="B19">
        <v>3720</v>
      </c>
    </row>
    <row r="20" spans="1:2" x14ac:dyDescent="0.3">
      <c r="A20" s="15">
        <v>41793</v>
      </c>
      <c r="B20">
        <v>3732</v>
      </c>
    </row>
    <row r="21" spans="1:2" x14ac:dyDescent="0.3">
      <c r="A21" s="15">
        <v>41823</v>
      </c>
      <c r="B21">
        <v>3744</v>
      </c>
    </row>
    <row r="22" spans="1:2" x14ac:dyDescent="0.3">
      <c r="A22" s="15">
        <v>41854</v>
      </c>
      <c r="B22">
        <v>3837</v>
      </c>
    </row>
    <row r="23" spans="1:2" x14ac:dyDescent="0.3">
      <c r="A23" s="15">
        <v>41885</v>
      </c>
      <c r="B23">
        <v>3768</v>
      </c>
    </row>
    <row r="24" spans="1:2" x14ac:dyDescent="0.3">
      <c r="A24" s="15">
        <v>41915</v>
      </c>
      <c r="B24">
        <v>3780</v>
      </c>
    </row>
    <row r="25" spans="1:2" x14ac:dyDescent="0.3">
      <c r="A25" s="15">
        <v>41946</v>
      </c>
      <c r="B25">
        <v>3792</v>
      </c>
    </row>
    <row r="26" spans="1:2" x14ac:dyDescent="0.3">
      <c r="A26" s="15">
        <v>41976</v>
      </c>
      <c r="B26">
        <v>3804</v>
      </c>
    </row>
    <row r="27" spans="1:2" x14ac:dyDescent="0.3">
      <c r="A27" s="16">
        <v>42007</v>
      </c>
      <c r="B27">
        <v>3072</v>
      </c>
    </row>
    <row r="28" spans="1:2" x14ac:dyDescent="0.3">
      <c r="A28" s="15">
        <v>42038</v>
      </c>
      <c r="B28">
        <v>3084</v>
      </c>
    </row>
    <row r="29" spans="1:2" x14ac:dyDescent="0.3">
      <c r="A29" s="15">
        <v>42067</v>
      </c>
      <c r="B29">
        <v>3150</v>
      </c>
    </row>
    <row r="30" spans="1:2" x14ac:dyDescent="0.3">
      <c r="A30" s="15">
        <v>42098</v>
      </c>
      <c r="B30">
        <v>3840</v>
      </c>
    </row>
    <row r="31" spans="1:2" x14ac:dyDescent="0.3">
      <c r="A31" s="15">
        <v>42128</v>
      </c>
      <c r="B31">
        <v>3852</v>
      </c>
    </row>
    <row r="32" spans="1:2" x14ac:dyDescent="0.3">
      <c r="A32" s="15">
        <v>42159</v>
      </c>
      <c r="B32">
        <v>3864</v>
      </c>
    </row>
    <row r="33" spans="1:2" x14ac:dyDescent="0.3">
      <c r="A33" s="15">
        <v>42189</v>
      </c>
      <c r="B33">
        <v>3879</v>
      </c>
    </row>
    <row r="34" spans="1:2" x14ac:dyDescent="0.3">
      <c r="A34" s="15">
        <v>42220</v>
      </c>
      <c r="B34">
        <v>4050</v>
      </c>
    </row>
    <row r="35" spans="1:2" x14ac:dyDescent="0.3">
      <c r="A35" s="15">
        <v>42251</v>
      </c>
      <c r="B35">
        <v>3909</v>
      </c>
    </row>
    <row r="36" spans="1:2" x14ac:dyDescent="0.3">
      <c r="A36" s="15">
        <v>42281</v>
      </c>
      <c r="B36">
        <v>3924</v>
      </c>
    </row>
    <row r="37" spans="1:2" x14ac:dyDescent="0.3">
      <c r="A37" s="15">
        <v>42312</v>
      </c>
      <c r="B37">
        <v>3939</v>
      </c>
    </row>
    <row r="38" spans="1:2" x14ac:dyDescent="0.3">
      <c r="A38" s="15">
        <v>42342</v>
      </c>
      <c r="B38">
        <v>3954</v>
      </c>
    </row>
    <row r="39" spans="1:2" x14ac:dyDescent="0.3">
      <c r="A39" s="16">
        <v>42373</v>
      </c>
      <c r="B39">
        <v>3201</v>
      </c>
    </row>
    <row r="40" spans="1:2" x14ac:dyDescent="0.3">
      <c r="A40" s="15">
        <v>42404</v>
      </c>
      <c r="B40">
        <v>3213</v>
      </c>
    </row>
    <row r="41" spans="1:2" x14ac:dyDescent="0.3">
      <c r="A41" s="15">
        <v>42433</v>
      </c>
      <c r="B41">
        <v>3225</v>
      </c>
    </row>
    <row r="42" spans="1:2" x14ac:dyDescent="0.3">
      <c r="A42" s="15">
        <v>42464</v>
      </c>
      <c r="B42">
        <v>4002</v>
      </c>
    </row>
    <row r="43" spans="1:2" x14ac:dyDescent="0.3">
      <c r="A43" s="15">
        <v>42494</v>
      </c>
      <c r="B43">
        <v>4017</v>
      </c>
    </row>
    <row r="44" spans="1:2" x14ac:dyDescent="0.3">
      <c r="A44" s="15">
        <v>42525</v>
      </c>
      <c r="B44">
        <v>4032</v>
      </c>
    </row>
    <row r="45" spans="1:2" x14ac:dyDescent="0.3">
      <c r="A45" s="15">
        <v>42555</v>
      </c>
      <c r="B45">
        <v>4047</v>
      </c>
    </row>
    <row r="46" spans="1:2" x14ac:dyDescent="0.3">
      <c r="A46" s="15">
        <v>42586</v>
      </c>
      <c r="B46">
        <v>4062</v>
      </c>
    </row>
    <row r="47" spans="1:2" x14ac:dyDescent="0.3">
      <c r="A47" s="15">
        <v>42617</v>
      </c>
      <c r="B47">
        <v>4077</v>
      </c>
    </row>
    <row r="48" spans="1:2" x14ac:dyDescent="0.3">
      <c r="A48" s="15">
        <v>42647</v>
      </c>
      <c r="B48">
        <v>4092</v>
      </c>
    </row>
    <row r="49" spans="1:2" x14ac:dyDescent="0.3">
      <c r="A49" s="15">
        <v>42678</v>
      </c>
      <c r="B49">
        <v>4107</v>
      </c>
    </row>
    <row r="50" spans="1:2" x14ac:dyDescent="0.3">
      <c r="A50" s="15">
        <v>42708</v>
      </c>
      <c r="B50">
        <v>4122</v>
      </c>
    </row>
    <row r="51" spans="1:2" x14ac:dyDescent="0.3">
      <c r="A51" s="16">
        <v>42739</v>
      </c>
      <c r="B51">
        <v>3354</v>
      </c>
    </row>
    <row r="52" spans="1:2" x14ac:dyDescent="0.3">
      <c r="A52" s="15">
        <v>42770</v>
      </c>
      <c r="B52">
        <v>3369</v>
      </c>
    </row>
    <row r="53" spans="1:2" x14ac:dyDescent="0.3">
      <c r="A53" s="15">
        <v>42799</v>
      </c>
      <c r="B53">
        <v>3384</v>
      </c>
    </row>
    <row r="54" spans="1:2" x14ac:dyDescent="0.3">
      <c r="A54" s="15">
        <v>42830</v>
      </c>
      <c r="B54">
        <v>4194</v>
      </c>
    </row>
    <row r="55" spans="1:2" x14ac:dyDescent="0.3">
      <c r="A55" s="15">
        <v>42860</v>
      </c>
      <c r="B55">
        <v>4212</v>
      </c>
    </row>
    <row r="56" spans="1:2" x14ac:dyDescent="0.3">
      <c r="A56" s="15">
        <v>42891</v>
      </c>
      <c r="B56">
        <v>4230</v>
      </c>
    </row>
    <row r="57" spans="1:2" x14ac:dyDescent="0.3">
      <c r="A57" s="15">
        <v>42921</v>
      </c>
      <c r="B57">
        <v>4248</v>
      </c>
    </row>
    <row r="58" spans="1:2" x14ac:dyDescent="0.3">
      <c r="A58" s="15">
        <v>42952</v>
      </c>
      <c r="B58">
        <v>4266</v>
      </c>
    </row>
    <row r="59" spans="1:2" x14ac:dyDescent="0.3">
      <c r="A59" s="15">
        <v>42983</v>
      </c>
      <c r="B59">
        <v>4284</v>
      </c>
    </row>
    <row r="60" spans="1:2" x14ac:dyDescent="0.3">
      <c r="A60" s="15">
        <v>43013</v>
      </c>
      <c r="B60">
        <v>4302</v>
      </c>
    </row>
    <row r="61" spans="1:2" x14ac:dyDescent="0.3">
      <c r="A61" s="15">
        <v>43044</v>
      </c>
      <c r="B61">
        <v>4320</v>
      </c>
    </row>
    <row r="62" spans="1:2" x14ac:dyDescent="0.3">
      <c r="A62" s="15">
        <v>43074</v>
      </c>
      <c r="B62">
        <v>4338</v>
      </c>
    </row>
    <row r="63" spans="1:2" x14ac:dyDescent="0.3">
      <c r="A63" s="16">
        <v>43105</v>
      </c>
      <c r="B63">
        <v>3537</v>
      </c>
    </row>
    <row r="64" spans="1:2" x14ac:dyDescent="0.3">
      <c r="A64" s="15">
        <v>43136</v>
      </c>
      <c r="B64">
        <v>3555</v>
      </c>
    </row>
    <row r="65" spans="1:2" x14ac:dyDescent="0.3">
      <c r="A65" s="15">
        <v>43165</v>
      </c>
      <c r="B65">
        <v>3573</v>
      </c>
    </row>
    <row r="66" spans="1:2" x14ac:dyDescent="0.3">
      <c r="A66" s="15">
        <v>43196</v>
      </c>
      <c r="B66">
        <v>4419</v>
      </c>
    </row>
    <row r="67" spans="1:2" x14ac:dyDescent="0.3">
      <c r="A67" s="15">
        <v>43226</v>
      </c>
      <c r="B67">
        <v>4443</v>
      </c>
    </row>
    <row r="68" spans="1:2" x14ac:dyDescent="0.3">
      <c r="A68" s="15">
        <v>43257</v>
      </c>
      <c r="B68">
        <v>4464</v>
      </c>
    </row>
    <row r="69" spans="1:2" x14ac:dyDescent="0.3">
      <c r="A69" s="15">
        <v>43287</v>
      </c>
      <c r="B69">
        <v>4485</v>
      </c>
    </row>
    <row r="70" spans="1:2" x14ac:dyDescent="0.3">
      <c r="A70" s="15">
        <v>43318</v>
      </c>
      <c r="B70">
        <v>4506</v>
      </c>
    </row>
    <row r="71" spans="1:2" x14ac:dyDescent="0.3">
      <c r="A71" s="15">
        <v>43349</v>
      </c>
      <c r="B71">
        <v>4530</v>
      </c>
    </row>
    <row r="72" spans="1:2" x14ac:dyDescent="0.3">
      <c r="A72" s="15">
        <v>43379</v>
      </c>
      <c r="B72">
        <v>4554</v>
      </c>
    </row>
    <row r="73" spans="1:2" x14ac:dyDescent="0.3">
      <c r="A73" s="15">
        <v>43410</v>
      </c>
      <c r="B73">
        <v>4578</v>
      </c>
    </row>
    <row r="74" spans="1:2" x14ac:dyDescent="0.3">
      <c r="A74" s="15">
        <v>43440</v>
      </c>
      <c r="B74">
        <v>4602</v>
      </c>
    </row>
    <row r="75" spans="1:2" x14ac:dyDescent="0.3">
      <c r="A75" s="16">
        <v>43471</v>
      </c>
      <c r="B75">
        <v>3747</v>
      </c>
    </row>
    <row r="76" spans="1:2" x14ac:dyDescent="0.3">
      <c r="A76" s="15">
        <v>43502</v>
      </c>
      <c r="B76">
        <v>3768</v>
      </c>
    </row>
    <row r="77" spans="1:2" x14ac:dyDescent="0.3">
      <c r="A77" s="15">
        <v>43531</v>
      </c>
      <c r="B77">
        <v>3789</v>
      </c>
    </row>
    <row r="78" spans="1:2" x14ac:dyDescent="0.3">
      <c r="A78" s="15">
        <v>43562</v>
      </c>
      <c r="B78">
        <v>4686</v>
      </c>
    </row>
    <row r="79" spans="1:2" x14ac:dyDescent="0.3">
      <c r="A79" s="15">
        <v>43592</v>
      </c>
      <c r="B79">
        <v>4710</v>
      </c>
    </row>
    <row r="80" spans="1:2" x14ac:dyDescent="0.3">
      <c r="A80" s="15">
        <v>43623</v>
      </c>
      <c r="B80">
        <v>4737</v>
      </c>
    </row>
    <row r="81" spans="1:2" x14ac:dyDescent="0.3">
      <c r="A81" s="15">
        <v>43653</v>
      </c>
      <c r="B81">
        <v>4764</v>
      </c>
    </row>
    <row r="82" spans="1:2" x14ac:dyDescent="0.3">
      <c r="A82" s="15">
        <v>43684</v>
      </c>
      <c r="B82">
        <v>4791</v>
      </c>
    </row>
    <row r="83" spans="1:2" x14ac:dyDescent="0.3">
      <c r="A83" s="15">
        <v>43715</v>
      </c>
      <c r="B83">
        <v>4818</v>
      </c>
    </row>
    <row r="84" spans="1:2" x14ac:dyDescent="0.3">
      <c r="A84" s="15">
        <v>43745</v>
      </c>
      <c r="B84">
        <v>4845</v>
      </c>
    </row>
    <row r="85" spans="1:2" x14ac:dyDescent="0.3">
      <c r="A85" s="15">
        <v>43776</v>
      </c>
      <c r="B85">
        <v>4872</v>
      </c>
    </row>
    <row r="86" spans="1:2" x14ac:dyDescent="0.3">
      <c r="A86" s="15">
        <v>43806</v>
      </c>
      <c r="B86">
        <v>4899</v>
      </c>
    </row>
    <row r="87" spans="1:2" x14ac:dyDescent="0.3">
      <c r="A87" s="16">
        <v>43837</v>
      </c>
      <c r="B87">
        <v>3996</v>
      </c>
    </row>
    <row r="88" spans="1:2" x14ac:dyDescent="0.3">
      <c r="A88" s="15">
        <v>43868</v>
      </c>
      <c r="B88">
        <v>4020</v>
      </c>
    </row>
    <row r="89" spans="1:2" x14ac:dyDescent="0.3">
      <c r="A89" s="15">
        <v>43897</v>
      </c>
      <c r="B89">
        <v>4044</v>
      </c>
    </row>
    <row r="90" spans="1:2" x14ac:dyDescent="0.3">
      <c r="A90" s="15">
        <v>43928</v>
      </c>
      <c r="B90">
        <v>4995</v>
      </c>
    </row>
    <row r="91" spans="1:2" x14ac:dyDescent="0.3">
      <c r="A91" s="15">
        <v>43958</v>
      </c>
      <c r="B91">
        <v>5025</v>
      </c>
    </row>
    <row r="92" spans="1:2" x14ac:dyDescent="0.3">
      <c r="A92" s="15">
        <v>43989</v>
      </c>
      <c r="B92">
        <v>5055</v>
      </c>
    </row>
    <row r="93" spans="1:2" x14ac:dyDescent="0.3">
      <c r="A93" s="15">
        <v>44019</v>
      </c>
      <c r="B93">
        <v>5085</v>
      </c>
    </row>
    <row r="94" spans="1:2" x14ac:dyDescent="0.3">
      <c r="A94" s="15">
        <v>44050</v>
      </c>
      <c r="B94">
        <v>5115</v>
      </c>
    </row>
    <row r="95" spans="1:2" x14ac:dyDescent="0.3">
      <c r="A95" s="15">
        <v>44081</v>
      </c>
      <c r="B95">
        <v>5145</v>
      </c>
    </row>
    <row r="96" spans="1:2" x14ac:dyDescent="0.3">
      <c r="A96" s="15">
        <v>44111</v>
      </c>
      <c r="B96">
        <v>5175</v>
      </c>
    </row>
    <row r="97" spans="1:2" x14ac:dyDescent="0.3">
      <c r="A97" s="15">
        <v>44142</v>
      </c>
      <c r="B97">
        <v>5205</v>
      </c>
    </row>
    <row r="98" spans="1:2" x14ac:dyDescent="0.3">
      <c r="A98" s="15">
        <v>44172</v>
      </c>
      <c r="B98">
        <v>5235</v>
      </c>
    </row>
    <row r="99" spans="1:2" x14ac:dyDescent="0.3">
      <c r="A99" s="16">
        <v>44203</v>
      </c>
      <c r="B99">
        <v>4284</v>
      </c>
    </row>
    <row r="100" spans="1:2" x14ac:dyDescent="0.3">
      <c r="A100" s="15">
        <v>44234</v>
      </c>
      <c r="B100">
        <v>4311</v>
      </c>
    </row>
    <row r="101" spans="1:2" x14ac:dyDescent="0.3">
      <c r="A101" s="15">
        <v>44263</v>
      </c>
      <c r="B101">
        <v>4338</v>
      </c>
    </row>
    <row r="102" spans="1:2" x14ac:dyDescent="0.3">
      <c r="A102" s="15">
        <v>44294</v>
      </c>
      <c r="B102">
        <v>5355</v>
      </c>
    </row>
    <row r="103" spans="1:2" x14ac:dyDescent="0.3">
      <c r="A103" s="15">
        <v>44324</v>
      </c>
      <c r="B103">
        <v>5388</v>
      </c>
    </row>
    <row r="104" spans="1:2" x14ac:dyDescent="0.3">
      <c r="A104" s="15">
        <v>44355</v>
      </c>
      <c r="B104">
        <v>5424</v>
      </c>
    </row>
    <row r="105" spans="1:2" x14ac:dyDescent="0.3">
      <c r="A105" s="15">
        <v>44385</v>
      </c>
      <c r="B105">
        <v>5460</v>
      </c>
    </row>
    <row r="106" spans="1:2" x14ac:dyDescent="0.3">
      <c r="A106" s="15">
        <v>44416</v>
      </c>
      <c r="B106">
        <v>5496</v>
      </c>
    </row>
    <row r="107" spans="1:2" x14ac:dyDescent="0.3">
      <c r="A107" s="15">
        <v>44447</v>
      </c>
      <c r="B107">
        <v>5532</v>
      </c>
    </row>
    <row r="108" spans="1:2" x14ac:dyDescent="0.3">
      <c r="A108" s="15">
        <v>44477</v>
      </c>
      <c r="B108">
        <v>5568</v>
      </c>
    </row>
    <row r="109" spans="1:2" x14ac:dyDescent="0.3">
      <c r="A109" s="15">
        <v>44508</v>
      </c>
      <c r="B109">
        <v>5604</v>
      </c>
    </row>
    <row r="110" spans="1:2" x14ac:dyDescent="0.3">
      <c r="A110" s="15">
        <v>44538</v>
      </c>
      <c r="B110">
        <v>5640</v>
      </c>
    </row>
    <row r="111" spans="1:2" x14ac:dyDescent="0.3">
      <c r="A111" s="16">
        <v>44569</v>
      </c>
      <c r="B111">
        <v>4617</v>
      </c>
    </row>
    <row r="112" spans="1:2" x14ac:dyDescent="0.3">
      <c r="A112" s="15">
        <v>44600</v>
      </c>
      <c r="B112">
        <v>4650</v>
      </c>
    </row>
    <row r="113" spans="1:2" x14ac:dyDescent="0.3">
      <c r="A113" s="15">
        <v>44629</v>
      </c>
      <c r="B113">
        <v>4683</v>
      </c>
    </row>
    <row r="114" spans="1:2" x14ac:dyDescent="0.3">
      <c r="A114" s="15">
        <v>44660</v>
      </c>
      <c r="B114">
        <v>5772</v>
      </c>
    </row>
    <row r="115" spans="1:2" x14ac:dyDescent="0.3">
      <c r="A115" s="15">
        <v>44690</v>
      </c>
      <c r="B115">
        <v>5811</v>
      </c>
    </row>
    <row r="116" spans="1:2" x14ac:dyDescent="0.3">
      <c r="A116" s="15">
        <v>44721</v>
      </c>
      <c r="B116">
        <v>5853</v>
      </c>
    </row>
    <row r="117" spans="1:2" x14ac:dyDescent="0.3">
      <c r="A117" s="15">
        <v>44751</v>
      </c>
      <c r="B117">
        <v>5895</v>
      </c>
    </row>
    <row r="118" spans="1:2" x14ac:dyDescent="0.3">
      <c r="A118" s="15">
        <v>44782</v>
      </c>
      <c r="B118">
        <v>5937</v>
      </c>
    </row>
    <row r="119" spans="1:2" x14ac:dyDescent="0.3">
      <c r="A119" s="15">
        <v>44813</v>
      </c>
      <c r="B119">
        <v>5979</v>
      </c>
    </row>
    <row r="120" spans="1:2" x14ac:dyDescent="0.3">
      <c r="A120" s="15">
        <v>44843</v>
      </c>
      <c r="B120">
        <v>6000</v>
      </c>
    </row>
    <row r="121" spans="1:2" x14ac:dyDescent="0.3">
      <c r="A121" s="15">
        <v>44874</v>
      </c>
      <c r="B121">
        <v>6000</v>
      </c>
    </row>
    <row r="122" spans="1:2" x14ac:dyDescent="0.3">
      <c r="A122" s="15">
        <v>44904</v>
      </c>
      <c r="B122">
        <v>6000</v>
      </c>
    </row>
    <row r="123" spans="1:2" x14ac:dyDescent="0.3">
      <c r="A123"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BB01-79FB-4A54-8D22-A6C670CD8997}">
  <dimension ref="C2:E24"/>
  <sheetViews>
    <sheetView topLeftCell="A5" workbookViewId="0">
      <selection activeCell="D25" sqref="D25"/>
    </sheetView>
  </sheetViews>
  <sheetFormatPr defaultRowHeight="14.4" x14ac:dyDescent="0.3"/>
  <cols>
    <col min="3" max="3" width="33.109375" customWidth="1"/>
    <col min="4" max="4" width="16" customWidth="1"/>
    <col min="5" max="5" width="12" customWidth="1"/>
    <col min="7" max="7" width="19.44140625" bestFit="1" customWidth="1"/>
  </cols>
  <sheetData>
    <row r="2" spans="3:5" ht="18.600000000000001" thickBot="1" x14ac:dyDescent="0.4">
      <c r="C2" s="17"/>
    </row>
    <row r="3" spans="3:5" ht="15" thickBot="1" x14ac:dyDescent="0.35">
      <c r="C3" s="18" t="s">
        <v>4</v>
      </c>
      <c r="D3" s="19" t="s">
        <v>15</v>
      </c>
      <c r="E3" s="20" t="s">
        <v>22</v>
      </c>
    </row>
    <row r="4" spans="3:5" x14ac:dyDescent="0.3">
      <c r="C4" s="3" t="s">
        <v>21</v>
      </c>
      <c r="D4" s="4">
        <v>1000</v>
      </c>
      <c r="E4" s="5"/>
    </row>
    <row r="5" spans="3:5" x14ac:dyDescent="0.3">
      <c r="C5" s="3" t="s">
        <v>24</v>
      </c>
      <c r="D5" s="4">
        <v>500</v>
      </c>
      <c r="E5" s="5"/>
    </row>
    <row r="6" spans="3:5" ht="15" thickBot="1" x14ac:dyDescent="0.35">
      <c r="C6" s="6" t="s">
        <v>25</v>
      </c>
      <c r="D6" s="7">
        <v>400</v>
      </c>
      <c r="E6" s="8">
        <v>300</v>
      </c>
    </row>
    <row r="7" spans="3:5" x14ac:dyDescent="0.3">
      <c r="C7" s="3"/>
      <c r="D7" s="4"/>
      <c r="E7" s="5"/>
    </row>
    <row r="8" spans="3:5" x14ac:dyDescent="0.3">
      <c r="C8" s="3" t="s">
        <v>26</v>
      </c>
      <c r="D8" s="4">
        <v>1</v>
      </c>
      <c r="E8" s="5"/>
    </row>
    <row r="9" spans="3:5" ht="15" thickBot="1" x14ac:dyDescent="0.35">
      <c r="C9" s="6" t="s">
        <v>27</v>
      </c>
      <c r="D9" s="7">
        <v>2</v>
      </c>
      <c r="E9" s="8"/>
    </row>
    <row r="10" spans="3:5" x14ac:dyDescent="0.3">
      <c r="C10" s="3"/>
      <c r="D10" s="4"/>
      <c r="E10" s="5"/>
    </row>
    <row r="11" spans="3:5" x14ac:dyDescent="0.3">
      <c r="C11" s="3" t="s">
        <v>23</v>
      </c>
      <c r="D11" s="4">
        <v>3000</v>
      </c>
      <c r="E11" s="5">
        <v>2250</v>
      </c>
    </row>
    <row r="12" spans="3:5" x14ac:dyDescent="0.3">
      <c r="C12" s="3" t="s">
        <v>28</v>
      </c>
      <c r="D12" s="4">
        <v>800</v>
      </c>
      <c r="E12" s="5"/>
    </row>
    <row r="13" spans="3:5" ht="15" thickBot="1" x14ac:dyDescent="0.35">
      <c r="C13" s="6" t="s">
        <v>29</v>
      </c>
      <c r="D13" s="7">
        <v>500</v>
      </c>
      <c r="E13" s="8"/>
    </row>
    <row r="14" spans="3:5" x14ac:dyDescent="0.3">
      <c r="C14" s="9" t="s">
        <v>5</v>
      </c>
      <c r="D14" s="4"/>
      <c r="E14" s="5"/>
    </row>
    <row r="15" spans="3:5" x14ac:dyDescent="0.3">
      <c r="C15" s="3" t="s">
        <v>6</v>
      </c>
      <c r="D15" s="10">
        <v>300000</v>
      </c>
      <c r="E15" s="5"/>
    </row>
    <row r="16" spans="3:5" x14ac:dyDescent="0.3">
      <c r="C16" s="3" t="s">
        <v>7</v>
      </c>
      <c r="D16" s="10">
        <v>70000</v>
      </c>
      <c r="E16" s="5"/>
    </row>
    <row r="17" spans="3:5" x14ac:dyDescent="0.3">
      <c r="C17" s="3" t="s">
        <v>32</v>
      </c>
      <c r="D17" s="38">
        <v>0.1</v>
      </c>
      <c r="E17" s="5"/>
    </row>
    <row r="18" spans="3:5" ht="15" thickBot="1" x14ac:dyDescent="0.35">
      <c r="C18" s="6" t="s">
        <v>8</v>
      </c>
      <c r="D18" s="11">
        <v>40000</v>
      </c>
      <c r="E18" s="12">
        <v>25000</v>
      </c>
    </row>
    <row r="19" spans="3:5" x14ac:dyDescent="0.3">
      <c r="C19" s="21"/>
      <c r="D19" s="22"/>
      <c r="E19" s="23"/>
    </row>
    <row r="20" spans="3:5" ht="15" thickBot="1" x14ac:dyDescent="0.35">
      <c r="C20" s="6" t="s">
        <v>30</v>
      </c>
      <c r="D20" s="13">
        <v>0.8</v>
      </c>
      <c r="E20" s="8"/>
    </row>
    <row r="21" spans="3:5" x14ac:dyDescent="0.3">
      <c r="C21" s="24"/>
      <c r="E21" s="25"/>
    </row>
    <row r="22" spans="3:5" ht="15" thickBot="1" x14ac:dyDescent="0.35">
      <c r="C22" s="26" t="s">
        <v>31</v>
      </c>
      <c r="D22" s="28">
        <v>0.25</v>
      </c>
      <c r="E22" s="27"/>
    </row>
    <row r="23" spans="3:5" x14ac:dyDescent="0.3">
      <c r="C23" s="24"/>
      <c r="D23" t="s">
        <v>10</v>
      </c>
      <c r="E23" s="25" t="s">
        <v>11</v>
      </c>
    </row>
    <row r="24" spans="3:5" ht="15" thickBot="1" x14ac:dyDescent="0.35">
      <c r="C24" s="26" t="s">
        <v>12</v>
      </c>
      <c r="D24" s="28">
        <v>0.12</v>
      </c>
      <c r="E24" s="29">
        <f>+D24/12</f>
        <v>0.01</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35BC-A0B4-4E5B-B771-39E959EF8FA9}">
  <dimension ref="A2:R362"/>
  <sheetViews>
    <sheetView showGridLines="0" tabSelected="1" workbookViewId="0">
      <selection activeCell="F4" sqref="F4"/>
    </sheetView>
  </sheetViews>
  <sheetFormatPr defaultRowHeight="14.4" x14ac:dyDescent="0.3"/>
  <cols>
    <col min="4" max="4" width="19.77734375" customWidth="1"/>
    <col min="5" max="5" width="9.88671875" bestFit="1" customWidth="1"/>
    <col min="6" max="6" width="10.5546875" bestFit="1" customWidth="1"/>
    <col min="7" max="7" width="8.44140625" bestFit="1" customWidth="1"/>
    <col min="8" max="8" width="14" bestFit="1" customWidth="1"/>
    <col min="9" max="9" width="9" bestFit="1" customWidth="1"/>
    <col min="10" max="10" width="8" bestFit="1" customWidth="1"/>
    <col min="11" max="11" width="9.5546875" bestFit="1" customWidth="1"/>
    <col min="12" max="12" width="11.44140625" bestFit="1" customWidth="1"/>
    <col min="13" max="13" width="11" customWidth="1"/>
    <col min="14" max="14" width="11" bestFit="1" customWidth="1"/>
    <col min="15" max="15" width="10" bestFit="1" customWidth="1"/>
    <col min="18" max="18" width="13.33203125" bestFit="1" customWidth="1"/>
  </cols>
  <sheetData>
    <row r="2" spans="1:18" s="14" customFormat="1" ht="43.2" x14ac:dyDescent="0.3">
      <c r="A2" s="39" t="s">
        <v>9</v>
      </c>
      <c r="B2" s="39" t="s">
        <v>13</v>
      </c>
      <c r="C2" s="39" t="s">
        <v>14</v>
      </c>
      <c r="D2" s="39" t="s">
        <v>33</v>
      </c>
      <c r="E2" s="39" t="s">
        <v>34</v>
      </c>
      <c r="F2" s="39" t="s">
        <v>35</v>
      </c>
      <c r="G2" s="39" t="s">
        <v>36</v>
      </c>
      <c r="H2" s="39" t="s">
        <v>16</v>
      </c>
      <c r="I2" s="39" t="s">
        <v>6</v>
      </c>
      <c r="J2" s="39" t="s">
        <v>7</v>
      </c>
      <c r="K2" s="39" t="s">
        <v>8</v>
      </c>
      <c r="L2" s="39" t="s">
        <v>17</v>
      </c>
      <c r="M2" s="39" t="s">
        <v>18</v>
      </c>
      <c r="N2" s="39" t="s">
        <v>31</v>
      </c>
      <c r="O2" s="39" t="s">
        <v>19</v>
      </c>
      <c r="Q2" s="49" t="s">
        <v>42</v>
      </c>
      <c r="R2" s="50">
        <f>NPV(Parameters!E24,O3:O122)</f>
        <v>420230164.4197517</v>
      </c>
    </row>
    <row r="3" spans="1:18" ht="28.8" x14ac:dyDescent="0.3">
      <c r="A3" s="35">
        <f>Data!A3</f>
        <v>41275</v>
      </c>
      <c r="B3" s="30">
        <v>1</v>
      </c>
      <c r="C3" s="30">
        <v>1</v>
      </c>
      <c r="D3" s="30">
        <f>Data!B3</f>
        <v>2880</v>
      </c>
      <c r="E3" s="30">
        <f>Parameters!$D$8*'Base Scenario'!D3</f>
        <v>2880</v>
      </c>
      <c r="F3" s="30">
        <f>D3*Parameters!$D$9</f>
        <v>5760</v>
      </c>
      <c r="G3" s="30" t="str">
        <f t="shared" ref="G3:G34" si="0">IF(AND(MOD(C3,12)&lt;=3,MOD(C3,12)&gt;0),"Season","Offseason")</f>
        <v>Season</v>
      </c>
      <c r="H3" s="31">
        <f>D3*Parameters!$D$4+E3*Parameters!$D$5+F3*IF(G3="Season",Parameters!$D$6,Parameters!$E$6)</f>
        <v>6624000</v>
      </c>
      <c r="I3" s="31">
        <f>Parameters!D15</f>
        <v>300000</v>
      </c>
      <c r="J3" s="31">
        <f>Parameters!D16</f>
        <v>70000</v>
      </c>
      <c r="K3" s="31">
        <f>IF(G3="Season",Parameters!$D$18,Parameters!$E$18)</f>
        <v>40000</v>
      </c>
      <c r="L3" s="31">
        <f>D3*IF(G3="Season",Parameters!$D$11,Parameters!$E$11)+E3*Parameters!$D$12+F3*Parameters!$D$13</f>
        <v>13824000</v>
      </c>
      <c r="M3" s="31">
        <f t="shared" ref="M3:M66" si="1">SUM(H3:K3)</f>
        <v>7034000</v>
      </c>
      <c r="N3" s="31">
        <f>Parameters!$D$22*(L3-M3)</f>
        <v>1697500</v>
      </c>
      <c r="O3" s="32">
        <f t="shared" ref="O3:O66" si="2">L3-M3-N3</f>
        <v>5092500</v>
      </c>
      <c r="Q3" s="49" t="s">
        <v>43</v>
      </c>
      <c r="R3" s="50">
        <f>NPV(Parameters!E24,L3:L122)</f>
        <v>1197128743.4083438</v>
      </c>
    </row>
    <row r="4" spans="1:18" ht="28.8" x14ac:dyDescent="0.3">
      <c r="A4" s="35">
        <f>Data!A4</f>
        <v>41306</v>
      </c>
      <c r="B4" s="30">
        <f t="shared" ref="B4:B35" si="3">IF(MOD(C3,12)=0,B3+1,B3)</f>
        <v>1</v>
      </c>
      <c r="C4" s="30">
        <v>2</v>
      </c>
      <c r="D4" s="30">
        <f>Data!B4</f>
        <v>2886</v>
      </c>
      <c r="E4" s="30">
        <f>Parameters!$D$8*'Base Scenario'!D4</f>
        <v>2886</v>
      </c>
      <c r="F4" s="30">
        <f>D4*Parameters!$D$9</f>
        <v>5772</v>
      </c>
      <c r="G4" s="30" t="str">
        <f t="shared" si="0"/>
        <v>Season</v>
      </c>
      <c r="H4" s="31">
        <f>D4*Parameters!$D$4+E4*Parameters!$D$5+F4*IF(G4="Season",Parameters!$D$6,Parameters!$E$6)</f>
        <v>6637800</v>
      </c>
      <c r="I4" s="31">
        <f t="shared" ref="I4:I35" si="4">I3</f>
        <v>300000</v>
      </c>
      <c r="J4" s="31">
        <f t="shared" ref="J4:J35" si="5">J3</f>
        <v>70000</v>
      </c>
      <c r="K4" s="31">
        <f>IF(G4="Season",Parameters!$D$18,Parameters!$E$18)</f>
        <v>40000</v>
      </c>
      <c r="L4" s="31">
        <f>D4*IF(G4="Season",Parameters!$D$11,Parameters!$E$11)+E4*Parameters!$D$12+F4*Parameters!$D$13</f>
        <v>13852800</v>
      </c>
      <c r="M4" s="31">
        <f t="shared" si="1"/>
        <v>7047800</v>
      </c>
      <c r="N4" s="31">
        <f>Parameters!$D$22*(L4-M4)</f>
        <v>1701250</v>
      </c>
      <c r="O4" s="32">
        <f t="shared" si="2"/>
        <v>5103750</v>
      </c>
      <c r="Q4" s="49" t="s">
        <v>44</v>
      </c>
      <c r="R4" s="51">
        <f>R2/R3</f>
        <v>0.35103172213818451</v>
      </c>
    </row>
    <row r="5" spans="1:18" x14ac:dyDescent="0.3">
      <c r="A5" s="35">
        <f>Data!A5</f>
        <v>41335</v>
      </c>
      <c r="B5" s="30">
        <f t="shared" si="3"/>
        <v>1</v>
      </c>
      <c r="C5" s="30">
        <v>3</v>
      </c>
      <c r="D5" s="30">
        <f>Data!B5</f>
        <v>2892</v>
      </c>
      <c r="E5" s="30">
        <f>Parameters!$D$8*'Base Scenario'!D5</f>
        <v>2892</v>
      </c>
      <c r="F5" s="30">
        <f>D5*Parameters!$D$9</f>
        <v>5784</v>
      </c>
      <c r="G5" s="30" t="str">
        <f t="shared" si="0"/>
        <v>Season</v>
      </c>
      <c r="H5" s="31">
        <f>D5*Parameters!$D$4+E5*Parameters!$D$5+F5*IF(G5="Season",Parameters!$D$6,Parameters!$E$6)</f>
        <v>6651600</v>
      </c>
      <c r="I5" s="31">
        <f t="shared" si="4"/>
        <v>300000</v>
      </c>
      <c r="J5" s="31">
        <f t="shared" si="5"/>
        <v>70000</v>
      </c>
      <c r="K5" s="31">
        <f>IF(G5="Season",Parameters!$D$18,Parameters!$E$18)</f>
        <v>40000</v>
      </c>
      <c r="L5" s="31">
        <f>D5*IF(G5="Season",Parameters!$D$11,Parameters!$E$11)+E5*Parameters!$D$12+F5*Parameters!$D$13</f>
        <v>13881600</v>
      </c>
      <c r="M5" s="31">
        <f t="shared" si="1"/>
        <v>7061600</v>
      </c>
      <c r="N5" s="31">
        <f>Parameters!$D$22*(L5-M5)</f>
        <v>1705000</v>
      </c>
      <c r="O5" s="32">
        <f t="shared" si="2"/>
        <v>5115000</v>
      </c>
    </row>
    <row r="6" spans="1:18" x14ac:dyDescent="0.3">
      <c r="A6" s="35">
        <f>Data!A6</f>
        <v>41366</v>
      </c>
      <c r="B6" s="30">
        <f t="shared" si="3"/>
        <v>1</v>
      </c>
      <c r="C6" s="30">
        <v>4</v>
      </c>
      <c r="D6" s="30">
        <f>Data!B6</f>
        <v>3600</v>
      </c>
      <c r="E6" s="30">
        <f>Parameters!$D$8*'Base Scenario'!D6</f>
        <v>3600</v>
      </c>
      <c r="F6" s="30">
        <f>D6*Parameters!$D$9</f>
        <v>7200</v>
      </c>
      <c r="G6" s="30" t="str">
        <f t="shared" si="0"/>
        <v>Offseason</v>
      </c>
      <c r="H6" s="31">
        <f>D6*Parameters!$D$4+E6*Parameters!$D$5+F6*IF(G6="Season",Parameters!$D$6,Parameters!$E$6)</f>
        <v>7560000</v>
      </c>
      <c r="I6" s="31">
        <f t="shared" si="4"/>
        <v>300000</v>
      </c>
      <c r="J6" s="31">
        <f t="shared" si="5"/>
        <v>70000</v>
      </c>
      <c r="K6" s="31">
        <f>IF(G6="Season",Parameters!$D$18,Parameters!$E$18)</f>
        <v>25000</v>
      </c>
      <c r="L6" s="31">
        <f>D6*IF(G6="Season",Parameters!$D$11,Parameters!$E$11)+E6*Parameters!$D$12+F6*Parameters!$D$13</f>
        <v>14580000</v>
      </c>
      <c r="M6" s="31">
        <f t="shared" si="1"/>
        <v>7955000</v>
      </c>
      <c r="N6" s="31">
        <f>Parameters!$D$22*(L6-M6)</f>
        <v>1656250</v>
      </c>
      <c r="O6" s="32">
        <f t="shared" si="2"/>
        <v>4968750</v>
      </c>
    </row>
    <row r="7" spans="1:18" x14ac:dyDescent="0.3">
      <c r="A7" s="35">
        <f>Data!A7</f>
        <v>41396</v>
      </c>
      <c r="B7" s="30">
        <f t="shared" si="3"/>
        <v>1</v>
      </c>
      <c r="C7" s="30">
        <v>5</v>
      </c>
      <c r="D7" s="30">
        <f>Data!B7</f>
        <v>3609</v>
      </c>
      <c r="E7" s="30">
        <f>Parameters!$D$8*'Base Scenario'!D7</f>
        <v>3609</v>
      </c>
      <c r="F7" s="30">
        <f>D7*Parameters!$D$9</f>
        <v>7218</v>
      </c>
      <c r="G7" s="30" t="str">
        <f t="shared" si="0"/>
        <v>Offseason</v>
      </c>
      <c r="H7" s="31">
        <f>D7*Parameters!$D$4+E7*Parameters!$D$5+F7*IF(G7="Season",Parameters!$D$6,Parameters!$E$6)</f>
        <v>7578900</v>
      </c>
      <c r="I7" s="31">
        <f t="shared" si="4"/>
        <v>300000</v>
      </c>
      <c r="J7" s="31">
        <f t="shared" si="5"/>
        <v>70000</v>
      </c>
      <c r="K7" s="31">
        <f>IF(G7="Season",Parameters!$D$18,Parameters!$E$18)</f>
        <v>25000</v>
      </c>
      <c r="L7" s="31">
        <f>D7*IF(G7="Season",Parameters!$D$11,Parameters!$E$11)+E7*Parameters!$D$12+F7*Parameters!$D$13</f>
        <v>14616450</v>
      </c>
      <c r="M7" s="31">
        <f t="shared" si="1"/>
        <v>7973900</v>
      </c>
      <c r="N7" s="31">
        <f>Parameters!$D$22*(L7-M7)</f>
        <v>1660637.5</v>
      </c>
      <c r="O7" s="32">
        <f t="shared" si="2"/>
        <v>4981912.5</v>
      </c>
    </row>
    <row r="8" spans="1:18" x14ac:dyDescent="0.3">
      <c r="A8" s="35">
        <f>Data!A8</f>
        <v>41427</v>
      </c>
      <c r="B8" s="30">
        <f t="shared" si="3"/>
        <v>1</v>
      </c>
      <c r="C8" s="30">
        <v>6</v>
      </c>
      <c r="D8" s="30">
        <f>Data!B8</f>
        <v>3618</v>
      </c>
      <c r="E8" s="30">
        <f>Parameters!$D$8*'Base Scenario'!D8</f>
        <v>3618</v>
      </c>
      <c r="F8" s="30">
        <f>D8*Parameters!$D$9</f>
        <v>7236</v>
      </c>
      <c r="G8" s="30" t="str">
        <f t="shared" si="0"/>
        <v>Offseason</v>
      </c>
      <c r="H8" s="31">
        <f>D8*Parameters!$D$4+E8*Parameters!$D$5+F8*IF(G8="Season",Parameters!$D$6,Parameters!$E$6)</f>
        <v>7597800</v>
      </c>
      <c r="I8" s="31">
        <f t="shared" si="4"/>
        <v>300000</v>
      </c>
      <c r="J8" s="31">
        <f t="shared" si="5"/>
        <v>70000</v>
      </c>
      <c r="K8" s="31">
        <f>IF(G8="Season",Parameters!$D$18,Parameters!$E$18)</f>
        <v>25000</v>
      </c>
      <c r="L8" s="31">
        <f>D8*IF(G8="Season",Parameters!$D$11,Parameters!$E$11)+E8*Parameters!$D$12+F8*Parameters!$D$13</f>
        <v>14652900</v>
      </c>
      <c r="M8" s="31">
        <f t="shared" si="1"/>
        <v>7992800</v>
      </c>
      <c r="N8" s="31">
        <f>Parameters!$D$22*(L8-M8)</f>
        <v>1665025</v>
      </c>
      <c r="O8" s="32">
        <f t="shared" si="2"/>
        <v>4995075</v>
      </c>
    </row>
    <row r="9" spans="1:18" x14ac:dyDescent="0.3">
      <c r="A9" s="35">
        <f>Data!A9</f>
        <v>41457</v>
      </c>
      <c r="B9" s="30">
        <f t="shared" si="3"/>
        <v>1</v>
      </c>
      <c r="C9" s="30">
        <v>7</v>
      </c>
      <c r="D9" s="30">
        <f>Data!B9</f>
        <v>3627</v>
      </c>
      <c r="E9" s="30">
        <f>Parameters!$D$8*'Base Scenario'!D9</f>
        <v>3627</v>
      </c>
      <c r="F9" s="30">
        <f>D9*Parameters!$D$9</f>
        <v>7254</v>
      </c>
      <c r="G9" s="30" t="str">
        <f t="shared" si="0"/>
        <v>Offseason</v>
      </c>
      <c r="H9" s="31">
        <f>D9*Parameters!$D$4+E9*Parameters!$D$5+F9*IF(G9="Season",Parameters!$D$6,Parameters!$E$6)</f>
        <v>7616700</v>
      </c>
      <c r="I9" s="31">
        <f t="shared" si="4"/>
        <v>300000</v>
      </c>
      <c r="J9" s="31">
        <f t="shared" si="5"/>
        <v>70000</v>
      </c>
      <c r="K9" s="31">
        <f>IF(G9="Season",Parameters!$D$18,Parameters!$E$18)</f>
        <v>25000</v>
      </c>
      <c r="L9" s="31">
        <f>D9*IF(G9="Season",Parameters!$D$11,Parameters!$E$11)+E9*Parameters!$D$12+F9*Parameters!$D$13</f>
        <v>14689350</v>
      </c>
      <c r="M9" s="31">
        <f t="shared" si="1"/>
        <v>8011700</v>
      </c>
      <c r="N9" s="31">
        <f>Parameters!$D$22*(L9-M9)</f>
        <v>1669412.5</v>
      </c>
      <c r="O9" s="32">
        <f t="shared" si="2"/>
        <v>5008237.5</v>
      </c>
    </row>
    <row r="10" spans="1:18" x14ac:dyDescent="0.3">
      <c r="A10" s="35">
        <f>Data!A10</f>
        <v>41488</v>
      </c>
      <c r="B10" s="30">
        <f t="shared" si="3"/>
        <v>1</v>
      </c>
      <c r="C10" s="30">
        <v>8</v>
      </c>
      <c r="D10" s="30">
        <f>Data!B10</f>
        <v>3636</v>
      </c>
      <c r="E10" s="30">
        <f>Parameters!$D$8*'Base Scenario'!D10</f>
        <v>3636</v>
      </c>
      <c r="F10" s="30">
        <f>D10*Parameters!$D$9</f>
        <v>7272</v>
      </c>
      <c r="G10" s="30" t="str">
        <f t="shared" si="0"/>
        <v>Offseason</v>
      </c>
      <c r="H10" s="31">
        <f>D10*Parameters!$D$4+E10*Parameters!$D$5+F10*IF(G10="Season",Parameters!$D$6,Parameters!$E$6)</f>
        <v>7635600</v>
      </c>
      <c r="I10" s="31">
        <f t="shared" si="4"/>
        <v>300000</v>
      </c>
      <c r="J10" s="31">
        <f t="shared" si="5"/>
        <v>70000</v>
      </c>
      <c r="K10" s="31">
        <f>IF(G10="Season",Parameters!$D$18,Parameters!$E$18)</f>
        <v>25000</v>
      </c>
      <c r="L10" s="31">
        <f>D10*IF(G10="Season",Parameters!$D$11,Parameters!$E$11)+E10*Parameters!$D$12+F10*Parameters!$D$13</f>
        <v>14725800</v>
      </c>
      <c r="M10" s="31">
        <f t="shared" si="1"/>
        <v>8030600</v>
      </c>
      <c r="N10" s="31">
        <f>Parameters!$D$22*(L10-M10)</f>
        <v>1673800</v>
      </c>
      <c r="O10" s="32">
        <f t="shared" si="2"/>
        <v>5021400</v>
      </c>
    </row>
    <row r="11" spans="1:18" x14ac:dyDescent="0.3">
      <c r="A11" s="35">
        <f>Data!A11</f>
        <v>41519</v>
      </c>
      <c r="B11" s="30">
        <f t="shared" si="3"/>
        <v>1</v>
      </c>
      <c r="C11" s="30">
        <v>9</v>
      </c>
      <c r="D11" s="30">
        <f>Data!B11</f>
        <v>3645</v>
      </c>
      <c r="E11" s="30">
        <f>Parameters!$D$8*'Base Scenario'!D11</f>
        <v>3645</v>
      </c>
      <c r="F11" s="30">
        <f>D11*Parameters!$D$9</f>
        <v>7290</v>
      </c>
      <c r="G11" s="30" t="str">
        <f t="shared" si="0"/>
        <v>Offseason</v>
      </c>
      <c r="H11" s="31">
        <f>D11*Parameters!$D$4+E11*Parameters!$D$5+F11*IF(G11="Season",Parameters!$D$6,Parameters!$E$6)</f>
        <v>7654500</v>
      </c>
      <c r="I11" s="31">
        <f t="shared" si="4"/>
        <v>300000</v>
      </c>
      <c r="J11" s="31">
        <f t="shared" si="5"/>
        <v>70000</v>
      </c>
      <c r="K11" s="31">
        <f>IF(G11="Season",Parameters!$D$18,Parameters!$E$18)</f>
        <v>25000</v>
      </c>
      <c r="L11" s="31">
        <f>D11*IF(G11="Season",Parameters!$D$11,Parameters!$E$11)+E11*Parameters!$D$12+F11*Parameters!$D$13</f>
        <v>14762250</v>
      </c>
      <c r="M11" s="31">
        <f t="shared" si="1"/>
        <v>8049500</v>
      </c>
      <c r="N11" s="31">
        <f>Parameters!$D$22*(L11-M11)</f>
        <v>1678187.5</v>
      </c>
      <c r="O11" s="32">
        <f t="shared" si="2"/>
        <v>5034562.5</v>
      </c>
    </row>
    <row r="12" spans="1:18" x14ac:dyDescent="0.3">
      <c r="A12" s="35">
        <f>Data!A12</f>
        <v>41549</v>
      </c>
      <c r="B12" s="30">
        <f t="shared" si="3"/>
        <v>1</v>
      </c>
      <c r="C12" s="30">
        <v>10</v>
      </c>
      <c r="D12" s="30">
        <f>Data!B12</f>
        <v>3654</v>
      </c>
      <c r="E12" s="30">
        <f>Parameters!$D$8*'Base Scenario'!D12</f>
        <v>3654</v>
      </c>
      <c r="F12" s="30">
        <f>D12*Parameters!$D$9</f>
        <v>7308</v>
      </c>
      <c r="G12" s="30" t="str">
        <f t="shared" si="0"/>
        <v>Offseason</v>
      </c>
      <c r="H12" s="31">
        <f>D12*Parameters!$D$4+E12*Parameters!$D$5+F12*IF(G12="Season",Parameters!$D$6,Parameters!$E$6)</f>
        <v>7673400</v>
      </c>
      <c r="I12" s="31">
        <f t="shared" si="4"/>
        <v>300000</v>
      </c>
      <c r="J12" s="31">
        <f t="shared" si="5"/>
        <v>70000</v>
      </c>
      <c r="K12" s="31">
        <f>IF(G12="Season",Parameters!$D$18,Parameters!$E$18)</f>
        <v>25000</v>
      </c>
      <c r="L12" s="31">
        <f>D12*IF(G12="Season",Parameters!$D$11,Parameters!$E$11)+E12*Parameters!$D$12+F12*Parameters!$D$13</f>
        <v>14798700</v>
      </c>
      <c r="M12" s="31">
        <f t="shared" si="1"/>
        <v>8068400</v>
      </c>
      <c r="N12" s="31">
        <f>Parameters!$D$22*(L12-M12)</f>
        <v>1682575</v>
      </c>
      <c r="O12" s="32">
        <f t="shared" si="2"/>
        <v>5047725</v>
      </c>
    </row>
    <row r="13" spans="1:18" x14ac:dyDescent="0.3">
      <c r="A13" s="35">
        <f>Data!A13</f>
        <v>41580</v>
      </c>
      <c r="B13" s="30">
        <f t="shared" si="3"/>
        <v>1</v>
      </c>
      <c r="C13" s="30">
        <v>11</v>
      </c>
      <c r="D13" s="30">
        <f>Data!B13</f>
        <v>3663</v>
      </c>
      <c r="E13" s="30">
        <f>Parameters!$D$8*'Base Scenario'!D13</f>
        <v>3663</v>
      </c>
      <c r="F13" s="30">
        <f>D13*Parameters!$D$9</f>
        <v>7326</v>
      </c>
      <c r="G13" s="30" t="str">
        <f t="shared" si="0"/>
        <v>Offseason</v>
      </c>
      <c r="H13" s="31">
        <f>D13*Parameters!$D$4+E13*Parameters!$D$5+F13*IF(G13="Season",Parameters!$D$6,Parameters!$E$6)</f>
        <v>7692300</v>
      </c>
      <c r="I13" s="31">
        <f t="shared" si="4"/>
        <v>300000</v>
      </c>
      <c r="J13" s="31">
        <f t="shared" si="5"/>
        <v>70000</v>
      </c>
      <c r="K13" s="31">
        <f>IF(G13="Season",Parameters!$D$18,Parameters!$E$18)</f>
        <v>25000</v>
      </c>
      <c r="L13" s="31">
        <f>D13*IF(G13="Season",Parameters!$D$11,Parameters!$E$11)+E13*Parameters!$D$12+F13*Parameters!$D$13</f>
        <v>14835150</v>
      </c>
      <c r="M13" s="31">
        <f t="shared" si="1"/>
        <v>8087300</v>
      </c>
      <c r="N13" s="31">
        <f>Parameters!$D$22*(L13-M13)</f>
        <v>1686962.5</v>
      </c>
      <c r="O13" s="32">
        <f t="shared" si="2"/>
        <v>5060887.5</v>
      </c>
    </row>
    <row r="14" spans="1:18" x14ac:dyDescent="0.3">
      <c r="A14" s="35">
        <f>Data!A14</f>
        <v>41610</v>
      </c>
      <c r="B14" s="30">
        <f t="shared" si="3"/>
        <v>1</v>
      </c>
      <c r="C14" s="30">
        <v>12</v>
      </c>
      <c r="D14" s="30">
        <f>Data!B14</f>
        <v>3672</v>
      </c>
      <c r="E14" s="30">
        <f>Parameters!$D$8*'Base Scenario'!D14</f>
        <v>3672</v>
      </c>
      <c r="F14" s="30">
        <f>D14*Parameters!$D$9</f>
        <v>7344</v>
      </c>
      <c r="G14" s="30" t="str">
        <f t="shared" si="0"/>
        <v>Offseason</v>
      </c>
      <c r="H14" s="31">
        <f>D14*Parameters!$D$4+E14*Parameters!$D$5+F14*IF(G14="Season",Parameters!$D$6,Parameters!$E$6)</f>
        <v>7711200</v>
      </c>
      <c r="I14" s="31">
        <f t="shared" si="4"/>
        <v>300000</v>
      </c>
      <c r="J14" s="31">
        <f t="shared" si="5"/>
        <v>70000</v>
      </c>
      <c r="K14" s="31">
        <f>IF(G14="Season",Parameters!$D$18,Parameters!$E$18)</f>
        <v>25000</v>
      </c>
      <c r="L14" s="31">
        <f>D14*IF(G14="Season",Parameters!$D$11,Parameters!$E$11)+E14*Parameters!$D$12+F14*Parameters!$D$13</f>
        <v>14871600</v>
      </c>
      <c r="M14" s="31">
        <f t="shared" si="1"/>
        <v>8106200</v>
      </c>
      <c r="N14" s="31">
        <f>Parameters!$D$22*(L14-M14)</f>
        <v>1691350</v>
      </c>
      <c r="O14" s="32">
        <f t="shared" si="2"/>
        <v>5074050</v>
      </c>
    </row>
    <row r="15" spans="1:18" x14ac:dyDescent="0.3">
      <c r="A15" s="36">
        <f>Data!A15</f>
        <v>41641</v>
      </c>
      <c r="B15" s="30">
        <f t="shared" si="3"/>
        <v>2</v>
      </c>
      <c r="C15" s="30">
        <v>13</v>
      </c>
      <c r="D15" s="30">
        <f>Data!B15</f>
        <v>2967</v>
      </c>
      <c r="E15" s="30">
        <f>Parameters!$D$8*'Base Scenario'!D15</f>
        <v>2967</v>
      </c>
      <c r="F15" s="30">
        <f>D15*Parameters!$D$9</f>
        <v>5934</v>
      </c>
      <c r="G15" s="30" t="str">
        <f t="shared" si="0"/>
        <v>Season</v>
      </c>
      <c r="H15" s="31">
        <f>D15*Parameters!$D$4+E15*Parameters!$D$5+F15*IF(G15="Season",Parameters!$D$6,Parameters!$E$6)</f>
        <v>6824100</v>
      </c>
      <c r="I15" s="31">
        <f t="shared" si="4"/>
        <v>300000</v>
      </c>
      <c r="J15" s="31">
        <f t="shared" si="5"/>
        <v>70000</v>
      </c>
      <c r="K15" s="31">
        <f>IF(G15="Season",Parameters!$D$18,Parameters!$E$18)</f>
        <v>40000</v>
      </c>
      <c r="L15" s="31">
        <f>D15*IF(G15="Season",Parameters!$D$11,Parameters!$E$11)+E15*Parameters!$D$12+F15*Parameters!$D$13</f>
        <v>14241600</v>
      </c>
      <c r="M15" s="31">
        <f t="shared" si="1"/>
        <v>7234100</v>
      </c>
      <c r="N15" s="31">
        <f>Parameters!$D$22*(L15-M15)</f>
        <v>1751875</v>
      </c>
      <c r="O15" s="32">
        <f t="shared" si="2"/>
        <v>5255625</v>
      </c>
    </row>
    <row r="16" spans="1:18" x14ac:dyDescent="0.3">
      <c r="A16" s="35">
        <f>Data!A16</f>
        <v>41672</v>
      </c>
      <c r="B16" s="30">
        <f t="shared" si="3"/>
        <v>2</v>
      </c>
      <c r="C16" s="30">
        <v>14</v>
      </c>
      <c r="D16" s="30">
        <f>Data!B16</f>
        <v>2976</v>
      </c>
      <c r="E16" s="30">
        <f>Parameters!$D$8*'Base Scenario'!D16</f>
        <v>2976</v>
      </c>
      <c r="F16" s="30">
        <f>D16*Parameters!$D$9</f>
        <v>5952</v>
      </c>
      <c r="G16" s="30" t="str">
        <f t="shared" si="0"/>
        <v>Season</v>
      </c>
      <c r="H16" s="31">
        <f>D16*Parameters!$D$4+E16*Parameters!$D$5+F16*IF(G16="Season",Parameters!$D$6,Parameters!$E$6)</f>
        <v>6844800</v>
      </c>
      <c r="I16" s="31">
        <f t="shared" si="4"/>
        <v>300000</v>
      </c>
      <c r="J16" s="31">
        <f t="shared" si="5"/>
        <v>70000</v>
      </c>
      <c r="K16" s="31">
        <f>IF(G16="Season",Parameters!$D$18,Parameters!$E$18)</f>
        <v>40000</v>
      </c>
      <c r="L16" s="31">
        <f>D16*IF(G16="Season",Parameters!$D$11,Parameters!$E$11)+E16*Parameters!$D$12+F16*Parameters!$D$13</f>
        <v>14284800</v>
      </c>
      <c r="M16" s="31">
        <f t="shared" si="1"/>
        <v>7254800</v>
      </c>
      <c r="N16" s="31">
        <f>Parameters!$D$22*(L16-M16)</f>
        <v>1757500</v>
      </c>
      <c r="O16" s="32">
        <f t="shared" si="2"/>
        <v>5272500</v>
      </c>
    </row>
    <row r="17" spans="1:15" x14ac:dyDescent="0.3">
      <c r="A17" s="35">
        <f>Data!A17</f>
        <v>41701</v>
      </c>
      <c r="B17" s="30">
        <f t="shared" si="3"/>
        <v>2</v>
      </c>
      <c r="C17" s="30">
        <v>15</v>
      </c>
      <c r="D17" s="30">
        <f>Data!B17</f>
        <v>2985</v>
      </c>
      <c r="E17" s="30">
        <f>Parameters!$D$8*'Base Scenario'!D17</f>
        <v>2985</v>
      </c>
      <c r="F17" s="30">
        <f>D17*Parameters!$D$9</f>
        <v>5970</v>
      </c>
      <c r="G17" s="30" t="str">
        <f t="shared" si="0"/>
        <v>Season</v>
      </c>
      <c r="H17" s="31">
        <f>D17*Parameters!$D$4+E17*Parameters!$D$5+F17*IF(G17="Season",Parameters!$D$6,Parameters!$E$6)</f>
        <v>6865500</v>
      </c>
      <c r="I17" s="31">
        <f t="shared" si="4"/>
        <v>300000</v>
      </c>
      <c r="J17" s="31">
        <f t="shared" si="5"/>
        <v>70000</v>
      </c>
      <c r="K17" s="31">
        <f>IF(G17="Season",Parameters!$D$18,Parameters!$E$18)</f>
        <v>40000</v>
      </c>
      <c r="L17" s="31">
        <f>D17*IF(G17="Season",Parameters!$D$11,Parameters!$E$11)+E17*Parameters!$D$12+F17*Parameters!$D$13</f>
        <v>14328000</v>
      </c>
      <c r="M17" s="31">
        <f t="shared" si="1"/>
        <v>7275500</v>
      </c>
      <c r="N17" s="31">
        <f>Parameters!$D$22*(L17-M17)</f>
        <v>1763125</v>
      </c>
      <c r="O17" s="32">
        <f t="shared" si="2"/>
        <v>5289375</v>
      </c>
    </row>
    <row r="18" spans="1:15" x14ac:dyDescent="0.3">
      <c r="A18" s="35">
        <f>Data!A18</f>
        <v>41732</v>
      </c>
      <c r="B18" s="30">
        <f t="shared" si="3"/>
        <v>2</v>
      </c>
      <c r="C18" s="30">
        <v>16</v>
      </c>
      <c r="D18" s="30">
        <f>Data!B18</f>
        <v>3708</v>
      </c>
      <c r="E18" s="30">
        <f>Parameters!$D$8*'Base Scenario'!D18</f>
        <v>3708</v>
      </c>
      <c r="F18" s="30">
        <f>D18*Parameters!$D$9</f>
        <v>7416</v>
      </c>
      <c r="G18" s="30" t="str">
        <f t="shared" si="0"/>
        <v>Offseason</v>
      </c>
      <c r="H18" s="31">
        <f>D18*Parameters!$D$4+E18*Parameters!$D$5+F18*IF(G18="Season",Parameters!$D$6,Parameters!$E$6)</f>
        <v>7786800</v>
      </c>
      <c r="I18" s="31">
        <f t="shared" si="4"/>
        <v>300000</v>
      </c>
      <c r="J18" s="31">
        <f t="shared" si="5"/>
        <v>70000</v>
      </c>
      <c r="K18" s="31">
        <f>IF(G18="Season",Parameters!$D$18,Parameters!$E$18)</f>
        <v>25000</v>
      </c>
      <c r="L18" s="31">
        <f>D18*IF(G18="Season",Parameters!$D$11,Parameters!$E$11)+E18*Parameters!$D$12+F18*Parameters!$D$13</f>
        <v>15017400</v>
      </c>
      <c r="M18" s="31">
        <f t="shared" si="1"/>
        <v>8181800</v>
      </c>
      <c r="N18" s="31">
        <f>Parameters!$D$22*(L18-M18)</f>
        <v>1708900</v>
      </c>
      <c r="O18" s="32">
        <f t="shared" si="2"/>
        <v>5126700</v>
      </c>
    </row>
    <row r="19" spans="1:15" x14ac:dyDescent="0.3">
      <c r="A19" s="35">
        <f>Data!A19</f>
        <v>41762</v>
      </c>
      <c r="B19" s="30">
        <f t="shared" si="3"/>
        <v>2</v>
      </c>
      <c r="C19" s="30">
        <v>17</v>
      </c>
      <c r="D19" s="30">
        <f>Data!B19</f>
        <v>3720</v>
      </c>
      <c r="E19" s="30">
        <f>Parameters!$D$8*'Base Scenario'!D19</f>
        <v>3720</v>
      </c>
      <c r="F19" s="30">
        <f>D19*Parameters!$D$9</f>
        <v>7440</v>
      </c>
      <c r="G19" s="30" t="str">
        <f t="shared" si="0"/>
        <v>Offseason</v>
      </c>
      <c r="H19" s="31">
        <f>D19*Parameters!$D$4+E19*Parameters!$D$5+F19*IF(G19="Season",Parameters!$D$6,Parameters!$E$6)</f>
        <v>7812000</v>
      </c>
      <c r="I19" s="31">
        <f t="shared" si="4"/>
        <v>300000</v>
      </c>
      <c r="J19" s="31">
        <f t="shared" si="5"/>
        <v>70000</v>
      </c>
      <c r="K19" s="31">
        <f>IF(G19="Season",Parameters!$D$18,Parameters!$E$18)</f>
        <v>25000</v>
      </c>
      <c r="L19" s="31">
        <f>D19*IF(G19="Season",Parameters!$D$11,Parameters!$E$11)+E19*Parameters!$D$12+F19*Parameters!$D$13</f>
        <v>15066000</v>
      </c>
      <c r="M19" s="31">
        <f t="shared" si="1"/>
        <v>8207000</v>
      </c>
      <c r="N19" s="31">
        <f>Parameters!$D$22*(L19-M19)</f>
        <v>1714750</v>
      </c>
      <c r="O19" s="32">
        <f t="shared" si="2"/>
        <v>5144250</v>
      </c>
    </row>
    <row r="20" spans="1:15" x14ac:dyDescent="0.3">
      <c r="A20" s="35">
        <f>Data!A20</f>
        <v>41793</v>
      </c>
      <c r="B20" s="30">
        <f t="shared" si="3"/>
        <v>2</v>
      </c>
      <c r="C20" s="30">
        <v>18</v>
      </c>
      <c r="D20" s="30">
        <f>Data!B20</f>
        <v>3732</v>
      </c>
      <c r="E20" s="30">
        <f>Parameters!$D$8*'Base Scenario'!D20</f>
        <v>3732</v>
      </c>
      <c r="F20" s="30">
        <f>D20*Parameters!$D$9</f>
        <v>7464</v>
      </c>
      <c r="G20" s="30" t="str">
        <f t="shared" si="0"/>
        <v>Offseason</v>
      </c>
      <c r="H20" s="31">
        <f>D20*Parameters!$D$4+E20*Parameters!$D$5+F20*IF(G20="Season",Parameters!$D$6,Parameters!$E$6)</f>
        <v>7837200</v>
      </c>
      <c r="I20" s="31">
        <f t="shared" si="4"/>
        <v>300000</v>
      </c>
      <c r="J20" s="31">
        <f t="shared" si="5"/>
        <v>70000</v>
      </c>
      <c r="K20" s="31">
        <f>IF(G20="Season",Parameters!$D$18,Parameters!$E$18)</f>
        <v>25000</v>
      </c>
      <c r="L20" s="31">
        <f>D20*IF(G20="Season",Parameters!$D$11,Parameters!$E$11)+E20*Parameters!$D$12+F20*Parameters!$D$13</f>
        <v>15114600</v>
      </c>
      <c r="M20" s="31">
        <f t="shared" si="1"/>
        <v>8232200</v>
      </c>
      <c r="N20" s="31">
        <f>Parameters!$D$22*(L20-M20)</f>
        <v>1720600</v>
      </c>
      <c r="O20" s="32">
        <f t="shared" si="2"/>
        <v>5161800</v>
      </c>
    </row>
    <row r="21" spans="1:15" x14ac:dyDescent="0.3">
      <c r="A21" s="35">
        <f>Data!A21</f>
        <v>41823</v>
      </c>
      <c r="B21" s="30">
        <f t="shared" si="3"/>
        <v>2</v>
      </c>
      <c r="C21" s="30">
        <v>19</v>
      </c>
      <c r="D21" s="30">
        <f>Data!B21</f>
        <v>3744</v>
      </c>
      <c r="E21" s="30">
        <f>Parameters!$D$8*'Base Scenario'!D21</f>
        <v>3744</v>
      </c>
      <c r="F21" s="30">
        <f>D21*Parameters!$D$9</f>
        <v>7488</v>
      </c>
      <c r="G21" s="30" t="str">
        <f t="shared" si="0"/>
        <v>Offseason</v>
      </c>
      <c r="H21" s="31">
        <f>D21*Parameters!$D$4+E21*Parameters!$D$5+F21*IF(G21="Season",Parameters!$D$6,Parameters!$E$6)</f>
        <v>7862400</v>
      </c>
      <c r="I21" s="31">
        <f t="shared" si="4"/>
        <v>300000</v>
      </c>
      <c r="J21" s="31">
        <f t="shared" si="5"/>
        <v>70000</v>
      </c>
      <c r="K21" s="31">
        <f>IF(G21="Season",Parameters!$D$18,Parameters!$E$18)</f>
        <v>25000</v>
      </c>
      <c r="L21" s="31">
        <f>D21*IF(G21="Season",Parameters!$D$11,Parameters!$E$11)+E21*Parameters!$D$12+F21*Parameters!$D$13</f>
        <v>15163200</v>
      </c>
      <c r="M21" s="31">
        <f t="shared" si="1"/>
        <v>8257400</v>
      </c>
      <c r="N21" s="31">
        <f>Parameters!$D$22*(L21-M21)</f>
        <v>1726450</v>
      </c>
      <c r="O21" s="32">
        <f t="shared" si="2"/>
        <v>5179350</v>
      </c>
    </row>
    <row r="22" spans="1:15" x14ac:dyDescent="0.3">
      <c r="A22" s="35">
        <f>Data!A22</f>
        <v>41854</v>
      </c>
      <c r="B22" s="30">
        <f t="shared" si="3"/>
        <v>2</v>
      </c>
      <c r="C22" s="30">
        <v>20</v>
      </c>
      <c r="D22" s="30">
        <f>Data!B22</f>
        <v>3837</v>
      </c>
      <c r="E22" s="30">
        <f>Parameters!$D$8*'Base Scenario'!D22</f>
        <v>3837</v>
      </c>
      <c r="F22" s="30">
        <f>D22*Parameters!$D$9</f>
        <v>7674</v>
      </c>
      <c r="G22" s="30" t="str">
        <f t="shared" si="0"/>
        <v>Offseason</v>
      </c>
      <c r="H22" s="31">
        <f>D22*Parameters!$D$4+E22*Parameters!$D$5+F22*IF(G22="Season",Parameters!$D$6,Parameters!$E$6)</f>
        <v>8057700</v>
      </c>
      <c r="I22" s="31">
        <f t="shared" si="4"/>
        <v>300000</v>
      </c>
      <c r="J22" s="31">
        <f t="shared" si="5"/>
        <v>70000</v>
      </c>
      <c r="K22" s="31">
        <f>IF(G22="Season",Parameters!$D$18,Parameters!$E$18)</f>
        <v>25000</v>
      </c>
      <c r="L22" s="31">
        <f>D22*IF(G22="Season",Parameters!$D$11,Parameters!$E$11)+E22*Parameters!$D$12+F22*Parameters!$D$13</f>
        <v>15539850</v>
      </c>
      <c r="M22" s="31">
        <f t="shared" si="1"/>
        <v>8452700</v>
      </c>
      <c r="N22" s="31">
        <f>Parameters!$D$22*(L22-M22)</f>
        <v>1771787.5</v>
      </c>
      <c r="O22" s="32">
        <f t="shared" si="2"/>
        <v>5315362.5</v>
      </c>
    </row>
    <row r="23" spans="1:15" x14ac:dyDescent="0.3">
      <c r="A23" s="35">
        <f>Data!A23</f>
        <v>41885</v>
      </c>
      <c r="B23" s="30">
        <f t="shared" si="3"/>
        <v>2</v>
      </c>
      <c r="C23" s="30">
        <v>21</v>
      </c>
      <c r="D23" s="30">
        <f>Data!B23</f>
        <v>3768</v>
      </c>
      <c r="E23" s="30">
        <f>Parameters!$D$8*'Base Scenario'!D23</f>
        <v>3768</v>
      </c>
      <c r="F23" s="30">
        <f>D23*Parameters!$D$9</f>
        <v>7536</v>
      </c>
      <c r="G23" s="30" t="str">
        <f t="shared" si="0"/>
        <v>Offseason</v>
      </c>
      <c r="H23" s="31">
        <f>D23*Parameters!$D$4+E23*Parameters!$D$5+F23*IF(G23="Season",Parameters!$D$6,Parameters!$E$6)</f>
        <v>7912800</v>
      </c>
      <c r="I23" s="31">
        <f t="shared" si="4"/>
        <v>300000</v>
      </c>
      <c r="J23" s="31">
        <f t="shared" si="5"/>
        <v>70000</v>
      </c>
      <c r="K23" s="31">
        <f>IF(G23="Season",Parameters!$D$18,Parameters!$E$18)</f>
        <v>25000</v>
      </c>
      <c r="L23" s="31">
        <f>D23*IF(G23="Season",Parameters!$D$11,Parameters!$E$11)+E23*Parameters!$D$12+F23*Parameters!$D$13</f>
        <v>15260400</v>
      </c>
      <c r="M23" s="31">
        <f t="shared" si="1"/>
        <v>8307800</v>
      </c>
      <c r="N23" s="31">
        <f>Parameters!$D$22*(L23-M23)</f>
        <v>1738150</v>
      </c>
      <c r="O23" s="32">
        <f t="shared" si="2"/>
        <v>5214450</v>
      </c>
    </row>
    <row r="24" spans="1:15" x14ac:dyDescent="0.3">
      <c r="A24" s="35">
        <f>Data!A24</f>
        <v>41915</v>
      </c>
      <c r="B24" s="30">
        <f t="shared" si="3"/>
        <v>2</v>
      </c>
      <c r="C24" s="30">
        <v>22</v>
      </c>
      <c r="D24" s="30">
        <f>Data!B24</f>
        <v>3780</v>
      </c>
      <c r="E24" s="30">
        <f>Parameters!$D$8*'Base Scenario'!D24</f>
        <v>3780</v>
      </c>
      <c r="F24" s="30">
        <f>D24*Parameters!$D$9</f>
        <v>7560</v>
      </c>
      <c r="G24" s="30" t="str">
        <f t="shared" si="0"/>
        <v>Offseason</v>
      </c>
      <c r="H24" s="31">
        <f>D24*Parameters!$D$4+E24*Parameters!$D$5+F24*IF(G24="Season",Parameters!$D$6,Parameters!$E$6)</f>
        <v>7938000</v>
      </c>
      <c r="I24" s="31">
        <f t="shared" si="4"/>
        <v>300000</v>
      </c>
      <c r="J24" s="31">
        <f t="shared" si="5"/>
        <v>70000</v>
      </c>
      <c r="K24" s="31">
        <f>IF(G24="Season",Parameters!$D$18,Parameters!$E$18)</f>
        <v>25000</v>
      </c>
      <c r="L24" s="31">
        <f>D24*IF(G24="Season",Parameters!$D$11,Parameters!$E$11)+E24*Parameters!$D$12+F24*Parameters!$D$13</f>
        <v>15309000</v>
      </c>
      <c r="M24" s="31">
        <f t="shared" si="1"/>
        <v>8333000</v>
      </c>
      <c r="N24" s="31">
        <f>Parameters!$D$22*(L24-M24)</f>
        <v>1744000</v>
      </c>
      <c r="O24" s="32">
        <f t="shared" si="2"/>
        <v>5232000</v>
      </c>
    </row>
    <row r="25" spans="1:15" x14ac:dyDescent="0.3">
      <c r="A25" s="35">
        <f>Data!A25</f>
        <v>41946</v>
      </c>
      <c r="B25" s="30">
        <f t="shared" si="3"/>
        <v>2</v>
      </c>
      <c r="C25" s="30">
        <v>23</v>
      </c>
      <c r="D25" s="30">
        <f>Data!B25</f>
        <v>3792</v>
      </c>
      <c r="E25" s="30">
        <f>Parameters!$D$8*'Base Scenario'!D25</f>
        <v>3792</v>
      </c>
      <c r="F25" s="30">
        <f>D25*Parameters!$D$9</f>
        <v>7584</v>
      </c>
      <c r="G25" s="30" t="str">
        <f t="shared" si="0"/>
        <v>Offseason</v>
      </c>
      <c r="H25" s="31">
        <f>D25*Parameters!$D$4+E25*Parameters!$D$5+F25*IF(G25="Season",Parameters!$D$6,Parameters!$E$6)</f>
        <v>7963200</v>
      </c>
      <c r="I25" s="31">
        <f t="shared" si="4"/>
        <v>300000</v>
      </c>
      <c r="J25" s="31">
        <f t="shared" si="5"/>
        <v>70000</v>
      </c>
      <c r="K25" s="31">
        <f>IF(G25="Season",Parameters!$D$18,Parameters!$E$18)</f>
        <v>25000</v>
      </c>
      <c r="L25" s="31">
        <f>D25*IF(G25="Season",Parameters!$D$11,Parameters!$E$11)+E25*Parameters!$D$12+F25*Parameters!$D$13</f>
        <v>15357600</v>
      </c>
      <c r="M25" s="31">
        <f t="shared" si="1"/>
        <v>8358200</v>
      </c>
      <c r="N25" s="31">
        <f>Parameters!$D$22*(L25-M25)</f>
        <v>1749850</v>
      </c>
      <c r="O25" s="32">
        <f t="shared" si="2"/>
        <v>5249550</v>
      </c>
    </row>
    <row r="26" spans="1:15" x14ac:dyDescent="0.3">
      <c r="A26" s="35">
        <f>Data!A26</f>
        <v>41976</v>
      </c>
      <c r="B26" s="30">
        <f t="shared" si="3"/>
        <v>2</v>
      </c>
      <c r="C26" s="30">
        <v>24</v>
      </c>
      <c r="D26" s="30">
        <f>Data!B26</f>
        <v>3804</v>
      </c>
      <c r="E26" s="30">
        <f>Parameters!$D$8*'Base Scenario'!D26</f>
        <v>3804</v>
      </c>
      <c r="F26" s="30">
        <f>D26*Parameters!$D$9</f>
        <v>7608</v>
      </c>
      <c r="G26" s="30" t="str">
        <f t="shared" si="0"/>
        <v>Offseason</v>
      </c>
      <c r="H26" s="31">
        <f>D26*Parameters!$D$4+E26*Parameters!$D$5+F26*IF(G26="Season",Parameters!$D$6,Parameters!$E$6)</f>
        <v>7988400</v>
      </c>
      <c r="I26" s="31">
        <f t="shared" si="4"/>
        <v>300000</v>
      </c>
      <c r="J26" s="31">
        <f t="shared" si="5"/>
        <v>70000</v>
      </c>
      <c r="K26" s="31">
        <f>IF(G26="Season",Parameters!$D$18,Parameters!$E$18)</f>
        <v>25000</v>
      </c>
      <c r="L26" s="31">
        <f>D26*IF(G26="Season",Parameters!$D$11,Parameters!$E$11)+E26*Parameters!$D$12+F26*Parameters!$D$13</f>
        <v>15406200</v>
      </c>
      <c r="M26" s="31">
        <f t="shared" si="1"/>
        <v>8383400</v>
      </c>
      <c r="N26" s="31">
        <f>Parameters!$D$22*(L26-M26)</f>
        <v>1755700</v>
      </c>
      <c r="O26" s="32">
        <f t="shared" si="2"/>
        <v>5267100</v>
      </c>
    </row>
    <row r="27" spans="1:15" x14ac:dyDescent="0.3">
      <c r="A27" s="35">
        <f>Data!A27</f>
        <v>42007</v>
      </c>
      <c r="B27" s="30">
        <f t="shared" si="3"/>
        <v>3</v>
      </c>
      <c r="C27" s="30">
        <v>25</v>
      </c>
      <c r="D27" s="30">
        <f>Data!B27</f>
        <v>3072</v>
      </c>
      <c r="E27" s="30">
        <f>Parameters!$D$8*'Base Scenario'!D27</f>
        <v>3072</v>
      </c>
      <c r="F27" s="30">
        <f>D27*Parameters!$D$9</f>
        <v>6144</v>
      </c>
      <c r="G27" s="30" t="str">
        <f t="shared" si="0"/>
        <v>Season</v>
      </c>
      <c r="H27" s="31">
        <f>D27*Parameters!$D$4+E27*Parameters!$D$5+F27*IF(G27="Season",Parameters!$D$6,Parameters!$E$6)</f>
        <v>7065600</v>
      </c>
      <c r="I27" s="31">
        <f t="shared" si="4"/>
        <v>300000</v>
      </c>
      <c r="J27" s="31">
        <f t="shared" si="5"/>
        <v>70000</v>
      </c>
      <c r="K27" s="31">
        <f>IF(G27="Season",Parameters!$D$18,Parameters!$E$18)</f>
        <v>40000</v>
      </c>
      <c r="L27" s="31">
        <f>D27*IF(G27="Season",Parameters!$D$11,Parameters!$E$11)+E27*Parameters!$D$12+F27*Parameters!$D$13</f>
        <v>14745600</v>
      </c>
      <c r="M27" s="31">
        <f t="shared" si="1"/>
        <v>7475600</v>
      </c>
      <c r="N27" s="31">
        <f>Parameters!$D$22*(L27-M27)</f>
        <v>1817500</v>
      </c>
      <c r="O27" s="32">
        <f t="shared" si="2"/>
        <v>5452500</v>
      </c>
    </row>
    <row r="28" spans="1:15" x14ac:dyDescent="0.3">
      <c r="A28" s="35">
        <f>Data!A28</f>
        <v>42038</v>
      </c>
      <c r="B28" s="30">
        <f t="shared" si="3"/>
        <v>3</v>
      </c>
      <c r="C28" s="30">
        <v>26</v>
      </c>
      <c r="D28" s="30">
        <f>Data!B28</f>
        <v>3084</v>
      </c>
      <c r="E28" s="30">
        <f>Parameters!$D$8*'Base Scenario'!D28</f>
        <v>3084</v>
      </c>
      <c r="F28" s="30">
        <f>D28*Parameters!$D$9</f>
        <v>6168</v>
      </c>
      <c r="G28" s="30" t="str">
        <f t="shared" si="0"/>
        <v>Season</v>
      </c>
      <c r="H28" s="31">
        <f>D28*Parameters!$D$4+E28*Parameters!$D$5+F28*IF(G28="Season",Parameters!$D$6,Parameters!$E$6)</f>
        <v>7093200</v>
      </c>
      <c r="I28" s="31">
        <f t="shared" si="4"/>
        <v>300000</v>
      </c>
      <c r="J28" s="31">
        <f t="shared" si="5"/>
        <v>70000</v>
      </c>
      <c r="K28" s="31">
        <f>IF(G28="Season",Parameters!$D$18,Parameters!$E$18)</f>
        <v>40000</v>
      </c>
      <c r="L28" s="31">
        <f>D28*IF(G28="Season",Parameters!$D$11,Parameters!$E$11)+E28*Parameters!$D$12+F28*Parameters!$D$13</f>
        <v>14803200</v>
      </c>
      <c r="M28" s="31">
        <f t="shared" si="1"/>
        <v>7503200</v>
      </c>
      <c r="N28" s="31">
        <f>Parameters!$D$22*(L28-M28)</f>
        <v>1825000</v>
      </c>
      <c r="O28" s="32">
        <f t="shared" si="2"/>
        <v>5475000</v>
      </c>
    </row>
    <row r="29" spans="1:15" x14ac:dyDescent="0.3">
      <c r="A29" s="35">
        <f>Data!A29</f>
        <v>42067</v>
      </c>
      <c r="B29" s="30">
        <f t="shared" si="3"/>
        <v>3</v>
      </c>
      <c r="C29" s="30">
        <v>27</v>
      </c>
      <c r="D29" s="30">
        <f>Data!B29</f>
        <v>3150</v>
      </c>
      <c r="E29" s="30">
        <f>Parameters!$D$8*'Base Scenario'!D29</f>
        <v>3150</v>
      </c>
      <c r="F29" s="30">
        <f>D29*Parameters!$D$9</f>
        <v>6300</v>
      </c>
      <c r="G29" s="30" t="str">
        <f t="shared" si="0"/>
        <v>Season</v>
      </c>
      <c r="H29" s="31">
        <f>D29*Parameters!$D$4+E29*Parameters!$D$5+F29*IF(G29="Season",Parameters!$D$6,Parameters!$E$6)</f>
        <v>7245000</v>
      </c>
      <c r="I29" s="31">
        <f t="shared" si="4"/>
        <v>300000</v>
      </c>
      <c r="J29" s="31">
        <f t="shared" si="5"/>
        <v>70000</v>
      </c>
      <c r="K29" s="31">
        <f>IF(G29="Season",Parameters!$D$18,Parameters!$E$18)</f>
        <v>40000</v>
      </c>
      <c r="L29" s="31">
        <f>D29*IF(G29="Season",Parameters!$D$11,Parameters!$E$11)+E29*Parameters!$D$12+F29*Parameters!$D$13</f>
        <v>15120000</v>
      </c>
      <c r="M29" s="31">
        <f t="shared" si="1"/>
        <v>7655000</v>
      </c>
      <c r="N29" s="31">
        <f>Parameters!$D$22*(L29-M29)</f>
        <v>1866250</v>
      </c>
      <c r="O29" s="32">
        <f t="shared" si="2"/>
        <v>5598750</v>
      </c>
    </row>
    <row r="30" spans="1:15" x14ac:dyDescent="0.3">
      <c r="A30" s="37">
        <f>Data!A30</f>
        <v>42098</v>
      </c>
      <c r="B30" s="30">
        <f t="shared" si="3"/>
        <v>3</v>
      </c>
      <c r="C30" s="30">
        <v>28</v>
      </c>
      <c r="D30" s="30">
        <f>Data!B30</f>
        <v>3840</v>
      </c>
      <c r="E30" s="30">
        <f>Parameters!$D$8*'Base Scenario'!D30</f>
        <v>3840</v>
      </c>
      <c r="F30" s="30">
        <f>D30*Parameters!$D$9</f>
        <v>7680</v>
      </c>
      <c r="G30" s="30" t="str">
        <f t="shared" si="0"/>
        <v>Offseason</v>
      </c>
      <c r="H30" s="31">
        <f>D30*Parameters!$D$4+E30*Parameters!$D$5+F30*IF(G30="Season",Parameters!$D$6,Parameters!$E$6)</f>
        <v>8064000</v>
      </c>
      <c r="I30" s="31">
        <f t="shared" si="4"/>
        <v>300000</v>
      </c>
      <c r="J30" s="31">
        <f t="shared" si="5"/>
        <v>70000</v>
      </c>
      <c r="K30" s="31">
        <f>IF(G30="Season",Parameters!$D$18,Parameters!$E$18)</f>
        <v>25000</v>
      </c>
      <c r="L30" s="31">
        <f>D30*IF(G30="Season",Parameters!$D$11,Parameters!$E$11)+E30*Parameters!$D$12+F30*Parameters!$D$13</f>
        <v>15552000</v>
      </c>
      <c r="M30" s="31">
        <f t="shared" si="1"/>
        <v>8459000</v>
      </c>
      <c r="N30" s="31">
        <f>Parameters!$D$22*(L30-M30)</f>
        <v>1773250</v>
      </c>
      <c r="O30" s="32">
        <f t="shared" si="2"/>
        <v>5319750</v>
      </c>
    </row>
    <row r="31" spans="1:15" x14ac:dyDescent="0.3">
      <c r="A31" s="35">
        <f>Data!A31</f>
        <v>42128</v>
      </c>
      <c r="B31" s="30">
        <f t="shared" si="3"/>
        <v>3</v>
      </c>
      <c r="C31" s="30">
        <v>29</v>
      </c>
      <c r="D31" s="30">
        <f>Data!B31</f>
        <v>3852</v>
      </c>
      <c r="E31" s="30">
        <f>Parameters!$D$8*'Base Scenario'!D31</f>
        <v>3852</v>
      </c>
      <c r="F31" s="30">
        <f>D31*Parameters!$D$9</f>
        <v>7704</v>
      </c>
      <c r="G31" s="30" t="str">
        <f t="shared" si="0"/>
        <v>Offseason</v>
      </c>
      <c r="H31" s="31">
        <f>D31*Parameters!$D$4+E31*Parameters!$D$5+F31*IF(G31="Season",Parameters!$D$6,Parameters!$E$6)</f>
        <v>8089200</v>
      </c>
      <c r="I31" s="31">
        <f t="shared" si="4"/>
        <v>300000</v>
      </c>
      <c r="J31" s="31">
        <f t="shared" si="5"/>
        <v>70000</v>
      </c>
      <c r="K31" s="31">
        <f>IF(G31="Season",Parameters!$D$18,Parameters!$E$18)</f>
        <v>25000</v>
      </c>
      <c r="L31" s="31">
        <f>D31*IF(G31="Season",Parameters!$D$11,Parameters!$E$11)+E31*Parameters!$D$12+F31*Parameters!$D$13</f>
        <v>15600600</v>
      </c>
      <c r="M31" s="31">
        <f t="shared" si="1"/>
        <v>8484200</v>
      </c>
      <c r="N31" s="31">
        <f>Parameters!$D$22*(L31-M31)</f>
        <v>1779100</v>
      </c>
      <c r="O31" s="32">
        <f t="shared" si="2"/>
        <v>5337300</v>
      </c>
    </row>
    <row r="32" spans="1:15" x14ac:dyDescent="0.3">
      <c r="A32" s="35">
        <f>Data!A32</f>
        <v>42159</v>
      </c>
      <c r="B32" s="30">
        <f t="shared" si="3"/>
        <v>3</v>
      </c>
      <c r="C32" s="30">
        <v>30</v>
      </c>
      <c r="D32" s="30">
        <f>Data!B32</f>
        <v>3864</v>
      </c>
      <c r="E32" s="30">
        <f>Parameters!$D$8*'Base Scenario'!D32</f>
        <v>3864</v>
      </c>
      <c r="F32" s="30">
        <f>D32*Parameters!$D$9</f>
        <v>7728</v>
      </c>
      <c r="G32" s="30" t="str">
        <f t="shared" si="0"/>
        <v>Offseason</v>
      </c>
      <c r="H32" s="31">
        <f>D32*Parameters!$D$4+E32*Parameters!$D$5+F32*IF(G32="Season",Parameters!$D$6,Parameters!$E$6)</f>
        <v>8114400</v>
      </c>
      <c r="I32" s="31">
        <f t="shared" si="4"/>
        <v>300000</v>
      </c>
      <c r="J32" s="31">
        <f t="shared" si="5"/>
        <v>70000</v>
      </c>
      <c r="K32" s="31">
        <f>IF(G32="Season",Parameters!$D$18,Parameters!$E$18)</f>
        <v>25000</v>
      </c>
      <c r="L32" s="31">
        <f>D32*IF(G32="Season",Parameters!$D$11,Parameters!$E$11)+E32*Parameters!$D$12+F32*Parameters!$D$13</f>
        <v>15649200</v>
      </c>
      <c r="M32" s="31">
        <f t="shared" si="1"/>
        <v>8509400</v>
      </c>
      <c r="N32" s="31">
        <f>Parameters!$D$22*(L32-M32)</f>
        <v>1784950</v>
      </c>
      <c r="O32" s="32">
        <f t="shared" si="2"/>
        <v>5354850</v>
      </c>
    </row>
    <row r="33" spans="1:15" x14ac:dyDescent="0.3">
      <c r="A33" s="35">
        <f>Data!A33</f>
        <v>42189</v>
      </c>
      <c r="B33" s="30">
        <f t="shared" si="3"/>
        <v>3</v>
      </c>
      <c r="C33" s="30">
        <v>31</v>
      </c>
      <c r="D33" s="30">
        <f>Data!B33</f>
        <v>3879</v>
      </c>
      <c r="E33" s="30">
        <f>Parameters!$D$8*'Base Scenario'!D33</f>
        <v>3879</v>
      </c>
      <c r="F33" s="30">
        <f>D33*Parameters!$D$9</f>
        <v>7758</v>
      </c>
      <c r="G33" s="30" t="str">
        <f t="shared" si="0"/>
        <v>Offseason</v>
      </c>
      <c r="H33" s="31">
        <f>D33*Parameters!$D$4+E33*Parameters!$D$5+F33*IF(G33="Season",Parameters!$D$6,Parameters!$E$6)</f>
        <v>8145900</v>
      </c>
      <c r="I33" s="31">
        <f t="shared" si="4"/>
        <v>300000</v>
      </c>
      <c r="J33" s="31">
        <f t="shared" si="5"/>
        <v>70000</v>
      </c>
      <c r="K33" s="31">
        <f>IF(G33="Season",Parameters!$D$18,Parameters!$E$18)</f>
        <v>25000</v>
      </c>
      <c r="L33" s="31">
        <f>D33*IF(G33="Season",Parameters!$D$11,Parameters!$E$11)+E33*Parameters!$D$12+F33*Parameters!$D$13</f>
        <v>15709950</v>
      </c>
      <c r="M33" s="31">
        <f t="shared" si="1"/>
        <v>8540900</v>
      </c>
      <c r="N33" s="31">
        <f>Parameters!$D$22*(L33-M33)</f>
        <v>1792262.5</v>
      </c>
      <c r="O33" s="32">
        <f t="shared" si="2"/>
        <v>5376787.5</v>
      </c>
    </row>
    <row r="34" spans="1:15" x14ac:dyDescent="0.3">
      <c r="A34" s="35">
        <f>Data!A34</f>
        <v>42220</v>
      </c>
      <c r="B34" s="30">
        <f t="shared" si="3"/>
        <v>3</v>
      </c>
      <c r="C34" s="30">
        <v>32</v>
      </c>
      <c r="D34" s="30">
        <f>Data!B34</f>
        <v>4050</v>
      </c>
      <c r="E34" s="30">
        <f>Parameters!$D$8*'Base Scenario'!D34</f>
        <v>4050</v>
      </c>
      <c r="F34" s="30">
        <f>D34*Parameters!$D$9</f>
        <v>8100</v>
      </c>
      <c r="G34" s="30" t="str">
        <f t="shared" si="0"/>
        <v>Offseason</v>
      </c>
      <c r="H34" s="31">
        <f>D34*Parameters!$D$4+E34*Parameters!$D$5+F34*IF(G34="Season",Parameters!$D$6,Parameters!$E$6)</f>
        <v>8505000</v>
      </c>
      <c r="I34" s="31">
        <f t="shared" si="4"/>
        <v>300000</v>
      </c>
      <c r="J34" s="31">
        <f t="shared" si="5"/>
        <v>70000</v>
      </c>
      <c r="K34" s="31">
        <f>IF(G34="Season",Parameters!$D$18,Parameters!$E$18)</f>
        <v>25000</v>
      </c>
      <c r="L34" s="31">
        <f>D34*IF(G34="Season",Parameters!$D$11,Parameters!$E$11)+E34*Parameters!$D$12+F34*Parameters!$D$13</f>
        <v>16402500</v>
      </c>
      <c r="M34" s="31">
        <f t="shared" si="1"/>
        <v>8900000</v>
      </c>
      <c r="N34" s="31">
        <f>Parameters!$D$22*(L34-M34)</f>
        <v>1875625</v>
      </c>
      <c r="O34" s="32">
        <f t="shared" si="2"/>
        <v>5626875</v>
      </c>
    </row>
    <row r="35" spans="1:15" x14ac:dyDescent="0.3">
      <c r="A35" s="35">
        <f>Data!A35</f>
        <v>42251</v>
      </c>
      <c r="B35" s="30">
        <f t="shared" si="3"/>
        <v>3</v>
      </c>
      <c r="C35" s="30">
        <v>33</v>
      </c>
      <c r="D35" s="30">
        <f>Data!B35</f>
        <v>3909</v>
      </c>
      <c r="E35" s="30">
        <f>Parameters!$D$8*'Base Scenario'!D35</f>
        <v>3909</v>
      </c>
      <c r="F35" s="30">
        <f>D35*Parameters!$D$9</f>
        <v>7818</v>
      </c>
      <c r="G35" s="30" t="str">
        <f t="shared" ref="G35:G66" si="6">IF(AND(MOD(C35,12)&lt;=3,MOD(C35,12)&gt;0),"Season","Offseason")</f>
        <v>Offseason</v>
      </c>
      <c r="H35" s="31">
        <f>D35*Parameters!$D$4+E35*Parameters!$D$5+F35*IF(G35="Season",Parameters!$D$6,Parameters!$E$6)</f>
        <v>8208900</v>
      </c>
      <c r="I35" s="31">
        <f t="shared" si="4"/>
        <v>300000</v>
      </c>
      <c r="J35" s="31">
        <f t="shared" si="5"/>
        <v>70000</v>
      </c>
      <c r="K35" s="31">
        <f>IF(G35="Season",Parameters!$D$18,Parameters!$E$18)</f>
        <v>25000</v>
      </c>
      <c r="L35" s="31">
        <f>D35*IF(G35="Season",Parameters!$D$11,Parameters!$E$11)+E35*Parameters!$D$12+F35*Parameters!$D$13</f>
        <v>15831450</v>
      </c>
      <c r="M35" s="31">
        <f t="shared" si="1"/>
        <v>8603900</v>
      </c>
      <c r="N35" s="31">
        <f>Parameters!$D$22*(L35-M35)</f>
        <v>1806887.5</v>
      </c>
      <c r="O35" s="32">
        <f t="shared" si="2"/>
        <v>5420662.5</v>
      </c>
    </row>
    <row r="36" spans="1:15" x14ac:dyDescent="0.3">
      <c r="A36" s="35">
        <f>Data!A36</f>
        <v>42281</v>
      </c>
      <c r="B36" s="30">
        <f t="shared" ref="B36:B67" si="7">IF(MOD(C35,12)=0,B35+1,B35)</f>
        <v>3</v>
      </c>
      <c r="C36" s="30">
        <v>34</v>
      </c>
      <c r="D36" s="30">
        <f>Data!B36</f>
        <v>3924</v>
      </c>
      <c r="E36" s="30">
        <f>Parameters!$D$8*'Base Scenario'!D36</f>
        <v>3924</v>
      </c>
      <c r="F36" s="30">
        <f>D36*Parameters!$D$9</f>
        <v>7848</v>
      </c>
      <c r="G36" s="30" t="str">
        <f t="shared" si="6"/>
        <v>Offseason</v>
      </c>
      <c r="H36" s="31">
        <f>D36*Parameters!$D$4+E36*Parameters!$D$5+F36*IF(G36="Season",Parameters!$D$6,Parameters!$E$6)</f>
        <v>8240400</v>
      </c>
      <c r="I36" s="31">
        <f t="shared" ref="I36:I67" si="8">I35</f>
        <v>300000</v>
      </c>
      <c r="J36" s="31">
        <f t="shared" ref="J36:J67" si="9">J35</f>
        <v>70000</v>
      </c>
      <c r="K36" s="31">
        <f>IF(G36="Season",Parameters!$D$18,Parameters!$E$18)</f>
        <v>25000</v>
      </c>
      <c r="L36" s="31">
        <f>D36*IF(G36="Season",Parameters!$D$11,Parameters!$E$11)+E36*Parameters!$D$12+F36*Parameters!$D$13</f>
        <v>15892200</v>
      </c>
      <c r="M36" s="31">
        <f t="shared" si="1"/>
        <v>8635400</v>
      </c>
      <c r="N36" s="31">
        <f>Parameters!$D$22*(L36-M36)</f>
        <v>1814200</v>
      </c>
      <c r="O36" s="32">
        <f t="shared" si="2"/>
        <v>5442600</v>
      </c>
    </row>
    <row r="37" spans="1:15" x14ac:dyDescent="0.3">
      <c r="A37" s="35">
        <f>Data!A37</f>
        <v>42312</v>
      </c>
      <c r="B37" s="30">
        <f t="shared" si="7"/>
        <v>3</v>
      </c>
      <c r="C37" s="30">
        <v>35</v>
      </c>
      <c r="D37" s="30">
        <f>Data!B37</f>
        <v>3939</v>
      </c>
      <c r="E37" s="30">
        <f>Parameters!$D$8*'Base Scenario'!D37</f>
        <v>3939</v>
      </c>
      <c r="F37" s="30">
        <f>D37*Parameters!$D$9</f>
        <v>7878</v>
      </c>
      <c r="G37" s="30" t="str">
        <f t="shared" si="6"/>
        <v>Offseason</v>
      </c>
      <c r="H37" s="31">
        <f>D37*Parameters!$D$4+E37*Parameters!$D$5+F37*IF(G37="Season",Parameters!$D$6,Parameters!$E$6)</f>
        <v>8271900</v>
      </c>
      <c r="I37" s="31">
        <f t="shared" si="8"/>
        <v>300000</v>
      </c>
      <c r="J37" s="31">
        <f t="shared" si="9"/>
        <v>70000</v>
      </c>
      <c r="K37" s="31">
        <f>IF(G37="Season",Parameters!$D$18,Parameters!$E$18)</f>
        <v>25000</v>
      </c>
      <c r="L37" s="31">
        <f>D37*IF(G37="Season",Parameters!$D$11,Parameters!$E$11)+E37*Parameters!$D$12+F37*Parameters!$D$13</f>
        <v>15952950</v>
      </c>
      <c r="M37" s="31">
        <f t="shared" si="1"/>
        <v>8666900</v>
      </c>
      <c r="N37" s="31">
        <f>Parameters!$D$22*(L37-M37)</f>
        <v>1821512.5</v>
      </c>
      <c r="O37" s="32">
        <f t="shared" si="2"/>
        <v>5464537.5</v>
      </c>
    </row>
    <row r="38" spans="1:15" x14ac:dyDescent="0.3">
      <c r="A38" s="35">
        <f>Data!A38</f>
        <v>42342</v>
      </c>
      <c r="B38" s="30">
        <f t="shared" si="7"/>
        <v>3</v>
      </c>
      <c r="C38" s="30">
        <v>36</v>
      </c>
      <c r="D38" s="30">
        <f>Data!B38</f>
        <v>3954</v>
      </c>
      <c r="E38" s="30">
        <f>Parameters!$D$8*'Base Scenario'!D38</f>
        <v>3954</v>
      </c>
      <c r="F38" s="30">
        <f>D38*Parameters!$D$9</f>
        <v>7908</v>
      </c>
      <c r="G38" s="30" t="str">
        <f t="shared" si="6"/>
        <v>Offseason</v>
      </c>
      <c r="H38" s="31">
        <f>D38*Parameters!$D$4+E38*Parameters!$D$5+F38*IF(G38="Season",Parameters!$D$6,Parameters!$E$6)</f>
        <v>8303400</v>
      </c>
      <c r="I38" s="31">
        <f t="shared" si="8"/>
        <v>300000</v>
      </c>
      <c r="J38" s="31">
        <f t="shared" si="9"/>
        <v>70000</v>
      </c>
      <c r="K38" s="31">
        <f>IF(G38="Season",Parameters!$D$18,Parameters!$E$18)</f>
        <v>25000</v>
      </c>
      <c r="L38" s="31">
        <f>D38*IF(G38="Season",Parameters!$D$11,Parameters!$E$11)+E38*Parameters!$D$12+F38*Parameters!$D$13</f>
        <v>16013700</v>
      </c>
      <c r="M38" s="31">
        <f t="shared" si="1"/>
        <v>8698400</v>
      </c>
      <c r="N38" s="31">
        <f>Parameters!$D$22*(L38-M38)</f>
        <v>1828825</v>
      </c>
      <c r="O38" s="32">
        <f t="shared" si="2"/>
        <v>5486475</v>
      </c>
    </row>
    <row r="39" spans="1:15" x14ac:dyDescent="0.3">
      <c r="A39" s="35">
        <f>Data!A39</f>
        <v>42373</v>
      </c>
      <c r="B39" s="30">
        <f t="shared" si="7"/>
        <v>4</v>
      </c>
      <c r="C39" s="30">
        <v>37</v>
      </c>
      <c r="D39" s="30">
        <f>Data!B39</f>
        <v>3201</v>
      </c>
      <c r="E39" s="30">
        <f>Parameters!$D$8*'Base Scenario'!D39</f>
        <v>3201</v>
      </c>
      <c r="F39" s="30">
        <f>D39*Parameters!$D$9</f>
        <v>6402</v>
      </c>
      <c r="G39" s="30" t="str">
        <f t="shared" si="6"/>
        <v>Season</v>
      </c>
      <c r="H39" s="31">
        <f>D39*Parameters!$D$4+E39*Parameters!$D$5+F39*IF(G39="Season",Parameters!$D$6,Parameters!$E$6)</f>
        <v>7362300</v>
      </c>
      <c r="I39" s="31">
        <f t="shared" si="8"/>
        <v>300000</v>
      </c>
      <c r="J39" s="31">
        <f t="shared" si="9"/>
        <v>70000</v>
      </c>
      <c r="K39" s="31">
        <f>IF(G39="Season",Parameters!$D$18,Parameters!$E$18)</f>
        <v>40000</v>
      </c>
      <c r="L39" s="31">
        <f>D39*IF(G39="Season",Parameters!$D$11,Parameters!$E$11)+E39*Parameters!$D$12+F39*Parameters!$D$13</f>
        <v>15364800</v>
      </c>
      <c r="M39" s="31">
        <f t="shared" si="1"/>
        <v>7772300</v>
      </c>
      <c r="N39" s="31">
        <f>Parameters!$D$22*(L39-M39)</f>
        <v>1898125</v>
      </c>
      <c r="O39" s="32">
        <f t="shared" si="2"/>
        <v>5694375</v>
      </c>
    </row>
    <row r="40" spans="1:15" x14ac:dyDescent="0.3">
      <c r="A40" s="35">
        <f>Data!A40</f>
        <v>42404</v>
      </c>
      <c r="B40" s="30">
        <f t="shared" si="7"/>
        <v>4</v>
      </c>
      <c r="C40" s="30">
        <v>38</v>
      </c>
      <c r="D40" s="30">
        <f>Data!B40</f>
        <v>3213</v>
      </c>
      <c r="E40" s="30">
        <f>Parameters!$D$8*'Base Scenario'!D40</f>
        <v>3213</v>
      </c>
      <c r="F40" s="30">
        <f>D40*Parameters!$D$9</f>
        <v>6426</v>
      </c>
      <c r="G40" s="30" t="str">
        <f t="shared" si="6"/>
        <v>Season</v>
      </c>
      <c r="H40" s="31">
        <f>D40*Parameters!$D$4+E40*Parameters!$D$5+F40*IF(G40="Season",Parameters!$D$6,Parameters!$E$6)</f>
        <v>7389900</v>
      </c>
      <c r="I40" s="31">
        <f t="shared" si="8"/>
        <v>300000</v>
      </c>
      <c r="J40" s="31">
        <f t="shared" si="9"/>
        <v>70000</v>
      </c>
      <c r="K40" s="31">
        <f>IF(G40="Season",Parameters!$D$18,Parameters!$E$18)</f>
        <v>40000</v>
      </c>
      <c r="L40" s="31">
        <f>D40*IF(G40="Season",Parameters!$D$11,Parameters!$E$11)+E40*Parameters!$D$12+F40*Parameters!$D$13</f>
        <v>15422400</v>
      </c>
      <c r="M40" s="31">
        <f t="shared" si="1"/>
        <v>7799900</v>
      </c>
      <c r="N40" s="31">
        <f>Parameters!$D$22*(L40-M40)</f>
        <v>1905625</v>
      </c>
      <c r="O40" s="32">
        <f t="shared" si="2"/>
        <v>5716875</v>
      </c>
    </row>
    <row r="41" spans="1:15" x14ac:dyDescent="0.3">
      <c r="A41" s="35">
        <f>Data!A41</f>
        <v>42433</v>
      </c>
      <c r="B41" s="30">
        <f t="shared" si="7"/>
        <v>4</v>
      </c>
      <c r="C41" s="30">
        <v>39</v>
      </c>
      <c r="D41" s="30">
        <f>Data!B41</f>
        <v>3225</v>
      </c>
      <c r="E41" s="30">
        <f>Parameters!$D$8*'Base Scenario'!D41</f>
        <v>3225</v>
      </c>
      <c r="F41" s="30">
        <f>D41*Parameters!$D$9</f>
        <v>6450</v>
      </c>
      <c r="G41" s="30" t="str">
        <f t="shared" si="6"/>
        <v>Season</v>
      </c>
      <c r="H41" s="31">
        <f>D41*Parameters!$D$4+E41*Parameters!$D$5+F41*IF(G41="Season",Parameters!$D$6,Parameters!$E$6)</f>
        <v>7417500</v>
      </c>
      <c r="I41" s="31">
        <f t="shared" si="8"/>
        <v>300000</v>
      </c>
      <c r="J41" s="31">
        <f t="shared" si="9"/>
        <v>70000</v>
      </c>
      <c r="K41" s="31">
        <f>IF(G41="Season",Parameters!$D$18,Parameters!$E$18)</f>
        <v>40000</v>
      </c>
      <c r="L41" s="31">
        <f>D41*IF(G41="Season",Parameters!$D$11,Parameters!$E$11)+E41*Parameters!$D$12+F41*Parameters!$D$13</f>
        <v>15480000</v>
      </c>
      <c r="M41" s="31">
        <f t="shared" si="1"/>
        <v>7827500</v>
      </c>
      <c r="N41" s="31">
        <f>Parameters!$D$22*(L41-M41)</f>
        <v>1913125</v>
      </c>
      <c r="O41" s="32">
        <f t="shared" si="2"/>
        <v>5739375</v>
      </c>
    </row>
    <row r="42" spans="1:15" x14ac:dyDescent="0.3">
      <c r="A42" s="35">
        <f>Data!A42</f>
        <v>42464</v>
      </c>
      <c r="B42" s="30">
        <f t="shared" si="7"/>
        <v>4</v>
      </c>
      <c r="C42" s="30">
        <v>40</v>
      </c>
      <c r="D42" s="30">
        <f>Data!B42</f>
        <v>4002</v>
      </c>
      <c r="E42" s="30">
        <f>Parameters!$D$8*'Base Scenario'!D42</f>
        <v>4002</v>
      </c>
      <c r="F42" s="30">
        <f>D42*Parameters!$D$9</f>
        <v>8004</v>
      </c>
      <c r="G42" s="30" t="str">
        <f t="shared" si="6"/>
        <v>Offseason</v>
      </c>
      <c r="H42" s="31">
        <f>D42*Parameters!$D$4+E42*Parameters!$D$5+F42*IF(G42="Season",Parameters!$D$6,Parameters!$E$6)</f>
        <v>8404200</v>
      </c>
      <c r="I42" s="31">
        <f t="shared" si="8"/>
        <v>300000</v>
      </c>
      <c r="J42" s="31">
        <f t="shared" si="9"/>
        <v>70000</v>
      </c>
      <c r="K42" s="31">
        <f>IF(G42="Season",Parameters!$D$18,Parameters!$E$18)</f>
        <v>25000</v>
      </c>
      <c r="L42" s="31">
        <f>D42*IF(G42="Season",Parameters!$D$11,Parameters!$E$11)+E42*Parameters!$D$12+F42*Parameters!$D$13</f>
        <v>16208100</v>
      </c>
      <c r="M42" s="31">
        <f t="shared" si="1"/>
        <v>8799200</v>
      </c>
      <c r="N42" s="31">
        <f>Parameters!$D$22*(L42-M42)</f>
        <v>1852225</v>
      </c>
      <c r="O42" s="32">
        <f t="shared" si="2"/>
        <v>5556675</v>
      </c>
    </row>
    <row r="43" spans="1:15" x14ac:dyDescent="0.3">
      <c r="A43" s="35">
        <f>Data!A43</f>
        <v>42494</v>
      </c>
      <c r="B43" s="30">
        <f t="shared" si="7"/>
        <v>4</v>
      </c>
      <c r="C43" s="30">
        <v>41</v>
      </c>
      <c r="D43" s="30">
        <f>Data!B43</f>
        <v>4017</v>
      </c>
      <c r="E43" s="30">
        <f>Parameters!$D$8*'Base Scenario'!D43</f>
        <v>4017</v>
      </c>
      <c r="F43" s="30">
        <f>D43*Parameters!$D$9</f>
        <v>8034</v>
      </c>
      <c r="G43" s="30" t="str">
        <f t="shared" si="6"/>
        <v>Offseason</v>
      </c>
      <c r="H43" s="31">
        <f>D43*Parameters!$D$4+E43*Parameters!$D$5+F43*IF(G43="Season",Parameters!$D$6,Parameters!$E$6)</f>
        <v>8435700</v>
      </c>
      <c r="I43" s="31">
        <f t="shared" si="8"/>
        <v>300000</v>
      </c>
      <c r="J43" s="31">
        <f t="shared" si="9"/>
        <v>70000</v>
      </c>
      <c r="K43" s="31">
        <f>IF(G43="Season",Parameters!$D$18,Parameters!$E$18)</f>
        <v>25000</v>
      </c>
      <c r="L43" s="31">
        <f>D43*IF(G43="Season",Parameters!$D$11,Parameters!$E$11)+E43*Parameters!$D$12+F43*Parameters!$D$13</f>
        <v>16268850</v>
      </c>
      <c r="M43" s="31">
        <f t="shared" si="1"/>
        <v>8830700</v>
      </c>
      <c r="N43" s="31">
        <f>Parameters!$D$22*(L43-M43)</f>
        <v>1859537.5</v>
      </c>
      <c r="O43" s="32">
        <f t="shared" si="2"/>
        <v>5578612.5</v>
      </c>
    </row>
    <row r="44" spans="1:15" x14ac:dyDescent="0.3">
      <c r="A44" s="35">
        <f>Data!A44</f>
        <v>42525</v>
      </c>
      <c r="B44" s="30">
        <f t="shared" si="7"/>
        <v>4</v>
      </c>
      <c r="C44" s="30">
        <v>42</v>
      </c>
      <c r="D44" s="30">
        <f>Data!B44</f>
        <v>4032</v>
      </c>
      <c r="E44" s="30">
        <f>Parameters!$D$8*'Base Scenario'!D44</f>
        <v>4032</v>
      </c>
      <c r="F44" s="30">
        <f>D44*Parameters!$D$9</f>
        <v>8064</v>
      </c>
      <c r="G44" s="30" t="str">
        <f t="shared" si="6"/>
        <v>Offseason</v>
      </c>
      <c r="H44" s="31">
        <f>D44*Parameters!$D$4+E44*Parameters!$D$5+F44*IF(G44="Season",Parameters!$D$6,Parameters!$E$6)</f>
        <v>8467200</v>
      </c>
      <c r="I44" s="31">
        <f t="shared" si="8"/>
        <v>300000</v>
      </c>
      <c r="J44" s="31">
        <f t="shared" si="9"/>
        <v>70000</v>
      </c>
      <c r="K44" s="31">
        <f>IF(G44="Season",Parameters!$D$18,Parameters!$E$18)</f>
        <v>25000</v>
      </c>
      <c r="L44" s="31">
        <f>D44*IF(G44="Season",Parameters!$D$11,Parameters!$E$11)+E44*Parameters!$D$12+F44*Parameters!$D$13</f>
        <v>16329600</v>
      </c>
      <c r="M44" s="31">
        <f t="shared" si="1"/>
        <v>8862200</v>
      </c>
      <c r="N44" s="31">
        <f>Parameters!$D$22*(L44-M44)</f>
        <v>1866850</v>
      </c>
      <c r="O44" s="32">
        <f t="shared" si="2"/>
        <v>5600550</v>
      </c>
    </row>
    <row r="45" spans="1:15" x14ac:dyDescent="0.3">
      <c r="A45" s="35">
        <f>Data!A45</f>
        <v>42555</v>
      </c>
      <c r="B45" s="30">
        <f t="shared" si="7"/>
        <v>4</v>
      </c>
      <c r="C45" s="30">
        <v>43</v>
      </c>
      <c r="D45" s="30">
        <f>Data!B45</f>
        <v>4047</v>
      </c>
      <c r="E45" s="30">
        <f>Parameters!$D$8*'Base Scenario'!D45</f>
        <v>4047</v>
      </c>
      <c r="F45" s="30">
        <f>D45*Parameters!$D$9</f>
        <v>8094</v>
      </c>
      <c r="G45" s="30" t="str">
        <f t="shared" si="6"/>
        <v>Offseason</v>
      </c>
      <c r="H45" s="31">
        <f>D45*Parameters!$D$4+E45*Parameters!$D$5+F45*IF(G45="Season",Parameters!$D$6,Parameters!$E$6)</f>
        <v>8498700</v>
      </c>
      <c r="I45" s="31">
        <f t="shared" si="8"/>
        <v>300000</v>
      </c>
      <c r="J45" s="31">
        <f t="shared" si="9"/>
        <v>70000</v>
      </c>
      <c r="K45" s="31">
        <f>IF(G45="Season",Parameters!$D$18,Parameters!$E$18)</f>
        <v>25000</v>
      </c>
      <c r="L45" s="31">
        <f>D45*IF(G45="Season",Parameters!$D$11,Parameters!$E$11)+E45*Parameters!$D$12+F45*Parameters!$D$13</f>
        <v>16390350</v>
      </c>
      <c r="M45" s="31">
        <f t="shared" si="1"/>
        <v>8893700</v>
      </c>
      <c r="N45" s="31">
        <f>Parameters!$D$22*(L45-M45)</f>
        <v>1874162.5</v>
      </c>
      <c r="O45" s="32">
        <f t="shared" si="2"/>
        <v>5622487.5</v>
      </c>
    </row>
    <row r="46" spans="1:15" x14ac:dyDescent="0.3">
      <c r="A46" s="35">
        <f>Data!A46</f>
        <v>42586</v>
      </c>
      <c r="B46" s="30">
        <f t="shared" si="7"/>
        <v>4</v>
      </c>
      <c r="C46" s="30">
        <v>44</v>
      </c>
      <c r="D46" s="30">
        <f>Data!B46</f>
        <v>4062</v>
      </c>
      <c r="E46" s="30">
        <f>Parameters!$D$8*'Base Scenario'!D46</f>
        <v>4062</v>
      </c>
      <c r="F46" s="30">
        <f>D46*Parameters!$D$9</f>
        <v>8124</v>
      </c>
      <c r="G46" s="30" t="str">
        <f t="shared" si="6"/>
        <v>Offseason</v>
      </c>
      <c r="H46" s="31">
        <f>D46*Parameters!$D$4+E46*Parameters!$D$5+F46*IF(G46="Season",Parameters!$D$6,Parameters!$E$6)</f>
        <v>8530200</v>
      </c>
      <c r="I46" s="31">
        <f t="shared" si="8"/>
        <v>300000</v>
      </c>
      <c r="J46" s="31">
        <f t="shared" si="9"/>
        <v>70000</v>
      </c>
      <c r="K46" s="31">
        <f>IF(G46="Season",Parameters!$D$18,Parameters!$E$18)</f>
        <v>25000</v>
      </c>
      <c r="L46" s="31">
        <f>D46*IF(G46="Season",Parameters!$D$11,Parameters!$E$11)+E46*Parameters!$D$12+F46*Parameters!$D$13</f>
        <v>16451100</v>
      </c>
      <c r="M46" s="31">
        <f t="shared" si="1"/>
        <v>8925200</v>
      </c>
      <c r="N46" s="31">
        <f>Parameters!$D$22*(L46-M46)</f>
        <v>1881475</v>
      </c>
      <c r="O46" s="32">
        <f t="shared" si="2"/>
        <v>5644425</v>
      </c>
    </row>
    <row r="47" spans="1:15" x14ac:dyDescent="0.3">
      <c r="A47" s="35">
        <f>Data!A47</f>
        <v>42617</v>
      </c>
      <c r="B47" s="30">
        <f t="shared" si="7"/>
        <v>4</v>
      </c>
      <c r="C47" s="30">
        <v>45</v>
      </c>
      <c r="D47" s="30">
        <f>Data!B47</f>
        <v>4077</v>
      </c>
      <c r="E47" s="30">
        <f>Parameters!$D$8*'Base Scenario'!D47</f>
        <v>4077</v>
      </c>
      <c r="F47" s="30">
        <f>D47*Parameters!$D$9</f>
        <v>8154</v>
      </c>
      <c r="G47" s="30" t="str">
        <f t="shared" si="6"/>
        <v>Offseason</v>
      </c>
      <c r="H47" s="31">
        <f>D47*Parameters!$D$4+E47*Parameters!$D$5+F47*IF(G47="Season",Parameters!$D$6,Parameters!$E$6)</f>
        <v>8561700</v>
      </c>
      <c r="I47" s="31">
        <f t="shared" si="8"/>
        <v>300000</v>
      </c>
      <c r="J47" s="31">
        <f t="shared" si="9"/>
        <v>70000</v>
      </c>
      <c r="K47" s="31">
        <f>IF(G47="Season",Parameters!$D$18,Parameters!$E$18)</f>
        <v>25000</v>
      </c>
      <c r="L47" s="31">
        <f>D47*IF(G47="Season",Parameters!$D$11,Parameters!$E$11)+E47*Parameters!$D$12+F47*Parameters!$D$13</f>
        <v>16511850</v>
      </c>
      <c r="M47" s="31">
        <f t="shared" si="1"/>
        <v>8956700</v>
      </c>
      <c r="N47" s="31">
        <f>Parameters!$D$22*(L47-M47)</f>
        <v>1888787.5</v>
      </c>
      <c r="O47" s="32">
        <f t="shared" si="2"/>
        <v>5666362.5</v>
      </c>
    </row>
    <row r="48" spans="1:15" x14ac:dyDescent="0.3">
      <c r="A48" s="35">
        <f>Data!A48</f>
        <v>42647</v>
      </c>
      <c r="B48" s="30">
        <f t="shared" si="7"/>
        <v>4</v>
      </c>
      <c r="C48" s="30">
        <v>46</v>
      </c>
      <c r="D48" s="30">
        <f>Data!B48</f>
        <v>4092</v>
      </c>
      <c r="E48" s="30">
        <f>Parameters!$D$8*'Base Scenario'!D48</f>
        <v>4092</v>
      </c>
      <c r="F48" s="30">
        <f>D48*Parameters!$D$9</f>
        <v>8184</v>
      </c>
      <c r="G48" s="30" t="str">
        <f t="shared" si="6"/>
        <v>Offseason</v>
      </c>
      <c r="H48" s="31">
        <f>D48*Parameters!$D$4+E48*Parameters!$D$5+F48*IF(G48="Season",Parameters!$D$6,Parameters!$E$6)</f>
        <v>8593200</v>
      </c>
      <c r="I48" s="31">
        <f t="shared" si="8"/>
        <v>300000</v>
      </c>
      <c r="J48" s="31">
        <f t="shared" si="9"/>
        <v>70000</v>
      </c>
      <c r="K48" s="31">
        <f>IF(G48="Season",Parameters!$D$18,Parameters!$E$18)</f>
        <v>25000</v>
      </c>
      <c r="L48" s="31">
        <f>D48*IF(G48="Season",Parameters!$D$11,Parameters!$E$11)+E48*Parameters!$D$12+F48*Parameters!$D$13</f>
        <v>16572600</v>
      </c>
      <c r="M48" s="31">
        <f t="shared" si="1"/>
        <v>8988200</v>
      </c>
      <c r="N48" s="31">
        <f>Parameters!$D$22*(L48-M48)</f>
        <v>1896100</v>
      </c>
      <c r="O48" s="32">
        <f t="shared" si="2"/>
        <v>5688300</v>
      </c>
    </row>
    <row r="49" spans="1:15" x14ac:dyDescent="0.3">
      <c r="A49" s="35">
        <f>Data!A49</f>
        <v>42678</v>
      </c>
      <c r="B49" s="30">
        <f t="shared" si="7"/>
        <v>4</v>
      </c>
      <c r="C49" s="30">
        <v>47</v>
      </c>
      <c r="D49" s="30">
        <f>Data!B49</f>
        <v>4107</v>
      </c>
      <c r="E49" s="30">
        <f>Parameters!$D$8*'Base Scenario'!D49</f>
        <v>4107</v>
      </c>
      <c r="F49" s="30">
        <f>D49*Parameters!$D$9</f>
        <v>8214</v>
      </c>
      <c r="G49" s="30" t="str">
        <f t="shared" si="6"/>
        <v>Offseason</v>
      </c>
      <c r="H49" s="31">
        <f>D49*Parameters!$D$4+E49*Parameters!$D$5+F49*IF(G49="Season",Parameters!$D$6,Parameters!$E$6)</f>
        <v>8624700</v>
      </c>
      <c r="I49" s="31">
        <f t="shared" si="8"/>
        <v>300000</v>
      </c>
      <c r="J49" s="31">
        <f t="shared" si="9"/>
        <v>70000</v>
      </c>
      <c r="K49" s="31">
        <f>IF(G49="Season",Parameters!$D$18,Parameters!$E$18)</f>
        <v>25000</v>
      </c>
      <c r="L49" s="31">
        <f>D49*IF(G49="Season",Parameters!$D$11,Parameters!$E$11)+E49*Parameters!$D$12+F49*Parameters!$D$13</f>
        <v>16633350</v>
      </c>
      <c r="M49" s="31">
        <f t="shared" si="1"/>
        <v>9019700</v>
      </c>
      <c r="N49" s="31">
        <f>Parameters!$D$22*(L49-M49)</f>
        <v>1903412.5</v>
      </c>
      <c r="O49" s="32">
        <f t="shared" si="2"/>
        <v>5710237.5</v>
      </c>
    </row>
    <row r="50" spans="1:15" x14ac:dyDescent="0.3">
      <c r="A50" s="35">
        <f>Data!A50</f>
        <v>42708</v>
      </c>
      <c r="B50" s="30">
        <f t="shared" si="7"/>
        <v>4</v>
      </c>
      <c r="C50" s="30">
        <v>48</v>
      </c>
      <c r="D50" s="30">
        <f>Data!B50</f>
        <v>4122</v>
      </c>
      <c r="E50" s="30">
        <f>Parameters!$D$8*'Base Scenario'!D50</f>
        <v>4122</v>
      </c>
      <c r="F50" s="30">
        <f>D50*Parameters!$D$9</f>
        <v>8244</v>
      </c>
      <c r="G50" s="30" t="str">
        <f t="shared" si="6"/>
        <v>Offseason</v>
      </c>
      <c r="H50" s="31">
        <f>D50*Parameters!$D$4+E50*Parameters!$D$5+F50*IF(G50="Season",Parameters!$D$6,Parameters!$E$6)</f>
        <v>8656200</v>
      </c>
      <c r="I50" s="31">
        <f t="shared" si="8"/>
        <v>300000</v>
      </c>
      <c r="J50" s="31">
        <f t="shared" si="9"/>
        <v>70000</v>
      </c>
      <c r="K50" s="31">
        <f>IF(G50="Season",Parameters!$D$18,Parameters!$E$18)</f>
        <v>25000</v>
      </c>
      <c r="L50" s="31">
        <f>D50*IF(G50="Season",Parameters!$D$11,Parameters!$E$11)+E50*Parameters!$D$12+F50*Parameters!$D$13</f>
        <v>16694100</v>
      </c>
      <c r="M50" s="31">
        <f t="shared" si="1"/>
        <v>9051200</v>
      </c>
      <c r="N50" s="31">
        <f>Parameters!$D$22*(L50-M50)</f>
        <v>1910725</v>
      </c>
      <c r="O50" s="32">
        <f t="shared" si="2"/>
        <v>5732175</v>
      </c>
    </row>
    <row r="51" spans="1:15" x14ac:dyDescent="0.3">
      <c r="A51" s="35">
        <f>Data!A51</f>
        <v>42739</v>
      </c>
      <c r="B51" s="30">
        <f t="shared" si="7"/>
        <v>5</v>
      </c>
      <c r="C51" s="30">
        <v>49</v>
      </c>
      <c r="D51" s="30">
        <f>Data!B51</f>
        <v>3354</v>
      </c>
      <c r="E51" s="30">
        <f>Parameters!$D$8*'Base Scenario'!D51</f>
        <v>3354</v>
      </c>
      <c r="F51" s="30">
        <f>D51*Parameters!$D$9</f>
        <v>6708</v>
      </c>
      <c r="G51" s="30" t="str">
        <f t="shared" si="6"/>
        <v>Season</v>
      </c>
      <c r="H51" s="31">
        <f>D51*Parameters!$D$4+E51*Parameters!$D$5+F51*IF(G51="Season",Parameters!$D$6,Parameters!$E$6)</f>
        <v>7714200</v>
      </c>
      <c r="I51" s="31">
        <f t="shared" si="8"/>
        <v>300000</v>
      </c>
      <c r="J51" s="31">
        <f t="shared" si="9"/>
        <v>70000</v>
      </c>
      <c r="K51" s="31">
        <f>IF(G51="Season",Parameters!$D$18,Parameters!$E$18)</f>
        <v>40000</v>
      </c>
      <c r="L51" s="31">
        <f>D51*IF(G51="Season",Parameters!$D$11,Parameters!$E$11)+E51*Parameters!$D$12+F51*Parameters!$D$13</f>
        <v>16099200</v>
      </c>
      <c r="M51" s="31">
        <f t="shared" si="1"/>
        <v>8124200</v>
      </c>
      <c r="N51" s="31">
        <f>Parameters!$D$22*(L51-M51)</f>
        <v>1993750</v>
      </c>
      <c r="O51" s="32">
        <f t="shared" si="2"/>
        <v>5981250</v>
      </c>
    </row>
    <row r="52" spans="1:15" x14ac:dyDescent="0.3">
      <c r="A52" s="35">
        <f>Data!A52</f>
        <v>42770</v>
      </c>
      <c r="B52" s="30">
        <f t="shared" si="7"/>
        <v>5</v>
      </c>
      <c r="C52" s="30">
        <v>50</v>
      </c>
      <c r="D52" s="30">
        <f>Data!B52</f>
        <v>3369</v>
      </c>
      <c r="E52" s="30">
        <f>Parameters!$D$8*'Base Scenario'!D52</f>
        <v>3369</v>
      </c>
      <c r="F52" s="30">
        <f>D52*Parameters!$D$9</f>
        <v>6738</v>
      </c>
      <c r="G52" s="30" t="str">
        <f t="shared" si="6"/>
        <v>Season</v>
      </c>
      <c r="H52" s="31">
        <f>D52*Parameters!$D$4+E52*Parameters!$D$5+F52*IF(G52="Season",Parameters!$D$6,Parameters!$E$6)</f>
        <v>7748700</v>
      </c>
      <c r="I52" s="31">
        <f t="shared" si="8"/>
        <v>300000</v>
      </c>
      <c r="J52" s="31">
        <f t="shared" si="9"/>
        <v>70000</v>
      </c>
      <c r="K52" s="31">
        <f>IF(G52="Season",Parameters!$D$18,Parameters!$E$18)</f>
        <v>40000</v>
      </c>
      <c r="L52" s="31">
        <f>D52*IF(G52="Season",Parameters!$D$11,Parameters!$E$11)+E52*Parameters!$D$12+F52*Parameters!$D$13</f>
        <v>16171200</v>
      </c>
      <c r="M52" s="31">
        <f t="shared" si="1"/>
        <v>8158700</v>
      </c>
      <c r="N52" s="31">
        <f>Parameters!$D$22*(L52-M52)</f>
        <v>2003125</v>
      </c>
      <c r="O52" s="32">
        <f t="shared" si="2"/>
        <v>6009375</v>
      </c>
    </row>
    <row r="53" spans="1:15" x14ac:dyDescent="0.3">
      <c r="A53" s="35">
        <f>Data!A53</f>
        <v>42799</v>
      </c>
      <c r="B53" s="30">
        <f t="shared" si="7"/>
        <v>5</v>
      </c>
      <c r="C53" s="30">
        <v>51</v>
      </c>
      <c r="D53" s="30">
        <f>Data!B53</f>
        <v>3384</v>
      </c>
      <c r="E53" s="30">
        <f>Parameters!$D$8*'Base Scenario'!D53</f>
        <v>3384</v>
      </c>
      <c r="F53" s="30">
        <f>D53*Parameters!$D$9</f>
        <v>6768</v>
      </c>
      <c r="G53" s="30" t="str">
        <f t="shared" si="6"/>
        <v>Season</v>
      </c>
      <c r="H53" s="31">
        <f>D53*Parameters!$D$4+E53*Parameters!$D$5+F53*IF(G53="Season",Parameters!$D$6,Parameters!$E$6)</f>
        <v>7783200</v>
      </c>
      <c r="I53" s="31">
        <f t="shared" si="8"/>
        <v>300000</v>
      </c>
      <c r="J53" s="31">
        <f t="shared" si="9"/>
        <v>70000</v>
      </c>
      <c r="K53" s="31">
        <f>IF(G53="Season",Parameters!$D$18,Parameters!$E$18)</f>
        <v>40000</v>
      </c>
      <c r="L53" s="31">
        <f>D53*IF(G53="Season",Parameters!$D$11,Parameters!$E$11)+E53*Parameters!$D$12+F53*Parameters!$D$13</f>
        <v>16243200</v>
      </c>
      <c r="M53" s="31">
        <f t="shared" si="1"/>
        <v>8193200</v>
      </c>
      <c r="N53" s="31">
        <f>Parameters!$D$22*(L53-M53)</f>
        <v>2012500</v>
      </c>
      <c r="O53" s="32">
        <f t="shared" si="2"/>
        <v>6037500</v>
      </c>
    </row>
    <row r="54" spans="1:15" x14ac:dyDescent="0.3">
      <c r="A54" s="35">
        <f>Data!A54</f>
        <v>42830</v>
      </c>
      <c r="B54" s="30">
        <f t="shared" si="7"/>
        <v>5</v>
      </c>
      <c r="C54" s="30">
        <v>52</v>
      </c>
      <c r="D54" s="30">
        <f>Data!B54</f>
        <v>4194</v>
      </c>
      <c r="E54" s="30">
        <f>Parameters!$D$8*'Base Scenario'!D54</f>
        <v>4194</v>
      </c>
      <c r="F54" s="30">
        <f>D54*Parameters!$D$9</f>
        <v>8388</v>
      </c>
      <c r="G54" s="30" t="str">
        <f t="shared" si="6"/>
        <v>Offseason</v>
      </c>
      <c r="H54" s="31">
        <f>D54*Parameters!$D$4+E54*Parameters!$D$5+F54*IF(G54="Season",Parameters!$D$6,Parameters!$E$6)</f>
        <v>8807400</v>
      </c>
      <c r="I54" s="31">
        <f t="shared" si="8"/>
        <v>300000</v>
      </c>
      <c r="J54" s="31">
        <f t="shared" si="9"/>
        <v>70000</v>
      </c>
      <c r="K54" s="31">
        <f>IF(G54="Season",Parameters!$D$18,Parameters!$E$18)</f>
        <v>25000</v>
      </c>
      <c r="L54" s="31">
        <f>D54*IF(G54="Season",Parameters!$D$11,Parameters!$E$11)+E54*Parameters!$D$12+F54*Parameters!$D$13</f>
        <v>16985700</v>
      </c>
      <c r="M54" s="31">
        <f t="shared" si="1"/>
        <v>9202400</v>
      </c>
      <c r="N54" s="31">
        <f>Parameters!$D$22*(L54-M54)</f>
        <v>1945825</v>
      </c>
      <c r="O54" s="32">
        <f t="shared" si="2"/>
        <v>5837475</v>
      </c>
    </row>
    <row r="55" spans="1:15" x14ac:dyDescent="0.3">
      <c r="A55" s="35">
        <f>Data!A55</f>
        <v>42860</v>
      </c>
      <c r="B55" s="30">
        <f t="shared" si="7"/>
        <v>5</v>
      </c>
      <c r="C55" s="30">
        <v>53</v>
      </c>
      <c r="D55" s="30">
        <f>Data!B55</f>
        <v>4212</v>
      </c>
      <c r="E55" s="30">
        <f>Parameters!$D$8*'Base Scenario'!D55</f>
        <v>4212</v>
      </c>
      <c r="F55" s="30">
        <f>D55*Parameters!$D$9</f>
        <v>8424</v>
      </c>
      <c r="G55" s="30" t="str">
        <f t="shared" si="6"/>
        <v>Offseason</v>
      </c>
      <c r="H55" s="31">
        <f>D55*Parameters!$D$4+E55*Parameters!$D$5+F55*IF(G55="Season",Parameters!$D$6,Parameters!$E$6)</f>
        <v>8845200</v>
      </c>
      <c r="I55" s="31">
        <f t="shared" si="8"/>
        <v>300000</v>
      </c>
      <c r="J55" s="31">
        <f t="shared" si="9"/>
        <v>70000</v>
      </c>
      <c r="K55" s="31">
        <f>IF(G55="Season",Parameters!$D$18,Parameters!$E$18)</f>
        <v>25000</v>
      </c>
      <c r="L55" s="31">
        <f>D55*IF(G55="Season",Parameters!$D$11,Parameters!$E$11)+E55*Parameters!$D$12+F55*Parameters!$D$13</f>
        <v>17058600</v>
      </c>
      <c r="M55" s="31">
        <f t="shared" si="1"/>
        <v>9240200</v>
      </c>
      <c r="N55" s="31">
        <f>Parameters!$D$22*(L55-M55)</f>
        <v>1954600</v>
      </c>
      <c r="O55" s="32">
        <f t="shared" si="2"/>
        <v>5863800</v>
      </c>
    </row>
    <row r="56" spans="1:15" x14ac:dyDescent="0.3">
      <c r="A56" s="35">
        <f>Data!A56</f>
        <v>42891</v>
      </c>
      <c r="B56" s="30">
        <f t="shared" si="7"/>
        <v>5</v>
      </c>
      <c r="C56" s="30">
        <v>54</v>
      </c>
      <c r="D56" s="30">
        <f>Data!B56</f>
        <v>4230</v>
      </c>
      <c r="E56" s="30">
        <f>Parameters!$D$8*'Base Scenario'!D56</f>
        <v>4230</v>
      </c>
      <c r="F56" s="30">
        <f>D56*Parameters!$D$9</f>
        <v>8460</v>
      </c>
      <c r="G56" s="30" t="str">
        <f t="shared" si="6"/>
        <v>Offseason</v>
      </c>
      <c r="H56" s="31">
        <f>D56*Parameters!$D$4+E56*Parameters!$D$5+F56*IF(G56="Season",Parameters!$D$6,Parameters!$E$6)</f>
        <v>8883000</v>
      </c>
      <c r="I56" s="31">
        <f t="shared" si="8"/>
        <v>300000</v>
      </c>
      <c r="J56" s="31">
        <f t="shared" si="9"/>
        <v>70000</v>
      </c>
      <c r="K56" s="31">
        <f>IF(G56="Season",Parameters!$D$18,Parameters!$E$18)</f>
        <v>25000</v>
      </c>
      <c r="L56" s="31">
        <f>D56*IF(G56="Season",Parameters!$D$11,Parameters!$E$11)+E56*Parameters!$D$12+F56*Parameters!$D$13</f>
        <v>17131500</v>
      </c>
      <c r="M56" s="31">
        <f t="shared" si="1"/>
        <v>9278000</v>
      </c>
      <c r="N56" s="31">
        <f>Parameters!$D$22*(L56-M56)</f>
        <v>1963375</v>
      </c>
      <c r="O56" s="32">
        <f t="shared" si="2"/>
        <v>5890125</v>
      </c>
    </row>
    <row r="57" spans="1:15" x14ac:dyDescent="0.3">
      <c r="A57" s="35">
        <f>Data!A57</f>
        <v>42921</v>
      </c>
      <c r="B57" s="30">
        <f t="shared" si="7"/>
        <v>5</v>
      </c>
      <c r="C57" s="30">
        <v>55</v>
      </c>
      <c r="D57" s="30">
        <f>Data!B57</f>
        <v>4248</v>
      </c>
      <c r="E57" s="30">
        <f>Parameters!$D$8*'Base Scenario'!D57</f>
        <v>4248</v>
      </c>
      <c r="F57" s="30">
        <f>D57*Parameters!$D$9</f>
        <v>8496</v>
      </c>
      <c r="G57" s="30" t="str">
        <f t="shared" si="6"/>
        <v>Offseason</v>
      </c>
      <c r="H57" s="31">
        <f>D57*Parameters!$D$4+E57*Parameters!$D$5+F57*IF(G57="Season",Parameters!$D$6,Parameters!$E$6)</f>
        <v>8920800</v>
      </c>
      <c r="I57" s="31">
        <f t="shared" si="8"/>
        <v>300000</v>
      </c>
      <c r="J57" s="31">
        <f t="shared" si="9"/>
        <v>70000</v>
      </c>
      <c r="K57" s="31">
        <f>IF(G57="Season",Parameters!$D$18,Parameters!$E$18)</f>
        <v>25000</v>
      </c>
      <c r="L57" s="31">
        <f>D57*IF(G57="Season",Parameters!$D$11,Parameters!$E$11)+E57*Parameters!$D$12+F57*Parameters!$D$13</f>
        <v>17204400</v>
      </c>
      <c r="M57" s="31">
        <f t="shared" si="1"/>
        <v>9315800</v>
      </c>
      <c r="N57" s="31">
        <f>Parameters!$D$22*(L57-M57)</f>
        <v>1972150</v>
      </c>
      <c r="O57" s="32">
        <f t="shared" si="2"/>
        <v>5916450</v>
      </c>
    </row>
    <row r="58" spans="1:15" x14ac:dyDescent="0.3">
      <c r="A58" s="35">
        <f>Data!A58</f>
        <v>42952</v>
      </c>
      <c r="B58" s="30">
        <f t="shared" si="7"/>
        <v>5</v>
      </c>
      <c r="C58" s="30">
        <v>56</v>
      </c>
      <c r="D58" s="30">
        <f>Data!B58</f>
        <v>4266</v>
      </c>
      <c r="E58" s="30">
        <f>Parameters!$D$8*'Base Scenario'!D58</f>
        <v>4266</v>
      </c>
      <c r="F58" s="30">
        <f>D58*Parameters!$D$9</f>
        <v>8532</v>
      </c>
      <c r="G58" s="30" t="str">
        <f t="shared" si="6"/>
        <v>Offseason</v>
      </c>
      <c r="H58" s="31">
        <f>D58*Parameters!$D$4+E58*Parameters!$D$5+F58*IF(G58="Season",Parameters!$D$6,Parameters!$E$6)</f>
        <v>8958600</v>
      </c>
      <c r="I58" s="31">
        <f t="shared" si="8"/>
        <v>300000</v>
      </c>
      <c r="J58" s="31">
        <f t="shared" si="9"/>
        <v>70000</v>
      </c>
      <c r="K58" s="31">
        <f>IF(G58="Season",Parameters!$D$18,Parameters!$E$18)</f>
        <v>25000</v>
      </c>
      <c r="L58" s="31">
        <f>D58*IF(G58="Season",Parameters!$D$11,Parameters!$E$11)+E58*Parameters!$D$12+F58*Parameters!$D$13</f>
        <v>17277300</v>
      </c>
      <c r="M58" s="31">
        <f t="shared" si="1"/>
        <v>9353600</v>
      </c>
      <c r="N58" s="31">
        <f>Parameters!$D$22*(L58-M58)</f>
        <v>1980925</v>
      </c>
      <c r="O58" s="32">
        <f t="shared" si="2"/>
        <v>5942775</v>
      </c>
    </row>
    <row r="59" spans="1:15" x14ac:dyDescent="0.3">
      <c r="A59" s="35">
        <f>Data!A59</f>
        <v>42983</v>
      </c>
      <c r="B59" s="30">
        <f t="shared" si="7"/>
        <v>5</v>
      </c>
      <c r="C59" s="30">
        <v>57</v>
      </c>
      <c r="D59" s="30">
        <f>Data!B59</f>
        <v>4284</v>
      </c>
      <c r="E59" s="30">
        <f>Parameters!$D$8*'Base Scenario'!D59</f>
        <v>4284</v>
      </c>
      <c r="F59" s="30">
        <f>D59*Parameters!$D$9</f>
        <v>8568</v>
      </c>
      <c r="G59" s="30" t="str">
        <f t="shared" si="6"/>
        <v>Offseason</v>
      </c>
      <c r="H59" s="31">
        <f>D59*Parameters!$D$4+E59*Parameters!$D$5+F59*IF(G59="Season",Parameters!$D$6,Parameters!$E$6)</f>
        <v>8996400</v>
      </c>
      <c r="I59" s="31">
        <f t="shared" si="8"/>
        <v>300000</v>
      </c>
      <c r="J59" s="31">
        <f t="shared" si="9"/>
        <v>70000</v>
      </c>
      <c r="K59" s="31">
        <f>IF(G59="Season",Parameters!$D$18,Parameters!$E$18)</f>
        <v>25000</v>
      </c>
      <c r="L59" s="31">
        <f>D59*IF(G59="Season",Parameters!$D$11,Parameters!$E$11)+E59*Parameters!$D$12+F59*Parameters!$D$13</f>
        <v>17350200</v>
      </c>
      <c r="M59" s="31">
        <f t="shared" si="1"/>
        <v>9391400</v>
      </c>
      <c r="N59" s="31">
        <f>Parameters!$D$22*(L59-M59)</f>
        <v>1989700</v>
      </c>
      <c r="O59" s="32">
        <f t="shared" si="2"/>
        <v>5969100</v>
      </c>
    </row>
    <row r="60" spans="1:15" x14ac:dyDescent="0.3">
      <c r="A60" s="35">
        <f>Data!A60</f>
        <v>43013</v>
      </c>
      <c r="B60" s="30">
        <f t="shared" si="7"/>
        <v>5</v>
      </c>
      <c r="C60" s="30">
        <v>58</v>
      </c>
      <c r="D60" s="30">
        <f>Data!B60</f>
        <v>4302</v>
      </c>
      <c r="E60" s="30">
        <f>Parameters!$D$8*'Base Scenario'!D60</f>
        <v>4302</v>
      </c>
      <c r="F60" s="30">
        <f>D60*Parameters!$D$9</f>
        <v>8604</v>
      </c>
      <c r="G60" s="30" t="str">
        <f t="shared" si="6"/>
        <v>Offseason</v>
      </c>
      <c r="H60" s="31">
        <f>D60*Parameters!$D$4+E60*Parameters!$D$5+F60*IF(G60="Season",Parameters!$D$6,Parameters!$E$6)</f>
        <v>9034200</v>
      </c>
      <c r="I60" s="31">
        <f t="shared" si="8"/>
        <v>300000</v>
      </c>
      <c r="J60" s="31">
        <f t="shared" si="9"/>
        <v>70000</v>
      </c>
      <c r="K60" s="31">
        <f>IF(G60="Season",Parameters!$D$18,Parameters!$E$18)</f>
        <v>25000</v>
      </c>
      <c r="L60" s="31">
        <f>D60*IF(G60="Season",Parameters!$D$11,Parameters!$E$11)+E60*Parameters!$D$12+F60*Parameters!$D$13</f>
        <v>17423100</v>
      </c>
      <c r="M60" s="31">
        <f t="shared" si="1"/>
        <v>9429200</v>
      </c>
      <c r="N60" s="31">
        <f>Parameters!$D$22*(L60-M60)</f>
        <v>1998475</v>
      </c>
      <c r="O60" s="32">
        <f t="shared" si="2"/>
        <v>5995425</v>
      </c>
    </row>
    <row r="61" spans="1:15" x14ac:dyDescent="0.3">
      <c r="A61" s="35">
        <f>Data!A61</f>
        <v>43044</v>
      </c>
      <c r="B61" s="30">
        <f t="shared" si="7"/>
        <v>5</v>
      </c>
      <c r="C61" s="30">
        <v>59</v>
      </c>
      <c r="D61" s="30">
        <f>Data!B61</f>
        <v>4320</v>
      </c>
      <c r="E61" s="30">
        <f>Parameters!$D$8*'Base Scenario'!D61</f>
        <v>4320</v>
      </c>
      <c r="F61" s="30">
        <f>D61*Parameters!$D$9</f>
        <v>8640</v>
      </c>
      <c r="G61" s="30" t="str">
        <f t="shared" si="6"/>
        <v>Offseason</v>
      </c>
      <c r="H61" s="31">
        <f>D61*Parameters!$D$4+E61*Parameters!$D$5+F61*IF(G61="Season",Parameters!$D$6,Parameters!$E$6)</f>
        <v>9072000</v>
      </c>
      <c r="I61" s="31">
        <f t="shared" si="8"/>
        <v>300000</v>
      </c>
      <c r="J61" s="31">
        <f t="shared" si="9"/>
        <v>70000</v>
      </c>
      <c r="K61" s="31">
        <f>IF(G61="Season",Parameters!$D$18,Parameters!$E$18)</f>
        <v>25000</v>
      </c>
      <c r="L61" s="31">
        <f>D61*IF(G61="Season",Parameters!$D$11,Parameters!$E$11)+E61*Parameters!$D$12+F61*Parameters!$D$13</f>
        <v>17496000</v>
      </c>
      <c r="M61" s="31">
        <f t="shared" si="1"/>
        <v>9467000</v>
      </c>
      <c r="N61" s="31">
        <f>Parameters!$D$22*(L61-M61)</f>
        <v>2007250</v>
      </c>
      <c r="O61" s="32">
        <f t="shared" si="2"/>
        <v>6021750</v>
      </c>
    </row>
    <row r="62" spans="1:15" x14ac:dyDescent="0.3">
      <c r="A62" s="35">
        <f>Data!A62</f>
        <v>43074</v>
      </c>
      <c r="B62" s="30">
        <f t="shared" si="7"/>
        <v>5</v>
      </c>
      <c r="C62" s="30">
        <v>60</v>
      </c>
      <c r="D62" s="30">
        <f>Data!B62</f>
        <v>4338</v>
      </c>
      <c r="E62" s="30">
        <f>Parameters!$D$8*'Base Scenario'!D62</f>
        <v>4338</v>
      </c>
      <c r="F62" s="30">
        <f>D62*Parameters!$D$9</f>
        <v>8676</v>
      </c>
      <c r="G62" s="30" t="str">
        <f t="shared" si="6"/>
        <v>Offseason</v>
      </c>
      <c r="H62" s="31">
        <f>D62*Parameters!$D$4+E62*Parameters!$D$5+F62*IF(G62="Season",Parameters!$D$6,Parameters!$E$6)</f>
        <v>9109800</v>
      </c>
      <c r="I62" s="31">
        <f t="shared" si="8"/>
        <v>300000</v>
      </c>
      <c r="J62" s="31">
        <f t="shared" si="9"/>
        <v>70000</v>
      </c>
      <c r="K62" s="31">
        <f>IF(G62="Season",Parameters!$D$18,Parameters!$E$18)</f>
        <v>25000</v>
      </c>
      <c r="L62" s="31">
        <f>D62*IF(G62="Season",Parameters!$D$11,Parameters!$E$11)+E62*Parameters!$D$12+F62*Parameters!$D$13</f>
        <v>17568900</v>
      </c>
      <c r="M62" s="31">
        <f t="shared" si="1"/>
        <v>9504800</v>
      </c>
      <c r="N62" s="31">
        <f>Parameters!$D$22*(L62-M62)</f>
        <v>2016025</v>
      </c>
      <c r="O62" s="32">
        <f t="shared" si="2"/>
        <v>6048075</v>
      </c>
    </row>
    <row r="63" spans="1:15" x14ac:dyDescent="0.3">
      <c r="A63" s="35">
        <f>Data!A63</f>
        <v>43105</v>
      </c>
      <c r="B63" s="30">
        <f t="shared" si="7"/>
        <v>6</v>
      </c>
      <c r="C63" s="30">
        <v>61</v>
      </c>
      <c r="D63" s="30">
        <f>Data!B63</f>
        <v>3537</v>
      </c>
      <c r="E63" s="30">
        <f>Parameters!$D$8*'Base Scenario'!D63</f>
        <v>3537</v>
      </c>
      <c r="F63" s="30">
        <f>D63*Parameters!$D$9</f>
        <v>7074</v>
      </c>
      <c r="G63" s="30" t="str">
        <f t="shared" si="6"/>
        <v>Season</v>
      </c>
      <c r="H63" s="31">
        <f>D63*Parameters!$D$4+E63*Parameters!$D$5+F63*IF(G63="Season",Parameters!$D$6,Parameters!$E$6)</f>
        <v>8135100</v>
      </c>
      <c r="I63" s="31">
        <f t="shared" si="8"/>
        <v>300000</v>
      </c>
      <c r="J63" s="31">
        <f t="shared" si="9"/>
        <v>70000</v>
      </c>
      <c r="K63" s="31">
        <f>IF(G63="Season",Parameters!$D$18,Parameters!$E$18)</f>
        <v>40000</v>
      </c>
      <c r="L63" s="31">
        <f>D63*IF(G63="Season",Parameters!$D$11,Parameters!$E$11)+E63*Parameters!$D$12+F63*Parameters!$D$13</f>
        <v>16977600</v>
      </c>
      <c r="M63" s="31">
        <f t="shared" si="1"/>
        <v>8545100</v>
      </c>
      <c r="N63" s="31">
        <f>Parameters!$D$22*(L63-M63)</f>
        <v>2108125</v>
      </c>
      <c r="O63" s="32">
        <f t="shared" si="2"/>
        <v>6324375</v>
      </c>
    </row>
    <row r="64" spans="1:15" x14ac:dyDescent="0.3">
      <c r="A64" s="35">
        <f>Data!A64</f>
        <v>43136</v>
      </c>
      <c r="B64" s="30">
        <f t="shared" si="7"/>
        <v>6</v>
      </c>
      <c r="C64" s="30">
        <v>62</v>
      </c>
      <c r="D64" s="30">
        <f>Data!B64</f>
        <v>3555</v>
      </c>
      <c r="E64" s="30">
        <f>Parameters!$D$8*'Base Scenario'!D64</f>
        <v>3555</v>
      </c>
      <c r="F64" s="30">
        <f>D64*Parameters!$D$9</f>
        <v>7110</v>
      </c>
      <c r="G64" s="30" t="str">
        <f t="shared" si="6"/>
        <v>Season</v>
      </c>
      <c r="H64" s="31">
        <f>D64*Parameters!$D$4+E64*Parameters!$D$5+F64*IF(G64="Season",Parameters!$D$6,Parameters!$E$6)</f>
        <v>8176500</v>
      </c>
      <c r="I64" s="31">
        <f t="shared" si="8"/>
        <v>300000</v>
      </c>
      <c r="J64" s="31">
        <f t="shared" si="9"/>
        <v>70000</v>
      </c>
      <c r="K64" s="31">
        <f>IF(G64="Season",Parameters!$D$18,Parameters!$E$18)</f>
        <v>40000</v>
      </c>
      <c r="L64" s="31">
        <f>D64*IF(G64="Season",Parameters!$D$11,Parameters!$E$11)+E64*Parameters!$D$12+F64*Parameters!$D$13</f>
        <v>17064000</v>
      </c>
      <c r="M64" s="31">
        <f t="shared" si="1"/>
        <v>8586500</v>
      </c>
      <c r="N64" s="31">
        <f>Parameters!$D$22*(L64-M64)</f>
        <v>2119375</v>
      </c>
      <c r="O64" s="32">
        <f t="shared" si="2"/>
        <v>6358125</v>
      </c>
    </row>
    <row r="65" spans="1:15" x14ac:dyDescent="0.3">
      <c r="A65" s="35">
        <f>Data!A65</f>
        <v>43165</v>
      </c>
      <c r="B65" s="30">
        <f t="shared" si="7"/>
        <v>6</v>
      </c>
      <c r="C65" s="30">
        <v>63</v>
      </c>
      <c r="D65" s="30">
        <f>Data!B65</f>
        <v>3573</v>
      </c>
      <c r="E65" s="30">
        <f>Parameters!$D$8*'Base Scenario'!D65</f>
        <v>3573</v>
      </c>
      <c r="F65" s="30">
        <f>D65*Parameters!$D$9</f>
        <v>7146</v>
      </c>
      <c r="G65" s="30" t="str">
        <f t="shared" si="6"/>
        <v>Season</v>
      </c>
      <c r="H65" s="31">
        <f>D65*Parameters!$D$4+E65*Parameters!$D$5+F65*IF(G65="Season",Parameters!$D$6,Parameters!$E$6)</f>
        <v>8217900</v>
      </c>
      <c r="I65" s="31">
        <f t="shared" si="8"/>
        <v>300000</v>
      </c>
      <c r="J65" s="31">
        <f t="shared" si="9"/>
        <v>70000</v>
      </c>
      <c r="K65" s="31">
        <f>IF(G65="Season",Parameters!$D$18,Parameters!$E$18)</f>
        <v>40000</v>
      </c>
      <c r="L65" s="31">
        <f>D65*IF(G65="Season",Parameters!$D$11,Parameters!$E$11)+E65*Parameters!$D$12+F65*Parameters!$D$13</f>
        <v>17150400</v>
      </c>
      <c r="M65" s="31">
        <f t="shared" si="1"/>
        <v>8627900</v>
      </c>
      <c r="N65" s="31">
        <f>Parameters!$D$22*(L65-M65)</f>
        <v>2130625</v>
      </c>
      <c r="O65" s="32">
        <f t="shared" si="2"/>
        <v>6391875</v>
      </c>
    </row>
    <row r="66" spans="1:15" x14ac:dyDescent="0.3">
      <c r="A66" s="35">
        <f>Data!A66</f>
        <v>43196</v>
      </c>
      <c r="B66" s="30">
        <f t="shared" si="7"/>
        <v>6</v>
      </c>
      <c r="C66" s="30">
        <v>64</v>
      </c>
      <c r="D66" s="30">
        <f>Data!B66</f>
        <v>4419</v>
      </c>
      <c r="E66" s="30">
        <f>Parameters!$D$8*'Base Scenario'!D66</f>
        <v>4419</v>
      </c>
      <c r="F66" s="30">
        <f>D66*Parameters!$D$9</f>
        <v>8838</v>
      </c>
      <c r="G66" s="30" t="str">
        <f t="shared" si="6"/>
        <v>Offseason</v>
      </c>
      <c r="H66" s="31">
        <f>D66*Parameters!$D$4+E66*Parameters!$D$5+F66*IF(G66="Season",Parameters!$D$6,Parameters!$E$6)</f>
        <v>9279900</v>
      </c>
      <c r="I66" s="31">
        <f t="shared" si="8"/>
        <v>300000</v>
      </c>
      <c r="J66" s="31">
        <f t="shared" si="9"/>
        <v>70000</v>
      </c>
      <c r="K66" s="31">
        <f>IF(G66="Season",Parameters!$D$18,Parameters!$E$18)</f>
        <v>25000</v>
      </c>
      <c r="L66" s="31">
        <f>D66*IF(G66="Season",Parameters!$D$11,Parameters!$E$11)+E66*Parameters!$D$12+F66*Parameters!$D$13</f>
        <v>17896950</v>
      </c>
      <c r="M66" s="31">
        <f t="shared" si="1"/>
        <v>9674900</v>
      </c>
      <c r="N66" s="31">
        <f>Parameters!$D$22*(L66-M66)</f>
        <v>2055512.5</v>
      </c>
      <c r="O66" s="32">
        <f t="shared" si="2"/>
        <v>6166537.5</v>
      </c>
    </row>
    <row r="67" spans="1:15" x14ac:dyDescent="0.3">
      <c r="A67" s="35">
        <f>Data!A67</f>
        <v>43226</v>
      </c>
      <c r="B67" s="30">
        <f t="shared" si="7"/>
        <v>6</v>
      </c>
      <c r="C67" s="30">
        <v>65</v>
      </c>
      <c r="D67" s="30">
        <f>Data!B67</f>
        <v>4443</v>
      </c>
      <c r="E67" s="30">
        <f>Parameters!$D$8*'Base Scenario'!D67</f>
        <v>4443</v>
      </c>
      <c r="F67" s="30">
        <f>D67*Parameters!$D$9</f>
        <v>8886</v>
      </c>
      <c r="G67" s="30" t="str">
        <f t="shared" ref="G67:G98" si="10">IF(AND(MOD(C67,12)&lt;=3,MOD(C67,12)&gt;0),"Season","Offseason")</f>
        <v>Offseason</v>
      </c>
      <c r="H67" s="31">
        <f>D67*Parameters!$D$4+E67*Parameters!$D$5+F67*IF(G67="Season",Parameters!$D$6,Parameters!$E$6)</f>
        <v>9330300</v>
      </c>
      <c r="I67" s="31">
        <f t="shared" si="8"/>
        <v>300000</v>
      </c>
      <c r="J67" s="31">
        <f t="shared" si="9"/>
        <v>70000</v>
      </c>
      <c r="K67" s="31">
        <f>IF(G67="Season",Parameters!$D$18,Parameters!$E$18)</f>
        <v>25000</v>
      </c>
      <c r="L67" s="31">
        <f>D67*IF(G67="Season",Parameters!$D$11,Parameters!$E$11)+E67*Parameters!$D$12+F67*Parameters!$D$13</f>
        <v>17994150</v>
      </c>
      <c r="M67" s="31">
        <f t="shared" ref="M67:M122" si="11">SUM(H67:K67)</f>
        <v>9725300</v>
      </c>
      <c r="N67" s="31">
        <f>Parameters!$D$22*(L67-M67)</f>
        <v>2067212.5</v>
      </c>
      <c r="O67" s="32">
        <f t="shared" ref="O67:O122" si="12">L67-M67-N67</f>
        <v>6201637.5</v>
      </c>
    </row>
    <row r="68" spans="1:15" x14ac:dyDescent="0.3">
      <c r="A68" s="35">
        <f>Data!A68</f>
        <v>43257</v>
      </c>
      <c r="B68" s="30">
        <f t="shared" ref="B68:B99" si="13">IF(MOD(C67,12)=0,B67+1,B67)</f>
        <v>6</v>
      </c>
      <c r="C68" s="30">
        <v>66</v>
      </c>
      <c r="D68" s="30">
        <f>Data!B68</f>
        <v>4464</v>
      </c>
      <c r="E68" s="30">
        <f>Parameters!$D$8*'Base Scenario'!D68</f>
        <v>4464</v>
      </c>
      <c r="F68" s="30">
        <f>D68*Parameters!$D$9</f>
        <v>8928</v>
      </c>
      <c r="G68" s="30" t="str">
        <f t="shared" si="10"/>
        <v>Offseason</v>
      </c>
      <c r="H68" s="31">
        <f>D68*Parameters!$D$4+E68*Parameters!$D$5+F68*IF(G68="Season",Parameters!$D$6,Parameters!$E$6)</f>
        <v>9374400</v>
      </c>
      <c r="I68" s="31">
        <f t="shared" ref="I68:I99" si="14">I67</f>
        <v>300000</v>
      </c>
      <c r="J68" s="31">
        <f t="shared" ref="J68:J99" si="15">J67</f>
        <v>70000</v>
      </c>
      <c r="K68" s="31">
        <f>IF(G68="Season",Parameters!$D$18,Parameters!$E$18)</f>
        <v>25000</v>
      </c>
      <c r="L68" s="31">
        <f>D68*IF(G68="Season",Parameters!$D$11,Parameters!$E$11)+E68*Parameters!$D$12+F68*Parameters!$D$13</f>
        <v>18079200</v>
      </c>
      <c r="M68" s="31">
        <f t="shared" si="11"/>
        <v>9769400</v>
      </c>
      <c r="N68" s="31">
        <f>Parameters!$D$22*(L68-M68)</f>
        <v>2077450</v>
      </c>
      <c r="O68" s="32">
        <f t="shared" si="12"/>
        <v>6232350</v>
      </c>
    </row>
    <row r="69" spans="1:15" x14ac:dyDescent="0.3">
      <c r="A69" s="35">
        <f>Data!A69</f>
        <v>43287</v>
      </c>
      <c r="B69" s="30">
        <f t="shared" si="13"/>
        <v>6</v>
      </c>
      <c r="C69" s="30">
        <v>67</v>
      </c>
      <c r="D69" s="30">
        <f>Data!B69</f>
        <v>4485</v>
      </c>
      <c r="E69" s="30">
        <f>Parameters!$D$8*'Base Scenario'!D69</f>
        <v>4485</v>
      </c>
      <c r="F69" s="30">
        <f>D69*Parameters!$D$9</f>
        <v>8970</v>
      </c>
      <c r="G69" s="30" t="str">
        <f t="shared" si="10"/>
        <v>Offseason</v>
      </c>
      <c r="H69" s="31">
        <f>D69*Parameters!$D$4+E69*Parameters!$D$5+F69*IF(G69="Season",Parameters!$D$6,Parameters!$E$6)</f>
        <v>9418500</v>
      </c>
      <c r="I69" s="31">
        <f t="shared" si="14"/>
        <v>300000</v>
      </c>
      <c r="J69" s="31">
        <f t="shared" si="15"/>
        <v>70000</v>
      </c>
      <c r="K69" s="31">
        <f>IF(G69="Season",Parameters!$D$18,Parameters!$E$18)</f>
        <v>25000</v>
      </c>
      <c r="L69" s="31">
        <f>D69*IF(G69="Season",Parameters!$D$11,Parameters!$E$11)+E69*Parameters!$D$12+F69*Parameters!$D$13</f>
        <v>18164250</v>
      </c>
      <c r="M69" s="31">
        <f t="shared" si="11"/>
        <v>9813500</v>
      </c>
      <c r="N69" s="31">
        <f>Parameters!$D$22*(L69-M69)</f>
        <v>2087687.5</v>
      </c>
      <c r="O69" s="32">
        <f t="shared" si="12"/>
        <v>6263062.5</v>
      </c>
    </row>
    <row r="70" spans="1:15" x14ac:dyDescent="0.3">
      <c r="A70" s="35">
        <f>Data!A70</f>
        <v>43318</v>
      </c>
      <c r="B70" s="30">
        <f t="shared" si="13"/>
        <v>6</v>
      </c>
      <c r="C70" s="30">
        <v>68</v>
      </c>
      <c r="D70" s="30">
        <f>Data!B70</f>
        <v>4506</v>
      </c>
      <c r="E70" s="30">
        <f>Parameters!$D$8*'Base Scenario'!D70</f>
        <v>4506</v>
      </c>
      <c r="F70" s="30">
        <f>D70*Parameters!$D$9</f>
        <v>9012</v>
      </c>
      <c r="G70" s="30" t="str">
        <f t="shared" si="10"/>
        <v>Offseason</v>
      </c>
      <c r="H70" s="31">
        <f>D70*Parameters!$D$4+E70*Parameters!$D$5+F70*IF(G70="Season",Parameters!$D$6,Parameters!$E$6)</f>
        <v>9462600</v>
      </c>
      <c r="I70" s="31">
        <f t="shared" si="14"/>
        <v>300000</v>
      </c>
      <c r="J70" s="31">
        <f t="shared" si="15"/>
        <v>70000</v>
      </c>
      <c r="K70" s="31">
        <f>IF(G70="Season",Parameters!$D$18,Parameters!$E$18)</f>
        <v>25000</v>
      </c>
      <c r="L70" s="31">
        <f>D70*IF(G70="Season",Parameters!$D$11,Parameters!$E$11)+E70*Parameters!$D$12+F70*Parameters!$D$13</f>
        <v>18249300</v>
      </c>
      <c r="M70" s="31">
        <f t="shared" si="11"/>
        <v>9857600</v>
      </c>
      <c r="N70" s="31">
        <f>Parameters!$D$22*(L70-M70)</f>
        <v>2097925</v>
      </c>
      <c r="O70" s="32">
        <f t="shared" si="12"/>
        <v>6293775</v>
      </c>
    </row>
    <row r="71" spans="1:15" x14ac:dyDescent="0.3">
      <c r="A71" s="35">
        <f>Data!A71</f>
        <v>43349</v>
      </c>
      <c r="B71" s="30">
        <f t="shared" si="13"/>
        <v>6</v>
      </c>
      <c r="C71" s="30">
        <v>69</v>
      </c>
      <c r="D71" s="30">
        <f>Data!B71</f>
        <v>4530</v>
      </c>
      <c r="E71" s="30">
        <f>Parameters!$D$8*'Base Scenario'!D71</f>
        <v>4530</v>
      </c>
      <c r="F71" s="30">
        <f>D71*Parameters!$D$9</f>
        <v>9060</v>
      </c>
      <c r="G71" s="30" t="str">
        <f t="shared" si="10"/>
        <v>Offseason</v>
      </c>
      <c r="H71" s="31">
        <f>D71*Parameters!$D$4+E71*Parameters!$D$5+F71*IF(G71="Season",Parameters!$D$6,Parameters!$E$6)</f>
        <v>9513000</v>
      </c>
      <c r="I71" s="31">
        <f t="shared" si="14"/>
        <v>300000</v>
      </c>
      <c r="J71" s="31">
        <f t="shared" si="15"/>
        <v>70000</v>
      </c>
      <c r="K71" s="31">
        <f>IF(G71="Season",Parameters!$D$18,Parameters!$E$18)</f>
        <v>25000</v>
      </c>
      <c r="L71" s="31">
        <f>D71*IF(G71="Season",Parameters!$D$11,Parameters!$E$11)+E71*Parameters!$D$12+F71*Parameters!$D$13</f>
        <v>18346500</v>
      </c>
      <c r="M71" s="31">
        <f t="shared" si="11"/>
        <v>9908000</v>
      </c>
      <c r="N71" s="31">
        <f>Parameters!$D$22*(L71-M71)</f>
        <v>2109625</v>
      </c>
      <c r="O71" s="32">
        <f t="shared" si="12"/>
        <v>6328875</v>
      </c>
    </row>
    <row r="72" spans="1:15" x14ac:dyDescent="0.3">
      <c r="A72" s="35">
        <f>Data!A72</f>
        <v>43379</v>
      </c>
      <c r="B72" s="30">
        <f t="shared" si="13"/>
        <v>6</v>
      </c>
      <c r="C72" s="30">
        <v>70</v>
      </c>
      <c r="D72" s="30">
        <f>Data!B72</f>
        <v>4554</v>
      </c>
      <c r="E72" s="30">
        <f>Parameters!$D$8*'Base Scenario'!D72</f>
        <v>4554</v>
      </c>
      <c r="F72" s="30">
        <f>D72*Parameters!$D$9</f>
        <v>9108</v>
      </c>
      <c r="G72" s="30" t="str">
        <f t="shared" si="10"/>
        <v>Offseason</v>
      </c>
      <c r="H72" s="31">
        <f>D72*Parameters!$D$4+E72*Parameters!$D$5+F72*IF(G72="Season",Parameters!$D$6,Parameters!$E$6)</f>
        <v>9563400</v>
      </c>
      <c r="I72" s="31">
        <f t="shared" si="14"/>
        <v>300000</v>
      </c>
      <c r="J72" s="31">
        <f t="shared" si="15"/>
        <v>70000</v>
      </c>
      <c r="K72" s="31">
        <f>IF(G72="Season",Parameters!$D$18,Parameters!$E$18)</f>
        <v>25000</v>
      </c>
      <c r="L72" s="31">
        <f>D72*IF(G72="Season",Parameters!$D$11,Parameters!$E$11)+E72*Parameters!$D$12+F72*Parameters!$D$13</f>
        <v>18443700</v>
      </c>
      <c r="M72" s="31">
        <f t="shared" si="11"/>
        <v>9958400</v>
      </c>
      <c r="N72" s="31">
        <f>Parameters!$D$22*(L72-M72)</f>
        <v>2121325</v>
      </c>
      <c r="O72" s="32">
        <f t="shared" si="12"/>
        <v>6363975</v>
      </c>
    </row>
    <row r="73" spans="1:15" x14ac:dyDescent="0.3">
      <c r="A73" s="35">
        <f>Data!A73</f>
        <v>43410</v>
      </c>
      <c r="B73" s="30">
        <f t="shared" si="13"/>
        <v>6</v>
      </c>
      <c r="C73" s="30">
        <v>71</v>
      </c>
      <c r="D73" s="30">
        <f>Data!B73</f>
        <v>4578</v>
      </c>
      <c r="E73" s="30">
        <f>Parameters!$D$8*'Base Scenario'!D73</f>
        <v>4578</v>
      </c>
      <c r="F73" s="30">
        <f>D73*Parameters!$D$9</f>
        <v>9156</v>
      </c>
      <c r="G73" s="30" t="str">
        <f t="shared" si="10"/>
        <v>Offseason</v>
      </c>
      <c r="H73" s="31">
        <f>D73*Parameters!$D$4+E73*Parameters!$D$5+F73*IF(G73="Season",Parameters!$D$6,Parameters!$E$6)</f>
        <v>9613800</v>
      </c>
      <c r="I73" s="31">
        <f t="shared" si="14"/>
        <v>300000</v>
      </c>
      <c r="J73" s="31">
        <f t="shared" si="15"/>
        <v>70000</v>
      </c>
      <c r="K73" s="31">
        <f>IF(G73="Season",Parameters!$D$18,Parameters!$E$18)</f>
        <v>25000</v>
      </c>
      <c r="L73" s="31">
        <f>D73*IF(G73="Season",Parameters!$D$11,Parameters!$E$11)+E73*Parameters!$D$12+F73*Parameters!$D$13</f>
        <v>18540900</v>
      </c>
      <c r="M73" s="31">
        <f t="shared" si="11"/>
        <v>10008800</v>
      </c>
      <c r="N73" s="31">
        <f>Parameters!$D$22*(L73-M73)</f>
        <v>2133025</v>
      </c>
      <c r="O73" s="32">
        <f t="shared" si="12"/>
        <v>6399075</v>
      </c>
    </row>
    <row r="74" spans="1:15" x14ac:dyDescent="0.3">
      <c r="A74" s="35">
        <f>Data!A74</f>
        <v>43440</v>
      </c>
      <c r="B74" s="30">
        <f t="shared" si="13"/>
        <v>6</v>
      </c>
      <c r="C74" s="30">
        <v>72</v>
      </c>
      <c r="D74" s="30">
        <f>Data!B74</f>
        <v>4602</v>
      </c>
      <c r="E74" s="30">
        <f>Parameters!$D$8*'Base Scenario'!D74</f>
        <v>4602</v>
      </c>
      <c r="F74" s="30">
        <f>D74*Parameters!$D$9</f>
        <v>9204</v>
      </c>
      <c r="G74" s="30" t="str">
        <f t="shared" si="10"/>
        <v>Offseason</v>
      </c>
      <c r="H74" s="31">
        <f>D74*Parameters!$D$4+E74*Parameters!$D$5+F74*IF(G74="Season",Parameters!$D$6,Parameters!$E$6)</f>
        <v>9664200</v>
      </c>
      <c r="I74" s="31">
        <f t="shared" si="14"/>
        <v>300000</v>
      </c>
      <c r="J74" s="31">
        <f t="shared" si="15"/>
        <v>70000</v>
      </c>
      <c r="K74" s="31">
        <f>IF(G74="Season",Parameters!$D$18,Parameters!$E$18)</f>
        <v>25000</v>
      </c>
      <c r="L74" s="31">
        <f>D74*IF(G74="Season",Parameters!$D$11,Parameters!$E$11)+E74*Parameters!$D$12+F74*Parameters!$D$13</f>
        <v>18638100</v>
      </c>
      <c r="M74" s="31">
        <f t="shared" si="11"/>
        <v>10059200</v>
      </c>
      <c r="N74" s="31">
        <f>Parameters!$D$22*(L74-M74)</f>
        <v>2144725</v>
      </c>
      <c r="O74" s="32">
        <f t="shared" si="12"/>
        <v>6434175</v>
      </c>
    </row>
    <row r="75" spans="1:15" x14ac:dyDescent="0.3">
      <c r="A75" s="35">
        <f>Data!A75</f>
        <v>43471</v>
      </c>
      <c r="B75" s="30">
        <f t="shared" si="13"/>
        <v>7</v>
      </c>
      <c r="C75" s="30">
        <v>73</v>
      </c>
      <c r="D75" s="30">
        <f>Data!B75</f>
        <v>3747</v>
      </c>
      <c r="E75" s="30">
        <f>Parameters!$D$8*'Base Scenario'!D75</f>
        <v>3747</v>
      </c>
      <c r="F75" s="30">
        <f>D75*Parameters!$D$9</f>
        <v>7494</v>
      </c>
      <c r="G75" s="30" t="str">
        <f t="shared" si="10"/>
        <v>Season</v>
      </c>
      <c r="H75" s="31">
        <f>D75*Parameters!$D$4+E75*Parameters!$D$5+F75*IF(G75="Season",Parameters!$D$6,Parameters!$E$6)</f>
        <v>8618100</v>
      </c>
      <c r="I75" s="31">
        <f t="shared" si="14"/>
        <v>300000</v>
      </c>
      <c r="J75" s="31">
        <f t="shared" si="15"/>
        <v>70000</v>
      </c>
      <c r="K75" s="31">
        <f>IF(G75="Season",Parameters!$D$18,Parameters!$E$18)</f>
        <v>40000</v>
      </c>
      <c r="L75" s="31">
        <f>D75*IF(G75="Season",Parameters!$D$11,Parameters!$E$11)+E75*Parameters!$D$12+F75*Parameters!$D$13</f>
        <v>17985600</v>
      </c>
      <c r="M75" s="31">
        <f t="shared" si="11"/>
        <v>9028100</v>
      </c>
      <c r="N75" s="31">
        <f>Parameters!$D$22*(L75-M75)</f>
        <v>2239375</v>
      </c>
      <c r="O75" s="32">
        <f t="shared" si="12"/>
        <v>6718125</v>
      </c>
    </row>
    <row r="76" spans="1:15" x14ac:dyDescent="0.3">
      <c r="A76" s="35">
        <f>Data!A76</f>
        <v>43502</v>
      </c>
      <c r="B76" s="30">
        <f t="shared" si="13"/>
        <v>7</v>
      </c>
      <c r="C76" s="30">
        <v>74</v>
      </c>
      <c r="D76" s="30">
        <f>Data!B76</f>
        <v>3768</v>
      </c>
      <c r="E76" s="30">
        <f>Parameters!$D$8*'Base Scenario'!D76</f>
        <v>3768</v>
      </c>
      <c r="F76" s="30">
        <f>D76*Parameters!$D$9</f>
        <v>7536</v>
      </c>
      <c r="G76" s="30" t="str">
        <f t="shared" si="10"/>
        <v>Season</v>
      </c>
      <c r="H76" s="31">
        <f>D76*Parameters!$D$4+E76*Parameters!$D$5+F76*IF(G76="Season",Parameters!$D$6,Parameters!$E$6)</f>
        <v>8666400</v>
      </c>
      <c r="I76" s="31">
        <f t="shared" si="14"/>
        <v>300000</v>
      </c>
      <c r="J76" s="31">
        <f t="shared" si="15"/>
        <v>70000</v>
      </c>
      <c r="K76" s="31">
        <f>IF(G76="Season",Parameters!$D$18,Parameters!$E$18)</f>
        <v>40000</v>
      </c>
      <c r="L76" s="31">
        <f>D76*IF(G76="Season",Parameters!$D$11,Parameters!$E$11)+E76*Parameters!$D$12+F76*Parameters!$D$13</f>
        <v>18086400</v>
      </c>
      <c r="M76" s="31">
        <f t="shared" si="11"/>
        <v>9076400</v>
      </c>
      <c r="N76" s="31">
        <f>Parameters!$D$22*(L76-M76)</f>
        <v>2252500</v>
      </c>
      <c r="O76" s="32">
        <f t="shared" si="12"/>
        <v>6757500</v>
      </c>
    </row>
    <row r="77" spans="1:15" x14ac:dyDescent="0.3">
      <c r="A77" s="35">
        <f>Data!A77</f>
        <v>43531</v>
      </c>
      <c r="B77" s="30">
        <f t="shared" si="13"/>
        <v>7</v>
      </c>
      <c r="C77" s="30">
        <v>75</v>
      </c>
      <c r="D77" s="30">
        <f>Data!B77</f>
        <v>3789</v>
      </c>
      <c r="E77" s="30">
        <f>Parameters!$D$8*'Base Scenario'!D77</f>
        <v>3789</v>
      </c>
      <c r="F77" s="30">
        <f>D77*Parameters!$D$9</f>
        <v>7578</v>
      </c>
      <c r="G77" s="30" t="str">
        <f t="shared" si="10"/>
        <v>Season</v>
      </c>
      <c r="H77" s="31">
        <f>D77*Parameters!$D$4+E77*Parameters!$D$5+F77*IF(G77="Season",Parameters!$D$6,Parameters!$E$6)</f>
        <v>8714700</v>
      </c>
      <c r="I77" s="31">
        <f t="shared" si="14"/>
        <v>300000</v>
      </c>
      <c r="J77" s="31">
        <f t="shared" si="15"/>
        <v>70000</v>
      </c>
      <c r="K77" s="31">
        <f>IF(G77="Season",Parameters!$D$18,Parameters!$E$18)</f>
        <v>40000</v>
      </c>
      <c r="L77" s="31">
        <f>D77*IF(G77="Season",Parameters!$D$11,Parameters!$E$11)+E77*Parameters!$D$12+F77*Parameters!$D$13</f>
        <v>18187200</v>
      </c>
      <c r="M77" s="31">
        <f t="shared" si="11"/>
        <v>9124700</v>
      </c>
      <c r="N77" s="31">
        <f>Parameters!$D$22*(L77-M77)</f>
        <v>2265625</v>
      </c>
      <c r="O77" s="32">
        <f t="shared" si="12"/>
        <v>6796875</v>
      </c>
    </row>
    <row r="78" spans="1:15" x14ac:dyDescent="0.3">
      <c r="A78" s="35">
        <f>Data!A78</f>
        <v>43562</v>
      </c>
      <c r="B78" s="30">
        <f t="shared" si="13"/>
        <v>7</v>
      </c>
      <c r="C78" s="30">
        <v>76</v>
      </c>
      <c r="D78" s="30">
        <f>Data!B78</f>
        <v>4686</v>
      </c>
      <c r="E78" s="30">
        <f>Parameters!$D$8*'Base Scenario'!D78</f>
        <v>4686</v>
      </c>
      <c r="F78" s="30">
        <f>D78*Parameters!$D$9</f>
        <v>9372</v>
      </c>
      <c r="G78" s="30" t="str">
        <f t="shared" si="10"/>
        <v>Offseason</v>
      </c>
      <c r="H78" s="31">
        <f>D78*Parameters!$D$4+E78*Parameters!$D$5+F78*IF(G78="Season",Parameters!$D$6,Parameters!$E$6)</f>
        <v>9840600</v>
      </c>
      <c r="I78" s="31">
        <f t="shared" si="14"/>
        <v>300000</v>
      </c>
      <c r="J78" s="31">
        <f t="shared" si="15"/>
        <v>70000</v>
      </c>
      <c r="K78" s="31">
        <f>IF(G78="Season",Parameters!$D$18,Parameters!$E$18)</f>
        <v>25000</v>
      </c>
      <c r="L78" s="31">
        <f>D78*IF(G78="Season",Parameters!$D$11,Parameters!$E$11)+E78*Parameters!$D$12+F78*Parameters!$D$13</f>
        <v>18978300</v>
      </c>
      <c r="M78" s="31">
        <f t="shared" si="11"/>
        <v>10235600</v>
      </c>
      <c r="N78" s="31">
        <f>Parameters!$D$22*(L78-M78)</f>
        <v>2185675</v>
      </c>
      <c r="O78" s="32">
        <f t="shared" si="12"/>
        <v>6557025</v>
      </c>
    </row>
    <row r="79" spans="1:15" x14ac:dyDescent="0.3">
      <c r="A79" s="35">
        <f>Data!A79</f>
        <v>43592</v>
      </c>
      <c r="B79" s="30">
        <f t="shared" si="13"/>
        <v>7</v>
      </c>
      <c r="C79" s="30">
        <v>77</v>
      </c>
      <c r="D79" s="30">
        <f>Data!B79</f>
        <v>4710</v>
      </c>
      <c r="E79" s="30">
        <f>Parameters!$D$8*'Base Scenario'!D79</f>
        <v>4710</v>
      </c>
      <c r="F79" s="30">
        <f>D79*Parameters!$D$9</f>
        <v>9420</v>
      </c>
      <c r="G79" s="30" t="str">
        <f t="shared" si="10"/>
        <v>Offseason</v>
      </c>
      <c r="H79" s="31">
        <f>D79*Parameters!$D$4+E79*Parameters!$D$5+F79*IF(G79="Season",Parameters!$D$6,Parameters!$E$6)</f>
        <v>9891000</v>
      </c>
      <c r="I79" s="31">
        <f t="shared" si="14"/>
        <v>300000</v>
      </c>
      <c r="J79" s="31">
        <f t="shared" si="15"/>
        <v>70000</v>
      </c>
      <c r="K79" s="31">
        <f>IF(G79="Season",Parameters!$D$18,Parameters!$E$18)</f>
        <v>25000</v>
      </c>
      <c r="L79" s="31">
        <f>D79*IF(G79="Season",Parameters!$D$11,Parameters!$E$11)+E79*Parameters!$D$12+F79*Parameters!$D$13</f>
        <v>19075500</v>
      </c>
      <c r="M79" s="31">
        <f t="shared" si="11"/>
        <v>10286000</v>
      </c>
      <c r="N79" s="31">
        <f>Parameters!$D$22*(L79-M79)</f>
        <v>2197375</v>
      </c>
      <c r="O79" s="32">
        <f t="shared" si="12"/>
        <v>6592125</v>
      </c>
    </row>
    <row r="80" spans="1:15" x14ac:dyDescent="0.3">
      <c r="A80" s="35">
        <f>Data!A80</f>
        <v>43623</v>
      </c>
      <c r="B80" s="30">
        <f t="shared" si="13"/>
        <v>7</v>
      </c>
      <c r="C80" s="30">
        <v>78</v>
      </c>
      <c r="D80" s="30">
        <f>Data!B80</f>
        <v>4737</v>
      </c>
      <c r="E80" s="30">
        <f>Parameters!$D$8*'Base Scenario'!D80</f>
        <v>4737</v>
      </c>
      <c r="F80" s="30">
        <f>D80*Parameters!$D$9</f>
        <v>9474</v>
      </c>
      <c r="G80" s="30" t="str">
        <f t="shared" si="10"/>
        <v>Offseason</v>
      </c>
      <c r="H80" s="31">
        <f>D80*Parameters!$D$4+E80*Parameters!$D$5+F80*IF(G80="Season",Parameters!$D$6,Parameters!$E$6)</f>
        <v>9947700</v>
      </c>
      <c r="I80" s="31">
        <f t="shared" si="14"/>
        <v>300000</v>
      </c>
      <c r="J80" s="31">
        <f t="shared" si="15"/>
        <v>70000</v>
      </c>
      <c r="K80" s="31">
        <f>IF(G80="Season",Parameters!$D$18,Parameters!$E$18)</f>
        <v>25000</v>
      </c>
      <c r="L80" s="31">
        <f>D80*IF(G80="Season",Parameters!$D$11,Parameters!$E$11)+E80*Parameters!$D$12+F80*Parameters!$D$13</f>
        <v>19184850</v>
      </c>
      <c r="M80" s="31">
        <f t="shared" si="11"/>
        <v>10342700</v>
      </c>
      <c r="N80" s="31">
        <f>Parameters!$D$22*(L80-M80)</f>
        <v>2210537.5</v>
      </c>
      <c r="O80" s="32">
        <f t="shared" si="12"/>
        <v>6631612.5</v>
      </c>
    </row>
    <row r="81" spans="1:15" x14ac:dyDescent="0.3">
      <c r="A81" s="35">
        <f>Data!A81</f>
        <v>43653</v>
      </c>
      <c r="B81" s="30">
        <f t="shared" si="13"/>
        <v>7</v>
      </c>
      <c r="C81" s="30">
        <v>79</v>
      </c>
      <c r="D81" s="30">
        <f>Data!B81</f>
        <v>4764</v>
      </c>
      <c r="E81" s="30">
        <f>Parameters!$D$8*'Base Scenario'!D81</f>
        <v>4764</v>
      </c>
      <c r="F81" s="30">
        <f>D81*Parameters!$D$9</f>
        <v>9528</v>
      </c>
      <c r="G81" s="30" t="str">
        <f t="shared" si="10"/>
        <v>Offseason</v>
      </c>
      <c r="H81" s="31">
        <f>D81*Parameters!$D$4+E81*Parameters!$D$5+F81*IF(G81="Season",Parameters!$D$6,Parameters!$E$6)</f>
        <v>10004400</v>
      </c>
      <c r="I81" s="31">
        <f t="shared" si="14"/>
        <v>300000</v>
      </c>
      <c r="J81" s="31">
        <f t="shared" si="15"/>
        <v>70000</v>
      </c>
      <c r="K81" s="31">
        <f>IF(G81="Season",Parameters!$D$18,Parameters!$E$18)</f>
        <v>25000</v>
      </c>
      <c r="L81" s="31">
        <f>D81*IF(G81="Season",Parameters!$D$11,Parameters!$E$11)+E81*Parameters!$D$12+F81*Parameters!$D$13</f>
        <v>19294200</v>
      </c>
      <c r="M81" s="31">
        <f t="shared" si="11"/>
        <v>10399400</v>
      </c>
      <c r="N81" s="31">
        <f>Parameters!$D$22*(L81-M81)</f>
        <v>2223700</v>
      </c>
      <c r="O81" s="32">
        <f t="shared" si="12"/>
        <v>6671100</v>
      </c>
    </row>
    <row r="82" spans="1:15" x14ac:dyDescent="0.3">
      <c r="A82" s="35">
        <f>Data!A82</f>
        <v>43684</v>
      </c>
      <c r="B82" s="30">
        <f t="shared" si="13"/>
        <v>7</v>
      </c>
      <c r="C82" s="30">
        <v>80</v>
      </c>
      <c r="D82" s="30">
        <f>Data!B82</f>
        <v>4791</v>
      </c>
      <c r="E82" s="30">
        <f>Parameters!$D$8*'Base Scenario'!D82</f>
        <v>4791</v>
      </c>
      <c r="F82" s="30">
        <f>D82*Parameters!$D$9</f>
        <v>9582</v>
      </c>
      <c r="G82" s="30" t="str">
        <f t="shared" si="10"/>
        <v>Offseason</v>
      </c>
      <c r="H82" s="31">
        <f>D82*Parameters!$D$4+E82*Parameters!$D$5+F82*IF(G82="Season",Parameters!$D$6,Parameters!$E$6)</f>
        <v>10061100</v>
      </c>
      <c r="I82" s="31">
        <f t="shared" si="14"/>
        <v>300000</v>
      </c>
      <c r="J82" s="31">
        <f t="shared" si="15"/>
        <v>70000</v>
      </c>
      <c r="K82" s="31">
        <f>IF(G82="Season",Parameters!$D$18,Parameters!$E$18)</f>
        <v>25000</v>
      </c>
      <c r="L82" s="31">
        <f>D82*IF(G82="Season",Parameters!$D$11,Parameters!$E$11)+E82*Parameters!$D$12+F82*Parameters!$D$13</f>
        <v>19403550</v>
      </c>
      <c r="M82" s="31">
        <f t="shared" si="11"/>
        <v>10456100</v>
      </c>
      <c r="N82" s="31">
        <f>Parameters!$D$22*(L82-M82)</f>
        <v>2236862.5</v>
      </c>
      <c r="O82" s="32">
        <f t="shared" si="12"/>
        <v>6710587.5</v>
      </c>
    </row>
    <row r="83" spans="1:15" x14ac:dyDescent="0.3">
      <c r="A83" s="35">
        <f>Data!A83</f>
        <v>43715</v>
      </c>
      <c r="B83" s="30">
        <f t="shared" si="13"/>
        <v>7</v>
      </c>
      <c r="C83" s="30">
        <v>81</v>
      </c>
      <c r="D83" s="30">
        <f>Data!B83</f>
        <v>4818</v>
      </c>
      <c r="E83" s="30">
        <f>Parameters!$D$8*'Base Scenario'!D83</f>
        <v>4818</v>
      </c>
      <c r="F83" s="30">
        <f>D83*Parameters!$D$9</f>
        <v>9636</v>
      </c>
      <c r="G83" s="30" t="str">
        <f t="shared" si="10"/>
        <v>Offseason</v>
      </c>
      <c r="H83" s="31">
        <f>D83*Parameters!$D$4+E83*Parameters!$D$5+F83*IF(G83="Season",Parameters!$D$6,Parameters!$E$6)</f>
        <v>10117800</v>
      </c>
      <c r="I83" s="31">
        <f t="shared" si="14"/>
        <v>300000</v>
      </c>
      <c r="J83" s="31">
        <f t="shared" si="15"/>
        <v>70000</v>
      </c>
      <c r="K83" s="31">
        <f>IF(G83="Season",Parameters!$D$18,Parameters!$E$18)</f>
        <v>25000</v>
      </c>
      <c r="L83" s="31">
        <f>D83*IF(G83="Season",Parameters!$D$11,Parameters!$E$11)+E83*Parameters!$D$12+F83*Parameters!$D$13</f>
        <v>19512900</v>
      </c>
      <c r="M83" s="31">
        <f t="shared" si="11"/>
        <v>10512800</v>
      </c>
      <c r="N83" s="31">
        <f>Parameters!$D$22*(L83-M83)</f>
        <v>2250025</v>
      </c>
      <c r="O83" s="32">
        <f t="shared" si="12"/>
        <v>6750075</v>
      </c>
    </row>
    <row r="84" spans="1:15" x14ac:dyDescent="0.3">
      <c r="A84" s="35">
        <f>Data!A84</f>
        <v>43745</v>
      </c>
      <c r="B84" s="30">
        <f t="shared" si="13"/>
        <v>7</v>
      </c>
      <c r="C84" s="30">
        <v>82</v>
      </c>
      <c r="D84" s="30">
        <f>Data!B84</f>
        <v>4845</v>
      </c>
      <c r="E84" s="30">
        <f>Parameters!$D$8*'Base Scenario'!D84</f>
        <v>4845</v>
      </c>
      <c r="F84" s="30">
        <f>D84*Parameters!$D$9</f>
        <v>9690</v>
      </c>
      <c r="G84" s="30" t="str">
        <f t="shared" si="10"/>
        <v>Offseason</v>
      </c>
      <c r="H84" s="31">
        <f>D84*Parameters!$D$4+E84*Parameters!$D$5+F84*IF(G84="Season",Parameters!$D$6,Parameters!$E$6)</f>
        <v>10174500</v>
      </c>
      <c r="I84" s="31">
        <f t="shared" si="14"/>
        <v>300000</v>
      </c>
      <c r="J84" s="31">
        <f t="shared" si="15"/>
        <v>70000</v>
      </c>
      <c r="K84" s="31">
        <f>IF(G84="Season",Parameters!$D$18,Parameters!$E$18)</f>
        <v>25000</v>
      </c>
      <c r="L84" s="31">
        <f>D84*IF(G84="Season",Parameters!$D$11,Parameters!$E$11)+E84*Parameters!$D$12+F84*Parameters!$D$13</f>
        <v>19622250</v>
      </c>
      <c r="M84" s="31">
        <f t="shared" si="11"/>
        <v>10569500</v>
      </c>
      <c r="N84" s="31">
        <f>Parameters!$D$22*(L84-M84)</f>
        <v>2263187.5</v>
      </c>
      <c r="O84" s="32">
        <f t="shared" si="12"/>
        <v>6789562.5</v>
      </c>
    </row>
    <row r="85" spans="1:15" x14ac:dyDescent="0.3">
      <c r="A85" s="35">
        <f>Data!A85</f>
        <v>43776</v>
      </c>
      <c r="B85" s="30">
        <f t="shared" si="13"/>
        <v>7</v>
      </c>
      <c r="C85" s="30">
        <v>83</v>
      </c>
      <c r="D85" s="30">
        <f>Data!B85</f>
        <v>4872</v>
      </c>
      <c r="E85" s="30">
        <f>Parameters!$D$8*'Base Scenario'!D85</f>
        <v>4872</v>
      </c>
      <c r="F85" s="30">
        <f>D85*Parameters!$D$9</f>
        <v>9744</v>
      </c>
      <c r="G85" s="30" t="str">
        <f t="shared" si="10"/>
        <v>Offseason</v>
      </c>
      <c r="H85" s="31">
        <f>D85*Parameters!$D$4+E85*Parameters!$D$5+F85*IF(G85="Season",Parameters!$D$6,Parameters!$E$6)</f>
        <v>10231200</v>
      </c>
      <c r="I85" s="31">
        <f t="shared" si="14"/>
        <v>300000</v>
      </c>
      <c r="J85" s="31">
        <f t="shared" si="15"/>
        <v>70000</v>
      </c>
      <c r="K85" s="31">
        <f>IF(G85="Season",Parameters!$D$18,Parameters!$E$18)</f>
        <v>25000</v>
      </c>
      <c r="L85" s="31">
        <f>D85*IF(G85="Season",Parameters!$D$11,Parameters!$E$11)+E85*Parameters!$D$12+F85*Parameters!$D$13</f>
        <v>19731600</v>
      </c>
      <c r="M85" s="31">
        <f t="shared" si="11"/>
        <v>10626200</v>
      </c>
      <c r="N85" s="31">
        <f>Parameters!$D$22*(L85-M85)</f>
        <v>2276350</v>
      </c>
      <c r="O85" s="32">
        <f t="shared" si="12"/>
        <v>6829050</v>
      </c>
    </row>
    <row r="86" spans="1:15" x14ac:dyDescent="0.3">
      <c r="A86" s="35">
        <f>Data!A86</f>
        <v>43806</v>
      </c>
      <c r="B86" s="30">
        <f t="shared" si="13"/>
        <v>7</v>
      </c>
      <c r="C86" s="30">
        <v>84</v>
      </c>
      <c r="D86" s="30">
        <f>Data!B86</f>
        <v>4899</v>
      </c>
      <c r="E86" s="30">
        <f>Parameters!$D$8*'Base Scenario'!D86</f>
        <v>4899</v>
      </c>
      <c r="F86" s="30">
        <f>D86*Parameters!$D$9</f>
        <v>9798</v>
      </c>
      <c r="G86" s="30" t="str">
        <f t="shared" si="10"/>
        <v>Offseason</v>
      </c>
      <c r="H86" s="31">
        <f>D86*Parameters!$D$4+E86*Parameters!$D$5+F86*IF(G86="Season",Parameters!$D$6,Parameters!$E$6)</f>
        <v>10287900</v>
      </c>
      <c r="I86" s="31">
        <f t="shared" si="14"/>
        <v>300000</v>
      </c>
      <c r="J86" s="31">
        <f t="shared" si="15"/>
        <v>70000</v>
      </c>
      <c r="K86" s="31">
        <f>IF(G86="Season",Parameters!$D$18,Parameters!$E$18)</f>
        <v>25000</v>
      </c>
      <c r="L86" s="31">
        <f>D86*IF(G86="Season",Parameters!$D$11,Parameters!$E$11)+E86*Parameters!$D$12+F86*Parameters!$D$13</f>
        <v>19840950</v>
      </c>
      <c r="M86" s="31">
        <f t="shared" si="11"/>
        <v>10682900</v>
      </c>
      <c r="N86" s="31">
        <f>Parameters!$D$22*(L86-M86)</f>
        <v>2289512.5</v>
      </c>
      <c r="O86" s="32">
        <f t="shared" si="12"/>
        <v>6868537.5</v>
      </c>
    </row>
    <row r="87" spans="1:15" x14ac:dyDescent="0.3">
      <c r="A87" s="35">
        <f>Data!A87</f>
        <v>43837</v>
      </c>
      <c r="B87" s="30">
        <f t="shared" si="13"/>
        <v>8</v>
      </c>
      <c r="C87" s="30">
        <v>85</v>
      </c>
      <c r="D87" s="30">
        <f>Data!B87</f>
        <v>3996</v>
      </c>
      <c r="E87" s="30">
        <f>Parameters!$D$8*'Base Scenario'!D87</f>
        <v>3996</v>
      </c>
      <c r="F87" s="30">
        <f>D87*Parameters!$D$9</f>
        <v>7992</v>
      </c>
      <c r="G87" s="30" t="str">
        <f t="shared" si="10"/>
        <v>Season</v>
      </c>
      <c r="H87" s="31">
        <f>D87*Parameters!$D$4+E87*Parameters!$D$5+F87*IF(G87="Season",Parameters!$D$6,Parameters!$E$6)</f>
        <v>9190800</v>
      </c>
      <c r="I87" s="31">
        <f t="shared" si="14"/>
        <v>300000</v>
      </c>
      <c r="J87" s="31">
        <f t="shared" si="15"/>
        <v>70000</v>
      </c>
      <c r="K87" s="31">
        <f>IF(G87="Season",Parameters!$D$18,Parameters!$E$18)</f>
        <v>40000</v>
      </c>
      <c r="L87" s="31">
        <f>D87*IF(G87="Season",Parameters!$D$11,Parameters!$E$11)+E87*Parameters!$D$12+F87*Parameters!$D$13</f>
        <v>19180800</v>
      </c>
      <c r="M87" s="31">
        <f t="shared" si="11"/>
        <v>9600800</v>
      </c>
      <c r="N87" s="31">
        <f>Parameters!$D$22*(L87-M87)</f>
        <v>2395000</v>
      </c>
      <c r="O87" s="32">
        <f t="shared" si="12"/>
        <v>7185000</v>
      </c>
    </row>
    <row r="88" spans="1:15" x14ac:dyDescent="0.3">
      <c r="A88" s="35">
        <f>Data!A88</f>
        <v>43868</v>
      </c>
      <c r="B88" s="30">
        <f t="shared" si="13"/>
        <v>8</v>
      </c>
      <c r="C88" s="30">
        <v>86</v>
      </c>
      <c r="D88" s="30">
        <f>Data!B88</f>
        <v>4020</v>
      </c>
      <c r="E88" s="30">
        <f>Parameters!$D$8*'Base Scenario'!D88</f>
        <v>4020</v>
      </c>
      <c r="F88" s="30">
        <f>D88*Parameters!$D$9</f>
        <v>8040</v>
      </c>
      <c r="G88" s="30" t="str">
        <f t="shared" si="10"/>
        <v>Season</v>
      </c>
      <c r="H88" s="31">
        <f>D88*Parameters!$D$4+E88*Parameters!$D$5+F88*IF(G88="Season",Parameters!$D$6,Parameters!$E$6)</f>
        <v>9246000</v>
      </c>
      <c r="I88" s="31">
        <f t="shared" si="14"/>
        <v>300000</v>
      </c>
      <c r="J88" s="31">
        <f t="shared" si="15"/>
        <v>70000</v>
      </c>
      <c r="K88" s="31">
        <f>IF(G88="Season",Parameters!$D$18,Parameters!$E$18)</f>
        <v>40000</v>
      </c>
      <c r="L88" s="31">
        <f>D88*IF(G88="Season",Parameters!$D$11,Parameters!$E$11)+E88*Parameters!$D$12+F88*Parameters!$D$13</f>
        <v>19296000</v>
      </c>
      <c r="M88" s="31">
        <f t="shared" si="11"/>
        <v>9656000</v>
      </c>
      <c r="N88" s="31">
        <f>Parameters!$D$22*(L88-M88)</f>
        <v>2410000</v>
      </c>
      <c r="O88" s="32">
        <f t="shared" si="12"/>
        <v>7230000</v>
      </c>
    </row>
    <row r="89" spans="1:15" x14ac:dyDescent="0.3">
      <c r="A89" s="35">
        <f>Data!A89</f>
        <v>43897</v>
      </c>
      <c r="B89" s="30">
        <f t="shared" si="13"/>
        <v>8</v>
      </c>
      <c r="C89" s="30">
        <v>87</v>
      </c>
      <c r="D89" s="30">
        <f>Data!B89</f>
        <v>4044</v>
      </c>
      <c r="E89" s="30">
        <f>Parameters!$D$8*'Base Scenario'!D89</f>
        <v>4044</v>
      </c>
      <c r="F89" s="30">
        <f>D89*Parameters!$D$9</f>
        <v>8088</v>
      </c>
      <c r="G89" s="30" t="str">
        <f t="shared" si="10"/>
        <v>Season</v>
      </c>
      <c r="H89" s="31">
        <f>D89*Parameters!$D$4+E89*Parameters!$D$5+F89*IF(G89="Season",Parameters!$D$6,Parameters!$E$6)</f>
        <v>9301200</v>
      </c>
      <c r="I89" s="31">
        <f t="shared" si="14"/>
        <v>300000</v>
      </c>
      <c r="J89" s="31">
        <f t="shared" si="15"/>
        <v>70000</v>
      </c>
      <c r="K89" s="31">
        <f>IF(G89="Season",Parameters!$D$18,Parameters!$E$18)</f>
        <v>40000</v>
      </c>
      <c r="L89" s="31">
        <f>D89*IF(G89="Season",Parameters!$D$11,Parameters!$E$11)+E89*Parameters!$D$12+F89*Parameters!$D$13</f>
        <v>19411200</v>
      </c>
      <c r="M89" s="31">
        <f t="shared" si="11"/>
        <v>9711200</v>
      </c>
      <c r="N89" s="31">
        <f>Parameters!$D$22*(L89-M89)</f>
        <v>2425000</v>
      </c>
      <c r="O89" s="32">
        <f t="shared" si="12"/>
        <v>7275000</v>
      </c>
    </row>
    <row r="90" spans="1:15" x14ac:dyDescent="0.3">
      <c r="A90" s="35">
        <f>Data!A90</f>
        <v>43928</v>
      </c>
      <c r="B90" s="30">
        <f t="shared" si="13"/>
        <v>8</v>
      </c>
      <c r="C90" s="30">
        <v>88</v>
      </c>
      <c r="D90" s="30">
        <f>Data!B90</f>
        <v>4995</v>
      </c>
      <c r="E90" s="30">
        <f>Parameters!$D$8*'Base Scenario'!D90</f>
        <v>4995</v>
      </c>
      <c r="F90" s="30">
        <f>D90*Parameters!$D$9</f>
        <v>9990</v>
      </c>
      <c r="G90" s="30" t="str">
        <f t="shared" si="10"/>
        <v>Offseason</v>
      </c>
      <c r="H90" s="31">
        <f>D90*Parameters!$D$4+E90*Parameters!$D$5+F90*IF(G90="Season",Parameters!$D$6,Parameters!$E$6)</f>
        <v>10489500</v>
      </c>
      <c r="I90" s="31">
        <f t="shared" si="14"/>
        <v>300000</v>
      </c>
      <c r="J90" s="31">
        <f t="shared" si="15"/>
        <v>70000</v>
      </c>
      <c r="K90" s="31">
        <f>IF(G90="Season",Parameters!$D$18,Parameters!$E$18)</f>
        <v>25000</v>
      </c>
      <c r="L90" s="31">
        <f>D90*IF(G90="Season",Parameters!$D$11,Parameters!$E$11)+E90*Parameters!$D$12+F90*Parameters!$D$13</f>
        <v>20229750</v>
      </c>
      <c r="M90" s="31">
        <f t="shared" si="11"/>
        <v>10884500</v>
      </c>
      <c r="N90" s="31">
        <f>Parameters!$D$22*(L90-M90)</f>
        <v>2336312.5</v>
      </c>
      <c r="O90" s="32">
        <f t="shared" si="12"/>
        <v>7008937.5</v>
      </c>
    </row>
    <row r="91" spans="1:15" x14ac:dyDescent="0.3">
      <c r="A91" s="35">
        <f>Data!A91</f>
        <v>43958</v>
      </c>
      <c r="B91" s="30">
        <f t="shared" si="13"/>
        <v>8</v>
      </c>
      <c r="C91" s="30">
        <v>89</v>
      </c>
      <c r="D91" s="30">
        <f>Data!B91</f>
        <v>5025</v>
      </c>
      <c r="E91" s="30">
        <f>Parameters!$D$8*'Base Scenario'!D91</f>
        <v>5025</v>
      </c>
      <c r="F91" s="30">
        <f>D91*Parameters!$D$9</f>
        <v>10050</v>
      </c>
      <c r="G91" s="30" t="str">
        <f t="shared" si="10"/>
        <v>Offseason</v>
      </c>
      <c r="H91" s="31">
        <f>D91*Parameters!$D$4+E91*Parameters!$D$5+F91*IF(G91="Season",Parameters!$D$6,Parameters!$E$6)</f>
        <v>10552500</v>
      </c>
      <c r="I91" s="31">
        <f t="shared" si="14"/>
        <v>300000</v>
      </c>
      <c r="J91" s="31">
        <f t="shared" si="15"/>
        <v>70000</v>
      </c>
      <c r="K91" s="31">
        <f>IF(G91="Season",Parameters!$D$18,Parameters!$E$18)</f>
        <v>25000</v>
      </c>
      <c r="L91" s="31">
        <f>D91*IF(G91="Season",Parameters!$D$11,Parameters!$E$11)+E91*Parameters!$D$12+F91*Parameters!$D$13</f>
        <v>20351250</v>
      </c>
      <c r="M91" s="31">
        <f t="shared" si="11"/>
        <v>10947500</v>
      </c>
      <c r="N91" s="31">
        <f>Parameters!$D$22*(L91-M91)</f>
        <v>2350937.5</v>
      </c>
      <c r="O91" s="32">
        <f t="shared" si="12"/>
        <v>7052812.5</v>
      </c>
    </row>
    <row r="92" spans="1:15" x14ac:dyDescent="0.3">
      <c r="A92" s="35">
        <f>Data!A92</f>
        <v>43989</v>
      </c>
      <c r="B92" s="30">
        <f t="shared" si="13"/>
        <v>8</v>
      </c>
      <c r="C92" s="30">
        <v>90</v>
      </c>
      <c r="D92" s="30">
        <f>Data!B92</f>
        <v>5055</v>
      </c>
      <c r="E92" s="30">
        <f>Parameters!$D$8*'Base Scenario'!D92</f>
        <v>5055</v>
      </c>
      <c r="F92" s="30">
        <f>D92*Parameters!$D$9</f>
        <v>10110</v>
      </c>
      <c r="G92" s="30" t="str">
        <f t="shared" si="10"/>
        <v>Offseason</v>
      </c>
      <c r="H92" s="31">
        <f>D92*Parameters!$D$4+E92*Parameters!$D$5+F92*IF(G92="Season",Parameters!$D$6,Parameters!$E$6)</f>
        <v>10615500</v>
      </c>
      <c r="I92" s="31">
        <f t="shared" si="14"/>
        <v>300000</v>
      </c>
      <c r="J92" s="31">
        <f t="shared" si="15"/>
        <v>70000</v>
      </c>
      <c r="K92" s="31">
        <f>IF(G92="Season",Parameters!$D$18,Parameters!$E$18)</f>
        <v>25000</v>
      </c>
      <c r="L92" s="31">
        <f>D92*IF(G92="Season",Parameters!$D$11,Parameters!$E$11)+E92*Parameters!$D$12+F92*Parameters!$D$13</f>
        <v>20472750</v>
      </c>
      <c r="M92" s="31">
        <f t="shared" si="11"/>
        <v>11010500</v>
      </c>
      <c r="N92" s="31">
        <f>Parameters!$D$22*(L92-M92)</f>
        <v>2365562.5</v>
      </c>
      <c r="O92" s="32">
        <f t="shared" si="12"/>
        <v>7096687.5</v>
      </c>
    </row>
    <row r="93" spans="1:15" x14ac:dyDescent="0.3">
      <c r="A93" s="35">
        <f>Data!A93</f>
        <v>44019</v>
      </c>
      <c r="B93" s="30">
        <f t="shared" si="13"/>
        <v>8</v>
      </c>
      <c r="C93" s="30">
        <v>91</v>
      </c>
      <c r="D93" s="30">
        <f>Data!B93</f>
        <v>5085</v>
      </c>
      <c r="E93" s="30">
        <f>Parameters!$D$8*'Base Scenario'!D93</f>
        <v>5085</v>
      </c>
      <c r="F93" s="30">
        <f>D93*Parameters!$D$9</f>
        <v>10170</v>
      </c>
      <c r="G93" s="30" t="str">
        <f t="shared" si="10"/>
        <v>Offseason</v>
      </c>
      <c r="H93" s="31">
        <f>D93*Parameters!$D$4+E93*Parameters!$D$5+F93*IF(G93="Season",Parameters!$D$6,Parameters!$E$6)</f>
        <v>10678500</v>
      </c>
      <c r="I93" s="31">
        <f t="shared" si="14"/>
        <v>300000</v>
      </c>
      <c r="J93" s="31">
        <f t="shared" si="15"/>
        <v>70000</v>
      </c>
      <c r="K93" s="31">
        <f>IF(G93="Season",Parameters!$D$18,Parameters!$E$18)</f>
        <v>25000</v>
      </c>
      <c r="L93" s="31">
        <f>D93*IF(G93="Season",Parameters!$D$11,Parameters!$E$11)+E93*Parameters!$D$12+F93*Parameters!$D$13</f>
        <v>20594250</v>
      </c>
      <c r="M93" s="31">
        <f t="shared" si="11"/>
        <v>11073500</v>
      </c>
      <c r="N93" s="31">
        <f>Parameters!$D$22*(L93-M93)</f>
        <v>2380187.5</v>
      </c>
      <c r="O93" s="32">
        <f t="shared" si="12"/>
        <v>7140562.5</v>
      </c>
    </row>
    <row r="94" spans="1:15" x14ac:dyDescent="0.3">
      <c r="A94" s="35">
        <f>Data!A94</f>
        <v>44050</v>
      </c>
      <c r="B94" s="30">
        <f t="shared" si="13"/>
        <v>8</v>
      </c>
      <c r="C94" s="30">
        <v>92</v>
      </c>
      <c r="D94" s="30">
        <f>Data!B94</f>
        <v>5115</v>
      </c>
      <c r="E94" s="30">
        <f>Parameters!$D$8*'Base Scenario'!D94</f>
        <v>5115</v>
      </c>
      <c r="F94" s="30">
        <f>D94*Parameters!$D$9</f>
        <v>10230</v>
      </c>
      <c r="G94" s="30" t="str">
        <f t="shared" si="10"/>
        <v>Offseason</v>
      </c>
      <c r="H94" s="31">
        <f>D94*Parameters!$D$4+E94*Parameters!$D$5+F94*IF(G94="Season",Parameters!$D$6,Parameters!$E$6)</f>
        <v>10741500</v>
      </c>
      <c r="I94" s="31">
        <f t="shared" si="14"/>
        <v>300000</v>
      </c>
      <c r="J94" s="31">
        <f t="shared" si="15"/>
        <v>70000</v>
      </c>
      <c r="K94" s="31">
        <f>IF(G94="Season",Parameters!$D$18,Parameters!$E$18)</f>
        <v>25000</v>
      </c>
      <c r="L94" s="31">
        <f>D94*IF(G94="Season",Parameters!$D$11,Parameters!$E$11)+E94*Parameters!$D$12+F94*Parameters!$D$13</f>
        <v>20715750</v>
      </c>
      <c r="M94" s="31">
        <f t="shared" si="11"/>
        <v>11136500</v>
      </c>
      <c r="N94" s="31">
        <f>Parameters!$D$22*(L94-M94)</f>
        <v>2394812.5</v>
      </c>
      <c r="O94" s="32">
        <f t="shared" si="12"/>
        <v>7184437.5</v>
      </c>
    </row>
    <row r="95" spans="1:15" x14ac:dyDescent="0.3">
      <c r="A95" s="35">
        <f>Data!A95</f>
        <v>44081</v>
      </c>
      <c r="B95" s="30">
        <f t="shared" si="13"/>
        <v>8</v>
      </c>
      <c r="C95" s="30">
        <v>93</v>
      </c>
      <c r="D95" s="30">
        <f>Data!B95</f>
        <v>5145</v>
      </c>
      <c r="E95" s="30">
        <f>Parameters!$D$8*'Base Scenario'!D95</f>
        <v>5145</v>
      </c>
      <c r="F95" s="30">
        <f>D95*Parameters!$D$9</f>
        <v>10290</v>
      </c>
      <c r="G95" s="30" t="str">
        <f t="shared" si="10"/>
        <v>Offseason</v>
      </c>
      <c r="H95" s="31">
        <f>D95*Parameters!$D$4+E95*Parameters!$D$5+F95*IF(G95="Season",Parameters!$D$6,Parameters!$E$6)</f>
        <v>10804500</v>
      </c>
      <c r="I95" s="31">
        <f t="shared" si="14"/>
        <v>300000</v>
      </c>
      <c r="J95" s="31">
        <f t="shared" si="15"/>
        <v>70000</v>
      </c>
      <c r="K95" s="31">
        <f>IF(G95="Season",Parameters!$D$18,Parameters!$E$18)</f>
        <v>25000</v>
      </c>
      <c r="L95" s="31">
        <f>D95*IF(G95="Season",Parameters!$D$11,Parameters!$E$11)+E95*Parameters!$D$12+F95*Parameters!$D$13</f>
        <v>20837250</v>
      </c>
      <c r="M95" s="31">
        <f t="shared" si="11"/>
        <v>11199500</v>
      </c>
      <c r="N95" s="31">
        <f>Parameters!$D$22*(L95-M95)</f>
        <v>2409437.5</v>
      </c>
      <c r="O95" s="32">
        <f t="shared" si="12"/>
        <v>7228312.5</v>
      </c>
    </row>
    <row r="96" spans="1:15" x14ac:dyDescent="0.3">
      <c r="A96" s="35">
        <f>Data!A96</f>
        <v>44111</v>
      </c>
      <c r="B96" s="30">
        <f t="shared" si="13"/>
        <v>8</v>
      </c>
      <c r="C96" s="30">
        <v>94</v>
      </c>
      <c r="D96" s="30">
        <f>Data!B96</f>
        <v>5175</v>
      </c>
      <c r="E96" s="30">
        <f>Parameters!$D$8*'Base Scenario'!D96</f>
        <v>5175</v>
      </c>
      <c r="F96" s="30">
        <f>D96*Parameters!$D$9</f>
        <v>10350</v>
      </c>
      <c r="G96" s="30" t="str">
        <f t="shared" si="10"/>
        <v>Offseason</v>
      </c>
      <c r="H96" s="31">
        <f>D96*Parameters!$D$4+E96*Parameters!$D$5+F96*IF(G96="Season",Parameters!$D$6,Parameters!$E$6)</f>
        <v>10867500</v>
      </c>
      <c r="I96" s="31">
        <f t="shared" si="14"/>
        <v>300000</v>
      </c>
      <c r="J96" s="31">
        <f t="shared" si="15"/>
        <v>70000</v>
      </c>
      <c r="K96" s="31">
        <f>IF(G96="Season",Parameters!$D$18,Parameters!$E$18)</f>
        <v>25000</v>
      </c>
      <c r="L96" s="31">
        <f>D96*IF(G96="Season",Parameters!$D$11,Parameters!$E$11)+E96*Parameters!$D$12+F96*Parameters!$D$13</f>
        <v>20958750</v>
      </c>
      <c r="M96" s="31">
        <f t="shared" si="11"/>
        <v>11262500</v>
      </c>
      <c r="N96" s="31">
        <f>Parameters!$D$22*(L96-M96)</f>
        <v>2424062.5</v>
      </c>
      <c r="O96" s="32">
        <f t="shared" si="12"/>
        <v>7272187.5</v>
      </c>
    </row>
    <row r="97" spans="1:15" x14ac:dyDescent="0.3">
      <c r="A97" s="35">
        <f>Data!A97</f>
        <v>44142</v>
      </c>
      <c r="B97" s="30">
        <f t="shared" si="13"/>
        <v>8</v>
      </c>
      <c r="C97" s="30">
        <v>95</v>
      </c>
      <c r="D97" s="30">
        <f>Data!B97</f>
        <v>5205</v>
      </c>
      <c r="E97" s="30">
        <f>Parameters!$D$8*'Base Scenario'!D97</f>
        <v>5205</v>
      </c>
      <c r="F97" s="30">
        <f>D97*Parameters!$D$9</f>
        <v>10410</v>
      </c>
      <c r="G97" s="30" t="str">
        <f t="shared" si="10"/>
        <v>Offseason</v>
      </c>
      <c r="H97" s="31">
        <f>D97*Parameters!$D$4+E97*Parameters!$D$5+F97*IF(G97="Season",Parameters!$D$6,Parameters!$E$6)</f>
        <v>10930500</v>
      </c>
      <c r="I97" s="31">
        <f t="shared" si="14"/>
        <v>300000</v>
      </c>
      <c r="J97" s="31">
        <f t="shared" si="15"/>
        <v>70000</v>
      </c>
      <c r="K97" s="31">
        <f>IF(G97="Season",Parameters!$D$18,Parameters!$E$18)</f>
        <v>25000</v>
      </c>
      <c r="L97" s="31">
        <f>D97*IF(G97="Season",Parameters!$D$11,Parameters!$E$11)+E97*Parameters!$D$12+F97*Parameters!$D$13</f>
        <v>21080250</v>
      </c>
      <c r="M97" s="31">
        <f t="shared" si="11"/>
        <v>11325500</v>
      </c>
      <c r="N97" s="31">
        <f>Parameters!$D$22*(L97-M97)</f>
        <v>2438687.5</v>
      </c>
      <c r="O97" s="32">
        <f t="shared" si="12"/>
        <v>7316062.5</v>
      </c>
    </row>
    <row r="98" spans="1:15" x14ac:dyDescent="0.3">
      <c r="A98" s="35">
        <f>Data!A98</f>
        <v>44172</v>
      </c>
      <c r="B98" s="30">
        <f t="shared" si="13"/>
        <v>8</v>
      </c>
      <c r="C98" s="30">
        <v>96</v>
      </c>
      <c r="D98" s="30">
        <f>Data!B98</f>
        <v>5235</v>
      </c>
      <c r="E98" s="30">
        <f>Parameters!$D$8*'Base Scenario'!D98</f>
        <v>5235</v>
      </c>
      <c r="F98" s="30">
        <f>D98*Parameters!$D$9</f>
        <v>10470</v>
      </c>
      <c r="G98" s="30" t="str">
        <f t="shared" si="10"/>
        <v>Offseason</v>
      </c>
      <c r="H98" s="31">
        <f>D98*Parameters!$D$4+E98*Parameters!$D$5+F98*IF(G98="Season",Parameters!$D$6,Parameters!$E$6)</f>
        <v>10993500</v>
      </c>
      <c r="I98" s="31">
        <f t="shared" si="14"/>
        <v>300000</v>
      </c>
      <c r="J98" s="31">
        <f t="shared" si="15"/>
        <v>70000</v>
      </c>
      <c r="K98" s="31">
        <f>IF(G98="Season",Parameters!$D$18,Parameters!$E$18)</f>
        <v>25000</v>
      </c>
      <c r="L98" s="31">
        <f>D98*IF(G98="Season",Parameters!$D$11,Parameters!$E$11)+E98*Parameters!$D$12+F98*Parameters!$D$13</f>
        <v>21201750</v>
      </c>
      <c r="M98" s="31">
        <f t="shared" si="11"/>
        <v>11388500</v>
      </c>
      <c r="N98" s="31">
        <f>Parameters!$D$22*(L98-M98)</f>
        <v>2453312.5</v>
      </c>
      <c r="O98" s="32">
        <f t="shared" si="12"/>
        <v>7359937.5</v>
      </c>
    </row>
    <row r="99" spans="1:15" x14ac:dyDescent="0.3">
      <c r="A99" s="35">
        <f>Data!A99</f>
        <v>44203</v>
      </c>
      <c r="B99" s="30">
        <f t="shared" si="13"/>
        <v>9</v>
      </c>
      <c r="C99" s="30">
        <v>97</v>
      </c>
      <c r="D99" s="30">
        <f>Data!B99</f>
        <v>4284</v>
      </c>
      <c r="E99" s="30">
        <f>Parameters!$D$8*'Base Scenario'!D99</f>
        <v>4284</v>
      </c>
      <c r="F99" s="30">
        <f>D99*Parameters!$D$9</f>
        <v>8568</v>
      </c>
      <c r="G99" s="30" t="str">
        <f t="shared" ref="G99:G122" si="16">IF(AND(MOD(C99,12)&lt;=3,MOD(C99,12)&gt;0),"Season","Offseason")</f>
        <v>Season</v>
      </c>
      <c r="H99" s="31">
        <f>D99*Parameters!$D$4+E99*Parameters!$D$5+F99*IF(G99="Season",Parameters!$D$6,Parameters!$E$6)</f>
        <v>9853200</v>
      </c>
      <c r="I99" s="31">
        <f t="shared" si="14"/>
        <v>300000</v>
      </c>
      <c r="J99" s="31">
        <f t="shared" si="15"/>
        <v>70000</v>
      </c>
      <c r="K99" s="31">
        <f>IF(G99="Season",Parameters!$D$18,Parameters!$E$18)</f>
        <v>40000</v>
      </c>
      <c r="L99" s="31">
        <f>D99*IF(G99="Season",Parameters!$D$11,Parameters!$E$11)+E99*Parameters!$D$12+F99*Parameters!$D$13</f>
        <v>20563200</v>
      </c>
      <c r="M99" s="31">
        <f t="shared" si="11"/>
        <v>10263200</v>
      </c>
      <c r="N99" s="31">
        <f>Parameters!$D$22*(L99-M99)</f>
        <v>2575000</v>
      </c>
      <c r="O99" s="32">
        <f t="shared" si="12"/>
        <v>7725000</v>
      </c>
    </row>
    <row r="100" spans="1:15" x14ac:dyDescent="0.3">
      <c r="A100" s="35">
        <f>Data!A100</f>
        <v>44234</v>
      </c>
      <c r="B100" s="30">
        <f t="shared" ref="B100:B122" si="17">IF(MOD(C99,12)=0,B99+1,B99)</f>
        <v>9</v>
      </c>
      <c r="C100" s="30">
        <v>98</v>
      </c>
      <c r="D100" s="30">
        <f>Data!B100</f>
        <v>4311</v>
      </c>
      <c r="E100" s="30">
        <f>Parameters!$D$8*'Base Scenario'!D100</f>
        <v>4311</v>
      </c>
      <c r="F100" s="30">
        <f>D100*Parameters!$D$9</f>
        <v>8622</v>
      </c>
      <c r="G100" s="30" t="str">
        <f t="shared" si="16"/>
        <v>Season</v>
      </c>
      <c r="H100" s="31">
        <f>D100*Parameters!$D$4+E100*Parameters!$D$5+F100*IF(G100="Season",Parameters!$D$6,Parameters!$E$6)</f>
        <v>9915300</v>
      </c>
      <c r="I100" s="31">
        <f t="shared" ref="I100:I122" si="18">I99</f>
        <v>300000</v>
      </c>
      <c r="J100" s="31">
        <f t="shared" ref="J100:J122" si="19">J99</f>
        <v>70000</v>
      </c>
      <c r="K100" s="31">
        <f>IF(G100="Season",Parameters!$D$18,Parameters!$E$18)</f>
        <v>40000</v>
      </c>
      <c r="L100" s="31">
        <f>D100*IF(G100="Season",Parameters!$D$11,Parameters!$E$11)+E100*Parameters!$D$12+F100*Parameters!$D$13</f>
        <v>20692800</v>
      </c>
      <c r="M100" s="31">
        <f t="shared" si="11"/>
        <v>10325300</v>
      </c>
      <c r="N100" s="31">
        <f>Parameters!$D$22*(L100-M100)</f>
        <v>2591875</v>
      </c>
      <c r="O100" s="32">
        <f t="shared" si="12"/>
        <v>7775625</v>
      </c>
    </row>
    <row r="101" spans="1:15" x14ac:dyDescent="0.3">
      <c r="A101" s="35">
        <f>Data!A101</f>
        <v>44263</v>
      </c>
      <c r="B101" s="30">
        <f t="shared" si="17"/>
        <v>9</v>
      </c>
      <c r="C101" s="30">
        <v>99</v>
      </c>
      <c r="D101" s="30">
        <f>Data!B101</f>
        <v>4338</v>
      </c>
      <c r="E101" s="30">
        <f>Parameters!$D$8*'Base Scenario'!D101</f>
        <v>4338</v>
      </c>
      <c r="F101" s="30">
        <f>D101*Parameters!$D$9</f>
        <v>8676</v>
      </c>
      <c r="G101" s="30" t="str">
        <f t="shared" si="16"/>
        <v>Season</v>
      </c>
      <c r="H101" s="31">
        <f>D101*Parameters!$D$4+E101*Parameters!$D$5+F101*IF(G101="Season",Parameters!$D$6,Parameters!$E$6)</f>
        <v>9977400</v>
      </c>
      <c r="I101" s="31">
        <f t="shared" si="18"/>
        <v>300000</v>
      </c>
      <c r="J101" s="31">
        <f t="shared" si="19"/>
        <v>70000</v>
      </c>
      <c r="K101" s="31">
        <f>IF(G101="Season",Parameters!$D$18,Parameters!$E$18)</f>
        <v>40000</v>
      </c>
      <c r="L101" s="31">
        <f>D101*IF(G101="Season",Parameters!$D$11,Parameters!$E$11)+E101*Parameters!$D$12+F101*Parameters!$D$13</f>
        <v>20822400</v>
      </c>
      <c r="M101" s="31">
        <f t="shared" si="11"/>
        <v>10387400</v>
      </c>
      <c r="N101" s="31">
        <f>Parameters!$D$22*(L101-M101)</f>
        <v>2608750</v>
      </c>
      <c r="O101" s="32">
        <f t="shared" si="12"/>
        <v>7826250</v>
      </c>
    </row>
    <row r="102" spans="1:15" x14ac:dyDescent="0.3">
      <c r="A102" s="35">
        <f>Data!A102</f>
        <v>44294</v>
      </c>
      <c r="B102" s="30">
        <f t="shared" si="17"/>
        <v>9</v>
      </c>
      <c r="C102" s="30">
        <v>100</v>
      </c>
      <c r="D102" s="30">
        <f>Data!B102</f>
        <v>5355</v>
      </c>
      <c r="E102" s="30">
        <f>Parameters!$D$8*'Base Scenario'!D102</f>
        <v>5355</v>
      </c>
      <c r="F102" s="30">
        <f>D102*Parameters!$D$9</f>
        <v>10710</v>
      </c>
      <c r="G102" s="30" t="str">
        <f t="shared" si="16"/>
        <v>Offseason</v>
      </c>
      <c r="H102" s="31">
        <f>D102*Parameters!$D$4+E102*Parameters!$D$5+F102*IF(G102="Season",Parameters!$D$6,Parameters!$E$6)</f>
        <v>11245500</v>
      </c>
      <c r="I102" s="31">
        <f t="shared" si="18"/>
        <v>300000</v>
      </c>
      <c r="J102" s="31">
        <f t="shared" si="19"/>
        <v>70000</v>
      </c>
      <c r="K102" s="31">
        <f>IF(G102="Season",Parameters!$D$18,Parameters!$E$18)</f>
        <v>25000</v>
      </c>
      <c r="L102" s="31">
        <f>D102*IF(G102="Season",Parameters!$D$11,Parameters!$E$11)+E102*Parameters!$D$12+F102*Parameters!$D$13</f>
        <v>21687750</v>
      </c>
      <c r="M102" s="31">
        <f t="shared" si="11"/>
        <v>11640500</v>
      </c>
      <c r="N102" s="31">
        <f>Parameters!$D$22*(L102-M102)</f>
        <v>2511812.5</v>
      </c>
      <c r="O102" s="32">
        <f t="shared" si="12"/>
        <v>7535437.5</v>
      </c>
    </row>
    <row r="103" spans="1:15" x14ac:dyDescent="0.3">
      <c r="A103" s="35">
        <f>Data!A103</f>
        <v>44324</v>
      </c>
      <c r="B103" s="30">
        <f t="shared" si="17"/>
        <v>9</v>
      </c>
      <c r="C103" s="30">
        <v>101</v>
      </c>
      <c r="D103" s="30">
        <f>Data!B103</f>
        <v>5388</v>
      </c>
      <c r="E103" s="30">
        <f>Parameters!$D$8*'Base Scenario'!D103</f>
        <v>5388</v>
      </c>
      <c r="F103" s="30">
        <f>D103*Parameters!$D$9</f>
        <v>10776</v>
      </c>
      <c r="G103" s="30" t="str">
        <f t="shared" si="16"/>
        <v>Offseason</v>
      </c>
      <c r="H103" s="31">
        <f>D103*Parameters!$D$4+E103*Parameters!$D$5+F103*IF(G103="Season",Parameters!$D$6,Parameters!$E$6)</f>
        <v>11314800</v>
      </c>
      <c r="I103" s="31">
        <f t="shared" si="18"/>
        <v>300000</v>
      </c>
      <c r="J103" s="31">
        <f t="shared" si="19"/>
        <v>70000</v>
      </c>
      <c r="K103" s="31">
        <f>IF(G103="Season",Parameters!$D$18,Parameters!$E$18)</f>
        <v>25000</v>
      </c>
      <c r="L103" s="31">
        <f>D103*IF(G103="Season",Parameters!$D$11,Parameters!$E$11)+E103*Parameters!$D$12+F103*Parameters!$D$13</f>
        <v>21821400</v>
      </c>
      <c r="M103" s="31">
        <f t="shared" si="11"/>
        <v>11709800</v>
      </c>
      <c r="N103" s="31">
        <f>Parameters!$D$22*(L103-M103)</f>
        <v>2527900</v>
      </c>
      <c r="O103" s="32">
        <f t="shared" si="12"/>
        <v>7583700</v>
      </c>
    </row>
    <row r="104" spans="1:15" x14ac:dyDescent="0.3">
      <c r="A104" s="35">
        <f>Data!A104</f>
        <v>44355</v>
      </c>
      <c r="B104" s="30">
        <f t="shared" si="17"/>
        <v>9</v>
      </c>
      <c r="C104" s="30">
        <v>102</v>
      </c>
      <c r="D104" s="30">
        <f>Data!B104</f>
        <v>5424</v>
      </c>
      <c r="E104" s="30">
        <f>Parameters!$D$8*'Base Scenario'!D104</f>
        <v>5424</v>
      </c>
      <c r="F104" s="30">
        <f>D104*Parameters!$D$9</f>
        <v>10848</v>
      </c>
      <c r="G104" s="30" t="str">
        <f t="shared" si="16"/>
        <v>Offseason</v>
      </c>
      <c r="H104" s="31">
        <f>D104*Parameters!$D$4+E104*Parameters!$D$5+F104*IF(G104="Season",Parameters!$D$6,Parameters!$E$6)</f>
        <v>11390400</v>
      </c>
      <c r="I104" s="31">
        <f t="shared" si="18"/>
        <v>300000</v>
      </c>
      <c r="J104" s="31">
        <f t="shared" si="19"/>
        <v>70000</v>
      </c>
      <c r="K104" s="31">
        <f>IF(G104="Season",Parameters!$D$18,Parameters!$E$18)</f>
        <v>25000</v>
      </c>
      <c r="L104" s="31">
        <f>D104*IF(G104="Season",Parameters!$D$11,Parameters!$E$11)+E104*Parameters!$D$12+F104*Parameters!$D$13</f>
        <v>21967200</v>
      </c>
      <c r="M104" s="31">
        <f t="shared" si="11"/>
        <v>11785400</v>
      </c>
      <c r="N104" s="31">
        <f>Parameters!$D$22*(L104-M104)</f>
        <v>2545450</v>
      </c>
      <c r="O104" s="32">
        <f t="shared" si="12"/>
        <v>7636350</v>
      </c>
    </row>
    <row r="105" spans="1:15" x14ac:dyDescent="0.3">
      <c r="A105" s="35">
        <f>Data!A105</f>
        <v>44385</v>
      </c>
      <c r="B105" s="30">
        <f t="shared" si="17"/>
        <v>9</v>
      </c>
      <c r="C105" s="30">
        <v>103</v>
      </c>
      <c r="D105" s="30">
        <f>Data!B105</f>
        <v>5460</v>
      </c>
      <c r="E105" s="30">
        <f>Parameters!$D$8*'Base Scenario'!D105</f>
        <v>5460</v>
      </c>
      <c r="F105" s="30">
        <f>D105*Parameters!$D$9</f>
        <v>10920</v>
      </c>
      <c r="G105" s="30" t="str">
        <f t="shared" si="16"/>
        <v>Offseason</v>
      </c>
      <c r="H105" s="31">
        <f>D105*Parameters!$D$4+E105*Parameters!$D$5+F105*IF(G105="Season",Parameters!$D$6,Parameters!$E$6)</f>
        <v>11466000</v>
      </c>
      <c r="I105" s="31">
        <f t="shared" si="18"/>
        <v>300000</v>
      </c>
      <c r="J105" s="31">
        <f t="shared" si="19"/>
        <v>70000</v>
      </c>
      <c r="K105" s="31">
        <f>IF(G105="Season",Parameters!$D$18,Parameters!$E$18)</f>
        <v>25000</v>
      </c>
      <c r="L105" s="31">
        <f>D105*IF(G105="Season",Parameters!$D$11,Parameters!$E$11)+E105*Parameters!$D$12+F105*Parameters!$D$13</f>
        <v>22113000</v>
      </c>
      <c r="M105" s="31">
        <f t="shared" si="11"/>
        <v>11861000</v>
      </c>
      <c r="N105" s="31">
        <f>Parameters!$D$22*(L105-M105)</f>
        <v>2563000</v>
      </c>
      <c r="O105" s="32">
        <f t="shared" si="12"/>
        <v>7689000</v>
      </c>
    </row>
    <row r="106" spans="1:15" x14ac:dyDescent="0.3">
      <c r="A106" s="35">
        <f>Data!A106</f>
        <v>44416</v>
      </c>
      <c r="B106" s="30">
        <f t="shared" si="17"/>
        <v>9</v>
      </c>
      <c r="C106" s="30">
        <v>104</v>
      </c>
      <c r="D106" s="30">
        <f>Data!B106</f>
        <v>5496</v>
      </c>
      <c r="E106" s="30">
        <f>Parameters!$D$8*'Base Scenario'!D106</f>
        <v>5496</v>
      </c>
      <c r="F106" s="30">
        <f>D106*Parameters!$D$9</f>
        <v>10992</v>
      </c>
      <c r="G106" s="30" t="str">
        <f t="shared" si="16"/>
        <v>Offseason</v>
      </c>
      <c r="H106" s="31">
        <f>D106*Parameters!$D$4+E106*Parameters!$D$5+F106*IF(G106="Season",Parameters!$D$6,Parameters!$E$6)</f>
        <v>11541600</v>
      </c>
      <c r="I106" s="31">
        <f t="shared" si="18"/>
        <v>300000</v>
      </c>
      <c r="J106" s="31">
        <f t="shared" si="19"/>
        <v>70000</v>
      </c>
      <c r="K106" s="31">
        <f>IF(G106="Season",Parameters!$D$18,Parameters!$E$18)</f>
        <v>25000</v>
      </c>
      <c r="L106" s="31">
        <f>D106*IF(G106="Season",Parameters!$D$11,Parameters!$E$11)+E106*Parameters!$D$12+F106*Parameters!$D$13</f>
        <v>22258800</v>
      </c>
      <c r="M106" s="31">
        <f t="shared" si="11"/>
        <v>11936600</v>
      </c>
      <c r="N106" s="31">
        <f>Parameters!$D$22*(L106-M106)</f>
        <v>2580550</v>
      </c>
      <c r="O106" s="32">
        <f t="shared" si="12"/>
        <v>7741650</v>
      </c>
    </row>
    <row r="107" spans="1:15" x14ac:dyDescent="0.3">
      <c r="A107" s="35">
        <f>Data!A107</f>
        <v>44447</v>
      </c>
      <c r="B107" s="30">
        <f t="shared" si="17"/>
        <v>9</v>
      </c>
      <c r="C107" s="30">
        <v>105</v>
      </c>
      <c r="D107" s="30">
        <f>Data!B107</f>
        <v>5532</v>
      </c>
      <c r="E107" s="30">
        <f>Parameters!$D$8*'Base Scenario'!D107</f>
        <v>5532</v>
      </c>
      <c r="F107" s="30">
        <f>D107*Parameters!$D$9</f>
        <v>11064</v>
      </c>
      <c r="G107" s="30" t="str">
        <f t="shared" si="16"/>
        <v>Offseason</v>
      </c>
      <c r="H107" s="31">
        <f>D107*Parameters!$D$4+E107*Parameters!$D$5+F107*IF(G107="Season",Parameters!$D$6,Parameters!$E$6)</f>
        <v>11617200</v>
      </c>
      <c r="I107" s="31">
        <f t="shared" si="18"/>
        <v>300000</v>
      </c>
      <c r="J107" s="31">
        <f t="shared" si="19"/>
        <v>70000</v>
      </c>
      <c r="K107" s="31">
        <f>IF(G107="Season",Parameters!$D$18,Parameters!$E$18)</f>
        <v>25000</v>
      </c>
      <c r="L107" s="31">
        <f>D107*IF(G107="Season",Parameters!$D$11,Parameters!$E$11)+E107*Parameters!$D$12+F107*Parameters!$D$13</f>
        <v>22404600</v>
      </c>
      <c r="M107" s="31">
        <f t="shared" si="11"/>
        <v>12012200</v>
      </c>
      <c r="N107" s="31">
        <f>Parameters!$D$22*(L107-M107)</f>
        <v>2598100</v>
      </c>
      <c r="O107" s="32">
        <f t="shared" si="12"/>
        <v>7794300</v>
      </c>
    </row>
    <row r="108" spans="1:15" x14ac:dyDescent="0.3">
      <c r="A108" s="35">
        <f>Data!A108</f>
        <v>44477</v>
      </c>
      <c r="B108" s="30">
        <f t="shared" si="17"/>
        <v>9</v>
      </c>
      <c r="C108" s="30">
        <v>106</v>
      </c>
      <c r="D108" s="30">
        <f>Data!B108</f>
        <v>5568</v>
      </c>
      <c r="E108" s="30">
        <f>Parameters!$D$8*'Base Scenario'!D108</f>
        <v>5568</v>
      </c>
      <c r="F108" s="30">
        <f>D108*Parameters!$D$9</f>
        <v>11136</v>
      </c>
      <c r="G108" s="30" t="str">
        <f t="shared" si="16"/>
        <v>Offseason</v>
      </c>
      <c r="H108" s="31">
        <f>D108*Parameters!$D$4+E108*Parameters!$D$5+F108*IF(G108="Season",Parameters!$D$6,Parameters!$E$6)</f>
        <v>11692800</v>
      </c>
      <c r="I108" s="31">
        <f t="shared" si="18"/>
        <v>300000</v>
      </c>
      <c r="J108" s="31">
        <f t="shared" si="19"/>
        <v>70000</v>
      </c>
      <c r="K108" s="31">
        <f>IF(G108="Season",Parameters!$D$18,Parameters!$E$18)</f>
        <v>25000</v>
      </c>
      <c r="L108" s="31">
        <f>D108*IF(G108="Season",Parameters!$D$11,Parameters!$E$11)+E108*Parameters!$D$12+F108*Parameters!$D$13</f>
        <v>22550400</v>
      </c>
      <c r="M108" s="31">
        <f t="shared" si="11"/>
        <v>12087800</v>
      </c>
      <c r="N108" s="31">
        <f>Parameters!$D$22*(L108-M108)</f>
        <v>2615650</v>
      </c>
      <c r="O108" s="32">
        <f t="shared" si="12"/>
        <v>7846950</v>
      </c>
    </row>
    <row r="109" spans="1:15" x14ac:dyDescent="0.3">
      <c r="A109" s="35">
        <f>Data!A109</f>
        <v>44508</v>
      </c>
      <c r="B109" s="30">
        <f t="shared" si="17"/>
        <v>9</v>
      </c>
      <c r="C109" s="30">
        <v>107</v>
      </c>
      <c r="D109" s="30">
        <f>Data!B109</f>
        <v>5604</v>
      </c>
      <c r="E109" s="30">
        <f>Parameters!$D$8*'Base Scenario'!D109</f>
        <v>5604</v>
      </c>
      <c r="F109" s="30">
        <f>D109*Parameters!$D$9</f>
        <v>11208</v>
      </c>
      <c r="G109" s="30" t="str">
        <f t="shared" si="16"/>
        <v>Offseason</v>
      </c>
      <c r="H109" s="31">
        <f>D109*Parameters!$D$4+E109*Parameters!$D$5+F109*IF(G109="Season",Parameters!$D$6,Parameters!$E$6)</f>
        <v>11768400</v>
      </c>
      <c r="I109" s="31">
        <f t="shared" si="18"/>
        <v>300000</v>
      </c>
      <c r="J109" s="31">
        <f t="shared" si="19"/>
        <v>70000</v>
      </c>
      <c r="K109" s="31">
        <f>IF(G109="Season",Parameters!$D$18,Parameters!$E$18)</f>
        <v>25000</v>
      </c>
      <c r="L109" s="31">
        <f>D109*IF(G109="Season",Parameters!$D$11,Parameters!$E$11)+E109*Parameters!$D$12+F109*Parameters!$D$13</f>
        <v>22696200</v>
      </c>
      <c r="M109" s="31">
        <f t="shared" si="11"/>
        <v>12163400</v>
      </c>
      <c r="N109" s="31">
        <f>Parameters!$D$22*(L109-M109)</f>
        <v>2633200</v>
      </c>
      <c r="O109" s="32">
        <f t="shared" si="12"/>
        <v>7899600</v>
      </c>
    </row>
    <row r="110" spans="1:15" x14ac:dyDescent="0.3">
      <c r="A110" s="35">
        <f>Data!A110</f>
        <v>44538</v>
      </c>
      <c r="B110" s="30">
        <f t="shared" si="17"/>
        <v>9</v>
      </c>
      <c r="C110" s="30">
        <v>108</v>
      </c>
      <c r="D110" s="30">
        <f>Data!B110</f>
        <v>5640</v>
      </c>
      <c r="E110" s="30">
        <f>Parameters!$D$8*'Base Scenario'!D110</f>
        <v>5640</v>
      </c>
      <c r="F110" s="30">
        <f>D110*Parameters!$D$9</f>
        <v>11280</v>
      </c>
      <c r="G110" s="30" t="str">
        <f t="shared" si="16"/>
        <v>Offseason</v>
      </c>
      <c r="H110" s="31">
        <f>D110*Parameters!$D$4+E110*Parameters!$D$5+F110*IF(G110="Season",Parameters!$D$6,Parameters!$E$6)</f>
        <v>11844000</v>
      </c>
      <c r="I110" s="31">
        <f t="shared" si="18"/>
        <v>300000</v>
      </c>
      <c r="J110" s="31">
        <f t="shared" si="19"/>
        <v>70000</v>
      </c>
      <c r="K110" s="31">
        <f>IF(G110="Season",Parameters!$D$18,Parameters!$E$18)</f>
        <v>25000</v>
      </c>
      <c r="L110" s="31">
        <f>D110*IF(G110="Season",Parameters!$D$11,Parameters!$E$11)+E110*Parameters!$D$12+F110*Parameters!$D$13</f>
        <v>22842000</v>
      </c>
      <c r="M110" s="31">
        <f t="shared" si="11"/>
        <v>12239000</v>
      </c>
      <c r="N110" s="31">
        <f>Parameters!$D$22*(L110-M110)</f>
        <v>2650750</v>
      </c>
      <c r="O110" s="32">
        <f t="shared" si="12"/>
        <v>7952250</v>
      </c>
    </row>
    <row r="111" spans="1:15" x14ac:dyDescent="0.3">
      <c r="A111" s="35">
        <f>Data!A111</f>
        <v>44569</v>
      </c>
      <c r="B111" s="30">
        <f t="shared" si="17"/>
        <v>10</v>
      </c>
      <c r="C111" s="30">
        <v>109</v>
      </c>
      <c r="D111" s="30">
        <f>Data!B111</f>
        <v>4617</v>
      </c>
      <c r="E111" s="30">
        <f>Parameters!$D$8*'Base Scenario'!D111</f>
        <v>4617</v>
      </c>
      <c r="F111" s="30">
        <f>D111*Parameters!$D$9</f>
        <v>9234</v>
      </c>
      <c r="G111" s="30" t="str">
        <f t="shared" si="16"/>
        <v>Season</v>
      </c>
      <c r="H111" s="31">
        <f>D111*Parameters!$D$4+E111*Parameters!$D$5+F111*IF(G111="Season",Parameters!$D$6,Parameters!$E$6)</f>
        <v>10619100</v>
      </c>
      <c r="I111" s="31">
        <f t="shared" si="18"/>
        <v>300000</v>
      </c>
      <c r="J111" s="31">
        <f t="shared" si="19"/>
        <v>70000</v>
      </c>
      <c r="K111" s="31">
        <f>IF(G111="Season",Parameters!$D$18,Parameters!$E$18)</f>
        <v>40000</v>
      </c>
      <c r="L111" s="31">
        <f>D111*IF(G111="Season",Parameters!$D$11,Parameters!$E$11)+E111*Parameters!$D$12+F111*Parameters!$D$13</f>
        <v>22161600</v>
      </c>
      <c r="M111" s="31">
        <f t="shared" si="11"/>
        <v>11029100</v>
      </c>
      <c r="N111" s="31">
        <f>Parameters!$D$22*(L111-M111)</f>
        <v>2783125</v>
      </c>
      <c r="O111" s="32">
        <f t="shared" si="12"/>
        <v>8349375</v>
      </c>
    </row>
    <row r="112" spans="1:15" x14ac:dyDescent="0.3">
      <c r="A112" s="35">
        <f>Data!A112</f>
        <v>44600</v>
      </c>
      <c r="B112" s="30">
        <f t="shared" si="17"/>
        <v>10</v>
      </c>
      <c r="C112" s="30">
        <v>110</v>
      </c>
      <c r="D112" s="30">
        <f>Data!B112</f>
        <v>4650</v>
      </c>
      <c r="E112" s="30">
        <f>Parameters!$D$8*'Base Scenario'!D112</f>
        <v>4650</v>
      </c>
      <c r="F112" s="30">
        <f>D112*Parameters!$D$9</f>
        <v>9300</v>
      </c>
      <c r="G112" s="30" t="str">
        <f t="shared" si="16"/>
        <v>Season</v>
      </c>
      <c r="H112" s="31">
        <f>D112*Parameters!$D$4+E112*Parameters!$D$5+F112*IF(G112="Season",Parameters!$D$6,Parameters!$E$6)</f>
        <v>10695000</v>
      </c>
      <c r="I112" s="31">
        <f t="shared" si="18"/>
        <v>300000</v>
      </c>
      <c r="J112" s="31">
        <f t="shared" si="19"/>
        <v>70000</v>
      </c>
      <c r="K112" s="31">
        <f>IF(G112="Season",Parameters!$D$18,Parameters!$E$18)</f>
        <v>40000</v>
      </c>
      <c r="L112" s="31">
        <f>D112*IF(G112="Season",Parameters!$D$11,Parameters!$E$11)+E112*Parameters!$D$12+F112*Parameters!$D$13</f>
        <v>22320000</v>
      </c>
      <c r="M112" s="31">
        <f t="shared" si="11"/>
        <v>11105000</v>
      </c>
      <c r="N112" s="31">
        <f>Parameters!$D$22*(L112-M112)</f>
        <v>2803750</v>
      </c>
      <c r="O112" s="32">
        <f t="shared" si="12"/>
        <v>8411250</v>
      </c>
    </row>
    <row r="113" spans="1:15" x14ac:dyDescent="0.3">
      <c r="A113" s="35">
        <f>Data!A113</f>
        <v>44629</v>
      </c>
      <c r="B113" s="30">
        <f t="shared" si="17"/>
        <v>10</v>
      </c>
      <c r="C113" s="30">
        <v>111</v>
      </c>
      <c r="D113" s="30">
        <f>Data!B113</f>
        <v>4683</v>
      </c>
      <c r="E113" s="30">
        <f>Parameters!$D$8*'Base Scenario'!D113</f>
        <v>4683</v>
      </c>
      <c r="F113" s="30">
        <f>D113*Parameters!$D$9</f>
        <v>9366</v>
      </c>
      <c r="G113" s="30" t="str">
        <f t="shared" si="16"/>
        <v>Season</v>
      </c>
      <c r="H113" s="31">
        <f>D113*Parameters!$D$4+E113*Parameters!$D$5+F113*IF(G113="Season",Parameters!$D$6,Parameters!$E$6)</f>
        <v>10770900</v>
      </c>
      <c r="I113" s="31">
        <f t="shared" si="18"/>
        <v>300000</v>
      </c>
      <c r="J113" s="31">
        <f t="shared" si="19"/>
        <v>70000</v>
      </c>
      <c r="K113" s="31">
        <f>IF(G113="Season",Parameters!$D$18,Parameters!$E$18)</f>
        <v>40000</v>
      </c>
      <c r="L113" s="31">
        <f>D113*IF(G113="Season",Parameters!$D$11,Parameters!$E$11)+E113*Parameters!$D$12+F113*Parameters!$D$13</f>
        <v>22478400</v>
      </c>
      <c r="M113" s="31">
        <f t="shared" si="11"/>
        <v>11180900</v>
      </c>
      <c r="N113" s="31">
        <f>Parameters!$D$22*(L113-M113)</f>
        <v>2824375</v>
      </c>
      <c r="O113" s="32">
        <f t="shared" si="12"/>
        <v>8473125</v>
      </c>
    </row>
    <row r="114" spans="1:15" x14ac:dyDescent="0.3">
      <c r="A114" s="35">
        <f>Data!A114</f>
        <v>44660</v>
      </c>
      <c r="B114" s="30">
        <f t="shared" si="17"/>
        <v>10</v>
      </c>
      <c r="C114" s="30">
        <v>112</v>
      </c>
      <c r="D114" s="30">
        <f>Data!B114</f>
        <v>5772</v>
      </c>
      <c r="E114" s="30">
        <f>Parameters!$D$8*'Base Scenario'!D114</f>
        <v>5772</v>
      </c>
      <c r="F114" s="30">
        <f>D114*Parameters!$D$9</f>
        <v>11544</v>
      </c>
      <c r="G114" s="30" t="str">
        <f t="shared" si="16"/>
        <v>Offseason</v>
      </c>
      <c r="H114" s="31">
        <f>D114*Parameters!$D$4+E114*Parameters!$D$5+F114*IF(G114="Season",Parameters!$D$6,Parameters!$E$6)</f>
        <v>12121200</v>
      </c>
      <c r="I114" s="31">
        <f t="shared" si="18"/>
        <v>300000</v>
      </c>
      <c r="J114" s="31">
        <f t="shared" si="19"/>
        <v>70000</v>
      </c>
      <c r="K114" s="31">
        <f>IF(G114="Season",Parameters!$D$18,Parameters!$E$18)</f>
        <v>25000</v>
      </c>
      <c r="L114" s="31">
        <f>D114*IF(G114="Season",Parameters!$D$11,Parameters!$E$11)+E114*Parameters!$D$12+F114*Parameters!$D$13</f>
        <v>23376600</v>
      </c>
      <c r="M114" s="31">
        <f t="shared" si="11"/>
        <v>12516200</v>
      </c>
      <c r="N114" s="31">
        <f>Parameters!$D$22*(L114-M114)</f>
        <v>2715100</v>
      </c>
      <c r="O114" s="32">
        <f t="shared" si="12"/>
        <v>8145300</v>
      </c>
    </row>
    <row r="115" spans="1:15" x14ac:dyDescent="0.3">
      <c r="A115" s="35">
        <f>Data!A115</f>
        <v>44690</v>
      </c>
      <c r="B115" s="30">
        <f t="shared" si="17"/>
        <v>10</v>
      </c>
      <c r="C115" s="30">
        <v>113</v>
      </c>
      <c r="D115" s="30">
        <f>Data!B115</f>
        <v>5811</v>
      </c>
      <c r="E115" s="30">
        <f>Parameters!$D$8*'Base Scenario'!D115</f>
        <v>5811</v>
      </c>
      <c r="F115" s="30">
        <f>D115*Parameters!$D$9</f>
        <v>11622</v>
      </c>
      <c r="G115" s="30" t="str">
        <f t="shared" si="16"/>
        <v>Offseason</v>
      </c>
      <c r="H115" s="31">
        <f>D115*Parameters!$D$4+E115*Parameters!$D$5+F115*IF(G115="Season",Parameters!$D$6,Parameters!$E$6)</f>
        <v>12203100</v>
      </c>
      <c r="I115" s="31">
        <f t="shared" si="18"/>
        <v>300000</v>
      </c>
      <c r="J115" s="31">
        <f t="shared" si="19"/>
        <v>70000</v>
      </c>
      <c r="K115" s="31">
        <f>IF(G115="Season",Parameters!$D$18,Parameters!$E$18)</f>
        <v>25000</v>
      </c>
      <c r="L115" s="31">
        <f>D115*IF(G115="Season",Parameters!$D$11,Parameters!$E$11)+E115*Parameters!$D$12+F115*Parameters!$D$13</f>
        <v>23534550</v>
      </c>
      <c r="M115" s="31">
        <f t="shared" si="11"/>
        <v>12598100</v>
      </c>
      <c r="N115" s="31">
        <f>Parameters!$D$22*(L115-M115)</f>
        <v>2734112.5</v>
      </c>
      <c r="O115" s="32">
        <f t="shared" si="12"/>
        <v>8202337.5</v>
      </c>
    </row>
    <row r="116" spans="1:15" x14ac:dyDescent="0.3">
      <c r="A116" s="35">
        <f>Data!A116</f>
        <v>44721</v>
      </c>
      <c r="B116" s="30">
        <f t="shared" si="17"/>
        <v>10</v>
      </c>
      <c r="C116" s="30">
        <v>114</v>
      </c>
      <c r="D116" s="30">
        <f>Data!B116</f>
        <v>5853</v>
      </c>
      <c r="E116" s="30">
        <f>Parameters!$D$8*'Base Scenario'!D116</f>
        <v>5853</v>
      </c>
      <c r="F116" s="30">
        <f>D116*Parameters!$D$9</f>
        <v>11706</v>
      </c>
      <c r="G116" s="30" t="str">
        <f t="shared" si="16"/>
        <v>Offseason</v>
      </c>
      <c r="H116" s="31">
        <f>D116*Parameters!$D$4+E116*Parameters!$D$5+F116*IF(G116="Season",Parameters!$D$6,Parameters!$E$6)</f>
        <v>12291300</v>
      </c>
      <c r="I116" s="31">
        <f t="shared" si="18"/>
        <v>300000</v>
      </c>
      <c r="J116" s="31">
        <f t="shared" si="19"/>
        <v>70000</v>
      </c>
      <c r="K116" s="31">
        <f>IF(G116="Season",Parameters!$D$18,Parameters!$E$18)</f>
        <v>25000</v>
      </c>
      <c r="L116" s="31">
        <f>D116*IF(G116="Season",Parameters!$D$11,Parameters!$E$11)+E116*Parameters!$D$12+F116*Parameters!$D$13</f>
        <v>23704650</v>
      </c>
      <c r="M116" s="31">
        <f t="shared" si="11"/>
        <v>12686300</v>
      </c>
      <c r="N116" s="31">
        <f>Parameters!$D$22*(L116-M116)</f>
        <v>2754587.5</v>
      </c>
      <c r="O116" s="32">
        <f t="shared" si="12"/>
        <v>8263762.5</v>
      </c>
    </row>
    <row r="117" spans="1:15" x14ac:dyDescent="0.3">
      <c r="A117" s="35">
        <f>Data!A117</f>
        <v>44751</v>
      </c>
      <c r="B117" s="30">
        <f t="shared" si="17"/>
        <v>10</v>
      </c>
      <c r="C117" s="30">
        <v>115</v>
      </c>
      <c r="D117" s="30">
        <f>Data!B117</f>
        <v>5895</v>
      </c>
      <c r="E117" s="30">
        <f>Parameters!$D$8*'Base Scenario'!D117</f>
        <v>5895</v>
      </c>
      <c r="F117" s="30">
        <f>D117*Parameters!$D$9</f>
        <v>11790</v>
      </c>
      <c r="G117" s="30" t="str">
        <f t="shared" si="16"/>
        <v>Offseason</v>
      </c>
      <c r="H117" s="31">
        <f>D117*Parameters!$D$4+E117*Parameters!$D$5+F117*IF(G117="Season",Parameters!$D$6,Parameters!$E$6)</f>
        <v>12379500</v>
      </c>
      <c r="I117" s="31">
        <f t="shared" si="18"/>
        <v>300000</v>
      </c>
      <c r="J117" s="31">
        <f t="shared" si="19"/>
        <v>70000</v>
      </c>
      <c r="K117" s="31">
        <f>IF(G117="Season",Parameters!$D$18,Parameters!$E$18)</f>
        <v>25000</v>
      </c>
      <c r="L117" s="31">
        <f>D117*IF(G117="Season",Parameters!$D$11,Parameters!$E$11)+E117*Parameters!$D$12+F117*Parameters!$D$13</f>
        <v>23874750</v>
      </c>
      <c r="M117" s="31">
        <f t="shared" si="11"/>
        <v>12774500</v>
      </c>
      <c r="N117" s="31">
        <f>Parameters!$D$22*(L117-M117)</f>
        <v>2775062.5</v>
      </c>
      <c r="O117" s="32">
        <f t="shared" si="12"/>
        <v>8325187.5</v>
      </c>
    </row>
    <row r="118" spans="1:15" x14ac:dyDescent="0.3">
      <c r="A118" s="35">
        <f>Data!A118</f>
        <v>44782</v>
      </c>
      <c r="B118" s="30">
        <f t="shared" si="17"/>
        <v>10</v>
      </c>
      <c r="C118" s="30">
        <v>116</v>
      </c>
      <c r="D118" s="30">
        <f>Data!B118</f>
        <v>5937</v>
      </c>
      <c r="E118" s="30">
        <f>Parameters!$D$8*'Base Scenario'!D118</f>
        <v>5937</v>
      </c>
      <c r="F118" s="30">
        <f>D118*Parameters!$D$9</f>
        <v>11874</v>
      </c>
      <c r="G118" s="30" t="str">
        <f t="shared" si="16"/>
        <v>Offseason</v>
      </c>
      <c r="H118" s="31">
        <f>D118*Parameters!$D$4+E118*Parameters!$D$5+F118*IF(G118="Season",Parameters!$D$6,Parameters!$E$6)</f>
        <v>12467700</v>
      </c>
      <c r="I118" s="31">
        <f t="shared" si="18"/>
        <v>300000</v>
      </c>
      <c r="J118" s="31">
        <f t="shared" si="19"/>
        <v>70000</v>
      </c>
      <c r="K118" s="31">
        <f>IF(G118="Season",Parameters!$D$18,Parameters!$E$18)</f>
        <v>25000</v>
      </c>
      <c r="L118" s="31">
        <f>D118*IF(G118="Season",Parameters!$D$11,Parameters!$E$11)+E118*Parameters!$D$12+F118*Parameters!$D$13</f>
        <v>24044850</v>
      </c>
      <c r="M118" s="31">
        <f t="shared" si="11"/>
        <v>12862700</v>
      </c>
      <c r="N118" s="31">
        <f>Parameters!$D$22*(L118-M118)</f>
        <v>2795537.5</v>
      </c>
      <c r="O118" s="32">
        <f t="shared" si="12"/>
        <v>8386612.5</v>
      </c>
    </row>
    <row r="119" spans="1:15" x14ac:dyDescent="0.3">
      <c r="A119" s="35">
        <f>Data!A119</f>
        <v>44813</v>
      </c>
      <c r="B119" s="30">
        <f t="shared" si="17"/>
        <v>10</v>
      </c>
      <c r="C119" s="30">
        <v>117</v>
      </c>
      <c r="D119" s="30">
        <f>Data!B119</f>
        <v>5979</v>
      </c>
      <c r="E119" s="30">
        <f>Parameters!$D$8*'Base Scenario'!D119</f>
        <v>5979</v>
      </c>
      <c r="F119" s="30">
        <f>D119*Parameters!$D$9</f>
        <v>11958</v>
      </c>
      <c r="G119" s="30" t="str">
        <f t="shared" si="16"/>
        <v>Offseason</v>
      </c>
      <c r="H119" s="31">
        <f>D119*Parameters!$D$4+E119*Parameters!$D$5+F119*IF(G119="Season",Parameters!$D$6,Parameters!$E$6)</f>
        <v>12555900</v>
      </c>
      <c r="I119" s="31">
        <f t="shared" si="18"/>
        <v>300000</v>
      </c>
      <c r="J119" s="31">
        <f t="shared" si="19"/>
        <v>70000</v>
      </c>
      <c r="K119" s="31">
        <f>IF(G119="Season",Parameters!$D$18,Parameters!$E$18)</f>
        <v>25000</v>
      </c>
      <c r="L119" s="31">
        <f>D119*IF(G119="Season",Parameters!$D$11,Parameters!$E$11)+E119*Parameters!$D$12+F119*Parameters!$D$13</f>
        <v>24214950</v>
      </c>
      <c r="M119" s="31">
        <f t="shared" si="11"/>
        <v>12950900</v>
      </c>
      <c r="N119" s="31">
        <f>Parameters!$D$22*(L119-M119)</f>
        <v>2816012.5</v>
      </c>
      <c r="O119" s="32">
        <f t="shared" si="12"/>
        <v>8448037.5</v>
      </c>
    </row>
    <row r="120" spans="1:15" x14ac:dyDescent="0.3">
      <c r="A120" s="35">
        <f>Data!A120</f>
        <v>44843</v>
      </c>
      <c r="B120" s="30">
        <f t="shared" si="17"/>
        <v>10</v>
      </c>
      <c r="C120" s="30">
        <v>118</v>
      </c>
      <c r="D120" s="30">
        <f>Data!B120</f>
        <v>6000</v>
      </c>
      <c r="E120" s="30">
        <f>Parameters!$D$8*'Base Scenario'!D120</f>
        <v>6000</v>
      </c>
      <c r="F120" s="30">
        <f>D120*Parameters!$D$9</f>
        <v>12000</v>
      </c>
      <c r="G120" s="30" t="str">
        <f t="shared" si="16"/>
        <v>Offseason</v>
      </c>
      <c r="H120" s="31">
        <f>D120*Parameters!$D$4+E120*Parameters!$D$5+F120*IF(G120="Season",Parameters!$D$6,Parameters!$E$6)</f>
        <v>12600000</v>
      </c>
      <c r="I120" s="31">
        <f t="shared" si="18"/>
        <v>300000</v>
      </c>
      <c r="J120" s="31">
        <f t="shared" si="19"/>
        <v>70000</v>
      </c>
      <c r="K120" s="31">
        <f>IF(G120="Season",Parameters!$D$18,Parameters!$E$18)</f>
        <v>25000</v>
      </c>
      <c r="L120" s="31">
        <f>D120*IF(G120="Season",Parameters!$D$11,Parameters!$E$11)+E120*Parameters!$D$12+F120*Parameters!$D$13</f>
        <v>24300000</v>
      </c>
      <c r="M120" s="31">
        <f t="shared" si="11"/>
        <v>12995000</v>
      </c>
      <c r="N120" s="31">
        <f>Parameters!$D$22*(L120-M120)</f>
        <v>2826250</v>
      </c>
      <c r="O120" s="32">
        <f t="shared" si="12"/>
        <v>8478750</v>
      </c>
    </row>
    <row r="121" spans="1:15" x14ac:dyDescent="0.3">
      <c r="A121" s="35">
        <f>Data!A121</f>
        <v>44874</v>
      </c>
      <c r="B121" s="30">
        <f t="shared" si="17"/>
        <v>10</v>
      </c>
      <c r="C121" s="30">
        <v>119</v>
      </c>
      <c r="D121" s="30">
        <f>Data!B121</f>
        <v>6000</v>
      </c>
      <c r="E121" s="30">
        <f>Parameters!$D$8*'Base Scenario'!D121</f>
        <v>6000</v>
      </c>
      <c r="F121" s="30">
        <f>D121*Parameters!$D$9</f>
        <v>12000</v>
      </c>
      <c r="G121" s="30" t="str">
        <f t="shared" si="16"/>
        <v>Offseason</v>
      </c>
      <c r="H121" s="31">
        <f>D121*Parameters!$D$4+E121*Parameters!$D$5+F121*IF(G121="Season",Parameters!$D$6,Parameters!$E$6)</f>
        <v>12600000</v>
      </c>
      <c r="I121" s="31">
        <f t="shared" si="18"/>
        <v>300000</v>
      </c>
      <c r="J121" s="31">
        <f t="shared" si="19"/>
        <v>70000</v>
      </c>
      <c r="K121" s="31">
        <f>IF(G121="Season",Parameters!$D$18,Parameters!$E$18)</f>
        <v>25000</v>
      </c>
      <c r="L121" s="31">
        <f>D121*IF(G121="Season",Parameters!$D$11,Parameters!$E$11)+E121*Parameters!$D$12+F121*Parameters!$D$13</f>
        <v>24300000</v>
      </c>
      <c r="M121" s="31">
        <f t="shared" si="11"/>
        <v>12995000</v>
      </c>
      <c r="N121" s="31">
        <f>Parameters!$D$22*(L121-M121)</f>
        <v>2826250</v>
      </c>
      <c r="O121" s="32">
        <f t="shared" si="12"/>
        <v>8478750</v>
      </c>
    </row>
    <row r="122" spans="1:15" x14ac:dyDescent="0.3">
      <c r="A122" s="35">
        <f>Data!A122</f>
        <v>44904</v>
      </c>
      <c r="B122" s="30">
        <f t="shared" si="17"/>
        <v>10</v>
      </c>
      <c r="C122" s="30">
        <v>120</v>
      </c>
      <c r="D122" s="30">
        <f>Data!B122</f>
        <v>6000</v>
      </c>
      <c r="E122" s="30">
        <f>Parameters!$D$8*'Base Scenario'!D122</f>
        <v>6000</v>
      </c>
      <c r="F122" s="30">
        <f>D122*Parameters!$D$9</f>
        <v>12000</v>
      </c>
      <c r="G122" s="30" t="str">
        <f t="shared" si="16"/>
        <v>Offseason</v>
      </c>
      <c r="H122" s="31">
        <f>D122*Parameters!$D$4+E122*Parameters!$D$5+F122*IF(G122="Season",Parameters!$D$6,Parameters!$E$6)</f>
        <v>12600000</v>
      </c>
      <c r="I122" s="31">
        <f t="shared" si="18"/>
        <v>300000</v>
      </c>
      <c r="J122" s="31">
        <f t="shared" si="19"/>
        <v>70000</v>
      </c>
      <c r="K122" s="31">
        <f>IF(G122="Season",Parameters!$D$18,Parameters!$E$18)</f>
        <v>25000</v>
      </c>
      <c r="L122" s="31">
        <f>D122*IF(G122="Season",Parameters!$D$11,Parameters!$E$11)+E122*Parameters!$D$12+F122*Parameters!$D$13</f>
        <v>24300000</v>
      </c>
      <c r="M122" s="31">
        <f t="shared" si="11"/>
        <v>12995000</v>
      </c>
      <c r="N122" s="31">
        <f>Parameters!$D$22*(L122-M122)</f>
        <v>2826250</v>
      </c>
      <c r="O122" s="32">
        <f t="shared" si="12"/>
        <v>8478750</v>
      </c>
    </row>
    <row r="123" spans="1:15" x14ac:dyDescent="0.3">
      <c r="H123" s="33"/>
      <c r="I123" s="33"/>
      <c r="J123" s="33"/>
      <c r="K123" s="33"/>
      <c r="L123" s="33"/>
      <c r="M123" s="33"/>
      <c r="N123" s="33"/>
      <c r="O123" s="34"/>
    </row>
    <row r="124" spans="1:15" x14ac:dyDescent="0.3">
      <c r="H124" s="33"/>
      <c r="I124" s="33"/>
      <c r="J124" s="33"/>
      <c r="K124" s="33"/>
      <c r="L124" s="33"/>
      <c r="M124" s="33"/>
      <c r="N124" s="33"/>
      <c r="O124" s="34"/>
    </row>
    <row r="125" spans="1:15" x14ac:dyDescent="0.3">
      <c r="H125" s="33"/>
      <c r="I125" s="33"/>
      <c r="J125" s="33"/>
      <c r="K125" s="33"/>
      <c r="L125" s="33"/>
      <c r="M125" s="33"/>
      <c r="N125" s="33"/>
      <c r="O125" s="34"/>
    </row>
    <row r="126" spans="1:15" x14ac:dyDescent="0.3">
      <c r="H126" s="33"/>
      <c r="I126" s="33"/>
      <c r="J126" s="33"/>
      <c r="K126" s="33"/>
      <c r="L126" s="33"/>
      <c r="M126" s="33"/>
      <c r="N126" s="33"/>
      <c r="O126" s="34"/>
    </row>
    <row r="127" spans="1:15" x14ac:dyDescent="0.3">
      <c r="H127" s="33"/>
      <c r="I127" s="33"/>
      <c r="J127" s="33"/>
      <c r="K127" s="33"/>
      <c r="L127" s="33"/>
      <c r="M127" s="33"/>
      <c r="N127" s="33"/>
      <c r="O127" s="34"/>
    </row>
    <row r="128" spans="1:15" x14ac:dyDescent="0.3">
      <c r="H128" s="33"/>
      <c r="I128" s="33"/>
      <c r="J128" s="33"/>
      <c r="K128" s="33"/>
      <c r="L128" s="33"/>
      <c r="M128" s="33"/>
      <c r="N128" s="33"/>
      <c r="O128" s="34"/>
    </row>
    <row r="129" spans="8:15" x14ac:dyDescent="0.3">
      <c r="H129" s="33"/>
      <c r="I129" s="33"/>
      <c r="J129" s="33"/>
      <c r="K129" s="33"/>
      <c r="L129" s="33"/>
      <c r="M129" s="33"/>
      <c r="N129" s="33"/>
      <c r="O129" s="34"/>
    </row>
    <row r="130" spans="8:15" x14ac:dyDescent="0.3">
      <c r="H130" s="33"/>
      <c r="I130" s="33"/>
      <c r="J130" s="33"/>
      <c r="K130" s="33"/>
      <c r="L130" s="33"/>
      <c r="M130" s="33"/>
      <c r="N130" s="33"/>
      <c r="O130" s="34"/>
    </row>
    <row r="131" spans="8:15" x14ac:dyDescent="0.3">
      <c r="H131" s="33"/>
      <c r="I131" s="33"/>
      <c r="J131" s="33"/>
      <c r="K131" s="33"/>
      <c r="L131" s="33"/>
      <c r="M131" s="33"/>
      <c r="N131" s="33"/>
      <c r="O131" s="34"/>
    </row>
    <row r="132" spans="8:15" x14ac:dyDescent="0.3">
      <c r="H132" s="33"/>
      <c r="I132" s="33"/>
      <c r="J132" s="33"/>
      <c r="K132" s="33"/>
      <c r="L132" s="33"/>
      <c r="M132" s="33"/>
      <c r="N132" s="33"/>
      <c r="O132" s="34"/>
    </row>
    <row r="133" spans="8:15" x14ac:dyDescent="0.3">
      <c r="H133" s="33"/>
      <c r="I133" s="33"/>
      <c r="J133" s="33"/>
      <c r="K133" s="33"/>
      <c r="L133" s="33"/>
      <c r="M133" s="33"/>
      <c r="N133" s="33"/>
      <c r="O133" s="34"/>
    </row>
    <row r="134" spans="8:15" x14ac:dyDescent="0.3">
      <c r="H134" s="33"/>
      <c r="I134" s="33"/>
      <c r="J134" s="33"/>
      <c r="K134" s="33"/>
      <c r="L134" s="33"/>
      <c r="M134" s="33"/>
      <c r="N134" s="33"/>
      <c r="O134" s="34"/>
    </row>
    <row r="135" spans="8:15" x14ac:dyDescent="0.3">
      <c r="H135" s="33"/>
      <c r="I135" s="33"/>
      <c r="J135" s="33"/>
      <c r="K135" s="33"/>
      <c r="L135" s="33"/>
      <c r="M135" s="33"/>
      <c r="N135" s="33"/>
      <c r="O135" s="34"/>
    </row>
    <row r="136" spans="8:15" x14ac:dyDescent="0.3">
      <c r="H136" s="33"/>
      <c r="I136" s="33"/>
      <c r="J136" s="33"/>
      <c r="K136" s="33"/>
      <c r="L136" s="33"/>
      <c r="M136" s="33"/>
      <c r="N136" s="33"/>
      <c r="O136" s="34"/>
    </row>
    <row r="137" spans="8:15" x14ac:dyDescent="0.3">
      <c r="H137" s="33"/>
      <c r="I137" s="33"/>
      <c r="J137" s="33"/>
      <c r="K137" s="33"/>
      <c r="L137" s="33"/>
      <c r="M137" s="33"/>
      <c r="N137" s="33"/>
      <c r="O137" s="34"/>
    </row>
    <row r="138" spans="8:15" x14ac:dyDescent="0.3">
      <c r="H138" s="33"/>
      <c r="I138" s="33"/>
      <c r="J138" s="33"/>
      <c r="K138" s="33"/>
      <c r="L138" s="33"/>
      <c r="M138" s="33"/>
      <c r="N138" s="33"/>
      <c r="O138" s="34"/>
    </row>
    <row r="139" spans="8:15" x14ac:dyDescent="0.3">
      <c r="H139" s="33"/>
      <c r="I139" s="33"/>
      <c r="J139" s="33"/>
      <c r="K139" s="33"/>
      <c r="L139" s="33"/>
      <c r="M139" s="33"/>
      <c r="N139" s="33"/>
      <c r="O139" s="34"/>
    </row>
    <row r="140" spans="8:15" x14ac:dyDescent="0.3">
      <c r="H140" s="33"/>
      <c r="I140" s="33"/>
      <c r="J140" s="33"/>
      <c r="K140" s="33"/>
      <c r="L140" s="33"/>
      <c r="M140" s="33"/>
      <c r="N140" s="33"/>
      <c r="O140" s="34"/>
    </row>
    <row r="141" spans="8:15" x14ac:dyDescent="0.3">
      <c r="H141" s="33"/>
      <c r="I141" s="33"/>
      <c r="J141" s="33"/>
      <c r="K141" s="33"/>
      <c r="L141" s="33"/>
      <c r="M141" s="33"/>
      <c r="N141" s="33"/>
      <c r="O141" s="34"/>
    </row>
    <row r="142" spans="8:15" x14ac:dyDescent="0.3">
      <c r="H142" s="33"/>
      <c r="I142" s="33"/>
      <c r="J142" s="33"/>
      <c r="K142" s="33"/>
      <c r="L142" s="33"/>
      <c r="M142" s="33"/>
      <c r="N142" s="33"/>
      <c r="O142" s="34"/>
    </row>
    <row r="143" spans="8:15" x14ac:dyDescent="0.3">
      <c r="H143" s="33"/>
      <c r="I143" s="33"/>
      <c r="J143" s="33"/>
      <c r="K143" s="33"/>
      <c r="L143" s="33"/>
      <c r="M143" s="33"/>
      <c r="N143" s="33"/>
      <c r="O143" s="34"/>
    </row>
    <row r="144" spans="8:15" x14ac:dyDescent="0.3">
      <c r="H144" s="33"/>
      <c r="I144" s="33"/>
      <c r="J144" s="33"/>
      <c r="K144" s="33"/>
      <c r="L144" s="33"/>
      <c r="M144" s="33"/>
      <c r="N144" s="33"/>
      <c r="O144" s="34"/>
    </row>
    <row r="145" spans="8:15" x14ac:dyDescent="0.3">
      <c r="H145" s="33"/>
      <c r="I145" s="33"/>
      <c r="J145" s="33"/>
      <c r="K145" s="33"/>
      <c r="L145" s="33"/>
      <c r="M145" s="33"/>
      <c r="N145" s="33"/>
      <c r="O145" s="34"/>
    </row>
    <row r="146" spans="8:15" x14ac:dyDescent="0.3">
      <c r="H146" s="33"/>
      <c r="I146" s="33"/>
      <c r="J146" s="33"/>
      <c r="K146" s="33"/>
      <c r="L146" s="33"/>
      <c r="M146" s="33"/>
      <c r="N146" s="33"/>
      <c r="O146" s="34"/>
    </row>
    <row r="147" spans="8:15" x14ac:dyDescent="0.3">
      <c r="H147" s="33"/>
      <c r="I147" s="33"/>
      <c r="J147" s="33"/>
      <c r="K147" s="33"/>
      <c r="L147" s="33"/>
      <c r="M147" s="33"/>
      <c r="N147" s="33"/>
      <c r="O147" s="34"/>
    </row>
    <row r="148" spans="8:15" x14ac:dyDescent="0.3">
      <c r="H148" s="33"/>
      <c r="I148" s="33"/>
      <c r="J148" s="33"/>
      <c r="K148" s="33"/>
      <c r="L148" s="33"/>
      <c r="M148" s="33"/>
      <c r="N148" s="33"/>
      <c r="O148" s="34"/>
    </row>
    <row r="149" spans="8:15" x14ac:dyDescent="0.3">
      <c r="H149" s="33"/>
      <c r="I149" s="33"/>
      <c r="J149" s="33"/>
      <c r="K149" s="33"/>
      <c r="L149" s="33"/>
      <c r="M149" s="33"/>
      <c r="N149" s="33"/>
      <c r="O149" s="34"/>
    </row>
    <row r="150" spans="8:15" x14ac:dyDescent="0.3">
      <c r="H150" s="33"/>
      <c r="I150" s="33"/>
      <c r="J150" s="33"/>
      <c r="K150" s="33"/>
      <c r="L150" s="33"/>
      <c r="M150" s="33"/>
      <c r="N150" s="33"/>
      <c r="O150" s="34"/>
    </row>
    <row r="151" spans="8:15" x14ac:dyDescent="0.3">
      <c r="H151" s="33"/>
      <c r="I151" s="33"/>
      <c r="J151" s="33"/>
      <c r="K151" s="33"/>
      <c r="L151" s="33"/>
      <c r="M151" s="33"/>
      <c r="N151" s="33"/>
      <c r="O151" s="34"/>
    </row>
    <row r="152" spans="8:15" x14ac:dyDescent="0.3">
      <c r="H152" s="33"/>
      <c r="I152" s="33"/>
      <c r="J152" s="33"/>
      <c r="K152" s="33"/>
      <c r="L152" s="33"/>
      <c r="M152" s="33"/>
      <c r="N152" s="33"/>
      <c r="O152" s="34"/>
    </row>
    <row r="153" spans="8:15" x14ac:dyDescent="0.3">
      <c r="H153" s="33"/>
      <c r="I153" s="33"/>
      <c r="J153" s="33"/>
      <c r="K153" s="33"/>
      <c r="L153" s="33"/>
      <c r="M153" s="33"/>
      <c r="N153" s="33"/>
      <c r="O153" s="34"/>
    </row>
    <row r="154" spans="8:15" x14ac:dyDescent="0.3">
      <c r="H154" s="33"/>
      <c r="I154" s="33"/>
      <c r="J154" s="33"/>
      <c r="K154" s="33"/>
      <c r="L154" s="33"/>
      <c r="M154" s="33"/>
      <c r="N154" s="33"/>
      <c r="O154" s="34"/>
    </row>
    <row r="155" spans="8:15" x14ac:dyDescent="0.3">
      <c r="H155" s="33"/>
      <c r="I155" s="33"/>
      <c r="J155" s="33"/>
      <c r="K155" s="33"/>
      <c r="L155" s="33"/>
      <c r="M155" s="33"/>
      <c r="N155" s="33"/>
      <c r="O155" s="34"/>
    </row>
    <row r="156" spans="8:15" x14ac:dyDescent="0.3">
      <c r="H156" s="33"/>
      <c r="I156" s="33"/>
      <c r="J156" s="33"/>
      <c r="K156" s="33"/>
      <c r="L156" s="33"/>
      <c r="M156" s="33"/>
      <c r="N156" s="33"/>
      <c r="O156" s="34"/>
    </row>
    <row r="157" spans="8:15" x14ac:dyDescent="0.3">
      <c r="H157" s="33"/>
      <c r="I157" s="33"/>
      <c r="J157" s="33"/>
      <c r="K157" s="33"/>
      <c r="L157" s="33"/>
      <c r="M157" s="33"/>
      <c r="N157" s="33"/>
      <c r="O157" s="34"/>
    </row>
    <row r="158" spans="8:15" x14ac:dyDescent="0.3">
      <c r="H158" s="33"/>
      <c r="I158" s="33"/>
      <c r="J158" s="33"/>
      <c r="K158" s="33"/>
      <c r="L158" s="33"/>
      <c r="M158" s="33"/>
      <c r="N158" s="33"/>
      <c r="O158" s="34"/>
    </row>
    <row r="159" spans="8:15" x14ac:dyDescent="0.3">
      <c r="H159" s="33"/>
      <c r="I159" s="33"/>
      <c r="J159" s="33"/>
      <c r="K159" s="33"/>
      <c r="L159" s="33"/>
      <c r="M159" s="33"/>
      <c r="N159" s="33"/>
      <c r="O159" s="34"/>
    </row>
    <row r="160" spans="8:15" x14ac:dyDescent="0.3">
      <c r="H160" s="33"/>
      <c r="I160" s="33"/>
      <c r="J160" s="33"/>
      <c r="K160" s="33"/>
      <c r="L160" s="33"/>
      <c r="M160" s="33"/>
      <c r="N160" s="33"/>
      <c r="O160" s="34"/>
    </row>
    <row r="161" spans="8:15" x14ac:dyDescent="0.3">
      <c r="H161" s="33"/>
      <c r="I161" s="33"/>
      <c r="J161" s="33"/>
      <c r="K161" s="33"/>
      <c r="L161" s="33"/>
      <c r="M161" s="33"/>
      <c r="N161" s="33"/>
      <c r="O161" s="34"/>
    </row>
    <row r="162" spans="8:15" x14ac:dyDescent="0.3">
      <c r="H162" s="33"/>
      <c r="I162" s="33"/>
      <c r="J162" s="33"/>
      <c r="K162" s="33"/>
      <c r="L162" s="33"/>
      <c r="M162" s="33"/>
      <c r="N162" s="33"/>
      <c r="O162" s="34"/>
    </row>
    <row r="163" spans="8:15" x14ac:dyDescent="0.3">
      <c r="H163" s="33"/>
      <c r="I163" s="33"/>
      <c r="J163" s="33"/>
      <c r="K163" s="33"/>
      <c r="L163" s="33"/>
      <c r="M163" s="33"/>
      <c r="N163" s="33"/>
      <c r="O163" s="34"/>
    </row>
    <row r="164" spans="8:15" x14ac:dyDescent="0.3">
      <c r="H164" s="33"/>
      <c r="I164" s="33"/>
      <c r="J164" s="33"/>
      <c r="K164" s="33"/>
      <c r="L164" s="33"/>
      <c r="M164" s="33"/>
      <c r="N164" s="33"/>
      <c r="O164" s="34"/>
    </row>
    <row r="165" spans="8:15" x14ac:dyDescent="0.3">
      <c r="H165" s="33"/>
      <c r="I165" s="33"/>
      <c r="J165" s="33"/>
      <c r="K165" s="33"/>
      <c r="L165" s="33"/>
      <c r="M165" s="33"/>
      <c r="N165" s="33"/>
      <c r="O165" s="34"/>
    </row>
    <row r="166" spans="8:15" x14ac:dyDescent="0.3">
      <c r="H166" s="33"/>
      <c r="I166" s="33"/>
      <c r="J166" s="33"/>
      <c r="K166" s="33"/>
      <c r="L166" s="33"/>
      <c r="M166" s="33"/>
      <c r="N166" s="33"/>
      <c r="O166" s="34"/>
    </row>
    <row r="167" spans="8:15" x14ac:dyDescent="0.3">
      <c r="H167" s="33"/>
      <c r="I167" s="33"/>
      <c r="J167" s="33"/>
      <c r="K167" s="33"/>
      <c r="L167" s="33"/>
      <c r="M167" s="33"/>
      <c r="N167" s="33"/>
      <c r="O167" s="34"/>
    </row>
    <row r="168" spans="8:15" x14ac:dyDescent="0.3">
      <c r="H168" s="33"/>
      <c r="I168" s="33"/>
      <c r="J168" s="33"/>
      <c r="K168" s="33"/>
      <c r="L168" s="33"/>
      <c r="M168" s="33"/>
      <c r="N168" s="33"/>
      <c r="O168" s="34"/>
    </row>
    <row r="169" spans="8:15" x14ac:dyDescent="0.3">
      <c r="H169" s="33"/>
      <c r="I169" s="33"/>
      <c r="J169" s="33"/>
      <c r="K169" s="33"/>
      <c r="L169" s="33"/>
      <c r="M169" s="33"/>
      <c r="N169" s="33"/>
      <c r="O169" s="34"/>
    </row>
    <row r="170" spans="8:15" x14ac:dyDescent="0.3">
      <c r="H170" s="33"/>
      <c r="I170" s="33"/>
      <c r="J170" s="33"/>
      <c r="K170" s="33"/>
      <c r="L170" s="33"/>
      <c r="M170" s="33"/>
      <c r="N170" s="33"/>
      <c r="O170" s="34"/>
    </row>
    <row r="171" spans="8:15" x14ac:dyDescent="0.3">
      <c r="H171" s="33"/>
      <c r="I171" s="33"/>
      <c r="J171" s="33"/>
      <c r="K171" s="33"/>
      <c r="L171" s="33"/>
      <c r="M171" s="33"/>
      <c r="N171" s="33"/>
      <c r="O171" s="34"/>
    </row>
    <row r="172" spans="8:15" x14ac:dyDescent="0.3">
      <c r="H172" s="33"/>
      <c r="I172" s="33"/>
      <c r="J172" s="33"/>
      <c r="K172" s="33"/>
      <c r="L172" s="33"/>
      <c r="M172" s="33"/>
      <c r="N172" s="33"/>
      <c r="O172" s="34"/>
    </row>
    <row r="173" spans="8:15" x14ac:dyDescent="0.3">
      <c r="H173" s="33"/>
      <c r="I173" s="33"/>
      <c r="J173" s="33"/>
      <c r="K173" s="33"/>
      <c r="L173" s="33"/>
      <c r="M173" s="33"/>
      <c r="N173" s="33"/>
      <c r="O173" s="34"/>
    </row>
    <row r="174" spans="8:15" x14ac:dyDescent="0.3">
      <c r="H174" s="33"/>
      <c r="I174" s="33"/>
      <c r="J174" s="33"/>
      <c r="K174" s="33"/>
      <c r="L174" s="33"/>
      <c r="M174" s="33"/>
      <c r="N174" s="33"/>
      <c r="O174" s="34"/>
    </row>
    <row r="175" spans="8:15" x14ac:dyDescent="0.3">
      <c r="H175" s="33"/>
      <c r="I175" s="33"/>
      <c r="J175" s="33"/>
      <c r="K175" s="33"/>
      <c r="L175" s="33"/>
      <c r="M175" s="33"/>
      <c r="N175" s="33"/>
      <c r="O175" s="34"/>
    </row>
    <row r="176" spans="8:15" x14ac:dyDescent="0.3">
      <c r="H176" s="33"/>
      <c r="I176" s="33"/>
      <c r="J176" s="33"/>
      <c r="K176" s="33"/>
      <c r="L176" s="33"/>
      <c r="M176" s="33"/>
      <c r="N176" s="33"/>
      <c r="O176" s="34"/>
    </row>
    <row r="177" spans="8:15" x14ac:dyDescent="0.3">
      <c r="H177" s="33"/>
      <c r="I177" s="33"/>
      <c r="J177" s="33"/>
      <c r="K177" s="33"/>
      <c r="L177" s="33"/>
      <c r="M177" s="33"/>
      <c r="N177" s="33"/>
      <c r="O177" s="34"/>
    </row>
    <row r="178" spans="8:15" x14ac:dyDescent="0.3">
      <c r="H178" s="33"/>
      <c r="I178" s="33"/>
      <c r="J178" s="33"/>
      <c r="K178" s="33"/>
      <c r="L178" s="33"/>
      <c r="M178" s="33"/>
      <c r="N178" s="33"/>
      <c r="O178" s="34"/>
    </row>
    <row r="179" spans="8:15" x14ac:dyDescent="0.3">
      <c r="H179" s="33"/>
      <c r="I179" s="33"/>
      <c r="J179" s="33"/>
      <c r="K179" s="33"/>
      <c r="L179" s="33"/>
      <c r="M179" s="33"/>
      <c r="N179" s="33"/>
      <c r="O179" s="34"/>
    </row>
    <row r="180" spans="8:15" x14ac:dyDescent="0.3">
      <c r="H180" s="33"/>
      <c r="I180" s="33"/>
      <c r="J180" s="33"/>
      <c r="K180" s="33"/>
      <c r="L180" s="33"/>
      <c r="M180" s="33"/>
      <c r="N180" s="33"/>
      <c r="O180" s="34"/>
    </row>
    <row r="181" spans="8:15" x14ac:dyDescent="0.3">
      <c r="H181" s="33"/>
      <c r="I181" s="33"/>
      <c r="J181" s="33"/>
      <c r="K181" s="33"/>
      <c r="L181" s="33"/>
      <c r="M181" s="33"/>
      <c r="N181" s="33"/>
      <c r="O181" s="34"/>
    </row>
    <row r="182" spans="8:15" x14ac:dyDescent="0.3">
      <c r="H182" s="33"/>
      <c r="I182" s="33"/>
      <c r="J182" s="33"/>
      <c r="K182" s="33"/>
      <c r="L182" s="33"/>
      <c r="M182" s="33"/>
      <c r="N182" s="33"/>
      <c r="O182" s="34"/>
    </row>
    <row r="183" spans="8:15" x14ac:dyDescent="0.3">
      <c r="H183" s="33"/>
      <c r="I183" s="33"/>
      <c r="J183" s="33"/>
      <c r="K183" s="33"/>
      <c r="L183" s="33"/>
      <c r="M183" s="33"/>
      <c r="N183" s="33"/>
      <c r="O183" s="34"/>
    </row>
    <row r="184" spans="8:15" x14ac:dyDescent="0.3">
      <c r="H184" s="33"/>
      <c r="I184" s="33"/>
      <c r="J184" s="33"/>
      <c r="K184" s="33"/>
      <c r="L184" s="33"/>
      <c r="M184" s="33"/>
      <c r="N184" s="33"/>
      <c r="O184" s="34"/>
    </row>
    <row r="185" spans="8:15" x14ac:dyDescent="0.3">
      <c r="H185" s="33"/>
      <c r="I185" s="33"/>
      <c r="J185" s="33"/>
      <c r="K185" s="33"/>
      <c r="L185" s="33"/>
      <c r="M185" s="33"/>
      <c r="N185" s="33"/>
      <c r="O185" s="34"/>
    </row>
    <row r="186" spans="8:15" x14ac:dyDescent="0.3">
      <c r="H186" s="33"/>
      <c r="I186" s="33"/>
      <c r="J186" s="33"/>
      <c r="K186" s="33"/>
      <c r="L186" s="33"/>
      <c r="M186" s="33"/>
      <c r="N186" s="33"/>
      <c r="O186" s="34"/>
    </row>
    <row r="187" spans="8:15" x14ac:dyDescent="0.3">
      <c r="H187" s="33"/>
      <c r="I187" s="33"/>
      <c r="J187" s="33"/>
      <c r="K187" s="33"/>
      <c r="L187" s="33"/>
      <c r="M187" s="33"/>
      <c r="N187" s="33"/>
      <c r="O187" s="34"/>
    </row>
    <row r="188" spans="8:15" x14ac:dyDescent="0.3">
      <c r="H188" s="33"/>
      <c r="I188" s="33"/>
      <c r="J188" s="33"/>
      <c r="K188" s="33"/>
      <c r="L188" s="33"/>
      <c r="M188" s="33"/>
      <c r="N188" s="33"/>
      <c r="O188" s="34"/>
    </row>
    <row r="189" spans="8:15" x14ac:dyDescent="0.3">
      <c r="H189" s="33"/>
      <c r="I189" s="33"/>
      <c r="J189" s="33"/>
      <c r="K189" s="33"/>
      <c r="L189" s="33"/>
      <c r="M189" s="33"/>
      <c r="N189" s="33"/>
      <c r="O189" s="34"/>
    </row>
    <row r="190" spans="8:15" x14ac:dyDescent="0.3">
      <c r="H190" s="33"/>
      <c r="I190" s="33"/>
      <c r="J190" s="33"/>
      <c r="K190" s="33"/>
      <c r="L190" s="33"/>
      <c r="M190" s="33"/>
      <c r="N190" s="33"/>
      <c r="O190" s="34"/>
    </row>
    <row r="191" spans="8:15" x14ac:dyDescent="0.3">
      <c r="H191" s="33"/>
      <c r="I191" s="33"/>
      <c r="J191" s="33"/>
      <c r="K191" s="33"/>
      <c r="L191" s="33"/>
      <c r="M191" s="33"/>
      <c r="N191" s="33"/>
      <c r="O191" s="34"/>
    </row>
    <row r="192" spans="8:15" x14ac:dyDescent="0.3">
      <c r="H192" s="33"/>
      <c r="I192" s="33"/>
      <c r="J192" s="33"/>
      <c r="K192" s="33"/>
      <c r="L192" s="33"/>
      <c r="M192" s="33"/>
      <c r="N192" s="33"/>
      <c r="O192" s="34"/>
    </row>
    <row r="193" spans="8:15" x14ac:dyDescent="0.3">
      <c r="H193" s="33"/>
      <c r="I193" s="33"/>
      <c r="J193" s="33"/>
      <c r="K193" s="33"/>
      <c r="L193" s="33"/>
      <c r="M193" s="33"/>
      <c r="N193" s="33"/>
      <c r="O193" s="34"/>
    </row>
    <row r="194" spans="8:15" x14ac:dyDescent="0.3">
      <c r="H194" s="33"/>
      <c r="I194" s="33"/>
      <c r="J194" s="33"/>
      <c r="K194" s="33"/>
      <c r="L194" s="33"/>
      <c r="M194" s="33"/>
      <c r="N194" s="33"/>
      <c r="O194" s="34"/>
    </row>
    <row r="195" spans="8:15" x14ac:dyDescent="0.3">
      <c r="H195" s="33"/>
      <c r="I195" s="33"/>
      <c r="J195" s="33"/>
      <c r="K195" s="33"/>
      <c r="L195" s="33"/>
      <c r="M195" s="33"/>
      <c r="N195" s="33"/>
      <c r="O195" s="34"/>
    </row>
    <row r="196" spans="8:15" x14ac:dyDescent="0.3">
      <c r="H196" s="33"/>
      <c r="I196" s="33"/>
      <c r="J196" s="33"/>
      <c r="K196" s="33"/>
      <c r="L196" s="33"/>
      <c r="M196" s="33"/>
      <c r="N196" s="33"/>
      <c r="O196" s="34"/>
    </row>
    <row r="197" spans="8:15" x14ac:dyDescent="0.3">
      <c r="H197" s="33"/>
      <c r="I197" s="33"/>
      <c r="J197" s="33"/>
      <c r="K197" s="33"/>
      <c r="L197" s="33"/>
      <c r="M197" s="33"/>
      <c r="N197" s="33"/>
      <c r="O197" s="34"/>
    </row>
    <row r="198" spans="8:15" x14ac:dyDescent="0.3">
      <c r="H198" s="33"/>
      <c r="I198" s="33"/>
      <c r="J198" s="33"/>
      <c r="K198" s="33"/>
      <c r="L198" s="33"/>
      <c r="M198" s="33"/>
      <c r="N198" s="33"/>
      <c r="O198" s="34"/>
    </row>
    <row r="199" spans="8:15" x14ac:dyDescent="0.3">
      <c r="H199" s="33"/>
      <c r="I199" s="33"/>
      <c r="J199" s="33"/>
      <c r="K199" s="33"/>
      <c r="L199" s="33"/>
      <c r="M199" s="33"/>
      <c r="N199" s="33"/>
      <c r="O199" s="34"/>
    </row>
    <row r="200" spans="8:15" x14ac:dyDescent="0.3">
      <c r="H200" s="33"/>
      <c r="I200" s="33"/>
      <c r="J200" s="33"/>
      <c r="K200" s="33"/>
      <c r="L200" s="33"/>
      <c r="M200" s="33"/>
      <c r="N200" s="33"/>
      <c r="O200" s="34"/>
    </row>
    <row r="201" spans="8:15" x14ac:dyDescent="0.3">
      <c r="H201" s="33"/>
      <c r="I201" s="33"/>
      <c r="J201" s="33"/>
      <c r="K201" s="33"/>
      <c r="L201" s="33"/>
      <c r="M201" s="33"/>
      <c r="N201" s="33"/>
      <c r="O201" s="34"/>
    </row>
    <row r="202" spans="8:15" x14ac:dyDescent="0.3">
      <c r="H202" s="33"/>
      <c r="I202" s="33"/>
      <c r="J202" s="33"/>
      <c r="K202" s="33"/>
      <c r="L202" s="33"/>
      <c r="M202" s="33"/>
      <c r="N202" s="33"/>
      <c r="O202" s="34"/>
    </row>
    <row r="203" spans="8:15" x14ac:dyDescent="0.3">
      <c r="H203" s="33"/>
      <c r="I203" s="33"/>
      <c r="J203" s="33"/>
      <c r="K203" s="33"/>
      <c r="L203" s="33"/>
      <c r="M203" s="33"/>
      <c r="N203" s="33"/>
      <c r="O203" s="34"/>
    </row>
    <row r="204" spans="8:15" x14ac:dyDescent="0.3">
      <c r="H204" s="33"/>
      <c r="I204" s="33"/>
      <c r="J204" s="33"/>
      <c r="K204" s="33"/>
      <c r="L204" s="33"/>
      <c r="M204" s="33"/>
      <c r="N204" s="33"/>
      <c r="O204" s="34"/>
    </row>
    <row r="205" spans="8:15" x14ac:dyDescent="0.3">
      <c r="H205" s="33"/>
      <c r="I205" s="33"/>
      <c r="J205" s="33"/>
      <c r="K205" s="33"/>
      <c r="L205" s="33"/>
      <c r="M205" s="33"/>
      <c r="N205" s="33"/>
      <c r="O205" s="34"/>
    </row>
    <row r="206" spans="8:15" x14ac:dyDescent="0.3">
      <c r="H206" s="33"/>
      <c r="I206" s="33"/>
      <c r="J206" s="33"/>
      <c r="K206" s="33"/>
      <c r="L206" s="33"/>
      <c r="M206" s="33"/>
      <c r="N206" s="33"/>
      <c r="O206" s="34"/>
    </row>
    <row r="207" spans="8:15" x14ac:dyDescent="0.3">
      <c r="H207" s="33"/>
      <c r="I207" s="33"/>
      <c r="J207" s="33"/>
      <c r="K207" s="33"/>
      <c r="L207" s="33"/>
      <c r="M207" s="33"/>
      <c r="N207" s="33"/>
      <c r="O207" s="34"/>
    </row>
    <row r="208" spans="8:15" x14ac:dyDescent="0.3">
      <c r="H208" s="33"/>
      <c r="I208" s="33"/>
      <c r="J208" s="33"/>
      <c r="K208" s="33"/>
      <c r="L208" s="33"/>
      <c r="M208" s="33"/>
      <c r="N208" s="33"/>
      <c r="O208" s="34"/>
    </row>
    <row r="209" spans="8:15" x14ac:dyDescent="0.3">
      <c r="H209" s="33"/>
      <c r="I209" s="33"/>
      <c r="J209" s="33"/>
      <c r="K209" s="33"/>
      <c r="L209" s="33"/>
      <c r="M209" s="33"/>
      <c r="N209" s="33"/>
      <c r="O209" s="34"/>
    </row>
    <row r="210" spans="8:15" x14ac:dyDescent="0.3">
      <c r="H210" s="33"/>
      <c r="I210" s="33"/>
      <c r="J210" s="33"/>
      <c r="K210" s="33"/>
      <c r="L210" s="33"/>
      <c r="M210" s="33"/>
      <c r="N210" s="33"/>
      <c r="O210" s="34"/>
    </row>
    <row r="211" spans="8:15" x14ac:dyDescent="0.3">
      <c r="H211" s="33"/>
      <c r="I211" s="33"/>
      <c r="J211" s="33"/>
      <c r="K211" s="33"/>
      <c r="L211" s="33"/>
      <c r="M211" s="33"/>
      <c r="N211" s="33"/>
      <c r="O211" s="34"/>
    </row>
    <row r="212" spans="8:15" x14ac:dyDescent="0.3">
      <c r="H212" s="33"/>
      <c r="I212" s="33"/>
      <c r="J212" s="33"/>
      <c r="K212" s="33"/>
      <c r="L212" s="33"/>
      <c r="M212" s="33"/>
      <c r="N212" s="33"/>
      <c r="O212" s="34"/>
    </row>
    <row r="213" spans="8:15" x14ac:dyDescent="0.3">
      <c r="H213" s="33"/>
      <c r="I213" s="33"/>
      <c r="J213" s="33"/>
      <c r="K213" s="33"/>
      <c r="L213" s="33"/>
      <c r="M213" s="33"/>
      <c r="N213" s="33"/>
      <c r="O213" s="34"/>
    </row>
    <row r="214" spans="8:15" x14ac:dyDescent="0.3">
      <c r="H214" s="33"/>
      <c r="I214" s="33"/>
      <c r="J214" s="33"/>
      <c r="K214" s="33"/>
      <c r="L214" s="33"/>
      <c r="M214" s="33"/>
      <c r="N214" s="33"/>
      <c r="O214" s="34"/>
    </row>
    <row r="215" spans="8:15" x14ac:dyDescent="0.3">
      <c r="H215" s="33"/>
      <c r="I215" s="33"/>
      <c r="J215" s="33"/>
      <c r="K215" s="33"/>
      <c r="L215" s="33"/>
      <c r="M215" s="33"/>
      <c r="N215" s="33"/>
      <c r="O215" s="34"/>
    </row>
    <row r="216" spans="8:15" x14ac:dyDescent="0.3">
      <c r="H216" s="33"/>
      <c r="I216" s="33"/>
      <c r="J216" s="33"/>
      <c r="K216" s="33"/>
      <c r="L216" s="33"/>
      <c r="M216" s="33"/>
      <c r="N216" s="33"/>
      <c r="O216" s="34"/>
    </row>
    <row r="217" spans="8:15" x14ac:dyDescent="0.3">
      <c r="H217" s="33"/>
      <c r="I217" s="33"/>
      <c r="J217" s="33"/>
      <c r="K217" s="33"/>
      <c r="L217" s="33"/>
      <c r="M217" s="33"/>
      <c r="N217" s="33"/>
      <c r="O217" s="34"/>
    </row>
    <row r="218" spans="8:15" x14ac:dyDescent="0.3">
      <c r="H218" s="33"/>
      <c r="I218" s="33"/>
      <c r="J218" s="33"/>
      <c r="K218" s="33"/>
      <c r="L218" s="33"/>
      <c r="M218" s="33"/>
      <c r="N218" s="33"/>
      <c r="O218" s="34"/>
    </row>
    <row r="219" spans="8:15" x14ac:dyDescent="0.3">
      <c r="H219" s="33"/>
      <c r="I219" s="33"/>
      <c r="J219" s="33"/>
      <c r="K219" s="33"/>
      <c r="L219" s="33"/>
      <c r="M219" s="33"/>
      <c r="N219" s="33"/>
      <c r="O219" s="34"/>
    </row>
    <row r="220" spans="8:15" x14ac:dyDescent="0.3">
      <c r="H220" s="33"/>
      <c r="I220" s="33"/>
      <c r="J220" s="33"/>
      <c r="K220" s="33"/>
      <c r="L220" s="33"/>
      <c r="M220" s="33"/>
      <c r="N220" s="33"/>
      <c r="O220" s="34"/>
    </row>
    <row r="221" spans="8:15" x14ac:dyDescent="0.3">
      <c r="H221" s="33"/>
      <c r="I221" s="33"/>
      <c r="J221" s="33"/>
      <c r="K221" s="33"/>
      <c r="L221" s="33"/>
      <c r="M221" s="33"/>
      <c r="N221" s="33"/>
      <c r="O221" s="34"/>
    </row>
    <row r="222" spans="8:15" x14ac:dyDescent="0.3">
      <c r="H222" s="33"/>
      <c r="I222" s="33"/>
      <c r="J222" s="33"/>
      <c r="K222" s="33"/>
      <c r="L222" s="33"/>
      <c r="M222" s="33"/>
      <c r="N222" s="33"/>
      <c r="O222" s="34"/>
    </row>
    <row r="223" spans="8:15" x14ac:dyDescent="0.3">
      <c r="H223" s="33"/>
      <c r="I223" s="33"/>
      <c r="J223" s="33"/>
      <c r="K223" s="33"/>
      <c r="L223" s="33"/>
      <c r="M223" s="33"/>
      <c r="N223" s="33"/>
      <c r="O223" s="34"/>
    </row>
    <row r="224" spans="8:15" x14ac:dyDescent="0.3">
      <c r="H224" s="33"/>
      <c r="I224" s="33"/>
      <c r="J224" s="33"/>
      <c r="K224" s="33"/>
      <c r="L224" s="33"/>
      <c r="M224" s="33"/>
      <c r="N224" s="33"/>
      <c r="O224" s="34"/>
    </row>
    <row r="225" spans="8:15" x14ac:dyDescent="0.3">
      <c r="H225" s="33"/>
      <c r="I225" s="33"/>
      <c r="J225" s="33"/>
      <c r="K225" s="33"/>
      <c r="L225" s="33"/>
      <c r="M225" s="33"/>
      <c r="N225" s="33"/>
      <c r="O225" s="34"/>
    </row>
    <row r="226" spans="8:15" x14ac:dyDescent="0.3">
      <c r="H226" s="33"/>
      <c r="I226" s="33"/>
      <c r="J226" s="33"/>
      <c r="K226" s="33"/>
      <c r="L226" s="33"/>
      <c r="M226" s="33"/>
      <c r="N226" s="33"/>
      <c r="O226" s="34"/>
    </row>
    <row r="227" spans="8:15" x14ac:dyDescent="0.3">
      <c r="H227" s="33"/>
      <c r="I227" s="33"/>
      <c r="J227" s="33"/>
      <c r="K227" s="33"/>
      <c r="L227" s="33"/>
      <c r="M227" s="33"/>
      <c r="N227" s="33"/>
      <c r="O227" s="34"/>
    </row>
    <row r="228" spans="8:15" x14ac:dyDescent="0.3">
      <c r="H228" s="33"/>
      <c r="I228" s="33"/>
      <c r="J228" s="33"/>
      <c r="K228" s="33"/>
      <c r="L228" s="33"/>
      <c r="M228" s="33"/>
      <c r="N228" s="33"/>
      <c r="O228" s="34"/>
    </row>
    <row r="229" spans="8:15" x14ac:dyDescent="0.3">
      <c r="H229" s="33"/>
      <c r="I229" s="33"/>
      <c r="J229" s="33"/>
      <c r="K229" s="33"/>
      <c r="L229" s="33"/>
      <c r="M229" s="33"/>
      <c r="N229" s="33"/>
      <c r="O229" s="34"/>
    </row>
    <row r="230" spans="8:15" x14ac:dyDescent="0.3">
      <c r="H230" s="33"/>
      <c r="I230" s="33"/>
      <c r="J230" s="33"/>
      <c r="K230" s="33"/>
      <c r="L230" s="33"/>
      <c r="M230" s="33"/>
      <c r="N230" s="33"/>
      <c r="O230" s="34"/>
    </row>
    <row r="231" spans="8:15" x14ac:dyDescent="0.3">
      <c r="H231" s="33"/>
      <c r="I231" s="33"/>
      <c r="J231" s="33"/>
      <c r="K231" s="33"/>
      <c r="L231" s="33"/>
      <c r="M231" s="33"/>
      <c r="N231" s="33"/>
      <c r="O231" s="34"/>
    </row>
    <row r="232" spans="8:15" x14ac:dyDescent="0.3">
      <c r="H232" s="33"/>
      <c r="I232" s="33"/>
      <c r="J232" s="33"/>
      <c r="K232" s="33"/>
      <c r="L232" s="33"/>
      <c r="M232" s="33"/>
      <c r="N232" s="33"/>
      <c r="O232" s="34"/>
    </row>
    <row r="233" spans="8:15" x14ac:dyDescent="0.3">
      <c r="H233" s="33"/>
      <c r="I233" s="33"/>
      <c r="J233" s="33"/>
      <c r="K233" s="33"/>
      <c r="L233" s="33"/>
      <c r="M233" s="33"/>
      <c r="N233" s="33"/>
      <c r="O233" s="34"/>
    </row>
    <row r="234" spans="8:15" x14ac:dyDescent="0.3">
      <c r="H234" s="33"/>
      <c r="I234" s="33"/>
      <c r="J234" s="33"/>
      <c r="K234" s="33"/>
      <c r="L234" s="33"/>
      <c r="M234" s="33"/>
      <c r="N234" s="33"/>
      <c r="O234" s="34"/>
    </row>
    <row r="235" spans="8:15" x14ac:dyDescent="0.3">
      <c r="H235" s="33"/>
      <c r="I235" s="33"/>
      <c r="J235" s="33"/>
      <c r="K235" s="33"/>
      <c r="L235" s="33"/>
      <c r="M235" s="33"/>
      <c r="N235" s="33"/>
      <c r="O235" s="34"/>
    </row>
    <row r="236" spans="8:15" x14ac:dyDescent="0.3">
      <c r="H236" s="33"/>
      <c r="I236" s="33"/>
      <c r="J236" s="33"/>
      <c r="K236" s="33"/>
      <c r="L236" s="33"/>
      <c r="M236" s="33"/>
      <c r="N236" s="33"/>
      <c r="O236" s="34"/>
    </row>
    <row r="237" spans="8:15" x14ac:dyDescent="0.3">
      <c r="H237" s="33"/>
      <c r="I237" s="33"/>
      <c r="J237" s="33"/>
      <c r="K237" s="33"/>
      <c r="L237" s="33"/>
      <c r="M237" s="33"/>
      <c r="N237" s="33"/>
      <c r="O237" s="34"/>
    </row>
    <row r="238" spans="8:15" x14ac:dyDescent="0.3">
      <c r="H238" s="33"/>
      <c r="I238" s="33"/>
      <c r="J238" s="33"/>
      <c r="K238" s="33"/>
      <c r="L238" s="33"/>
      <c r="M238" s="33"/>
      <c r="N238" s="33"/>
      <c r="O238" s="34"/>
    </row>
    <row r="239" spans="8:15" x14ac:dyDescent="0.3">
      <c r="H239" s="33"/>
      <c r="I239" s="33"/>
      <c r="J239" s="33"/>
      <c r="K239" s="33"/>
      <c r="L239" s="33"/>
      <c r="M239" s="33"/>
      <c r="N239" s="33"/>
      <c r="O239" s="34"/>
    </row>
    <row r="240" spans="8:15" x14ac:dyDescent="0.3">
      <c r="H240" s="33"/>
      <c r="I240" s="33"/>
      <c r="J240" s="33"/>
      <c r="K240" s="33"/>
      <c r="L240" s="33"/>
      <c r="M240" s="33"/>
      <c r="N240" s="33"/>
      <c r="O240" s="34"/>
    </row>
    <row r="241" spans="8:15" x14ac:dyDescent="0.3">
      <c r="H241" s="33"/>
      <c r="I241" s="33"/>
      <c r="J241" s="33"/>
      <c r="K241" s="33"/>
      <c r="L241" s="33"/>
      <c r="M241" s="33"/>
      <c r="N241" s="33"/>
      <c r="O241" s="34"/>
    </row>
    <row r="242" spans="8:15" x14ac:dyDescent="0.3">
      <c r="H242" s="33"/>
      <c r="I242" s="33"/>
      <c r="J242" s="33"/>
      <c r="K242" s="33"/>
      <c r="L242" s="33"/>
      <c r="M242" s="33"/>
      <c r="N242" s="33"/>
      <c r="O242" s="34"/>
    </row>
    <row r="243" spans="8:15" x14ac:dyDescent="0.3">
      <c r="H243" s="33"/>
      <c r="I243" s="33"/>
      <c r="J243" s="33"/>
      <c r="K243" s="33"/>
      <c r="L243" s="33"/>
      <c r="M243" s="33"/>
      <c r="N243" s="33"/>
      <c r="O243" s="34"/>
    </row>
    <row r="244" spans="8:15" x14ac:dyDescent="0.3">
      <c r="H244" s="33"/>
      <c r="I244" s="33"/>
      <c r="J244" s="33"/>
      <c r="K244" s="33"/>
      <c r="L244" s="33"/>
      <c r="M244" s="33"/>
      <c r="N244" s="33"/>
      <c r="O244" s="34"/>
    </row>
    <row r="245" spans="8:15" x14ac:dyDescent="0.3">
      <c r="H245" s="33"/>
      <c r="I245" s="33"/>
      <c r="J245" s="33"/>
      <c r="K245" s="33"/>
      <c r="L245" s="33"/>
      <c r="M245" s="33"/>
      <c r="N245" s="33"/>
      <c r="O245" s="34"/>
    </row>
    <row r="246" spans="8:15" x14ac:dyDescent="0.3">
      <c r="H246" s="33"/>
      <c r="I246" s="33"/>
      <c r="J246" s="33"/>
      <c r="K246" s="33"/>
      <c r="L246" s="33"/>
      <c r="M246" s="33"/>
      <c r="N246" s="33"/>
      <c r="O246" s="34"/>
    </row>
    <row r="247" spans="8:15" x14ac:dyDescent="0.3">
      <c r="H247" s="33"/>
      <c r="I247" s="33"/>
      <c r="J247" s="33"/>
      <c r="K247" s="33"/>
      <c r="L247" s="33"/>
      <c r="M247" s="33"/>
      <c r="N247" s="33"/>
      <c r="O247" s="34"/>
    </row>
    <row r="248" spans="8:15" x14ac:dyDescent="0.3">
      <c r="H248" s="33"/>
      <c r="I248" s="33"/>
      <c r="J248" s="33"/>
      <c r="K248" s="33"/>
      <c r="L248" s="33"/>
      <c r="M248" s="33"/>
      <c r="N248" s="33"/>
      <c r="O248" s="34"/>
    </row>
    <row r="249" spans="8:15" x14ac:dyDescent="0.3">
      <c r="H249" s="33"/>
      <c r="I249" s="33"/>
      <c r="J249" s="33"/>
      <c r="K249" s="33"/>
      <c r="L249" s="33"/>
      <c r="M249" s="33"/>
      <c r="N249" s="33"/>
      <c r="O249" s="34"/>
    </row>
    <row r="250" spans="8:15" x14ac:dyDescent="0.3">
      <c r="H250" s="33"/>
      <c r="I250" s="33"/>
      <c r="J250" s="33"/>
      <c r="K250" s="33"/>
      <c r="L250" s="33"/>
      <c r="M250" s="33"/>
      <c r="N250" s="33"/>
      <c r="O250" s="34"/>
    </row>
    <row r="251" spans="8:15" x14ac:dyDescent="0.3">
      <c r="H251" s="33"/>
      <c r="I251" s="33"/>
      <c r="J251" s="33"/>
      <c r="K251" s="33"/>
      <c r="L251" s="33"/>
      <c r="M251" s="33"/>
      <c r="N251" s="33"/>
      <c r="O251" s="34"/>
    </row>
    <row r="252" spans="8:15" x14ac:dyDescent="0.3">
      <c r="H252" s="33"/>
      <c r="I252" s="33"/>
      <c r="J252" s="33"/>
      <c r="K252" s="33"/>
      <c r="L252" s="33"/>
      <c r="M252" s="33"/>
      <c r="N252" s="33"/>
      <c r="O252" s="34"/>
    </row>
    <row r="253" spans="8:15" x14ac:dyDescent="0.3">
      <c r="H253" s="33"/>
      <c r="I253" s="33"/>
      <c r="J253" s="33"/>
      <c r="K253" s="33"/>
      <c r="L253" s="33"/>
      <c r="M253" s="33"/>
      <c r="N253" s="33"/>
      <c r="O253" s="34"/>
    </row>
    <row r="254" spans="8:15" x14ac:dyDescent="0.3">
      <c r="H254" s="33"/>
      <c r="I254" s="33"/>
      <c r="J254" s="33"/>
      <c r="K254" s="33"/>
      <c r="L254" s="33"/>
      <c r="M254" s="33"/>
      <c r="N254" s="33"/>
      <c r="O254" s="34"/>
    </row>
    <row r="255" spans="8:15" x14ac:dyDescent="0.3">
      <c r="H255" s="33"/>
      <c r="I255" s="33"/>
      <c r="J255" s="33"/>
      <c r="K255" s="33"/>
      <c r="L255" s="33"/>
      <c r="M255" s="33"/>
      <c r="N255" s="33"/>
      <c r="O255" s="34"/>
    </row>
    <row r="256" spans="8:15" x14ac:dyDescent="0.3">
      <c r="H256" s="33"/>
      <c r="I256" s="33"/>
      <c r="J256" s="33"/>
      <c r="K256" s="33"/>
      <c r="L256" s="33"/>
      <c r="M256" s="33"/>
      <c r="N256" s="33"/>
      <c r="O256" s="34"/>
    </row>
    <row r="257" spans="8:15" x14ac:dyDescent="0.3">
      <c r="H257" s="33"/>
      <c r="I257" s="33"/>
      <c r="J257" s="33"/>
      <c r="K257" s="33"/>
      <c r="L257" s="33"/>
      <c r="M257" s="33"/>
      <c r="N257" s="33"/>
      <c r="O257" s="34"/>
    </row>
    <row r="258" spans="8:15" x14ac:dyDescent="0.3">
      <c r="H258" s="33"/>
      <c r="I258" s="33"/>
      <c r="J258" s="33"/>
      <c r="K258" s="33"/>
      <c r="L258" s="33"/>
      <c r="M258" s="33"/>
      <c r="N258" s="33"/>
      <c r="O258" s="34"/>
    </row>
    <row r="259" spans="8:15" x14ac:dyDescent="0.3">
      <c r="H259" s="33"/>
      <c r="I259" s="33"/>
      <c r="J259" s="33"/>
      <c r="K259" s="33"/>
      <c r="L259" s="33"/>
      <c r="M259" s="33"/>
      <c r="N259" s="33"/>
      <c r="O259" s="34"/>
    </row>
    <row r="260" spans="8:15" x14ac:dyDescent="0.3">
      <c r="H260" s="33"/>
      <c r="I260" s="33"/>
      <c r="J260" s="33"/>
      <c r="K260" s="33"/>
      <c r="L260" s="33"/>
      <c r="M260" s="33"/>
      <c r="N260" s="33"/>
      <c r="O260" s="34"/>
    </row>
    <row r="261" spans="8:15" x14ac:dyDescent="0.3">
      <c r="H261" s="33"/>
      <c r="I261" s="33"/>
      <c r="J261" s="33"/>
      <c r="K261" s="33"/>
      <c r="L261" s="33"/>
      <c r="M261" s="33"/>
      <c r="N261" s="33"/>
      <c r="O261" s="34"/>
    </row>
    <row r="262" spans="8:15" x14ac:dyDescent="0.3">
      <c r="H262" s="33"/>
      <c r="I262" s="33"/>
      <c r="J262" s="33"/>
      <c r="K262" s="33"/>
      <c r="L262" s="33"/>
      <c r="M262" s="33"/>
      <c r="N262" s="33"/>
      <c r="O262" s="34"/>
    </row>
    <row r="263" spans="8:15" x14ac:dyDescent="0.3">
      <c r="H263" s="33"/>
      <c r="I263" s="33"/>
      <c r="J263" s="33"/>
      <c r="K263" s="33"/>
      <c r="L263" s="33"/>
      <c r="M263" s="33"/>
      <c r="N263" s="33"/>
      <c r="O263" s="34"/>
    </row>
    <row r="264" spans="8:15" x14ac:dyDescent="0.3">
      <c r="H264" s="33"/>
      <c r="I264" s="33"/>
      <c r="J264" s="33"/>
      <c r="K264" s="33"/>
      <c r="L264" s="33"/>
      <c r="M264" s="33"/>
      <c r="N264" s="33"/>
      <c r="O264" s="34"/>
    </row>
    <row r="265" spans="8:15" x14ac:dyDescent="0.3">
      <c r="H265" s="33"/>
      <c r="I265" s="33"/>
      <c r="J265" s="33"/>
      <c r="K265" s="33"/>
      <c r="L265" s="33"/>
      <c r="M265" s="33"/>
      <c r="N265" s="33"/>
      <c r="O265" s="34"/>
    </row>
    <row r="266" spans="8:15" x14ac:dyDescent="0.3">
      <c r="H266" s="33"/>
      <c r="I266" s="33"/>
      <c r="J266" s="33"/>
      <c r="K266" s="33"/>
      <c r="L266" s="33"/>
      <c r="M266" s="33"/>
      <c r="N266" s="33"/>
      <c r="O266" s="34"/>
    </row>
    <row r="267" spans="8:15" x14ac:dyDescent="0.3">
      <c r="H267" s="33"/>
      <c r="I267" s="33"/>
      <c r="J267" s="33"/>
      <c r="K267" s="33"/>
      <c r="L267" s="33"/>
      <c r="M267" s="33"/>
      <c r="N267" s="33"/>
      <c r="O267" s="34"/>
    </row>
    <row r="268" spans="8:15" x14ac:dyDescent="0.3">
      <c r="H268" s="33"/>
      <c r="I268" s="33"/>
      <c r="J268" s="33"/>
      <c r="K268" s="33"/>
      <c r="L268" s="33"/>
      <c r="M268" s="33"/>
      <c r="N268" s="33"/>
      <c r="O268" s="34"/>
    </row>
    <row r="269" spans="8:15" x14ac:dyDescent="0.3">
      <c r="H269" s="33"/>
      <c r="I269" s="33"/>
      <c r="J269" s="33"/>
      <c r="K269" s="33"/>
      <c r="L269" s="33"/>
      <c r="M269" s="33"/>
      <c r="N269" s="33"/>
      <c r="O269" s="34"/>
    </row>
    <row r="270" spans="8:15" x14ac:dyDescent="0.3">
      <c r="H270" s="33"/>
      <c r="I270" s="33"/>
      <c r="J270" s="33"/>
      <c r="K270" s="33"/>
      <c r="L270" s="33"/>
      <c r="M270" s="33"/>
      <c r="N270" s="33"/>
      <c r="O270" s="34"/>
    </row>
    <row r="271" spans="8:15" x14ac:dyDescent="0.3">
      <c r="H271" s="33"/>
      <c r="I271" s="33"/>
      <c r="J271" s="33"/>
      <c r="K271" s="33"/>
      <c r="L271" s="33"/>
      <c r="M271" s="33"/>
      <c r="N271" s="33"/>
      <c r="O271" s="34"/>
    </row>
    <row r="272" spans="8:15" x14ac:dyDescent="0.3">
      <c r="H272" s="33"/>
      <c r="I272" s="33"/>
      <c r="J272" s="33"/>
      <c r="K272" s="33"/>
      <c r="L272" s="33"/>
      <c r="M272" s="33"/>
      <c r="N272" s="33"/>
      <c r="O272" s="34"/>
    </row>
    <row r="273" spans="8:15" x14ac:dyDescent="0.3">
      <c r="H273" s="33"/>
      <c r="I273" s="33"/>
      <c r="J273" s="33"/>
      <c r="K273" s="33"/>
      <c r="L273" s="33"/>
      <c r="M273" s="33"/>
      <c r="N273" s="33"/>
      <c r="O273" s="34"/>
    </row>
    <row r="274" spans="8:15" x14ac:dyDescent="0.3">
      <c r="H274" s="33"/>
      <c r="I274" s="33"/>
      <c r="J274" s="33"/>
      <c r="K274" s="33"/>
      <c r="L274" s="33"/>
      <c r="M274" s="33"/>
      <c r="N274" s="33"/>
      <c r="O274" s="34"/>
    </row>
    <row r="275" spans="8:15" x14ac:dyDescent="0.3">
      <c r="H275" s="33"/>
      <c r="I275" s="33"/>
      <c r="J275" s="33"/>
      <c r="K275" s="33"/>
      <c r="L275" s="33"/>
      <c r="M275" s="33"/>
      <c r="N275" s="33"/>
      <c r="O275" s="34"/>
    </row>
    <row r="276" spans="8:15" x14ac:dyDescent="0.3">
      <c r="H276" s="33"/>
      <c r="I276" s="33"/>
      <c r="J276" s="33"/>
      <c r="K276" s="33"/>
      <c r="L276" s="33"/>
      <c r="M276" s="33"/>
      <c r="N276" s="33"/>
      <c r="O276" s="34"/>
    </row>
    <row r="277" spans="8:15" x14ac:dyDescent="0.3">
      <c r="H277" s="33"/>
      <c r="I277" s="33"/>
      <c r="J277" s="33"/>
      <c r="K277" s="33"/>
      <c r="L277" s="33"/>
      <c r="M277" s="33"/>
      <c r="N277" s="33"/>
      <c r="O277" s="34"/>
    </row>
    <row r="278" spans="8:15" x14ac:dyDescent="0.3">
      <c r="H278" s="33"/>
      <c r="I278" s="33"/>
      <c r="J278" s="33"/>
      <c r="K278" s="33"/>
      <c r="L278" s="33"/>
      <c r="M278" s="33"/>
      <c r="N278" s="33"/>
      <c r="O278" s="34"/>
    </row>
    <row r="279" spans="8:15" x14ac:dyDescent="0.3">
      <c r="H279" s="33"/>
      <c r="I279" s="33"/>
      <c r="J279" s="33"/>
      <c r="K279" s="33"/>
      <c r="L279" s="33"/>
      <c r="M279" s="33"/>
      <c r="N279" s="33"/>
      <c r="O279" s="34"/>
    </row>
    <row r="280" spans="8:15" x14ac:dyDescent="0.3">
      <c r="H280" s="33"/>
      <c r="I280" s="33"/>
      <c r="J280" s="33"/>
      <c r="K280" s="33"/>
      <c r="L280" s="33"/>
      <c r="M280" s="33"/>
      <c r="N280" s="33"/>
      <c r="O280" s="34"/>
    </row>
    <row r="281" spans="8:15" x14ac:dyDescent="0.3">
      <c r="H281" s="33"/>
      <c r="I281" s="33"/>
      <c r="J281" s="33"/>
      <c r="K281" s="33"/>
      <c r="L281" s="33"/>
      <c r="M281" s="33"/>
      <c r="N281" s="33"/>
      <c r="O281" s="34"/>
    </row>
    <row r="282" spans="8:15" x14ac:dyDescent="0.3">
      <c r="H282" s="33"/>
      <c r="I282" s="33"/>
      <c r="J282" s="33"/>
      <c r="K282" s="33"/>
      <c r="L282" s="33"/>
      <c r="M282" s="33"/>
      <c r="N282" s="33"/>
      <c r="O282" s="34"/>
    </row>
    <row r="283" spans="8:15" x14ac:dyDescent="0.3">
      <c r="H283" s="33"/>
      <c r="I283" s="33"/>
      <c r="J283" s="33"/>
      <c r="K283" s="33"/>
      <c r="L283" s="33"/>
      <c r="M283" s="33"/>
      <c r="N283" s="33"/>
      <c r="O283" s="34"/>
    </row>
    <row r="284" spans="8:15" x14ac:dyDescent="0.3">
      <c r="H284" s="33"/>
      <c r="I284" s="33"/>
      <c r="J284" s="33"/>
      <c r="K284" s="33"/>
      <c r="L284" s="33"/>
      <c r="M284" s="33"/>
      <c r="N284" s="33"/>
      <c r="O284" s="34"/>
    </row>
    <row r="285" spans="8:15" x14ac:dyDescent="0.3">
      <c r="H285" s="33"/>
      <c r="I285" s="33"/>
      <c r="J285" s="33"/>
      <c r="K285" s="33"/>
      <c r="L285" s="33"/>
      <c r="M285" s="33"/>
      <c r="N285" s="33"/>
      <c r="O285" s="34"/>
    </row>
    <row r="286" spans="8:15" x14ac:dyDescent="0.3">
      <c r="H286" s="33"/>
      <c r="I286" s="33"/>
      <c r="J286" s="33"/>
      <c r="K286" s="33"/>
      <c r="L286" s="33"/>
      <c r="M286" s="33"/>
      <c r="N286" s="33"/>
      <c r="O286" s="34"/>
    </row>
    <row r="287" spans="8:15" x14ac:dyDescent="0.3">
      <c r="H287" s="33"/>
      <c r="I287" s="33"/>
      <c r="J287" s="33"/>
      <c r="K287" s="33"/>
      <c r="L287" s="33"/>
      <c r="M287" s="33"/>
      <c r="N287" s="33"/>
      <c r="O287" s="34"/>
    </row>
    <row r="288" spans="8:15" x14ac:dyDescent="0.3">
      <c r="H288" s="33"/>
      <c r="I288" s="33"/>
      <c r="J288" s="33"/>
      <c r="K288" s="33"/>
      <c r="L288" s="33"/>
      <c r="M288" s="33"/>
      <c r="N288" s="33"/>
      <c r="O288" s="34"/>
    </row>
    <row r="289" spans="8:15" x14ac:dyDescent="0.3">
      <c r="H289" s="33"/>
      <c r="I289" s="33"/>
      <c r="J289" s="33"/>
      <c r="K289" s="33"/>
      <c r="L289" s="33"/>
      <c r="M289" s="33"/>
      <c r="N289" s="33"/>
      <c r="O289" s="34"/>
    </row>
    <row r="290" spans="8:15" x14ac:dyDescent="0.3">
      <c r="H290" s="33"/>
      <c r="I290" s="33"/>
      <c r="J290" s="33"/>
      <c r="K290" s="33"/>
      <c r="L290" s="33"/>
      <c r="M290" s="33"/>
      <c r="N290" s="33"/>
      <c r="O290" s="34"/>
    </row>
    <row r="291" spans="8:15" x14ac:dyDescent="0.3">
      <c r="H291" s="33"/>
      <c r="I291" s="33"/>
      <c r="J291" s="33"/>
      <c r="K291" s="33"/>
      <c r="L291" s="33"/>
      <c r="M291" s="33"/>
      <c r="N291" s="33"/>
      <c r="O291" s="34"/>
    </row>
    <row r="292" spans="8:15" x14ac:dyDescent="0.3">
      <c r="H292" s="33"/>
      <c r="I292" s="33"/>
      <c r="J292" s="33"/>
      <c r="K292" s="33"/>
      <c r="L292" s="33"/>
      <c r="M292" s="33"/>
      <c r="N292" s="33"/>
      <c r="O292" s="34"/>
    </row>
    <row r="293" spans="8:15" x14ac:dyDescent="0.3">
      <c r="H293" s="33"/>
      <c r="I293" s="33"/>
      <c r="J293" s="33"/>
      <c r="K293" s="33"/>
      <c r="L293" s="33"/>
      <c r="M293" s="33"/>
      <c r="N293" s="33"/>
      <c r="O293" s="34"/>
    </row>
    <row r="294" spans="8:15" x14ac:dyDescent="0.3">
      <c r="H294" s="33"/>
      <c r="I294" s="33"/>
      <c r="J294" s="33"/>
      <c r="K294" s="33"/>
      <c r="L294" s="33"/>
      <c r="M294" s="33"/>
      <c r="N294" s="33"/>
      <c r="O294" s="34"/>
    </row>
    <row r="295" spans="8:15" x14ac:dyDescent="0.3">
      <c r="H295" s="33"/>
      <c r="I295" s="33"/>
      <c r="J295" s="33"/>
      <c r="K295" s="33"/>
      <c r="L295" s="33"/>
      <c r="M295" s="33"/>
      <c r="N295" s="33"/>
      <c r="O295" s="34"/>
    </row>
    <row r="296" spans="8:15" x14ac:dyDescent="0.3">
      <c r="H296" s="33"/>
      <c r="I296" s="33"/>
      <c r="J296" s="33"/>
      <c r="K296" s="33"/>
      <c r="L296" s="33"/>
      <c r="M296" s="33"/>
      <c r="N296" s="33"/>
      <c r="O296" s="34"/>
    </row>
    <row r="297" spans="8:15" x14ac:dyDescent="0.3">
      <c r="H297" s="33"/>
      <c r="I297" s="33"/>
      <c r="J297" s="33"/>
      <c r="K297" s="33"/>
      <c r="L297" s="33"/>
      <c r="M297" s="33"/>
      <c r="N297" s="33"/>
      <c r="O297" s="34"/>
    </row>
    <row r="298" spans="8:15" x14ac:dyDescent="0.3">
      <c r="H298" s="33"/>
      <c r="I298" s="33"/>
      <c r="J298" s="33"/>
      <c r="K298" s="33"/>
      <c r="L298" s="33"/>
      <c r="M298" s="33"/>
      <c r="N298" s="33"/>
      <c r="O298" s="34"/>
    </row>
    <row r="299" spans="8:15" x14ac:dyDescent="0.3">
      <c r="H299" s="33"/>
      <c r="I299" s="33"/>
      <c r="J299" s="33"/>
      <c r="K299" s="33"/>
      <c r="L299" s="33"/>
      <c r="M299" s="33"/>
      <c r="N299" s="33"/>
      <c r="O299" s="34"/>
    </row>
    <row r="300" spans="8:15" x14ac:dyDescent="0.3">
      <c r="H300" s="33"/>
      <c r="I300" s="33"/>
      <c r="J300" s="33"/>
      <c r="K300" s="33"/>
      <c r="L300" s="33"/>
      <c r="M300" s="33"/>
      <c r="N300" s="33"/>
      <c r="O300" s="34"/>
    </row>
    <row r="301" spans="8:15" x14ac:dyDescent="0.3">
      <c r="H301" s="33"/>
      <c r="I301" s="33"/>
      <c r="J301" s="33"/>
      <c r="K301" s="33"/>
      <c r="L301" s="33"/>
      <c r="M301" s="33"/>
      <c r="N301" s="33"/>
      <c r="O301" s="34"/>
    </row>
    <row r="302" spans="8:15" x14ac:dyDescent="0.3">
      <c r="H302" s="33"/>
      <c r="I302" s="33"/>
      <c r="J302" s="33"/>
      <c r="K302" s="33"/>
      <c r="L302" s="33"/>
      <c r="M302" s="33"/>
      <c r="N302" s="33"/>
      <c r="O302" s="34"/>
    </row>
    <row r="303" spans="8:15" x14ac:dyDescent="0.3">
      <c r="H303" s="33"/>
      <c r="I303" s="33"/>
      <c r="J303" s="33"/>
      <c r="K303" s="33"/>
      <c r="L303" s="33"/>
      <c r="M303" s="33"/>
      <c r="N303" s="33"/>
      <c r="O303" s="34"/>
    </row>
    <row r="304" spans="8:15" x14ac:dyDescent="0.3">
      <c r="H304" s="33"/>
      <c r="I304" s="33"/>
      <c r="J304" s="33"/>
      <c r="K304" s="33"/>
      <c r="L304" s="33"/>
      <c r="M304" s="33"/>
      <c r="N304" s="33"/>
      <c r="O304" s="34"/>
    </row>
    <row r="305" spans="8:15" x14ac:dyDescent="0.3">
      <c r="H305" s="33"/>
      <c r="I305" s="33"/>
      <c r="J305" s="33"/>
      <c r="K305" s="33"/>
      <c r="L305" s="33"/>
      <c r="M305" s="33"/>
      <c r="N305" s="33"/>
      <c r="O305" s="34"/>
    </row>
    <row r="306" spans="8:15" x14ac:dyDescent="0.3">
      <c r="H306" s="33"/>
      <c r="I306" s="33"/>
      <c r="J306" s="33"/>
      <c r="K306" s="33"/>
      <c r="L306" s="33"/>
      <c r="M306" s="33"/>
      <c r="N306" s="33"/>
      <c r="O306" s="34"/>
    </row>
    <row r="307" spans="8:15" x14ac:dyDescent="0.3">
      <c r="H307" s="33"/>
      <c r="I307" s="33"/>
      <c r="J307" s="33"/>
      <c r="K307" s="33"/>
      <c r="L307" s="33"/>
      <c r="M307" s="33"/>
      <c r="N307" s="33"/>
      <c r="O307" s="34"/>
    </row>
    <row r="308" spans="8:15" x14ac:dyDescent="0.3">
      <c r="H308" s="33"/>
      <c r="I308" s="33"/>
      <c r="J308" s="33"/>
      <c r="K308" s="33"/>
      <c r="L308" s="33"/>
      <c r="M308" s="33"/>
      <c r="N308" s="33"/>
      <c r="O308" s="34"/>
    </row>
    <row r="309" spans="8:15" x14ac:dyDescent="0.3">
      <c r="H309" s="33"/>
      <c r="I309" s="33"/>
      <c r="J309" s="33"/>
      <c r="K309" s="33"/>
      <c r="L309" s="33"/>
      <c r="M309" s="33"/>
      <c r="N309" s="33"/>
      <c r="O309" s="34"/>
    </row>
    <row r="310" spans="8:15" x14ac:dyDescent="0.3">
      <c r="H310" s="33"/>
      <c r="I310" s="33"/>
      <c r="J310" s="33"/>
      <c r="K310" s="33"/>
      <c r="L310" s="33"/>
      <c r="M310" s="33"/>
      <c r="N310" s="33"/>
      <c r="O310" s="34"/>
    </row>
    <row r="311" spans="8:15" x14ac:dyDescent="0.3">
      <c r="H311" s="33"/>
      <c r="I311" s="33"/>
      <c r="J311" s="33"/>
      <c r="K311" s="33"/>
      <c r="L311" s="33"/>
      <c r="M311" s="33"/>
      <c r="N311" s="33"/>
      <c r="O311" s="34"/>
    </row>
    <row r="312" spans="8:15" x14ac:dyDescent="0.3">
      <c r="H312" s="33"/>
      <c r="I312" s="33"/>
      <c r="J312" s="33"/>
      <c r="K312" s="33"/>
      <c r="L312" s="33"/>
      <c r="M312" s="33"/>
      <c r="N312" s="33"/>
      <c r="O312" s="34"/>
    </row>
    <row r="313" spans="8:15" x14ac:dyDescent="0.3">
      <c r="H313" s="33"/>
      <c r="I313" s="33"/>
      <c r="J313" s="33"/>
      <c r="K313" s="33"/>
      <c r="L313" s="33"/>
      <c r="M313" s="33"/>
      <c r="N313" s="33"/>
      <c r="O313" s="34"/>
    </row>
    <row r="314" spans="8:15" x14ac:dyDescent="0.3">
      <c r="H314" s="33"/>
      <c r="I314" s="33"/>
      <c r="J314" s="33"/>
      <c r="K314" s="33"/>
      <c r="L314" s="33"/>
      <c r="M314" s="33"/>
      <c r="N314" s="33"/>
      <c r="O314" s="34"/>
    </row>
    <row r="315" spans="8:15" x14ac:dyDescent="0.3">
      <c r="H315" s="33"/>
      <c r="I315" s="33"/>
      <c r="J315" s="33"/>
      <c r="K315" s="33"/>
      <c r="L315" s="33"/>
      <c r="M315" s="33"/>
      <c r="N315" s="33"/>
      <c r="O315" s="34"/>
    </row>
    <row r="316" spans="8:15" x14ac:dyDescent="0.3">
      <c r="H316" s="33"/>
      <c r="I316" s="33"/>
      <c r="J316" s="33"/>
      <c r="K316" s="33"/>
      <c r="L316" s="33"/>
      <c r="M316" s="33"/>
      <c r="N316" s="33"/>
      <c r="O316" s="34"/>
    </row>
    <row r="317" spans="8:15" x14ac:dyDescent="0.3">
      <c r="H317" s="33"/>
      <c r="I317" s="33"/>
      <c r="J317" s="33"/>
      <c r="K317" s="33"/>
      <c r="L317" s="33"/>
      <c r="M317" s="33"/>
      <c r="N317" s="33"/>
      <c r="O317" s="34"/>
    </row>
    <row r="318" spans="8:15" x14ac:dyDescent="0.3">
      <c r="H318" s="33"/>
      <c r="I318" s="33"/>
      <c r="J318" s="33"/>
      <c r="K318" s="33"/>
      <c r="L318" s="33"/>
      <c r="M318" s="33"/>
      <c r="N318" s="33"/>
      <c r="O318" s="34"/>
    </row>
    <row r="319" spans="8:15" x14ac:dyDescent="0.3">
      <c r="H319" s="33"/>
      <c r="I319" s="33"/>
      <c r="J319" s="33"/>
      <c r="K319" s="33"/>
      <c r="L319" s="33"/>
      <c r="M319" s="33"/>
      <c r="N319" s="33"/>
      <c r="O319" s="34"/>
    </row>
    <row r="320" spans="8:15" x14ac:dyDescent="0.3">
      <c r="H320" s="33"/>
      <c r="I320" s="33"/>
      <c r="J320" s="33"/>
      <c r="K320" s="33"/>
      <c r="L320" s="33"/>
      <c r="M320" s="33"/>
      <c r="N320" s="33"/>
      <c r="O320" s="34"/>
    </row>
    <row r="321" spans="8:15" x14ac:dyDescent="0.3">
      <c r="H321" s="33"/>
      <c r="I321" s="33"/>
      <c r="J321" s="33"/>
      <c r="K321" s="33"/>
      <c r="L321" s="33"/>
      <c r="M321" s="33"/>
      <c r="N321" s="33"/>
      <c r="O321" s="34"/>
    </row>
    <row r="322" spans="8:15" x14ac:dyDescent="0.3">
      <c r="H322" s="33"/>
      <c r="I322" s="33"/>
      <c r="J322" s="33"/>
      <c r="K322" s="33"/>
      <c r="L322" s="33"/>
      <c r="M322" s="33"/>
      <c r="N322" s="33"/>
      <c r="O322" s="34"/>
    </row>
    <row r="323" spans="8:15" x14ac:dyDescent="0.3">
      <c r="H323" s="33"/>
      <c r="I323" s="33"/>
      <c r="J323" s="33"/>
      <c r="K323" s="33"/>
      <c r="L323" s="33"/>
      <c r="M323" s="33"/>
      <c r="N323" s="33"/>
      <c r="O323" s="34"/>
    </row>
    <row r="324" spans="8:15" x14ac:dyDescent="0.3">
      <c r="H324" s="33"/>
      <c r="I324" s="33"/>
      <c r="J324" s="33"/>
      <c r="K324" s="33"/>
      <c r="L324" s="33"/>
      <c r="M324" s="33"/>
      <c r="N324" s="33"/>
      <c r="O324" s="34"/>
    </row>
    <row r="325" spans="8:15" x14ac:dyDescent="0.3">
      <c r="H325" s="33"/>
      <c r="I325" s="33"/>
      <c r="J325" s="33"/>
      <c r="K325" s="33"/>
      <c r="L325" s="33"/>
      <c r="M325" s="33"/>
      <c r="N325" s="33"/>
      <c r="O325" s="34"/>
    </row>
    <row r="326" spans="8:15" x14ac:dyDescent="0.3">
      <c r="H326" s="33"/>
      <c r="I326" s="33"/>
      <c r="J326" s="33"/>
      <c r="K326" s="33"/>
      <c r="L326" s="33"/>
      <c r="M326" s="33"/>
      <c r="N326" s="33"/>
      <c r="O326" s="34"/>
    </row>
    <row r="327" spans="8:15" x14ac:dyDescent="0.3">
      <c r="H327" s="33"/>
      <c r="I327" s="33"/>
      <c r="J327" s="33"/>
      <c r="K327" s="33"/>
      <c r="L327" s="33"/>
      <c r="M327" s="33"/>
      <c r="N327" s="33"/>
      <c r="O327" s="34"/>
    </row>
    <row r="328" spans="8:15" x14ac:dyDescent="0.3">
      <c r="H328" s="33"/>
      <c r="I328" s="33"/>
      <c r="J328" s="33"/>
      <c r="K328" s="33"/>
      <c r="L328" s="33"/>
      <c r="M328" s="33"/>
      <c r="N328" s="33"/>
      <c r="O328" s="34"/>
    </row>
    <row r="329" spans="8:15" x14ac:dyDescent="0.3">
      <c r="H329" s="33"/>
      <c r="I329" s="33"/>
      <c r="J329" s="33"/>
      <c r="K329" s="33"/>
      <c r="L329" s="33"/>
      <c r="M329" s="33"/>
      <c r="N329" s="33"/>
      <c r="O329" s="34"/>
    </row>
    <row r="330" spans="8:15" x14ac:dyDescent="0.3">
      <c r="H330" s="33"/>
      <c r="I330" s="33"/>
      <c r="J330" s="33"/>
      <c r="K330" s="33"/>
      <c r="L330" s="33"/>
      <c r="M330" s="33"/>
      <c r="N330" s="33"/>
      <c r="O330" s="34"/>
    </row>
    <row r="331" spans="8:15" x14ac:dyDescent="0.3">
      <c r="H331" s="33"/>
      <c r="I331" s="33"/>
      <c r="J331" s="33"/>
      <c r="K331" s="33"/>
      <c r="L331" s="33"/>
      <c r="M331" s="33"/>
      <c r="N331" s="33"/>
      <c r="O331" s="34"/>
    </row>
    <row r="332" spans="8:15" x14ac:dyDescent="0.3">
      <c r="H332" s="33"/>
      <c r="I332" s="33"/>
      <c r="J332" s="33"/>
      <c r="K332" s="33"/>
      <c r="L332" s="33"/>
      <c r="M332" s="33"/>
      <c r="N332" s="33"/>
      <c r="O332" s="34"/>
    </row>
    <row r="333" spans="8:15" x14ac:dyDescent="0.3">
      <c r="H333" s="33"/>
      <c r="I333" s="33"/>
      <c r="J333" s="33"/>
      <c r="K333" s="33"/>
      <c r="L333" s="33"/>
      <c r="M333" s="33"/>
      <c r="N333" s="33"/>
      <c r="O333" s="34"/>
    </row>
    <row r="334" spans="8:15" x14ac:dyDescent="0.3">
      <c r="H334" s="33"/>
      <c r="I334" s="33"/>
      <c r="J334" s="33"/>
      <c r="K334" s="33"/>
      <c r="L334" s="33"/>
      <c r="M334" s="33"/>
      <c r="N334" s="33"/>
      <c r="O334" s="34"/>
    </row>
    <row r="335" spans="8:15" x14ac:dyDescent="0.3">
      <c r="H335" s="33"/>
      <c r="I335" s="33"/>
      <c r="J335" s="33"/>
      <c r="K335" s="33"/>
      <c r="L335" s="33"/>
      <c r="M335" s="33"/>
      <c r="N335" s="33"/>
      <c r="O335" s="34"/>
    </row>
    <row r="336" spans="8:15" x14ac:dyDescent="0.3">
      <c r="H336" s="33"/>
      <c r="I336" s="33"/>
      <c r="J336" s="33"/>
      <c r="K336" s="33"/>
      <c r="L336" s="33"/>
      <c r="M336" s="33"/>
      <c r="N336" s="33"/>
      <c r="O336" s="34"/>
    </row>
    <row r="337" spans="8:15" x14ac:dyDescent="0.3">
      <c r="H337" s="33"/>
      <c r="I337" s="33"/>
      <c r="J337" s="33"/>
      <c r="K337" s="33"/>
      <c r="L337" s="33"/>
      <c r="M337" s="33"/>
      <c r="N337" s="33"/>
      <c r="O337" s="34"/>
    </row>
    <row r="338" spans="8:15" x14ac:dyDescent="0.3">
      <c r="H338" s="33"/>
      <c r="I338" s="33"/>
      <c r="J338" s="33"/>
      <c r="K338" s="33"/>
      <c r="L338" s="33"/>
      <c r="M338" s="33"/>
      <c r="N338" s="33"/>
      <c r="O338" s="34"/>
    </row>
    <row r="339" spans="8:15" x14ac:dyDescent="0.3">
      <c r="H339" s="33"/>
      <c r="I339" s="33"/>
      <c r="J339" s="33"/>
      <c r="K339" s="33"/>
      <c r="L339" s="33"/>
      <c r="M339" s="33"/>
      <c r="N339" s="33"/>
      <c r="O339" s="34"/>
    </row>
    <row r="340" spans="8:15" x14ac:dyDescent="0.3">
      <c r="H340" s="33"/>
      <c r="I340" s="33"/>
      <c r="J340" s="33"/>
      <c r="K340" s="33"/>
      <c r="L340" s="33"/>
      <c r="M340" s="33"/>
      <c r="N340" s="33"/>
      <c r="O340" s="34"/>
    </row>
    <row r="341" spans="8:15" x14ac:dyDescent="0.3">
      <c r="H341" s="33"/>
      <c r="I341" s="33"/>
      <c r="J341" s="33"/>
      <c r="K341" s="33"/>
      <c r="L341" s="33"/>
      <c r="M341" s="33"/>
      <c r="N341" s="33"/>
      <c r="O341" s="34"/>
    </row>
    <row r="342" spans="8:15" x14ac:dyDescent="0.3">
      <c r="H342" s="33"/>
      <c r="I342" s="33"/>
      <c r="J342" s="33"/>
      <c r="K342" s="33"/>
      <c r="L342" s="33"/>
      <c r="M342" s="33"/>
      <c r="N342" s="33"/>
      <c r="O342" s="34"/>
    </row>
    <row r="343" spans="8:15" x14ac:dyDescent="0.3">
      <c r="H343" s="33"/>
      <c r="I343" s="33"/>
      <c r="J343" s="33"/>
      <c r="K343" s="33"/>
      <c r="L343" s="33"/>
      <c r="M343" s="33"/>
      <c r="N343" s="33"/>
      <c r="O343" s="34"/>
    </row>
    <row r="344" spans="8:15" x14ac:dyDescent="0.3">
      <c r="H344" s="33"/>
      <c r="I344" s="33"/>
      <c r="J344" s="33"/>
      <c r="K344" s="33"/>
      <c r="L344" s="33"/>
      <c r="M344" s="33"/>
      <c r="N344" s="33"/>
      <c r="O344" s="34"/>
    </row>
    <row r="345" spans="8:15" x14ac:dyDescent="0.3">
      <c r="H345" s="33"/>
      <c r="I345" s="33"/>
      <c r="J345" s="33"/>
      <c r="K345" s="33"/>
      <c r="L345" s="33"/>
      <c r="M345" s="33"/>
      <c r="N345" s="33"/>
      <c r="O345" s="34"/>
    </row>
    <row r="346" spans="8:15" x14ac:dyDescent="0.3">
      <c r="H346" s="33"/>
      <c r="I346" s="33"/>
      <c r="J346" s="33"/>
      <c r="K346" s="33"/>
      <c r="L346" s="33"/>
      <c r="M346" s="33"/>
      <c r="N346" s="33"/>
      <c r="O346" s="34"/>
    </row>
    <row r="347" spans="8:15" x14ac:dyDescent="0.3">
      <c r="H347" s="33"/>
      <c r="I347" s="33"/>
      <c r="J347" s="33"/>
      <c r="K347" s="33"/>
      <c r="L347" s="33"/>
      <c r="M347" s="33"/>
      <c r="N347" s="33"/>
      <c r="O347" s="34"/>
    </row>
    <row r="348" spans="8:15" x14ac:dyDescent="0.3">
      <c r="H348" s="33"/>
      <c r="I348" s="33"/>
      <c r="J348" s="33"/>
      <c r="K348" s="33"/>
      <c r="L348" s="33"/>
      <c r="M348" s="33"/>
      <c r="N348" s="33"/>
      <c r="O348" s="34"/>
    </row>
    <row r="349" spans="8:15" x14ac:dyDescent="0.3">
      <c r="H349" s="33"/>
      <c r="I349" s="33"/>
      <c r="J349" s="33"/>
      <c r="K349" s="33"/>
      <c r="L349" s="33"/>
      <c r="M349" s="33"/>
      <c r="N349" s="33"/>
      <c r="O349" s="34"/>
    </row>
    <row r="350" spans="8:15" x14ac:dyDescent="0.3">
      <c r="H350" s="33"/>
      <c r="I350" s="33"/>
      <c r="J350" s="33"/>
      <c r="K350" s="33"/>
      <c r="L350" s="33"/>
      <c r="M350" s="33"/>
      <c r="N350" s="33"/>
      <c r="O350" s="34"/>
    </row>
    <row r="351" spans="8:15" x14ac:dyDescent="0.3">
      <c r="H351" s="33"/>
      <c r="I351" s="33"/>
      <c r="J351" s="33"/>
      <c r="K351" s="33"/>
      <c r="L351" s="33"/>
      <c r="M351" s="33"/>
      <c r="N351" s="33"/>
      <c r="O351" s="34"/>
    </row>
    <row r="352" spans="8:15" x14ac:dyDescent="0.3">
      <c r="H352" s="33"/>
      <c r="I352" s="33"/>
      <c r="J352" s="33"/>
      <c r="K352" s="33"/>
      <c r="L352" s="33"/>
      <c r="M352" s="33"/>
      <c r="N352" s="33"/>
      <c r="O352" s="34"/>
    </row>
    <row r="353" spans="8:15" x14ac:dyDescent="0.3">
      <c r="H353" s="33"/>
      <c r="I353" s="33"/>
      <c r="J353" s="33"/>
      <c r="K353" s="33"/>
      <c r="L353" s="33"/>
      <c r="M353" s="33"/>
      <c r="N353" s="33"/>
      <c r="O353" s="34"/>
    </row>
    <row r="354" spans="8:15" x14ac:dyDescent="0.3">
      <c r="H354" s="33"/>
      <c r="I354" s="33"/>
      <c r="J354" s="33"/>
      <c r="K354" s="33"/>
      <c r="L354" s="33"/>
      <c r="M354" s="33"/>
      <c r="N354" s="33"/>
      <c r="O354" s="34"/>
    </row>
    <row r="355" spans="8:15" x14ac:dyDescent="0.3">
      <c r="H355" s="33"/>
      <c r="I355" s="33"/>
      <c r="J355" s="33"/>
      <c r="K355" s="33"/>
      <c r="L355" s="33"/>
      <c r="M355" s="33"/>
      <c r="N355" s="33"/>
      <c r="O355" s="34"/>
    </row>
    <row r="356" spans="8:15" x14ac:dyDescent="0.3">
      <c r="H356" s="33"/>
      <c r="I356" s="33"/>
      <c r="J356" s="33"/>
      <c r="K356" s="33"/>
      <c r="L356" s="33"/>
      <c r="M356" s="33"/>
      <c r="N356" s="33"/>
      <c r="O356" s="34"/>
    </row>
    <row r="357" spans="8:15" x14ac:dyDescent="0.3">
      <c r="H357" s="33"/>
      <c r="I357" s="33"/>
      <c r="J357" s="33"/>
      <c r="K357" s="33"/>
      <c r="L357" s="33"/>
      <c r="M357" s="33"/>
      <c r="N357" s="33"/>
      <c r="O357" s="34"/>
    </row>
    <row r="358" spans="8:15" x14ac:dyDescent="0.3">
      <c r="H358" s="33"/>
      <c r="I358" s="33"/>
      <c r="J358" s="33"/>
      <c r="K358" s="33"/>
      <c r="L358" s="33"/>
      <c r="M358" s="33"/>
      <c r="N358" s="33"/>
      <c r="O358" s="34"/>
    </row>
    <row r="359" spans="8:15" x14ac:dyDescent="0.3">
      <c r="H359" s="33"/>
      <c r="I359" s="33"/>
      <c r="J359" s="33"/>
      <c r="K359" s="33"/>
      <c r="L359" s="33"/>
      <c r="M359" s="33"/>
      <c r="N359" s="33"/>
      <c r="O359" s="34"/>
    </row>
    <row r="360" spans="8:15" x14ac:dyDescent="0.3">
      <c r="H360" s="33"/>
      <c r="I360" s="33"/>
      <c r="J360" s="33"/>
      <c r="K360" s="33"/>
      <c r="L360" s="33"/>
      <c r="M360" s="33"/>
      <c r="N360" s="33"/>
      <c r="O360" s="34"/>
    </row>
    <row r="361" spans="8:15" x14ac:dyDescent="0.3">
      <c r="H361" s="33"/>
      <c r="I361" s="33"/>
      <c r="J361" s="33"/>
      <c r="K361" s="33"/>
      <c r="L361" s="33"/>
      <c r="M361" s="33"/>
      <c r="N361" s="33"/>
      <c r="O361" s="34"/>
    </row>
    <row r="362" spans="8:15" x14ac:dyDescent="0.3">
      <c r="H362" s="33"/>
      <c r="I362" s="33"/>
      <c r="J362" s="33"/>
      <c r="K362" s="33"/>
      <c r="L362" s="33"/>
      <c r="M362" s="33"/>
      <c r="N362" s="33"/>
      <c r="O362" s="34"/>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C9BA-D87A-464A-B997-9991298290F0}">
  <dimension ref="A2:R362"/>
  <sheetViews>
    <sheetView showGridLines="0" workbookViewId="0">
      <selection activeCell="Q2" sqref="Q2:R4"/>
    </sheetView>
  </sheetViews>
  <sheetFormatPr defaultRowHeight="14.4" x14ac:dyDescent="0.3"/>
  <cols>
    <col min="4" max="4" width="19.77734375" customWidth="1"/>
    <col min="5" max="5" width="9.88671875" bestFit="1" customWidth="1"/>
    <col min="6" max="6" width="10.5546875" bestFit="1" customWidth="1"/>
    <col min="7" max="7" width="8.44140625" bestFit="1" customWidth="1"/>
    <col min="8" max="8" width="14" bestFit="1" customWidth="1"/>
    <col min="9" max="9" width="9" bestFit="1" customWidth="1"/>
    <col min="10" max="10" width="8" bestFit="1" customWidth="1"/>
    <col min="11" max="11" width="9.5546875" bestFit="1" customWidth="1"/>
    <col min="12" max="12" width="11.44140625" bestFit="1" customWidth="1"/>
    <col min="13" max="13" width="11" customWidth="1"/>
    <col min="14" max="14" width="11" bestFit="1" customWidth="1"/>
    <col min="15" max="15" width="10" bestFit="1" customWidth="1"/>
    <col min="18" max="18" width="13.33203125" bestFit="1" customWidth="1"/>
  </cols>
  <sheetData>
    <row r="2" spans="1:18" s="14" customFormat="1" ht="43.2" x14ac:dyDescent="0.3">
      <c r="A2" s="39" t="s">
        <v>9</v>
      </c>
      <c r="B2" s="39" t="s">
        <v>13</v>
      </c>
      <c r="C2" s="39" t="s">
        <v>14</v>
      </c>
      <c r="D2" s="39" t="s">
        <v>33</v>
      </c>
      <c r="E2" s="39" t="s">
        <v>34</v>
      </c>
      <c r="F2" s="39" t="s">
        <v>35</v>
      </c>
      <c r="G2" s="39" t="s">
        <v>36</v>
      </c>
      <c r="H2" s="39" t="s">
        <v>16</v>
      </c>
      <c r="I2" s="39" t="s">
        <v>6</v>
      </c>
      <c r="J2" s="39" t="s">
        <v>7</v>
      </c>
      <c r="K2" s="39" t="s">
        <v>8</v>
      </c>
      <c r="L2" s="39" t="s">
        <v>17</v>
      </c>
      <c r="M2" s="39" t="s">
        <v>18</v>
      </c>
      <c r="N2" s="39" t="s">
        <v>31</v>
      </c>
      <c r="O2" s="39" t="s">
        <v>19</v>
      </c>
      <c r="Q2" s="49" t="s">
        <v>42</v>
      </c>
      <c r="R2" s="50">
        <f>NPV(Parameters!E24,O3:O122)</f>
        <v>399967572.93261486</v>
      </c>
    </row>
    <row r="3" spans="1:18" ht="28.8" x14ac:dyDescent="0.3">
      <c r="A3" s="35">
        <f>Data!A3</f>
        <v>41275</v>
      </c>
      <c r="B3" s="30">
        <v>1</v>
      </c>
      <c r="C3" s="30">
        <v>1</v>
      </c>
      <c r="D3" s="48">
        <f>IF(AND(MOD(C3,12)&gt;=3,MOD(C3,12)&lt;=5),Data!B3*Parameters!$D$20,Data!B3)</f>
        <v>2880</v>
      </c>
      <c r="E3" s="30">
        <f>Parameters!$D$8*Scenario1!D3</f>
        <v>2880</v>
      </c>
      <c r="F3" s="30">
        <f>D3*Parameters!$D$9</f>
        <v>5760</v>
      </c>
      <c r="G3" s="30" t="str">
        <f t="shared" ref="G3:G34" si="0">IF(AND(MOD(C3,12)&lt;=2,MOD(C3,12)&gt;0),"Season","Offseason")</f>
        <v>Season</v>
      </c>
      <c r="H3" s="31">
        <f>D3*Parameters!$D$4+E3*Parameters!$D$5+F3*IF(G3="Season",Parameters!$D$6,Parameters!$E$6)</f>
        <v>6624000</v>
      </c>
      <c r="I3" s="31">
        <f>Parameters!D15</f>
        <v>300000</v>
      </c>
      <c r="J3" s="31">
        <f>Parameters!D16</f>
        <v>70000</v>
      </c>
      <c r="K3" s="31">
        <f>IF('Base Scenario'!G3="Season",Parameters!$D$18,Parameters!$E$18)</f>
        <v>40000</v>
      </c>
      <c r="L3" s="31">
        <f>D3*IF('Base Scenario'!G3="Season",Parameters!$D$11,Parameters!$E$11)+E3*Parameters!$D$12+F3*Parameters!$D$13</f>
        <v>13824000</v>
      </c>
      <c r="M3" s="31">
        <f t="shared" ref="M3:M66" si="1">SUM(H3:K3)</f>
        <v>7034000</v>
      </c>
      <c r="N3" s="31">
        <f>Parameters!$D$22*(L3-M3)</f>
        <v>1697500</v>
      </c>
      <c r="O3" s="32">
        <f t="shared" ref="O3:O66" si="2">L3-M3-N3</f>
        <v>5092500</v>
      </c>
      <c r="Q3" s="49" t="s">
        <v>43</v>
      </c>
      <c r="R3" s="50">
        <f>NPV(Parameters!E24,L3:L122)</f>
        <v>1136640069.9913509</v>
      </c>
    </row>
    <row r="4" spans="1:18" ht="28.8" x14ac:dyDescent="0.3">
      <c r="A4" s="35">
        <f>Data!A4</f>
        <v>41306</v>
      </c>
      <c r="B4" s="30">
        <f t="shared" ref="B4:B67" si="3">IF(MOD(C3,12)=0,B3+1,B3)</f>
        <v>1</v>
      </c>
      <c r="C4" s="30">
        <v>2</v>
      </c>
      <c r="D4" s="48">
        <f>IF(AND(MOD(C4,12)&gt;=3,MOD(C4,12)&lt;=5),Data!B4*Parameters!$D$20,Data!B4)</f>
        <v>2886</v>
      </c>
      <c r="E4" s="30">
        <f>Parameters!$D$8*Scenario1!D4</f>
        <v>2886</v>
      </c>
      <c r="F4" s="30">
        <f>D4*Parameters!$D$9</f>
        <v>5772</v>
      </c>
      <c r="G4" s="30" t="str">
        <f t="shared" si="0"/>
        <v>Season</v>
      </c>
      <c r="H4" s="31">
        <f>D4*Parameters!$D$4+E4*Parameters!$D$5+F4*IF(G4="Season",Parameters!$D$6,Parameters!$E$6)</f>
        <v>6637800</v>
      </c>
      <c r="I4" s="31">
        <f t="shared" ref="I4:J19" si="4">I3</f>
        <v>300000</v>
      </c>
      <c r="J4" s="31">
        <f t="shared" si="4"/>
        <v>70000</v>
      </c>
      <c r="K4" s="31">
        <f>IF('Base Scenario'!G4="Season",Parameters!$D$18,Parameters!$E$18)</f>
        <v>40000</v>
      </c>
      <c r="L4" s="31">
        <f>D4*IF('Base Scenario'!G4="Season",Parameters!$D$11,Parameters!$E$11)+E4*Parameters!$D$12+F4*Parameters!$D$13</f>
        <v>13852800</v>
      </c>
      <c r="M4" s="31">
        <f t="shared" si="1"/>
        <v>7047800</v>
      </c>
      <c r="N4" s="31">
        <f>Parameters!$D$22*(L4-M4)</f>
        <v>1701250</v>
      </c>
      <c r="O4" s="32">
        <f t="shared" si="2"/>
        <v>5103750</v>
      </c>
      <c r="Q4" s="49" t="s">
        <v>44</v>
      </c>
      <c r="R4" s="51">
        <f>R2/R3</f>
        <v>0.35188586386511816</v>
      </c>
    </row>
    <row r="5" spans="1:18" x14ac:dyDescent="0.3">
      <c r="A5" s="35">
        <f>Data!A5</f>
        <v>41335</v>
      </c>
      <c r="B5" s="30">
        <f t="shared" si="3"/>
        <v>1</v>
      </c>
      <c r="C5" s="30">
        <v>3</v>
      </c>
      <c r="D5" s="48">
        <f>IF(AND(MOD(C5,12)&gt;=3,MOD(C5,12)&lt;=5),Data!B5*Parameters!$D$20,Data!B5)</f>
        <v>2313.6</v>
      </c>
      <c r="E5" s="30">
        <f>Parameters!$D$8*Scenario1!D5</f>
        <v>2313.6</v>
      </c>
      <c r="F5" s="30">
        <f>D5*Parameters!$D$9</f>
        <v>4627.2</v>
      </c>
      <c r="G5" s="30" t="str">
        <f t="shared" si="0"/>
        <v>Offseason</v>
      </c>
      <c r="H5" s="31">
        <f>D5*Parameters!$D$4+E5*Parameters!$D$5+F5*IF(G5="Season",Parameters!$D$6,Parameters!$E$6)</f>
        <v>4858560</v>
      </c>
      <c r="I5" s="31">
        <f t="shared" si="4"/>
        <v>300000</v>
      </c>
      <c r="J5" s="31">
        <f t="shared" si="4"/>
        <v>70000</v>
      </c>
      <c r="K5" s="31">
        <f>IF('Base Scenario'!G5="Season",Parameters!$D$18,Parameters!$E$18)</f>
        <v>40000</v>
      </c>
      <c r="L5" s="31">
        <f>D5*IF('Base Scenario'!G5="Season",Parameters!$D$11,Parameters!$E$11)+E5*Parameters!$D$12+F5*Parameters!$D$13</f>
        <v>11105280</v>
      </c>
      <c r="M5" s="31">
        <f t="shared" si="1"/>
        <v>5268560</v>
      </c>
      <c r="N5" s="31">
        <f>Parameters!$D$22*(L5-M5)</f>
        <v>1459180</v>
      </c>
      <c r="O5" s="32">
        <f t="shared" si="2"/>
        <v>4377540</v>
      </c>
    </row>
    <row r="6" spans="1:18" x14ac:dyDescent="0.3">
      <c r="A6" s="35">
        <f>Data!A6</f>
        <v>41366</v>
      </c>
      <c r="B6" s="30">
        <f t="shared" si="3"/>
        <v>1</v>
      </c>
      <c r="C6" s="30">
        <v>4</v>
      </c>
      <c r="D6" s="48">
        <f>IF(AND(MOD(C6,12)&gt;=3,MOD(C6,12)&lt;=5),Data!B6*Parameters!$D$20,Data!B6)</f>
        <v>2880</v>
      </c>
      <c r="E6" s="30">
        <f>Parameters!$D$8*Scenario1!D6</f>
        <v>2880</v>
      </c>
      <c r="F6" s="30">
        <f>D6*Parameters!$D$9</f>
        <v>5760</v>
      </c>
      <c r="G6" s="30" t="str">
        <f t="shared" si="0"/>
        <v>Offseason</v>
      </c>
      <c r="H6" s="31">
        <f>D6*Parameters!$D$4+E6*Parameters!$D$5+F6*IF(G6="Season",Parameters!$D$6,Parameters!$E$6)</f>
        <v>6048000</v>
      </c>
      <c r="I6" s="31">
        <f t="shared" si="4"/>
        <v>300000</v>
      </c>
      <c r="J6" s="31">
        <f t="shared" si="4"/>
        <v>70000</v>
      </c>
      <c r="K6" s="31">
        <f>IF('Base Scenario'!G6="Season",Parameters!$D$18,Parameters!$E$18)</f>
        <v>25000</v>
      </c>
      <c r="L6" s="31">
        <f>D6*IF('Base Scenario'!G6="Season",Parameters!$D$11,Parameters!$E$11)+E6*Parameters!$D$12+F6*Parameters!$D$13</f>
        <v>11664000</v>
      </c>
      <c r="M6" s="31">
        <f t="shared" si="1"/>
        <v>6443000</v>
      </c>
      <c r="N6" s="31">
        <f>Parameters!$D$22*(L6-M6)</f>
        <v>1305250</v>
      </c>
      <c r="O6" s="32">
        <f t="shared" si="2"/>
        <v>3915750</v>
      </c>
    </row>
    <row r="7" spans="1:18" x14ac:dyDescent="0.3">
      <c r="A7" s="35">
        <f>Data!A7</f>
        <v>41396</v>
      </c>
      <c r="B7" s="30">
        <f t="shared" si="3"/>
        <v>1</v>
      </c>
      <c r="C7" s="30">
        <v>5</v>
      </c>
      <c r="D7" s="48">
        <f>IF(AND(MOD(C7,12)&gt;=3,MOD(C7,12)&lt;=5),Data!B7*Parameters!$D$20,Data!B7)</f>
        <v>2887.2000000000003</v>
      </c>
      <c r="E7" s="30">
        <f>Parameters!$D$8*Scenario1!D7</f>
        <v>2887.2000000000003</v>
      </c>
      <c r="F7" s="30">
        <f>D7*Parameters!$D$9</f>
        <v>5774.4000000000005</v>
      </c>
      <c r="G7" s="30" t="str">
        <f t="shared" si="0"/>
        <v>Offseason</v>
      </c>
      <c r="H7" s="31">
        <f>D7*Parameters!$D$4+E7*Parameters!$D$5+F7*IF(G7="Season",Parameters!$D$6,Parameters!$E$6)</f>
        <v>6063120.0000000009</v>
      </c>
      <c r="I7" s="31">
        <f t="shared" si="4"/>
        <v>300000</v>
      </c>
      <c r="J7" s="31">
        <f t="shared" si="4"/>
        <v>70000</v>
      </c>
      <c r="K7" s="31">
        <f>IF('Base Scenario'!G7="Season",Parameters!$D$18,Parameters!$E$18)</f>
        <v>25000</v>
      </c>
      <c r="L7" s="31">
        <f>D7*IF('Base Scenario'!G7="Season",Parameters!$D$11,Parameters!$E$11)+E7*Parameters!$D$12+F7*Parameters!$D$13</f>
        <v>11693160</v>
      </c>
      <c r="M7" s="31">
        <f t="shared" si="1"/>
        <v>6458120.0000000009</v>
      </c>
      <c r="N7" s="31">
        <f>Parameters!$D$22*(L7-M7)</f>
        <v>1308759.9999999998</v>
      </c>
      <c r="O7" s="32">
        <f t="shared" si="2"/>
        <v>3926279.9999999991</v>
      </c>
    </row>
    <row r="8" spans="1:18" x14ac:dyDescent="0.3">
      <c r="A8" s="35">
        <f>Data!A8</f>
        <v>41427</v>
      </c>
      <c r="B8" s="30">
        <f t="shared" si="3"/>
        <v>1</v>
      </c>
      <c r="C8" s="30">
        <v>6</v>
      </c>
      <c r="D8" s="48">
        <f>IF(AND(MOD(C8,12)&gt;=3,MOD(C8,12)&lt;=5),Data!B8*Parameters!$D$20,Data!B8)</f>
        <v>3618</v>
      </c>
      <c r="E8" s="30">
        <f>Parameters!$D$8*Scenario1!D8</f>
        <v>3618</v>
      </c>
      <c r="F8" s="30">
        <f>D8*Parameters!$D$9</f>
        <v>7236</v>
      </c>
      <c r="G8" s="30" t="str">
        <f t="shared" si="0"/>
        <v>Offseason</v>
      </c>
      <c r="H8" s="31">
        <f>D8*Parameters!$D$4+E8*Parameters!$D$5+F8*IF(G8="Season",Parameters!$D$6,Parameters!$E$6)</f>
        <v>7597800</v>
      </c>
      <c r="I8" s="31">
        <f t="shared" si="4"/>
        <v>300000</v>
      </c>
      <c r="J8" s="31">
        <f t="shared" si="4"/>
        <v>70000</v>
      </c>
      <c r="K8" s="31">
        <f>IF('Base Scenario'!G8="Season",Parameters!$D$18,Parameters!$E$18)</f>
        <v>25000</v>
      </c>
      <c r="L8" s="31">
        <f>D8*IF('Base Scenario'!G8="Season",Parameters!$D$11,Parameters!$E$11)+E8*Parameters!$D$12+F8*Parameters!$D$13</f>
        <v>14652900</v>
      </c>
      <c r="M8" s="31">
        <f t="shared" si="1"/>
        <v>7992800</v>
      </c>
      <c r="N8" s="31">
        <f>Parameters!$D$22*(L8-M8)</f>
        <v>1665025</v>
      </c>
      <c r="O8" s="32">
        <f t="shared" si="2"/>
        <v>4995075</v>
      </c>
    </row>
    <row r="9" spans="1:18" x14ac:dyDescent="0.3">
      <c r="A9" s="35">
        <f>Data!A9</f>
        <v>41457</v>
      </c>
      <c r="B9" s="30">
        <f t="shared" si="3"/>
        <v>1</v>
      </c>
      <c r="C9" s="30">
        <v>7</v>
      </c>
      <c r="D9" s="48">
        <f>IF(AND(MOD(C9,12)&gt;=3,MOD(C9,12)&lt;=5),Data!B9*Parameters!$D$20,Data!B9)</f>
        <v>3627</v>
      </c>
      <c r="E9" s="30">
        <f>Parameters!$D$8*Scenario1!D9</f>
        <v>3627</v>
      </c>
      <c r="F9" s="30">
        <f>D9*Parameters!$D$9</f>
        <v>7254</v>
      </c>
      <c r="G9" s="30" t="str">
        <f t="shared" si="0"/>
        <v>Offseason</v>
      </c>
      <c r="H9" s="31">
        <f>D9*Parameters!$D$4+E9*Parameters!$D$5+F9*IF(G9="Season",Parameters!$D$6,Parameters!$E$6)</f>
        <v>7616700</v>
      </c>
      <c r="I9" s="31">
        <f t="shared" si="4"/>
        <v>300000</v>
      </c>
      <c r="J9" s="31">
        <f t="shared" si="4"/>
        <v>70000</v>
      </c>
      <c r="K9" s="31">
        <f>IF('Base Scenario'!G9="Season",Parameters!$D$18,Parameters!$E$18)</f>
        <v>25000</v>
      </c>
      <c r="L9" s="31">
        <f>D9*IF('Base Scenario'!G9="Season",Parameters!$D$11,Parameters!$E$11)+E9*Parameters!$D$12+F9*Parameters!$D$13</f>
        <v>14689350</v>
      </c>
      <c r="M9" s="31">
        <f t="shared" si="1"/>
        <v>8011700</v>
      </c>
      <c r="N9" s="31">
        <f>Parameters!$D$22*(L9-M9)</f>
        <v>1669412.5</v>
      </c>
      <c r="O9" s="32">
        <f t="shared" si="2"/>
        <v>5008237.5</v>
      </c>
    </row>
    <row r="10" spans="1:18" x14ac:dyDescent="0.3">
      <c r="A10" s="35">
        <f>Data!A10</f>
        <v>41488</v>
      </c>
      <c r="B10" s="30">
        <f t="shared" si="3"/>
        <v>1</v>
      </c>
      <c r="C10" s="30">
        <v>8</v>
      </c>
      <c r="D10" s="48">
        <f>IF(AND(MOD(C10,12)&gt;=3,MOD(C10,12)&lt;=5),Data!B10*Parameters!$D$20,Data!B10)</f>
        <v>3636</v>
      </c>
      <c r="E10" s="30">
        <f>Parameters!$D$8*Scenario1!D10</f>
        <v>3636</v>
      </c>
      <c r="F10" s="30">
        <f>D10*Parameters!$D$9</f>
        <v>7272</v>
      </c>
      <c r="G10" s="30" t="str">
        <f t="shared" si="0"/>
        <v>Offseason</v>
      </c>
      <c r="H10" s="31">
        <f>D10*Parameters!$D$4+E10*Parameters!$D$5+F10*IF(G10="Season",Parameters!$D$6,Parameters!$E$6)</f>
        <v>7635600</v>
      </c>
      <c r="I10" s="31">
        <f t="shared" si="4"/>
        <v>300000</v>
      </c>
      <c r="J10" s="31">
        <f t="shared" si="4"/>
        <v>70000</v>
      </c>
      <c r="K10" s="31">
        <f>IF('Base Scenario'!G10="Season",Parameters!$D$18,Parameters!$E$18)</f>
        <v>25000</v>
      </c>
      <c r="L10" s="31">
        <f>D10*IF('Base Scenario'!G10="Season",Parameters!$D$11,Parameters!$E$11)+E10*Parameters!$D$12+F10*Parameters!$D$13</f>
        <v>14725800</v>
      </c>
      <c r="M10" s="31">
        <f t="shared" si="1"/>
        <v>8030600</v>
      </c>
      <c r="N10" s="31">
        <f>Parameters!$D$22*(L10-M10)</f>
        <v>1673800</v>
      </c>
      <c r="O10" s="32">
        <f t="shared" si="2"/>
        <v>5021400</v>
      </c>
    </row>
    <row r="11" spans="1:18" x14ac:dyDescent="0.3">
      <c r="A11" s="35">
        <f>Data!A11</f>
        <v>41519</v>
      </c>
      <c r="B11" s="30">
        <f t="shared" si="3"/>
        <v>1</v>
      </c>
      <c r="C11" s="30">
        <v>9</v>
      </c>
      <c r="D11" s="48">
        <f>IF(AND(MOD(C11,12)&gt;=3,MOD(C11,12)&lt;=5),Data!B11*Parameters!$D$20,Data!B11)</f>
        <v>3645</v>
      </c>
      <c r="E11" s="30">
        <f>Parameters!$D$8*Scenario1!D11</f>
        <v>3645</v>
      </c>
      <c r="F11" s="30">
        <f>D11*Parameters!$D$9</f>
        <v>7290</v>
      </c>
      <c r="G11" s="30" t="str">
        <f t="shared" si="0"/>
        <v>Offseason</v>
      </c>
      <c r="H11" s="31">
        <f>D11*Parameters!$D$4+E11*Parameters!$D$5+F11*IF(G11="Season",Parameters!$D$6,Parameters!$E$6)</f>
        <v>7654500</v>
      </c>
      <c r="I11" s="31">
        <f t="shared" si="4"/>
        <v>300000</v>
      </c>
      <c r="J11" s="31">
        <f t="shared" si="4"/>
        <v>70000</v>
      </c>
      <c r="K11" s="31">
        <f>IF('Base Scenario'!G11="Season",Parameters!$D$18,Parameters!$E$18)</f>
        <v>25000</v>
      </c>
      <c r="L11" s="31">
        <f>D11*IF('Base Scenario'!G11="Season",Parameters!$D$11,Parameters!$E$11)+E11*Parameters!$D$12+F11*Parameters!$D$13</f>
        <v>14762250</v>
      </c>
      <c r="M11" s="31">
        <f t="shared" si="1"/>
        <v>8049500</v>
      </c>
      <c r="N11" s="31">
        <f>Parameters!$D$22*(L11-M11)</f>
        <v>1678187.5</v>
      </c>
      <c r="O11" s="32">
        <f t="shared" si="2"/>
        <v>5034562.5</v>
      </c>
    </row>
    <row r="12" spans="1:18" x14ac:dyDescent="0.3">
      <c r="A12" s="35">
        <f>Data!A12</f>
        <v>41549</v>
      </c>
      <c r="B12" s="30">
        <f t="shared" si="3"/>
        <v>1</v>
      </c>
      <c r="C12" s="30">
        <v>10</v>
      </c>
      <c r="D12" s="48">
        <f>IF(AND(MOD(C12,12)&gt;=3,MOD(C12,12)&lt;=5),Data!B12*Parameters!$D$20,Data!B12)</f>
        <v>3654</v>
      </c>
      <c r="E12" s="30">
        <f>Parameters!$D$8*Scenario1!D12</f>
        <v>3654</v>
      </c>
      <c r="F12" s="30">
        <f>D12*Parameters!$D$9</f>
        <v>7308</v>
      </c>
      <c r="G12" s="30" t="str">
        <f t="shared" si="0"/>
        <v>Offseason</v>
      </c>
      <c r="H12" s="31">
        <f>D12*Parameters!$D$4+E12*Parameters!$D$5+F12*IF(G12="Season",Parameters!$D$6,Parameters!$E$6)</f>
        <v>7673400</v>
      </c>
      <c r="I12" s="31">
        <f t="shared" si="4"/>
        <v>300000</v>
      </c>
      <c r="J12" s="31">
        <f t="shared" si="4"/>
        <v>70000</v>
      </c>
      <c r="K12" s="31">
        <f>IF('Base Scenario'!G12="Season",Parameters!$D$18,Parameters!$E$18)</f>
        <v>25000</v>
      </c>
      <c r="L12" s="31">
        <f>D12*IF('Base Scenario'!G12="Season",Parameters!$D$11,Parameters!$E$11)+E12*Parameters!$D$12+F12*Parameters!$D$13</f>
        <v>14798700</v>
      </c>
      <c r="M12" s="31">
        <f t="shared" si="1"/>
        <v>8068400</v>
      </c>
      <c r="N12" s="31">
        <f>Parameters!$D$22*(L12-M12)</f>
        <v>1682575</v>
      </c>
      <c r="O12" s="32">
        <f t="shared" si="2"/>
        <v>5047725</v>
      </c>
    </row>
    <row r="13" spans="1:18" x14ac:dyDescent="0.3">
      <c r="A13" s="35">
        <f>Data!A13</f>
        <v>41580</v>
      </c>
      <c r="B13" s="30">
        <f t="shared" si="3"/>
        <v>1</v>
      </c>
      <c r="C13" s="30">
        <v>11</v>
      </c>
      <c r="D13" s="48">
        <f>IF(AND(MOD(C13,12)&gt;=3,MOD(C13,12)&lt;=5),Data!B13*Parameters!$D$20,Data!B13)</f>
        <v>3663</v>
      </c>
      <c r="E13" s="30">
        <f>Parameters!$D$8*Scenario1!D13</f>
        <v>3663</v>
      </c>
      <c r="F13" s="30">
        <f>D13*Parameters!$D$9</f>
        <v>7326</v>
      </c>
      <c r="G13" s="30" t="str">
        <f t="shared" si="0"/>
        <v>Offseason</v>
      </c>
      <c r="H13" s="31">
        <f>D13*Parameters!$D$4+E13*Parameters!$D$5+F13*IF(G13="Season",Parameters!$D$6,Parameters!$E$6)</f>
        <v>7692300</v>
      </c>
      <c r="I13" s="31">
        <f t="shared" si="4"/>
        <v>300000</v>
      </c>
      <c r="J13" s="31">
        <f t="shared" si="4"/>
        <v>70000</v>
      </c>
      <c r="K13" s="31">
        <f>IF('Base Scenario'!G13="Season",Parameters!$D$18,Parameters!$E$18)</f>
        <v>25000</v>
      </c>
      <c r="L13" s="31">
        <f>D13*IF('Base Scenario'!G13="Season",Parameters!$D$11,Parameters!$E$11)+E13*Parameters!$D$12+F13*Parameters!$D$13</f>
        <v>14835150</v>
      </c>
      <c r="M13" s="31">
        <f t="shared" si="1"/>
        <v>8087300</v>
      </c>
      <c r="N13" s="31">
        <f>Parameters!$D$22*(L13-M13)</f>
        <v>1686962.5</v>
      </c>
      <c r="O13" s="32">
        <f t="shared" si="2"/>
        <v>5060887.5</v>
      </c>
    </row>
    <row r="14" spans="1:18" x14ac:dyDescent="0.3">
      <c r="A14" s="35">
        <f>Data!A14</f>
        <v>41610</v>
      </c>
      <c r="B14" s="30">
        <f t="shared" si="3"/>
        <v>1</v>
      </c>
      <c r="C14" s="30">
        <v>12</v>
      </c>
      <c r="D14" s="48">
        <f>IF(AND(MOD(C14,12)&gt;=3,MOD(C14,12)&lt;=5),Data!B14*Parameters!$D$20,Data!B14)</f>
        <v>3672</v>
      </c>
      <c r="E14" s="30">
        <f>Parameters!$D$8*Scenario1!D14</f>
        <v>3672</v>
      </c>
      <c r="F14" s="30">
        <f>D14*Parameters!$D$9</f>
        <v>7344</v>
      </c>
      <c r="G14" s="30" t="str">
        <f t="shared" si="0"/>
        <v>Offseason</v>
      </c>
      <c r="H14" s="31">
        <f>D14*Parameters!$D$4+E14*Parameters!$D$5+F14*IF(G14="Season",Parameters!$D$6,Parameters!$E$6)</f>
        <v>7711200</v>
      </c>
      <c r="I14" s="31">
        <f t="shared" si="4"/>
        <v>300000</v>
      </c>
      <c r="J14" s="31">
        <f t="shared" si="4"/>
        <v>70000</v>
      </c>
      <c r="K14" s="31">
        <f>IF('Base Scenario'!G14="Season",Parameters!$D$18,Parameters!$E$18)</f>
        <v>25000</v>
      </c>
      <c r="L14" s="31">
        <f>D14*IF('Base Scenario'!G14="Season",Parameters!$D$11,Parameters!$E$11)+E14*Parameters!$D$12+F14*Parameters!$D$13</f>
        <v>14871600</v>
      </c>
      <c r="M14" s="31">
        <f t="shared" si="1"/>
        <v>8106200</v>
      </c>
      <c r="N14" s="31">
        <f>Parameters!$D$22*(L14-M14)</f>
        <v>1691350</v>
      </c>
      <c r="O14" s="32">
        <f t="shared" si="2"/>
        <v>5074050</v>
      </c>
    </row>
    <row r="15" spans="1:18" x14ac:dyDescent="0.3">
      <c r="A15" s="36">
        <f>Data!A15</f>
        <v>41641</v>
      </c>
      <c r="B15" s="30">
        <f t="shared" si="3"/>
        <v>2</v>
      </c>
      <c r="C15" s="30">
        <v>13</v>
      </c>
      <c r="D15" s="48">
        <f>IF(AND(MOD(C15,12)&gt;=3,MOD(C15,12)&lt;=5),Data!B15*Parameters!$D$20,Data!B15)</f>
        <v>2967</v>
      </c>
      <c r="E15" s="30">
        <f>Parameters!$D$8*Scenario1!D15</f>
        <v>2967</v>
      </c>
      <c r="F15" s="30">
        <f>D15*Parameters!$D$9</f>
        <v>5934</v>
      </c>
      <c r="G15" s="30" t="str">
        <f t="shared" si="0"/>
        <v>Season</v>
      </c>
      <c r="H15" s="31">
        <f>D15*Parameters!$D$4+E15*Parameters!$D$5+F15*IF(G15="Season",Parameters!$D$6,Parameters!$E$6)</f>
        <v>6824100</v>
      </c>
      <c r="I15" s="31">
        <f t="shared" si="4"/>
        <v>300000</v>
      </c>
      <c r="J15" s="31">
        <f>J14*(1+Parameters!D17)</f>
        <v>77000</v>
      </c>
      <c r="K15" s="31">
        <f>IF('Base Scenario'!G15="Season",Parameters!$D$18,Parameters!$E$18)</f>
        <v>40000</v>
      </c>
      <c r="L15" s="31">
        <f>D15*IF('Base Scenario'!G15="Season",Parameters!$D$11,Parameters!$E$11)+E15*Parameters!$D$12+F15*Parameters!$D$13</f>
        <v>14241600</v>
      </c>
      <c r="M15" s="31">
        <f t="shared" si="1"/>
        <v>7241100</v>
      </c>
      <c r="N15" s="31">
        <f>Parameters!$D$22*(L15-M15)</f>
        <v>1750125</v>
      </c>
      <c r="O15" s="32">
        <f t="shared" si="2"/>
        <v>5250375</v>
      </c>
    </row>
    <row r="16" spans="1:18" x14ac:dyDescent="0.3">
      <c r="A16" s="35">
        <f>Data!A16</f>
        <v>41672</v>
      </c>
      <c r="B16" s="30">
        <f t="shared" si="3"/>
        <v>2</v>
      </c>
      <c r="C16" s="30">
        <v>14</v>
      </c>
      <c r="D16" s="48">
        <f>IF(AND(MOD(C16,12)&gt;=3,MOD(C16,12)&lt;=5),Data!B16*Parameters!$D$20,Data!B16)</f>
        <v>2976</v>
      </c>
      <c r="E16" s="30">
        <f>Parameters!$D$8*Scenario1!D16</f>
        <v>2976</v>
      </c>
      <c r="F16" s="30">
        <f>D16*Parameters!$D$9</f>
        <v>5952</v>
      </c>
      <c r="G16" s="30" t="str">
        <f t="shared" si="0"/>
        <v>Season</v>
      </c>
      <c r="H16" s="31">
        <f>D16*Parameters!$D$4+E16*Parameters!$D$5+F16*IF(G16="Season",Parameters!$D$6,Parameters!$E$6)</f>
        <v>6844800</v>
      </c>
      <c r="I16" s="31">
        <f t="shared" si="4"/>
        <v>300000</v>
      </c>
      <c r="J16" s="31">
        <f t="shared" si="4"/>
        <v>77000</v>
      </c>
      <c r="K16" s="31">
        <f>IF('Base Scenario'!G16="Season",Parameters!$D$18,Parameters!$E$18)</f>
        <v>40000</v>
      </c>
      <c r="L16" s="31">
        <f>D16*IF('Base Scenario'!G16="Season",Parameters!$D$11,Parameters!$E$11)+E16*Parameters!$D$12+F16*Parameters!$D$13</f>
        <v>14284800</v>
      </c>
      <c r="M16" s="31">
        <f t="shared" si="1"/>
        <v>7261800</v>
      </c>
      <c r="N16" s="31">
        <f>Parameters!$D$22*(L16-M16)</f>
        <v>1755750</v>
      </c>
      <c r="O16" s="32">
        <f t="shared" si="2"/>
        <v>5267250</v>
      </c>
    </row>
    <row r="17" spans="1:15" x14ac:dyDescent="0.3">
      <c r="A17" s="35">
        <f>Data!A17</f>
        <v>41701</v>
      </c>
      <c r="B17" s="30">
        <f t="shared" si="3"/>
        <v>2</v>
      </c>
      <c r="C17" s="30">
        <v>15</v>
      </c>
      <c r="D17" s="48">
        <f>IF(AND(MOD(C17,12)&gt;=3,MOD(C17,12)&lt;=5),Data!B17*Parameters!$D$20,Data!B17)</f>
        <v>2388</v>
      </c>
      <c r="E17" s="30">
        <f>Parameters!$D$8*Scenario1!D17</f>
        <v>2388</v>
      </c>
      <c r="F17" s="30">
        <f>D17*Parameters!$D$9</f>
        <v>4776</v>
      </c>
      <c r="G17" s="30" t="str">
        <f t="shared" si="0"/>
        <v>Offseason</v>
      </c>
      <c r="H17" s="31">
        <f>D17*Parameters!$D$4+E17*Parameters!$D$5+F17*IF(G17="Season",Parameters!$D$6,Parameters!$E$6)</f>
        <v>5014800</v>
      </c>
      <c r="I17" s="31">
        <f t="shared" si="4"/>
        <v>300000</v>
      </c>
      <c r="J17" s="31">
        <f t="shared" si="4"/>
        <v>77000</v>
      </c>
      <c r="K17" s="31">
        <f>IF('Base Scenario'!G17="Season",Parameters!$D$18,Parameters!$E$18)</f>
        <v>40000</v>
      </c>
      <c r="L17" s="31">
        <f>D17*IF('Base Scenario'!G17="Season",Parameters!$D$11,Parameters!$E$11)+E17*Parameters!$D$12+F17*Parameters!$D$13</f>
        <v>11462400</v>
      </c>
      <c r="M17" s="31">
        <f t="shared" si="1"/>
        <v>5431800</v>
      </c>
      <c r="N17" s="31">
        <f>Parameters!$D$22*(L17-M17)</f>
        <v>1507650</v>
      </c>
      <c r="O17" s="32">
        <f t="shared" si="2"/>
        <v>4522950</v>
      </c>
    </row>
    <row r="18" spans="1:15" x14ac:dyDescent="0.3">
      <c r="A18" s="35">
        <f>Data!A18</f>
        <v>41732</v>
      </c>
      <c r="B18" s="30">
        <f t="shared" si="3"/>
        <v>2</v>
      </c>
      <c r="C18" s="30">
        <v>16</v>
      </c>
      <c r="D18" s="48">
        <f>IF(AND(MOD(C18,12)&gt;=3,MOD(C18,12)&lt;=5),Data!B18*Parameters!$D$20,Data!B18)</f>
        <v>2966.4</v>
      </c>
      <c r="E18" s="30">
        <f>Parameters!$D$8*Scenario1!D18</f>
        <v>2966.4</v>
      </c>
      <c r="F18" s="30">
        <f>D18*Parameters!$D$9</f>
        <v>5932.8</v>
      </c>
      <c r="G18" s="30" t="str">
        <f t="shared" si="0"/>
        <v>Offseason</v>
      </c>
      <c r="H18" s="31">
        <f>D18*Parameters!$D$4+E18*Parameters!$D$5+F18*IF(G18="Season",Parameters!$D$6,Parameters!$E$6)</f>
        <v>6229440</v>
      </c>
      <c r="I18" s="31">
        <f t="shared" si="4"/>
        <v>300000</v>
      </c>
      <c r="J18" s="31">
        <f t="shared" si="4"/>
        <v>77000</v>
      </c>
      <c r="K18" s="31">
        <f>IF('Base Scenario'!G18="Season",Parameters!$D$18,Parameters!$E$18)</f>
        <v>25000</v>
      </c>
      <c r="L18" s="31">
        <f>D18*IF('Base Scenario'!G18="Season",Parameters!$D$11,Parameters!$E$11)+E18*Parameters!$D$12+F18*Parameters!$D$13</f>
        <v>12013920</v>
      </c>
      <c r="M18" s="31">
        <f t="shared" si="1"/>
        <v>6631440</v>
      </c>
      <c r="N18" s="31">
        <f>Parameters!$D$22*(L18-M18)</f>
        <v>1345620</v>
      </c>
      <c r="O18" s="32">
        <f t="shared" si="2"/>
        <v>4036860</v>
      </c>
    </row>
    <row r="19" spans="1:15" x14ac:dyDescent="0.3">
      <c r="A19" s="35">
        <f>Data!A19</f>
        <v>41762</v>
      </c>
      <c r="B19" s="30">
        <f t="shared" si="3"/>
        <v>2</v>
      </c>
      <c r="C19" s="30">
        <v>17</v>
      </c>
      <c r="D19" s="48">
        <f>IF(AND(MOD(C19,12)&gt;=3,MOD(C19,12)&lt;=5),Data!B19*Parameters!$D$20,Data!B19)</f>
        <v>2976</v>
      </c>
      <c r="E19" s="30">
        <f>Parameters!$D$8*Scenario1!D19</f>
        <v>2976</v>
      </c>
      <c r="F19" s="30">
        <f>D19*Parameters!$D$9</f>
        <v>5952</v>
      </c>
      <c r="G19" s="30" t="str">
        <f t="shared" si="0"/>
        <v>Offseason</v>
      </c>
      <c r="H19" s="31">
        <f>D19*Parameters!$D$4+E19*Parameters!$D$5+F19*IF(G19="Season",Parameters!$D$6,Parameters!$E$6)</f>
        <v>6249600</v>
      </c>
      <c r="I19" s="31">
        <f t="shared" si="4"/>
        <v>300000</v>
      </c>
      <c r="J19" s="31">
        <f t="shared" si="4"/>
        <v>77000</v>
      </c>
      <c r="K19" s="31">
        <f>IF('Base Scenario'!G19="Season",Parameters!$D$18,Parameters!$E$18)</f>
        <v>25000</v>
      </c>
      <c r="L19" s="31">
        <f>D19*IF('Base Scenario'!G19="Season",Parameters!$D$11,Parameters!$E$11)+E19*Parameters!$D$12+F19*Parameters!$D$13</f>
        <v>12052800</v>
      </c>
      <c r="M19" s="31">
        <f t="shared" si="1"/>
        <v>6651600</v>
      </c>
      <c r="N19" s="31">
        <f>Parameters!$D$22*(L19-M19)</f>
        <v>1350300</v>
      </c>
      <c r="O19" s="32">
        <f t="shared" si="2"/>
        <v>4050900</v>
      </c>
    </row>
    <row r="20" spans="1:15" x14ac:dyDescent="0.3">
      <c r="A20" s="35">
        <f>Data!A20</f>
        <v>41793</v>
      </c>
      <c r="B20" s="30">
        <f t="shared" si="3"/>
        <v>2</v>
      </c>
      <c r="C20" s="30">
        <v>18</v>
      </c>
      <c r="D20" s="48">
        <f>IF(AND(MOD(C20,12)&gt;=3,MOD(C20,12)&lt;=5),Data!B20*Parameters!$D$20,Data!B20)</f>
        <v>3732</v>
      </c>
      <c r="E20" s="30">
        <f>Parameters!$D$8*Scenario1!D20</f>
        <v>3732</v>
      </c>
      <c r="F20" s="30">
        <f>D20*Parameters!$D$9</f>
        <v>7464</v>
      </c>
      <c r="G20" s="30" t="str">
        <f t="shared" si="0"/>
        <v>Offseason</v>
      </c>
      <c r="H20" s="31">
        <f>D20*Parameters!$D$4+E20*Parameters!$D$5+F20*IF(G20="Season",Parameters!$D$6,Parameters!$E$6)</f>
        <v>7837200</v>
      </c>
      <c r="I20" s="31">
        <f t="shared" ref="I20:J35" si="5">I19</f>
        <v>300000</v>
      </c>
      <c r="J20" s="31">
        <f t="shared" si="5"/>
        <v>77000</v>
      </c>
      <c r="K20" s="31">
        <f>IF('Base Scenario'!G20="Season",Parameters!$D$18,Parameters!$E$18)</f>
        <v>25000</v>
      </c>
      <c r="L20" s="31">
        <f>D20*IF('Base Scenario'!G20="Season",Parameters!$D$11,Parameters!$E$11)+E20*Parameters!$D$12+F20*Parameters!$D$13</f>
        <v>15114600</v>
      </c>
      <c r="M20" s="31">
        <f t="shared" si="1"/>
        <v>8239200</v>
      </c>
      <c r="N20" s="31">
        <f>Parameters!$D$22*(L20-M20)</f>
        <v>1718850</v>
      </c>
      <c r="O20" s="32">
        <f t="shared" si="2"/>
        <v>5156550</v>
      </c>
    </row>
    <row r="21" spans="1:15" x14ac:dyDescent="0.3">
      <c r="A21" s="35">
        <f>Data!A21</f>
        <v>41823</v>
      </c>
      <c r="B21" s="30">
        <f t="shared" si="3"/>
        <v>2</v>
      </c>
      <c r="C21" s="30">
        <v>19</v>
      </c>
      <c r="D21" s="48">
        <f>IF(AND(MOD(C21,12)&gt;=3,MOD(C21,12)&lt;=5),Data!B21*Parameters!$D$20,Data!B21)</f>
        <v>3744</v>
      </c>
      <c r="E21" s="30">
        <f>Parameters!$D$8*Scenario1!D21</f>
        <v>3744</v>
      </c>
      <c r="F21" s="30">
        <f>D21*Parameters!$D$9</f>
        <v>7488</v>
      </c>
      <c r="G21" s="30" t="str">
        <f t="shared" si="0"/>
        <v>Offseason</v>
      </c>
      <c r="H21" s="31">
        <f>D21*Parameters!$D$4+E21*Parameters!$D$5+F21*IF(G21="Season",Parameters!$D$6,Parameters!$E$6)</f>
        <v>7862400</v>
      </c>
      <c r="I21" s="31">
        <f t="shared" si="5"/>
        <v>300000</v>
      </c>
      <c r="J21" s="31">
        <f t="shared" si="5"/>
        <v>77000</v>
      </c>
      <c r="K21" s="31">
        <f>IF('Base Scenario'!G21="Season",Parameters!$D$18,Parameters!$E$18)</f>
        <v>25000</v>
      </c>
      <c r="L21" s="31">
        <f>D21*IF('Base Scenario'!G21="Season",Parameters!$D$11,Parameters!$E$11)+E21*Parameters!$D$12+F21*Parameters!$D$13</f>
        <v>15163200</v>
      </c>
      <c r="M21" s="31">
        <f t="shared" si="1"/>
        <v>8264400</v>
      </c>
      <c r="N21" s="31">
        <f>Parameters!$D$22*(L21-M21)</f>
        <v>1724700</v>
      </c>
      <c r="O21" s="32">
        <f t="shared" si="2"/>
        <v>5174100</v>
      </c>
    </row>
    <row r="22" spans="1:15" x14ac:dyDescent="0.3">
      <c r="A22" s="35">
        <f>Data!A22</f>
        <v>41854</v>
      </c>
      <c r="B22" s="30">
        <f t="shared" si="3"/>
        <v>2</v>
      </c>
      <c r="C22" s="30">
        <v>20</v>
      </c>
      <c r="D22" s="48">
        <f>IF(AND(MOD(C22,12)&gt;=3,MOD(C22,12)&lt;=5),Data!B22*Parameters!$D$20,Data!B22)</f>
        <v>3837</v>
      </c>
      <c r="E22" s="30">
        <f>Parameters!$D$8*Scenario1!D22</f>
        <v>3837</v>
      </c>
      <c r="F22" s="30">
        <f>D22*Parameters!$D$9</f>
        <v>7674</v>
      </c>
      <c r="G22" s="30" t="str">
        <f t="shared" si="0"/>
        <v>Offseason</v>
      </c>
      <c r="H22" s="31">
        <f>D22*Parameters!$D$4+E22*Parameters!$D$5+F22*IF(G22="Season",Parameters!$D$6,Parameters!$E$6)</f>
        <v>8057700</v>
      </c>
      <c r="I22" s="31">
        <f t="shared" si="5"/>
        <v>300000</v>
      </c>
      <c r="J22" s="31">
        <f t="shared" si="5"/>
        <v>77000</v>
      </c>
      <c r="K22" s="31">
        <f>IF('Base Scenario'!G22="Season",Parameters!$D$18,Parameters!$E$18)</f>
        <v>25000</v>
      </c>
      <c r="L22" s="31">
        <f>D22*IF('Base Scenario'!G22="Season",Parameters!$D$11,Parameters!$E$11)+E22*Parameters!$D$12+F22*Parameters!$D$13</f>
        <v>15539850</v>
      </c>
      <c r="M22" s="31">
        <f t="shared" si="1"/>
        <v>8459700</v>
      </c>
      <c r="N22" s="31">
        <f>Parameters!$D$22*(L22-M22)</f>
        <v>1770037.5</v>
      </c>
      <c r="O22" s="32">
        <f t="shared" si="2"/>
        <v>5310112.5</v>
      </c>
    </row>
    <row r="23" spans="1:15" x14ac:dyDescent="0.3">
      <c r="A23" s="35">
        <f>Data!A23</f>
        <v>41885</v>
      </c>
      <c r="B23" s="30">
        <f t="shared" si="3"/>
        <v>2</v>
      </c>
      <c r="C23" s="30">
        <v>21</v>
      </c>
      <c r="D23" s="48">
        <f>IF(AND(MOD(C23,12)&gt;=3,MOD(C23,12)&lt;=5),Data!B23*Parameters!$D$20,Data!B23)</f>
        <v>3768</v>
      </c>
      <c r="E23" s="30">
        <f>Parameters!$D$8*Scenario1!D23</f>
        <v>3768</v>
      </c>
      <c r="F23" s="30">
        <f>D23*Parameters!$D$9</f>
        <v>7536</v>
      </c>
      <c r="G23" s="30" t="str">
        <f t="shared" si="0"/>
        <v>Offseason</v>
      </c>
      <c r="H23" s="31">
        <f>D23*Parameters!$D$4+E23*Parameters!$D$5+F23*IF(G23="Season",Parameters!$D$6,Parameters!$E$6)</f>
        <v>7912800</v>
      </c>
      <c r="I23" s="31">
        <f t="shared" si="5"/>
        <v>300000</v>
      </c>
      <c r="J23" s="31">
        <f t="shared" si="5"/>
        <v>77000</v>
      </c>
      <c r="K23" s="31">
        <f>IF('Base Scenario'!G23="Season",Parameters!$D$18,Parameters!$E$18)</f>
        <v>25000</v>
      </c>
      <c r="L23" s="31">
        <f>D23*IF('Base Scenario'!G23="Season",Parameters!$D$11,Parameters!$E$11)+E23*Parameters!$D$12+F23*Parameters!$D$13</f>
        <v>15260400</v>
      </c>
      <c r="M23" s="31">
        <f t="shared" si="1"/>
        <v>8314800</v>
      </c>
      <c r="N23" s="31">
        <f>Parameters!$D$22*(L23-M23)</f>
        <v>1736400</v>
      </c>
      <c r="O23" s="32">
        <f t="shared" si="2"/>
        <v>5209200</v>
      </c>
    </row>
    <row r="24" spans="1:15" x14ac:dyDescent="0.3">
      <c r="A24" s="35">
        <f>Data!A24</f>
        <v>41915</v>
      </c>
      <c r="B24" s="30">
        <f t="shared" si="3"/>
        <v>2</v>
      </c>
      <c r="C24" s="30">
        <v>22</v>
      </c>
      <c r="D24" s="48">
        <f>IF(AND(MOD(C24,12)&gt;=3,MOD(C24,12)&lt;=5),Data!B24*Parameters!$D$20,Data!B24)</f>
        <v>3780</v>
      </c>
      <c r="E24" s="30">
        <f>Parameters!$D$8*Scenario1!D24</f>
        <v>3780</v>
      </c>
      <c r="F24" s="30">
        <f>D24*Parameters!$D$9</f>
        <v>7560</v>
      </c>
      <c r="G24" s="30" t="str">
        <f t="shared" si="0"/>
        <v>Offseason</v>
      </c>
      <c r="H24" s="31">
        <f>D24*Parameters!$D$4+E24*Parameters!$D$5+F24*IF(G24="Season",Parameters!$D$6,Parameters!$E$6)</f>
        <v>7938000</v>
      </c>
      <c r="I24" s="31">
        <f t="shared" si="5"/>
        <v>300000</v>
      </c>
      <c r="J24" s="31">
        <f t="shared" si="5"/>
        <v>77000</v>
      </c>
      <c r="K24" s="31">
        <f>IF('Base Scenario'!G24="Season",Parameters!$D$18,Parameters!$E$18)</f>
        <v>25000</v>
      </c>
      <c r="L24" s="31">
        <f>D24*IF('Base Scenario'!G24="Season",Parameters!$D$11,Parameters!$E$11)+E24*Parameters!$D$12+F24*Parameters!$D$13</f>
        <v>15309000</v>
      </c>
      <c r="M24" s="31">
        <f t="shared" si="1"/>
        <v>8340000</v>
      </c>
      <c r="N24" s="31">
        <f>Parameters!$D$22*(L24-M24)</f>
        <v>1742250</v>
      </c>
      <c r="O24" s="32">
        <f t="shared" si="2"/>
        <v>5226750</v>
      </c>
    </row>
    <row r="25" spans="1:15" x14ac:dyDescent="0.3">
      <c r="A25" s="35">
        <f>Data!A25</f>
        <v>41946</v>
      </c>
      <c r="B25" s="30">
        <f t="shared" si="3"/>
        <v>2</v>
      </c>
      <c r="C25" s="30">
        <v>23</v>
      </c>
      <c r="D25" s="48">
        <f>IF(AND(MOD(C25,12)&gt;=3,MOD(C25,12)&lt;=5),Data!B25*Parameters!$D$20,Data!B25)</f>
        <v>3792</v>
      </c>
      <c r="E25" s="30">
        <f>Parameters!$D$8*Scenario1!D25</f>
        <v>3792</v>
      </c>
      <c r="F25" s="30">
        <f>D25*Parameters!$D$9</f>
        <v>7584</v>
      </c>
      <c r="G25" s="30" t="str">
        <f t="shared" si="0"/>
        <v>Offseason</v>
      </c>
      <c r="H25" s="31">
        <f>D25*Parameters!$D$4+E25*Parameters!$D$5+F25*IF(G25="Season",Parameters!$D$6,Parameters!$E$6)</f>
        <v>7963200</v>
      </c>
      <c r="I25" s="31">
        <f t="shared" si="5"/>
        <v>300000</v>
      </c>
      <c r="J25" s="31">
        <f t="shared" si="5"/>
        <v>77000</v>
      </c>
      <c r="K25" s="31">
        <f>IF('Base Scenario'!G25="Season",Parameters!$D$18,Parameters!$E$18)</f>
        <v>25000</v>
      </c>
      <c r="L25" s="31">
        <f>D25*IF('Base Scenario'!G25="Season",Parameters!$D$11,Parameters!$E$11)+E25*Parameters!$D$12+F25*Parameters!$D$13</f>
        <v>15357600</v>
      </c>
      <c r="M25" s="31">
        <f t="shared" si="1"/>
        <v>8365200</v>
      </c>
      <c r="N25" s="31">
        <f>Parameters!$D$22*(L25-M25)</f>
        <v>1748100</v>
      </c>
      <c r="O25" s="32">
        <f t="shared" si="2"/>
        <v>5244300</v>
      </c>
    </row>
    <row r="26" spans="1:15" x14ac:dyDescent="0.3">
      <c r="A26" s="35">
        <f>Data!A26</f>
        <v>41976</v>
      </c>
      <c r="B26" s="30">
        <f t="shared" si="3"/>
        <v>2</v>
      </c>
      <c r="C26" s="30">
        <v>24</v>
      </c>
      <c r="D26" s="48">
        <f>IF(AND(MOD(C26,12)&gt;=3,MOD(C26,12)&lt;=5),Data!B26*Parameters!$D$20,Data!B26)</f>
        <v>3804</v>
      </c>
      <c r="E26" s="30">
        <f>Parameters!$D$8*Scenario1!D26</f>
        <v>3804</v>
      </c>
      <c r="F26" s="30">
        <f>D26*Parameters!$D$9</f>
        <v>7608</v>
      </c>
      <c r="G26" s="30" t="str">
        <f t="shared" si="0"/>
        <v>Offseason</v>
      </c>
      <c r="H26" s="31">
        <f>D26*Parameters!$D$4+E26*Parameters!$D$5+F26*IF(G26="Season",Parameters!$D$6,Parameters!$E$6)</f>
        <v>7988400</v>
      </c>
      <c r="I26" s="31">
        <f t="shared" si="5"/>
        <v>300000</v>
      </c>
      <c r="J26" s="31">
        <f t="shared" si="5"/>
        <v>77000</v>
      </c>
      <c r="K26" s="31">
        <f>IF('Base Scenario'!G26="Season",Parameters!$D$18,Parameters!$E$18)</f>
        <v>25000</v>
      </c>
      <c r="L26" s="31">
        <f>D26*IF('Base Scenario'!G26="Season",Parameters!$D$11,Parameters!$E$11)+E26*Parameters!$D$12+F26*Parameters!$D$13</f>
        <v>15406200</v>
      </c>
      <c r="M26" s="31">
        <f t="shared" si="1"/>
        <v>8390400</v>
      </c>
      <c r="N26" s="31">
        <f>Parameters!$D$22*(L26-M26)</f>
        <v>1753950</v>
      </c>
      <c r="O26" s="32">
        <f t="shared" si="2"/>
        <v>5261850</v>
      </c>
    </row>
    <row r="27" spans="1:15" x14ac:dyDescent="0.3">
      <c r="A27" s="35">
        <f>Data!A27</f>
        <v>42007</v>
      </c>
      <c r="B27" s="30">
        <f t="shared" si="3"/>
        <v>3</v>
      </c>
      <c r="C27" s="30">
        <v>25</v>
      </c>
      <c r="D27" s="48">
        <f>IF(AND(MOD(C27,12)&gt;=3,MOD(C27,12)&lt;=5),Data!B27*Parameters!$D$20,Data!B27)</f>
        <v>3072</v>
      </c>
      <c r="E27" s="30">
        <f>Parameters!$D$8*Scenario1!D27</f>
        <v>3072</v>
      </c>
      <c r="F27" s="30">
        <f>D27*Parameters!$D$9</f>
        <v>6144</v>
      </c>
      <c r="G27" s="30" t="str">
        <f t="shared" si="0"/>
        <v>Season</v>
      </c>
      <c r="H27" s="31">
        <f>D27*Parameters!$D$4+E27*Parameters!$D$5+F27*IF(G27="Season",Parameters!$D$6,Parameters!$E$6)</f>
        <v>7065600</v>
      </c>
      <c r="I27" s="31">
        <f t="shared" si="5"/>
        <v>300000</v>
      </c>
      <c r="J27" s="31">
        <f t="shared" si="5"/>
        <v>77000</v>
      </c>
      <c r="K27" s="31">
        <f>IF('Base Scenario'!G27="Season",Parameters!$D$18,Parameters!$E$18)</f>
        <v>40000</v>
      </c>
      <c r="L27" s="31">
        <f>D27*IF('Base Scenario'!G27="Season",Parameters!$D$11,Parameters!$E$11)+E27*Parameters!$D$12+F27*Parameters!$D$13</f>
        <v>14745600</v>
      </c>
      <c r="M27" s="31">
        <f t="shared" si="1"/>
        <v>7482600</v>
      </c>
      <c r="N27" s="31">
        <f>Parameters!$D$22*(L27-M27)</f>
        <v>1815750</v>
      </c>
      <c r="O27" s="32">
        <f t="shared" si="2"/>
        <v>5447250</v>
      </c>
    </row>
    <row r="28" spans="1:15" x14ac:dyDescent="0.3">
      <c r="A28" s="35">
        <f>Data!A28</f>
        <v>42038</v>
      </c>
      <c r="B28" s="30">
        <f t="shared" si="3"/>
        <v>3</v>
      </c>
      <c r="C28" s="30">
        <v>26</v>
      </c>
      <c r="D28" s="48">
        <f>IF(AND(MOD(C28,12)&gt;=3,MOD(C28,12)&lt;=5),Data!B28*Parameters!$D$20,Data!B28)</f>
        <v>3084</v>
      </c>
      <c r="E28" s="30">
        <f>Parameters!$D$8*Scenario1!D28</f>
        <v>3084</v>
      </c>
      <c r="F28" s="30">
        <f>D28*Parameters!$D$9</f>
        <v>6168</v>
      </c>
      <c r="G28" s="30" t="str">
        <f t="shared" si="0"/>
        <v>Season</v>
      </c>
      <c r="H28" s="31">
        <f>D28*Parameters!$D$4+E28*Parameters!$D$5+F28*IF(G28="Season",Parameters!$D$6,Parameters!$E$6)</f>
        <v>7093200</v>
      </c>
      <c r="I28" s="31">
        <f t="shared" si="5"/>
        <v>300000</v>
      </c>
      <c r="J28" s="31">
        <f t="shared" si="5"/>
        <v>77000</v>
      </c>
      <c r="K28" s="31">
        <f>IF('Base Scenario'!G28="Season",Parameters!$D$18,Parameters!$E$18)</f>
        <v>40000</v>
      </c>
      <c r="L28" s="31">
        <f>D28*IF('Base Scenario'!G28="Season",Parameters!$D$11,Parameters!$E$11)+E28*Parameters!$D$12+F28*Parameters!$D$13</f>
        <v>14803200</v>
      </c>
      <c r="M28" s="31">
        <f t="shared" si="1"/>
        <v>7510200</v>
      </c>
      <c r="N28" s="31">
        <f>Parameters!$D$22*(L28-M28)</f>
        <v>1823250</v>
      </c>
      <c r="O28" s="32">
        <f t="shared" si="2"/>
        <v>5469750</v>
      </c>
    </row>
    <row r="29" spans="1:15" x14ac:dyDescent="0.3">
      <c r="A29" s="35">
        <f>Data!A29</f>
        <v>42067</v>
      </c>
      <c r="B29" s="30">
        <f t="shared" si="3"/>
        <v>3</v>
      </c>
      <c r="C29" s="30">
        <v>27</v>
      </c>
      <c r="D29" s="48">
        <f>IF(AND(MOD(C29,12)&gt;=3,MOD(C29,12)&lt;=5),Data!B29*Parameters!$D$20,Data!B29)</f>
        <v>2520</v>
      </c>
      <c r="E29" s="30">
        <f>Parameters!$D$8*Scenario1!D29</f>
        <v>2520</v>
      </c>
      <c r="F29" s="30">
        <f>D29*Parameters!$D$9</f>
        <v>5040</v>
      </c>
      <c r="G29" s="30" t="str">
        <f t="shared" si="0"/>
        <v>Offseason</v>
      </c>
      <c r="H29" s="31">
        <f>D29*Parameters!$D$4+E29*Parameters!$D$5+F29*IF(G29="Season",Parameters!$D$6,Parameters!$E$6)</f>
        <v>5292000</v>
      </c>
      <c r="I29" s="31">
        <f t="shared" si="5"/>
        <v>300000</v>
      </c>
      <c r="J29" s="31">
        <f t="shared" si="5"/>
        <v>77000</v>
      </c>
      <c r="K29" s="31">
        <f>IF('Base Scenario'!G29="Season",Parameters!$D$18,Parameters!$E$18)</f>
        <v>40000</v>
      </c>
      <c r="L29" s="31">
        <f>D29*IF('Base Scenario'!G29="Season",Parameters!$D$11,Parameters!$E$11)+E29*Parameters!$D$12+F29*Parameters!$D$13</f>
        <v>12096000</v>
      </c>
      <c r="M29" s="31">
        <f t="shared" si="1"/>
        <v>5709000</v>
      </c>
      <c r="N29" s="31">
        <f>Parameters!$D$22*(L29-M29)</f>
        <v>1596750</v>
      </c>
      <c r="O29" s="32">
        <f t="shared" si="2"/>
        <v>4790250</v>
      </c>
    </row>
    <row r="30" spans="1:15" x14ac:dyDescent="0.3">
      <c r="A30" s="37">
        <f>Data!A30</f>
        <v>42098</v>
      </c>
      <c r="B30" s="30">
        <f t="shared" si="3"/>
        <v>3</v>
      </c>
      <c r="C30" s="30">
        <v>28</v>
      </c>
      <c r="D30" s="48">
        <f>IF(AND(MOD(C30,12)&gt;=3,MOD(C30,12)&lt;=5),Data!B30*Parameters!$D$20,Data!B30)</f>
        <v>3072</v>
      </c>
      <c r="E30" s="30">
        <f>Parameters!$D$8*Scenario1!D30</f>
        <v>3072</v>
      </c>
      <c r="F30" s="30">
        <f>D30*Parameters!$D$9</f>
        <v>6144</v>
      </c>
      <c r="G30" s="30" t="str">
        <f t="shared" si="0"/>
        <v>Offseason</v>
      </c>
      <c r="H30" s="31">
        <f>D30*Parameters!$D$4+E30*Parameters!$D$5+F30*IF(G30="Season",Parameters!$D$6,Parameters!$E$6)</f>
        <v>6451200</v>
      </c>
      <c r="I30" s="31">
        <f t="shared" si="5"/>
        <v>300000</v>
      </c>
      <c r="J30" s="31">
        <f t="shared" si="5"/>
        <v>77000</v>
      </c>
      <c r="K30" s="31">
        <f>IF('Base Scenario'!G30="Season",Parameters!$D$18,Parameters!$E$18)</f>
        <v>25000</v>
      </c>
      <c r="L30" s="31">
        <f>D30*IF('Base Scenario'!G30="Season",Parameters!$D$11,Parameters!$E$11)+E30*Parameters!$D$12+F30*Parameters!$D$13</f>
        <v>12441600</v>
      </c>
      <c r="M30" s="31">
        <f t="shared" si="1"/>
        <v>6853200</v>
      </c>
      <c r="N30" s="31">
        <f>Parameters!$D$22*(L30-M30)</f>
        <v>1397100</v>
      </c>
      <c r="O30" s="32">
        <f t="shared" si="2"/>
        <v>4191300</v>
      </c>
    </row>
    <row r="31" spans="1:15" x14ac:dyDescent="0.3">
      <c r="A31" s="35">
        <f>Data!A31</f>
        <v>42128</v>
      </c>
      <c r="B31" s="30">
        <f t="shared" si="3"/>
        <v>3</v>
      </c>
      <c r="C31" s="30">
        <v>29</v>
      </c>
      <c r="D31" s="48">
        <f>IF(AND(MOD(C31,12)&gt;=3,MOD(C31,12)&lt;=5),Data!B31*Parameters!$D$20,Data!B31)</f>
        <v>3081.6000000000004</v>
      </c>
      <c r="E31" s="30">
        <f>Parameters!$D$8*Scenario1!D31</f>
        <v>3081.6000000000004</v>
      </c>
      <c r="F31" s="30">
        <f>D31*Parameters!$D$9</f>
        <v>6163.2000000000007</v>
      </c>
      <c r="G31" s="30" t="str">
        <f t="shared" si="0"/>
        <v>Offseason</v>
      </c>
      <c r="H31" s="31">
        <f>D31*Parameters!$D$4+E31*Parameters!$D$5+F31*IF(G31="Season",Parameters!$D$6,Parameters!$E$6)</f>
        <v>6471360.0000000009</v>
      </c>
      <c r="I31" s="31">
        <f t="shared" si="5"/>
        <v>300000</v>
      </c>
      <c r="J31" s="31">
        <f t="shared" si="5"/>
        <v>77000</v>
      </c>
      <c r="K31" s="31">
        <f>IF('Base Scenario'!G31="Season",Parameters!$D$18,Parameters!$E$18)</f>
        <v>25000</v>
      </c>
      <c r="L31" s="31">
        <f>D31*IF('Base Scenario'!G31="Season",Parameters!$D$11,Parameters!$E$11)+E31*Parameters!$D$12+F31*Parameters!$D$13</f>
        <v>12480480.000000002</v>
      </c>
      <c r="M31" s="31">
        <f t="shared" si="1"/>
        <v>6873360.0000000009</v>
      </c>
      <c r="N31" s="31">
        <f>Parameters!$D$22*(L31-M31)</f>
        <v>1401780.0000000002</v>
      </c>
      <c r="O31" s="32">
        <f t="shared" si="2"/>
        <v>4205340.0000000009</v>
      </c>
    </row>
    <row r="32" spans="1:15" x14ac:dyDescent="0.3">
      <c r="A32" s="35">
        <f>Data!A32</f>
        <v>42159</v>
      </c>
      <c r="B32" s="30">
        <f t="shared" si="3"/>
        <v>3</v>
      </c>
      <c r="C32" s="30">
        <v>30</v>
      </c>
      <c r="D32" s="48">
        <f>IF(AND(MOD(C32,12)&gt;=3,MOD(C32,12)&lt;=5),Data!B32*Parameters!$D$20,Data!B32)</f>
        <v>3864</v>
      </c>
      <c r="E32" s="30">
        <f>Parameters!$D$8*Scenario1!D32</f>
        <v>3864</v>
      </c>
      <c r="F32" s="30">
        <f>D32*Parameters!$D$9</f>
        <v>7728</v>
      </c>
      <c r="G32" s="30" t="str">
        <f t="shared" si="0"/>
        <v>Offseason</v>
      </c>
      <c r="H32" s="31">
        <f>D32*Parameters!$D$4+E32*Parameters!$D$5+F32*IF(G32="Season",Parameters!$D$6,Parameters!$E$6)</f>
        <v>8114400</v>
      </c>
      <c r="I32" s="31">
        <f t="shared" si="5"/>
        <v>300000</v>
      </c>
      <c r="J32" s="31">
        <f t="shared" si="5"/>
        <v>77000</v>
      </c>
      <c r="K32" s="31">
        <f>IF('Base Scenario'!G32="Season",Parameters!$D$18,Parameters!$E$18)</f>
        <v>25000</v>
      </c>
      <c r="L32" s="31">
        <f>D32*IF('Base Scenario'!G32="Season",Parameters!$D$11,Parameters!$E$11)+E32*Parameters!$D$12+F32*Parameters!$D$13</f>
        <v>15649200</v>
      </c>
      <c r="M32" s="31">
        <f t="shared" si="1"/>
        <v>8516400</v>
      </c>
      <c r="N32" s="31">
        <f>Parameters!$D$22*(L32-M32)</f>
        <v>1783200</v>
      </c>
      <c r="O32" s="32">
        <f t="shared" si="2"/>
        <v>5349600</v>
      </c>
    </row>
    <row r="33" spans="1:15" x14ac:dyDescent="0.3">
      <c r="A33" s="35">
        <f>Data!A33</f>
        <v>42189</v>
      </c>
      <c r="B33" s="30">
        <f t="shared" si="3"/>
        <v>3</v>
      </c>
      <c r="C33" s="30">
        <v>31</v>
      </c>
      <c r="D33" s="48">
        <f>IF(AND(MOD(C33,12)&gt;=3,MOD(C33,12)&lt;=5),Data!B33*Parameters!$D$20,Data!B33)</f>
        <v>3879</v>
      </c>
      <c r="E33" s="30">
        <f>Parameters!$D$8*Scenario1!D33</f>
        <v>3879</v>
      </c>
      <c r="F33" s="30">
        <f>D33*Parameters!$D$9</f>
        <v>7758</v>
      </c>
      <c r="G33" s="30" t="str">
        <f t="shared" si="0"/>
        <v>Offseason</v>
      </c>
      <c r="H33" s="31">
        <f>D33*Parameters!$D$4+E33*Parameters!$D$5+F33*IF(G33="Season",Parameters!$D$6,Parameters!$E$6)</f>
        <v>8145900</v>
      </c>
      <c r="I33" s="31">
        <f t="shared" si="5"/>
        <v>300000</v>
      </c>
      <c r="J33" s="31">
        <f t="shared" si="5"/>
        <v>77000</v>
      </c>
      <c r="K33" s="31">
        <f>IF('Base Scenario'!G33="Season",Parameters!$D$18,Parameters!$E$18)</f>
        <v>25000</v>
      </c>
      <c r="L33" s="31">
        <f>D33*IF('Base Scenario'!G33="Season",Parameters!$D$11,Parameters!$E$11)+E33*Parameters!$D$12+F33*Parameters!$D$13</f>
        <v>15709950</v>
      </c>
      <c r="M33" s="31">
        <f t="shared" si="1"/>
        <v>8547900</v>
      </c>
      <c r="N33" s="31">
        <f>Parameters!$D$22*(L33-M33)</f>
        <v>1790512.5</v>
      </c>
      <c r="O33" s="32">
        <f t="shared" si="2"/>
        <v>5371537.5</v>
      </c>
    </row>
    <row r="34" spans="1:15" x14ac:dyDescent="0.3">
      <c r="A34" s="35">
        <f>Data!A34</f>
        <v>42220</v>
      </c>
      <c r="B34" s="30">
        <f t="shared" si="3"/>
        <v>3</v>
      </c>
      <c r="C34" s="30">
        <v>32</v>
      </c>
      <c r="D34" s="48">
        <f>IF(AND(MOD(C34,12)&gt;=3,MOD(C34,12)&lt;=5),Data!B34*Parameters!$D$20,Data!B34)</f>
        <v>4050</v>
      </c>
      <c r="E34" s="30">
        <f>Parameters!$D$8*Scenario1!D34</f>
        <v>4050</v>
      </c>
      <c r="F34" s="30">
        <f>D34*Parameters!$D$9</f>
        <v>8100</v>
      </c>
      <c r="G34" s="30" t="str">
        <f t="shared" si="0"/>
        <v>Offseason</v>
      </c>
      <c r="H34" s="31">
        <f>D34*Parameters!$D$4+E34*Parameters!$D$5+F34*IF(G34="Season",Parameters!$D$6,Parameters!$E$6)</f>
        <v>8505000</v>
      </c>
      <c r="I34" s="31">
        <f t="shared" si="5"/>
        <v>300000</v>
      </c>
      <c r="J34" s="31">
        <f t="shared" si="5"/>
        <v>77000</v>
      </c>
      <c r="K34" s="31">
        <f>IF('Base Scenario'!G34="Season",Parameters!$D$18,Parameters!$E$18)</f>
        <v>25000</v>
      </c>
      <c r="L34" s="31">
        <f>D34*IF('Base Scenario'!G34="Season",Parameters!$D$11,Parameters!$E$11)+E34*Parameters!$D$12+F34*Parameters!$D$13</f>
        <v>16402500</v>
      </c>
      <c r="M34" s="31">
        <f t="shared" si="1"/>
        <v>8907000</v>
      </c>
      <c r="N34" s="31">
        <f>Parameters!$D$22*(L34-M34)</f>
        <v>1873875</v>
      </c>
      <c r="O34" s="32">
        <f t="shared" si="2"/>
        <v>5621625</v>
      </c>
    </row>
    <row r="35" spans="1:15" x14ac:dyDescent="0.3">
      <c r="A35" s="35">
        <f>Data!A35</f>
        <v>42251</v>
      </c>
      <c r="B35" s="30">
        <f t="shared" si="3"/>
        <v>3</v>
      </c>
      <c r="C35" s="30">
        <v>33</v>
      </c>
      <c r="D35" s="48">
        <f>IF(AND(MOD(C35,12)&gt;=3,MOD(C35,12)&lt;=5),Data!B35*Parameters!$D$20,Data!B35)</f>
        <v>3909</v>
      </c>
      <c r="E35" s="30">
        <f>Parameters!$D$8*Scenario1!D35</f>
        <v>3909</v>
      </c>
      <c r="F35" s="30">
        <f>D35*Parameters!$D$9</f>
        <v>7818</v>
      </c>
      <c r="G35" s="30" t="str">
        <f t="shared" ref="G35:G66" si="6">IF(AND(MOD(C35,12)&lt;=2,MOD(C35,12)&gt;0),"Season","Offseason")</f>
        <v>Offseason</v>
      </c>
      <c r="H35" s="31">
        <f>D35*Parameters!$D$4+E35*Parameters!$D$5+F35*IF(G35="Season",Parameters!$D$6,Parameters!$E$6)</f>
        <v>8208900</v>
      </c>
      <c r="I35" s="31">
        <f t="shared" si="5"/>
        <v>300000</v>
      </c>
      <c r="J35" s="31">
        <f t="shared" si="5"/>
        <v>77000</v>
      </c>
      <c r="K35" s="31">
        <f>IF('Base Scenario'!G35="Season",Parameters!$D$18,Parameters!$E$18)</f>
        <v>25000</v>
      </c>
      <c r="L35" s="31">
        <f>D35*IF('Base Scenario'!G35="Season",Parameters!$D$11,Parameters!$E$11)+E35*Parameters!$D$12+F35*Parameters!$D$13</f>
        <v>15831450</v>
      </c>
      <c r="M35" s="31">
        <f t="shared" si="1"/>
        <v>8610900</v>
      </c>
      <c r="N35" s="31">
        <f>Parameters!$D$22*(L35-M35)</f>
        <v>1805137.5</v>
      </c>
      <c r="O35" s="32">
        <f t="shared" si="2"/>
        <v>5415412.5</v>
      </c>
    </row>
    <row r="36" spans="1:15" x14ac:dyDescent="0.3">
      <c r="A36" s="35">
        <f>Data!A36</f>
        <v>42281</v>
      </c>
      <c r="B36" s="30">
        <f t="shared" si="3"/>
        <v>3</v>
      </c>
      <c r="C36" s="30">
        <v>34</v>
      </c>
      <c r="D36" s="48">
        <f>IF(AND(MOD(C36,12)&gt;=3,MOD(C36,12)&lt;=5),Data!B36*Parameters!$D$20,Data!B36)</f>
        <v>3924</v>
      </c>
      <c r="E36" s="30">
        <f>Parameters!$D$8*Scenario1!D36</f>
        <v>3924</v>
      </c>
      <c r="F36" s="30">
        <f>D36*Parameters!$D$9</f>
        <v>7848</v>
      </c>
      <c r="G36" s="30" t="str">
        <f t="shared" si="6"/>
        <v>Offseason</v>
      </c>
      <c r="H36" s="31">
        <f>D36*Parameters!$D$4+E36*Parameters!$D$5+F36*IF(G36="Season",Parameters!$D$6,Parameters!$E$6)</f>
        <v>8240400</v>
      </c>
      <c r="I36" s="31">
        <f t="shared" ref="I36:J51" si="7">I35</f>
        <v>300000</v>
      </c>
      <c r="J36" s="31">
        <f t="shared" si="7"/>
        <v>77000</v>
      </c>
      <c r="K36" s="31">
        <f>IF('Base Scenario'!G36="Season",Parameters!$D$18,Parameters!$E$18)</f>
        <v>25000</v>
      </c>
      <c r="L36" s="31">
        <f>D36*IF('Base Scenario'!G36="Season",Parameters!$D$11,Parameters!$E$11)+E36*Parameters!$D$12+F36*Parameters!$D$13</f>
        <v>15892200</v>
      </c>
      <c r="M36" s="31">
        <f t="shared" si="1"/>
        <v>8642400</v>
      </c>
      <c r="N36" s="31">
        <f>Parameters!$D$22*(L36-M36)</f>
        <v>1812450</v>
      </c>
      <c r="O36" s="32">
        <f t="shared" si="2"/>
        <v>5437350</v>
      </c>
    </row>
    <row r="37" spans="1:15" x14ac:dyDescent="0.3">
      <c r="A37" s="35">
        <f>Data!A37</f>
        <v>42312</v>
      </c>
      <c r="B37" s="30">
        <f t="shared" si="3"/>
        <v>3</v>
      </c>
      <c r="C37" s="30">
        <v>35</v>
      </c>
      <c r="D37" s="48">
        <f>IF(AND(MOD(C37,12)&gt;=3,MOD(C37,12)&lt;=5),Data!B37*Parameters!$D$20,Data!B37)</f>
        <v>3939</v>
      </c>
      <c r="E37" s="30">
        <f>Parameters!$D$8*Scenario1!D37</f>
        <v>3939</v>
      </c>
      <c r="F37" s="30">
        <f>D37*Parameters!$D$9</f>
        <v>7878</v>
      </c>
      <c r="G37" s="30" t="str">
        <f t="shared" si="6"/>
        <v>Offseason</v>
      </c>
      <c r="H37" s="31">
        <f>D37*Parameters!$D$4+E37*Parameters!$D$5+F37*IF(G37="Season",Parameters!$D$6,Parameters!$E$6)</f>
        <v>8271900</v>
      </c>
      <c r="I37" s="31">
        <f t="shared" si="7"/>
        <v>300000</v>
      </c>
      <c r="J37" s="31">
        <f t="shared" si="7"/>
        <v>77000</v>
      </c>
      <c r="K37" s="31">
        <f>IF('Base Scenario'!G37="Season",Parameters!$D$18,Parameters!$E$18)</f>
        <v>25000</v>
      </c>
      <c r="L37" s="31">
        <f>D37*IF('Base Scenario'!G37="Season",Parameters!$D$11,Parameters!$E$11)+E37*Parameters!$D$12+F37*Parameters!$D$13</f>
        <v>15952950</v>
      </c>
      <c r="M37" s="31">
        <f t="shared" si="1"/>
        <v>8673900</v>
      </c>
      <c r="N37" s="31">
        <f>Parameters!$D$22*(L37-M37)</f>
        <v>1819762.5</v>
      </c>
      <c r="O37" s="32">
        <f t="shared" si="2"/>
        <v>5459287.5</v>
      </c>
    </row>
    <row r="38" spans="1:15" x14ac:dyDescent="0.3">
      <c r="A38" s="35">
        <f>Data!A38</f>
        <v>42342</v>
      </c>
      <c r="B38" s="30">
        <f t="shared" si="3"/>
        <v>3</v>
      </c>
      <c r="C38" s="30">
        <v>36</v>
      </c>
      <c r="D38" s="48">
        <f>IF(AND(MOD(C38,12)&gt;=3,MOD(C38,12)&lt;=5),Data!B38*Parameters!$D$20,Data!B38)</f>
        <v>3954</v>
      </c>
      <c r="E38" s="30">
        <f>Parameters!$D$8*Scenario1!D38</f>
        <v>3954</v>
      </c>
      <c r="F38" s="30">
        <f>D38*Parameters!$D$9</f>
        <v>7908</v>
      </c>
      <c r="G38" s="30" t="str">
        <f t="shared" si="6"/>
        <v>Offseason</v>
      </c>
      <c r="H38" s="31">
        <f>D38*Parameters!$D$4+E38*Parameters!$D$5+F38*IF(G38="Season",Parameters!$D$6,Parameters!$E$6)</f>
        <v>8303400</v>
      </c>
      <c r="I38" s="31">
        <f t="shared" si="7"/>
        <v>300000</v>
      </c>
      <c r="J38" s="31">
        <f t="shared" si="7"/>
        <v>77000</v>
      </c>
      <c r="K38" s="31">
        <f>IF('Base Scenario'!G38="Season",Parameters!$D$18,Parameters!$E$18)</f>
        <v>25000</v>
      </c>
      <c r="L38" s="31">
        <f>D38*IF('Base Scenario'!G38="Season",Parameters!$D$11,Parameters!$E$11)+E38*Parameters!$D$12+F38*Parameters!$D$13</f>
        <v>16013700</v>
      </c>
      <c r="M38" s="31">
        <f t="shared" si="1"/>
        <v>8705400</v>
      </c>
      <c r="N38" s="31">
        <f>Parameters!$D$22*(L38-M38)</f>
        <v>1827075</v>
      </c>
      <c r="O38" s="32">
        <f t="shared" si="2"/>
        <v>5481225</v>
      </c>
    </row>
    <row r="39" spans="1:15" x14ac:dyDescent="0.3">
      <c r="A39" s="35">
        <f>Data!A39</f>
        <v>42373</v>
      </c>
      <c r="B39" s="30">
        <f t="shared" si="3"/>
        <v>4</v>
      </c>
      <c r="C39" s="30">
        <v>37</v>
      </c>
      <c r="D39" s="48">
        <f>IF(AND(MOD(C39,12)&gt;=3,MOD(C39,12)&lt;=5),Data!B39*Parameters!$D$20,Data!B39)</f>
        <v>3201</v>
      </c>
      <c r="E39" s="30">
        <f>Parameters!$D$8*Scenario1!D39</f>
        <v>3201</v>
      </c>
      <c r="F39" s="30">
        <f>D39*Parameters!$D$9</f>
        <v>6402</v>
      </c>
      <c r="G39" s="30" t="str">
        <f t="shared" si="6"/>
        <v>Season</v>
      </c>
      <c r="H39" s="31">
        <f>D39*Parameters!$D$4+E39*Parameters!$D$5+F39*IF(G39="Season",Parameters!$D$6,Parameters!$E$6)</f>
        <v>7362300</v>
      </c>
      <c r="I39" s="31">
        <f t="shared" si="7"/>
        <v>300000</v>
      </c>
      <c r="J39" s="31">
        <f t="shared" si="7"/>
        <v>77000</v>
      </c>
      <c r="K39" s="31">
        <f>IF('Base Scenario'!G39="Season",Parameters!$D$18,Parameters!$E$18)</f>
        <v>40000</v>
      </c>
      <c r="L39" s="31">
        <f>D39*IF('Base Scenario'!G39="Season",Parameters!$D$11,Parameters!$E$11)+E39*Parameters!$D$12+F39*Parameters!$D$13</f>
        <v>15364800</v>
      </c>
      <c r="M39" s="31">
        <f t="shared" si="1"/>
        <v>7779300</v>
      </c>
      <c r="N39" s="31">
        <f>Parameters!$D$22*(L39-M39)</f>
        <v>1896375</v>
      </c>
      <c r="O39" s="32">
        <f t="shared" si="2"/>
        <v>5689125</v>
      </c>
    </row>
    <row r="40" spans="1:15" x14ac:dyDescent="0.3">
      <c r="A40" s="35">
        <f>Data!A40</f>
        <v>42404</v>
      </c>
      <c r="B40" s="30">
        <f t="shared" si="3"/>
        <v>4</v>
      </c>
      <c r="C40" s="30">
        <v>38</v>
      </c>
      <c r="D40" s="48">
        <f>IF(AND(MOD(C40,12)&gt;=3,MOD(C40,12)&lt;=5),Data!B40*Parameters!$D$20,Data!B40)</f>
        <v>3213</v>
      </c>
      <c r="E40" s="30">
        <f>Parameters!$D$8*Scenario1!D40</f>
        <v>3213</v>
      </c>
      <c r="F40" s="30">
        <f>D40*Parameters!$D$9</f>
        <v>6426</v>
      </c>
      <c r="G40" s="30" t="str">
        <f t="shared" si="6"/>
        <v>Season</v>
      </c>
      <c r="H40" s="31">
        <f>D40*Parameters!$D$4+E40*Parameters!$D$5+F40*IF(G40="Season",Parameters!$D$6,Parameters!$E$6)</f>
        <v>7389900</v>
      </c>
      <c r="I40" s="31">
        <f t="shared" si="7"/>
        <v>300000</v>
      </c>
      <c r="J40" s="31">
        <f t="shared" si="7"/>
        <v>77000</v>
      </c>
      <c r="K40" s="31">
        <f>IF('Base Scenario'!G40="Season",Parameters!$D$18,Parameters!$E$18)</f>
        <v>40000</v>
      </c>
      <c r="L40" s="31">
        <f>D40*IF('Base Scenario'!G40="Season",Parameters!$D$11,Parameters!$E$11)+E40*Parameters!$D$12+F40*Parameters!$D$13</f>
        <v>15422400</v>
      </c>
      <c r="M40" s="31">
        <f t="shared" si="1"/>
        <v>7806900</v>
      </c>
      <c r="N40" s="31">
        <f>Parameters!$D$22*(L40-M40)</f>
        <v>1903875</v>
      </c>
      <c r="O40" s="32">
        <f t="shared" si="2"/>
        <v>5711625</v>
      </c>
    </row>
    <row r="41" spans="1:15" x14ac:dyDescent="0.3">
      <c r="A41" s="35">
        <f>Data!A41</f>
        <v>42433</v>
      </c>
      <c r="B41" s="30">
        <f t="shared" si="3"/>
        <v>4</v>
      </c>
      <c r="C41" s="30">
        <v>39</v>
      </c>
      <c r="D41" s="48">
        <f>IF(AND(MOD(C41,12)&gt;=3,MOD(C41,12)&lt;=5),Data!B41*Parameters!$D$20,Data!B41)</f>
        <v>2580</v>
      </c>
      <c r="E41" s="30">
        <f>Parameters!$D$8*Scenario1!D41</f>
        <v>2580</v>
      </c>
      <c r="F41" s="30">
        <f>D41*Parameters!$D$9</f>
        <v>5160</v>
      </c>
      <c r="G41" s="30" t="str">
        <f t="shared" si="6"/>
        <v>Offseason</v>
      </c>
      <c r="H41" s="31">
        <f>D41*Parameters!$D$4+E41*Parameters!$D$5+F41*IF(G41="Season",Parameters!$D$6,Parameters!$E$6)</f>
        <v>5418000</v>
      </c>
      <c r="I41" s="31">
        <f t="shared" si="7"/>
        <v>300000</v>
      </c>
      <c r="J41" s="31">
        <f t="shared" si="7"/>
        <v>77000</v>
      </c>
      <c r="K41" s="31">
        <f>IF('Base Scenario'!G41="Season",Parameters!$D$18,Parameters!$E$18)</f>
        <v>40000</v>
      </c>
      <c r="L41" s="31">
        <f>D41*IF('Base Scenario'!G41="Season",Parameters!$D$11,Parameters!$E$11)+E41*Parameters!$D$12+F41*Parameters!$D$13</f>
        <v>12384000</v>
      </c>
      <c r="M41" s="31">
        <f t="shared" si="1"/>
        <v>5835000</v>
      </c>
      <c r="N41" s="31">
        <f>Parameters!$D$22*(L41-M41)</f>
        <v>1637250</v>
      </c>
      <c r="O41" s="32">
        <f t="shared" si="2"/>
        <v>4911750</v>
      </c>
    </row>
    <row r="42" spans="1:15" x14ac:dyDescent="0.3">
      <c r="A42" s="35">
        <f>Data!A42</f>
        <v>42464</v>
      </c>
      <c r="B42" s="30">
        <f t="shared" si="3"/>
        <v>4</v>
      </c>
      <c r="C42" s="30">
        <v>40</v>
      </c>
      <c r="D42" s="48">
        <f>IF(AND(MOD(C42,12)&gt;=3,MOD(C42,12)&lt;=5),Data!B42*Parameters!$D$20,Data!B42)</f>
        <v>3201.6000000000004</v>
      </c>
      <c r="E42" s="30">
        <f>Parameters!$D$8*Scenario1!D42</f>
        <v>3201.6000000000004</v>
      </c>
      <c r="F42" s="30">
        <f>D42*Parameters!$D$9</f>
        <v>6403.2000000000007</v>
      </c>
      <c r="G42" s="30" t="str">
        <f t="shared" si="6"/>
        <v>Offseason</v>
      </c>
      <c r="H42" s="31">
        <f>D42*Parameters!$D$4+E42*Parameters!$D$5+F42*IF(G42="Season",Parameters!$D$6,Parameters!$E$6)</f>
        <v>6723360.0000000009</v>
      </c>
      <c r="I42" s="31">
        <f t="shared" si="7"/>
        <v>300000</v>
      </c>
      <c r="J42" s="31">
        <f t="shared" si="7"/>
        <v>77000</v>
      </c>
      <c r="K42" s="31">
        <f>IF('Base Scenario'!G42="Season",Parameters!$D$18,Parameters!$E$18)</f>
        <v>25000</v>
      </c>
      <c r="L42" s="31">
        <f>D42*IF('Base Scenario'!G42="Season",Parameters!$D$11,Parameters!$E$11)+E42*Parameters!$D$12+F42*Parameters!$D$13</f>
        <v>12966480.000000002</v>
      </c>
      <c r="M42" s="31">
        <f t="shared" si="1"/>
        <v>7125360.0000000009</v>
      </c>
      <c r="N42" s="31">
        <f>Parameters!$D$22*(L42-M42)</f>
        <v>1460280.0000000002</v>
      </c>
      <c r="O42" s="32">
        <f t="shared" si="2"/>
        <v>4380840.0000000009</v>
      </c>
    </row>
    <row r="43" spans="1:15" x14ac:dyDescent="0.3">
      <c r="A43" s="35">
        <f>Data!A43</f>
        <v>42494</v>
      </c>
      <c r="B43" s="30">
        <f t="shared" si="3"/>
        <v>4</v>
      </c>
      <c r="C43" s="30">
        <v>41</v>
      </c>
      <c r="D43" s="48">
        <f>IF(AND(MOD(C43,12)&gt;=3,MOD(C43,12)&lt;=5),Data!B43*Parameters!$D$20,Data!B43)</f>
        <v>3213.6000000000004</v>
      </c>
      <c r="E43" s="30">
        <f>Parameters!$D$8*Scenario1!D43</f>
        <v>3213.6000000000004</v>
      </c>
      <c r="F43" s="30">
        <f>D43*Parameters!$D$9</f>
        <v>6427.2000000000007</v>
      </c>
      <c r="G43" s="30" t="str">
        <f t="shared" si="6"/>
        <v>Offseason</v>
      </c>
      <c r="H43" s="31">
        <f>D43*Parameters!$D$4+E43*Parameters!$D$5+F43*IF(G43="Season",Parameters!$D$6,Parameters!$E$6)</f>
        <v>6748560.0000000009</v>
      </c>
      <c r="I43" s="31">
        <f t="shared" si="7"/>
        <v>300000</v>
      </c>
      <c r="J43" s="31">
        <f t="shared" si="7"/>
        <v>77000</v>
      </c>
      <c r="K43" s="31">
        <f>IF('Base Scenario'!G43="Season",Parameters!$D$18,Parameters!$E$18)</f>
        <v>25000</v>
      </c>
      <c r="L43" s="31">
        <f>D43*IF('Base Scenario'!G43="Season",Parameters!$D$11,Parameters!$E$11)+E43*Parameters!$D$12+F43*Parameters!$D$13</f>
        <v>13015080.000000002</v>
      </c>
      <c r="M43" s="31">
        <f t="shared" si="1"/>
        <v>7150560.0000000009</v>
      </c>
      <c r="N43" s="31">
        <f>Parameters!$D$22*(L43-M43)</f>
        <v>1466130.0000000002</v>
      </c>
      <c r="O43" s="32">
        <f t="shared" si="2"/>
        <v>4398390.0000000009</v>
      </c>
    </row>
    <row r="44" spans="1:15" x14ac:dyDescent="0.3">
      <c r="A44" s="35">
        <f>Data!A44</f>
        <v>42525</v>
      </c>
      <c r="B44" s="30">
        <f t="shared" si="3"/>
        <v>4</v>
      </c>
      <c r="C44" s="30">
        <v>42</v>
      </c>
      <c r="D44" s="48">
        <f>IF(AND(MOD(C44,12)&gt;=3,MOD(C44,12)&lt;=5),Data!B44*Parameters!$D$20,Data!B44)</f>
        <v>4032</v>
      </c>
      <c r="E44" s="30">
        <f>Parameters!$D$8*Scenario1!D44</f>
        <v>4032</v>
      </c>
      <c r="F44" s="30">
        <f>D44*Parameters!$D$9</f>
        <v>8064</v>
      </c>
      <c r="G44" s="30" t="str">
        <f t="shared" si="6"/>
        <v>Offseason</v>
      </c>
      <c r="H44" s="31">
        <f>D44*Parameters!$D$4+E44*Parameters!$D$5+F44*IF(G44="Season",Parameters!$D$6,Parameters!$E$6)</f>
        <v>8467200</v>
      </c>
      <c r="I44" s="31">
        <f t="shared" si="7"/>
        <v>300000</v>
      </c>
      <c r="J44" s="31">
        <f t="shared" si="7"/>
        <v>77000</v>
      </c>
      <c r="K44" s="31">
        <f>IF('Base Scenario'!G44="Season",Parameters!$D$18,Parameters!$E$18)</f>
        <v>25000</v>
      </c>
      <c r="L44" s="31">
        <f>D44*IF('Base Scenario'!G44="Season",Parameters!$D$11,Parameters!$E$11)+E44*Parameters!$D$12+F44*Parameters!$D$13</f>
        <v>16329600</v>
      </c>
      <c r="M44" s="31">
        <f t="shared" si="1"/>
        <v>8869200</v>
      </c>
      <c r="N44" s="31">
        <f>Parameters!$D$22*(L44-M44)</f>
        <v>1865100</v>
      </c>
      <c r="O44" s="32">
        <f t="shared" si="2"/>
        <v>5595300</v>
      </c>
    </row>
    <row r="45" spans="1:15" x14ac:dyDescent="0.3">
      <c r="A45" s="35">
        <f>Data!A45</f>
        <v>42555</v>
      </c>
      <c r="B45" s="30">
        <f t="shared" si="3"/>
        <v>4</v>
      </c>
      <c r="C45" s="30">
        <v>43</v>
      </c>
      <c r="D45" s="48">
        <f>IF(AND(MOD(C45,12)&gt;=3,MOD(C45,12)&lt;=5),Data!B45*Parameters!$D$20,Data!B45)</f>
        <v>4047</v>
      </c>
      <c r="E45" s="30">
        <f>Parameters!$D$8*Scenario1!D45</f>
        <v>4047</v>
      </c>
      <c r="F45" s="30">
        <f>D45*Parameters!$D$9</f>
        <v>8094</v>
      </c>
      <c r="G45" s="30" t="str">
        <f t="shared" si="6"/>
        <v>Offseason</v>
      </c>
      <c r="H45" s="31">
        <f>D45*Parameters!$D$4+E45*Parameters!$D$5+F45*IF(G45="Season",Parameters!$D$6,Parameters!$E$6)</f>
        <v>8498700</v>
      </c>
      <c r="I45" s="31">
        <f t="shared" si="7"/>
        <v>300000</v>
      </c>
      <c r="J45" s="31">
        <f t="shared" si="7"/>
        <v>77000</v>
      </c>
      <c r="K45" s="31">
        <f>IF('Base Scenario'!G45="Season",Parameters!$D$18,Parameters!$E$18)</f>
        <v>25000</v>
      </c>
      <c r="L45" s="31">
        <f>D45*IF('Base Scenario'!G45="Season",Parameters!$D$11,Parameters!$E$11)+E45*Parameters!$D$12+F45*Parameters!$D$13</f>
        <v>16390350</v>
      </c>
      <c r="M45" s="31">
        <f t="shared" si="1"/>
        <v>8900700</v>
      </c>
      <c r="N45" s="31">
        <f>Parameters!$D$22*(L45-M45)</f>
        <v>1872412.5</v>
      </c>
      <c r="O45" s="32">
        <f t="shared" si="2"/>
        <v>5617237.5</v>
      </c>
    </row>
    <row r="46" spans="1:15" x14ac:dyDescent="0.3">
      <c r="A46" s="35">
        <f>Data!A46</f>
        <v>42586</v>
      </c>
      <c r="B46" s="30">
        <f t="shared" si="3"/>
        <v>4</v>
      </c>
      <c r="C46" s="30">
        <v>44</v>
      </c>
      <c r="D46" s="48">
        <f>IF(AND(MOD(C46,12)&gt;=3,MOD(C46,12)&lt;=5),Data!B46*Parameters!$D$20,Data!B46)</f>
        <v>4062</v>
      </c>
      <c r="E46" s="30">
        <f>Parameters!$D$8*Scenario1!D46</f>
        <v>4062</v>
      </c>
      <c r="F46" s="30">
        <f>D46*Parameters!$D$9</f>
        <v>8124</v>
      </c>
      <c r="G46" s="30" t="str">
        <f t="shared" si="6"/>
        <v>Offseason</v>
      </c>
      <c r="H46" s="31">
        <f>D46*Parameters!$D$4+E46*Parameters!$D$5+F46*IF(G46="Season",Parameters!$D$6,Parameters!$E$6)</f>
        <v>8530200</v>
      </c>
      <c r="I46" s="31">
        <f t="shared" si="7"/>
        <v>300000</v>
      </c>
      <c r="J46" s="31">
        <f t="shared" si="7"/>
        <v>77000</v>
      </c>
      <c r="K46" s="31">
        <f>IF('Base Scenario'!G46="Season",Parameters!$D$18,Parameters!$E$18)</f>
        <v>25000</v>
      </c>
      <c r="L46" s="31">
        <f>D46*IF('Base Scenario'!G46="Season",Parameters!$D$11,Parameters!$E$11)+E46*Parameters!$D$12+F46*Parameters!$D$13</f>
        <v>16451100</v>
      </c>
      <c r="M46" s="31">
        <f t="shared" si="1"/>
        <v>8932200</v>
      </c>
      <c r="N46" s="31">
        <f>Parameters!$D$22*(L46-M46)</f>
        <v>1879725</v>
      </c>
      <c r="O46" s="32">
        <f t="shared" si="2"/>
        <v>5639175</v>
      </c>
    </row>
    <row r="47" spans="1:15" x14ac:dyDescent="0.3">
      <c r="A47" s="35">
        <f>Data!A47</f>
        <v>42617</v>
      </c>
      <c r="B47" s="30">
        <f t="shared" si="3"/>
        <v>4</v>
      </c>
      <c r="C47" s="30">
        <v>45</v>
      </c>
      <c r="D47" s="48">
        <f>IF(AND(MOD(C47,12)&gt;=3,MOD(C47,12)&lt;=5),Data!B47*Parameters!$D$20,Data!B47)</f>
        <v>4077</v>
      </c>
      <c r="E47" s="30">
        <f>Parameters!$D$8*Scenario1!D47</f>
        <v>4077</v>
      </c>
      <c r="F47" s="30">
        <f>D47*Parameters!$D$9</f>
        <v>8154</v>
      </c>
      <c r="G47" s="30" t="str">
        <f t="shared" si="6"/>
        <v>Offseason</v>
      </c>
      <c r="H47" s="31">
        <f>D47*Parameters!$D$4+E47*Parameters!$D$5+F47*IF(G47="Season",Parameters!$D$6,Parameters!$E$6)</f>
        <v>8561700</v>
      </c>
      <c r="I47" s="31">
        <f t="shared" si="7"/>
        <v>300000</v>
      </c>
      <c r="J47" s="31">
        <f t="shared" si="7"/>
        <v>77000</v>
      </c>
      <c r="K47" s="31">
        <f>IF('Base Scenario'!G47="Season",Parameters!$D$18,Parameters!$E$18)</f>
        <v>25000</v>
      </c>
      <c r="L47" s="31">
        <f>D47*IF('Base Scenario'!G47="Season",Parameters!$D$11,Parameters!$E$11)+E47*Parameters!$D$12+F47*Parameters!$D$13</f>
        <v>16511850</v>
      </c>
      <c r="M47" s="31">
        <f t="shared" si="1"/>
        <v>8963700</v>
      </c>
      <c r="N47" s="31">
        <f>Parameters!$D$22*(L47-M47)</f>
        <v>1887037.5</v>
      </c>
      <c r="O47" s="32">
        <f t="shared" si="2"/>
        <v>5661112.5</v>
      </c>
    </row>
    <row r="48" spans="1:15" x14ac:dyDescent="0.3">
      <c r="A48" s="35">
        <f>Data!A48</f>
        <v>42647</v>
      </c>
      <c r="B48" s="30">
        <f t="shared" si="3"/>
        <v>4</v>
      </c>
      <c r="C48" s="30">
        <v>46</v>
      </c>
      <c r="D48" s="48">
        <f>IF(AND(MOD(C48,12)&gt;=3,MOD(C48,12)&lt;=5),Data!B48*Parameters!$D$20,Data!B48)</f>
        <v>4092</v>
      </c>
      <c r="E48" s="30">
        <f>Parameters!$D$8*Scenario1!D48</f>
        <v>4092</v>
      </c>
      <c r="F48" s="30">
        <f>D48*Parameters!$D$9</f>
        <v>8184</v>
      </c>
      <c r="G48" s="30" t="str">
        <f t="shared" si="6"/>
        <v>Offseason</v>
      </c>
      <c r="H48" s="31">
        <f>D48*Parameters!$D$4+E48*Parameters!$D$5+F48*IF(G48="Season",Parameters!$D$6,Parameters!$E$6)</f>
        <v>8593200</v>
      </c>
      <c r="I48" s="31">
        <f t="shared" si="7"/>
        <v>300000</v>
      </c>
      <c r="J48" s="31">
        <f t="shared" si="7"/>
        <v>77000</v>
      </c>
      <c r="K48" s="31">
        <f>IF('Base Scenario'!G48="Season",Parameters!$D$18,Parameters!$E$18)</f>
        <v>25000</v>
      </c>
      <c r="L48" s="31">
        <f>D48*IF('Base Scenario'!G48="Season",Parameters!$D$11,Parameters!$E$11)+E48*Parameters!$D$12+F48*Parameters!$D$13</f>
        <v>16572600</v>
      </c>
      <c r="M48" s="31">
        <f t="shared" si="1"/>
        <v>8995200</v>
      </c>
      <c r="N48" s="31">
        <f>Parameters!$D$22*(L48-M48)</f>
        <v>1894350</v>
      </c>
      <c r="O48" s="32">
        <f t="shared" si="2"/>
        <v>5683050</v>
      </c>
    </row>
    <row r="49" spans="1:15" x14ac:dyDescent="0.3">
      <c r="A49" s="35">
        <f>Data!A49</f>
        <v>42678</v>
      </c>
      <c r="B49" s="30">
        <f t="shared" si="3"/>
        <v>4</v>
      </c>
      <c r="C49" s="30">
        <v>47</v>
      </c>
      <c r="D49" s="48">
        <f>IF(AND(MOD(C49,12)&gt;=3,MOD(C49,12)&lt;=5),Data!B49*Parameters!$D$20,Data!B49)</f>
        <v>4107</v>
      </c>
      <c r="E49" s="30">
        <f>Parameters!$D$8*Scenario1!D49</f>
        <v>4107</v>
      </c>
      <c r="F49" s="30">
        <f>D49*Parameters!$D$9</f>
        <v>8214</v>
      </c>
      <c r="G49" s="30" t="str">
        <f t="shared" si="6"/>
        <v>Offseason</v>
      </c>
      <c r="H49" s="31">
        <f>D49*Parameters!$D$4+E49*Parameters!$D$5+F49*IF(G49="Season",Parameters!$D$6,Parameters!$E$6)</f>
        <v>8624700</v>
      </c>
      <c r="I49" s="31">
        <f t="shared" si="7"/>
        <v>300000</v>
      </c>
      <c r="J49" s="31">
        <f t="shared" si="7"/>
        <v>77000</v>
      </c>
      <c r="K49" s="31">
        <f>IF('Base Scenario'!G49="Season",Parameters!$D$18,Parameters!$E$18)</f>
        <v>25000</v>
      </c>
      <c r="L49" s="31">
        <f>D49*IF('Base Scenario'!G49="Season",Parameters!$D$11,Parameters!$E$11)+E49*Parameters!$D$12+F49*Parameters!$D$13</f>
        <v>16633350</v>
      </c>
      <c r="M49" s="31">
        <f t="shared" si="1"/>
        <v>9026700</v>
      </c>
      <c r="N49" s="31">
        <f>Parameters!$D$22*(L49-M49)</f>
        <v>1901662.5</v>
      </c>
      <c r="O49" s="32">
        <f t="shared" si="2"/>
        <v>5704987.5</v>
      </c>
    </row>
    <row r="50" spans="1:15" x14ac:dyDescent="0.3">
      <c r="A50" s="35">
        <f>Data!A50</f>
        <v>42708</v>
      </c>
      <c r="B50" s="30">
        <f t="shared" si="3"/>
        <v>4</v>
      </c>
      <c r="C50" s="30">
        <v>48</v>
      </c>
      <c r="D50" s="48">
        <f>IF(AND(MOD(C50,12)&gt;=3,MOD(C50,12)&lt;=5),Data!B50*Parameters!$D$20,Data!B50)</f>
        <v>4122</v>
      </c>
      <c r="E50" s="30">
        <f>Parameters!$D$8*Scenario1!D50</f>
        <v>4122</v>
      </c>
      <c r="F50" s="30">
        <f>D50*Parameters!$D$9</f>
        <v>8244</v>
      </c>
      <c r="G50" s="30" t="str">
        <f t="shared" si="6"/>
        <v>Offseason</v>
      </c>
      <c r="H50" s="31">
        <f>D50*Parameters!$D$4+E50*Parameters!$D$5+F50*IF(G50="Season",Parameters!$D$6,Parameters!$E$6)</f>
        <v>8656200</v>
      </c>
      <c r="I50" s="31">
        <f t="shared" si="7"/>
        <v>300000</v>
      </c>
      <c r="J50" s="31">
        <f t="shared" si="7"/>
        <v>77000</v>
      </c>
      <c r="K50" s="31">
        <f>IF('Base Scenario'!G50="Season",Parameters!$D$18,Parameters!$E$18)</f>
        <v>25000</v>
      </c>
      <c r="L50" s="31">
        <f>D50*IF('Base Scenario'!G50="Season",Parameters!$D$11,Parameters!$E$11)+E50*Parameters!$D$12+F50*Parameters!$D$13</f>
        <v>16694100</v>
      </c>
      <c r="M50" s="31">
        <f t="shared" si="1"/>
        <v>9058200</v>
      </c>
      <c r="N50" s="31">
        <f>Parameters!$D$22*(L50-M50)</f>
        <v>1908975</v>
      </c>
      <c r="O50" s="32">
        <f t="shared" si="2"/>
        <v>5726925</v>
      </c>
    </row>
    <row r="51" spans="1:15" x14ac:dyDescent="0.3">
      <c r="A51" s="35">
        <f>Data!A51</f>
        <v>42739</v>
      </c>
      <c r="B51" s="30">
        <f t="shared" si="3"/>
        <v>5</v>
      </c>
      <c r="C51" s="30">
        <v>49</v>
      </c>
      <c r="D51" s="48">
        <f>IF(AND(MOD(C51,12)&gt;=3,MOD(C51,12)&lt;=5),Data!B51*Parameters!$D$20,Data!B51)</f>
        <v>3354</v>
      </c>
      <c r="E51" s="30">
        <f>Parameters!$D$8*Scenario1!D51</f>
        <v>3354</v>
      </c>
      <c r="F51" s="30">
        <f>D51*Parameters!$D$9</f>
        <v>6708</v>
      </c>
      <c r="G51" s="30" t="str">
        <f t="shared" si="6"/>
        <v>Season</v>
      </c>
      <c r="H51" s="31">
        <f>D51*Parameters!$D$4+E51*Parameters!$D$5+F51*IF(G51="Season",Parameters!$D$6,Parameters!$E$6)</f>
        <v>7714200</v>
      </c>
      <c r="I51" s="31">
        <f t="shared" si="7"/>
        <v>300000</v>
      </c>
      <c r="J51" s="31">
        <f t="shared" si="7"/>
        <v>77000</v>
      </c>
      <c r="K51" s="31">
        <f>IF('Base Scenario'!G51="Season",Parameters!$D$18,Parameters!$E$18)</f>
        <v>40000</v>
      </c>
      <c r="L51" s="31">
        <f>D51*IF('Base Scenario'!G51="Season",Parameters!$D$11,Parameters!$E$11)+E51*Parameters!$D$12+F51*Parameters!$D$13</f>
        <v>16099200</v>
      </c>
      <c r="M51" s="31">
        <f t="shared" si="1"/>
        <v>8131200</v>
      </c>
      <c r="N51" s="31">
        <f>Parameters!$D$22*(L51-M51)</f>
        <v>1992000</v>
      </c>
      <c r="O51" s="32">
        <f t="shared" si="2"/>
        <v>5976000</v>
      </c>
    </row>
    <row r="52" spans="1:15" x14ac:dyDescent="0.3">
      <c r="A52" s="35">
        <f>Data!A52</f>
        <v>42770</v>
      </c>
      <c r="B52" s="30">
        <f t="shared" si="3"/>
        <v>5</v>
      </c>
      <c r="C52" s="30">
        <v>50</v>
      </c>
      <c r="D52" s="48">
        <f>IF(AND(MOD(C52,12)&gt;=3,MOD(C52,12)&lt;=5),Data!B52*Parameters!$D$20,Data!B52)</f>
        <v>3369</v>
      </c>
      <c r="E52" s="30">
        <f>Parameters!$D$8*Scenario1!D52</f>
        <v>3369</v>
      </c>
      <c r="F52" s="30">
        <f>D52*Parameters!$D$9</f>
        <v>6738</v>
      </c>
      <c r="G52" s="30" t="str">
        <f t="shared" si="6"/>
        <v>Season</v>
      </c>
      <c r="H52" s="31">
        <f>D52*Parameters!$D$4+E52*Parameters!$D$5+F52*IF(G52="Season",Parameters!$D$6,Parameters!$E$6)</f>
        <v>7748700</v>
      </c>
      <c r="I52" s="31">
        <f t="shared" ref="I52:J67" si="8">I51</f>
        <v>300000</v>
      </c>
      <c r="J52" s="31">
        <f t="shared" si="8"/>
        <v>77000</v>
      </c>
      <c r="K52" s="31">
        <f>IF('Base Scenario'!G52="Season",Parameters!$D$18,Parameters!$E$18)</f>
        <v>40000</v>
      </c>
      <c r="L52" s="31">
        <f>D52*IF('Base Scenario'!G52="Season",Parameters!$D$11,Parameters!$E$11)+E52*Parameters!$D$12+F52*Parameters!$D$13</f>
        <v>16171200</v>
      </c>
      <c r="M52" s="31">
        <f t="shared" si="1"/>
        <v>8165700</v>
      </c>
      <c r="N52" s="31">
        <f>Parameters!$D$22*(L52-M52)</f>
        <v>2001375</v>
      </c>
      <c r="O52" s="32">
        <f t="shared" si="2"/>
        <v>6004125</v>
      </c>
    </row>
    <row r="53" spans="1:15" x14ac:dyDescent="0.3">
      <c r="A53" s="35">
        <f>Data!A53</f>
        <v>42799</v>
      </c>
      <c r="B53" s="30">
        <f t="shared" si="3"/>
        <v>5</v>
      </c>
      <c r="C53" s="30">
        <v>51</v>
      </c>
      <c r="D53" s="48">
        <f>IF(AND(MOD(C53,12)&gt;=3,MOD(C53,12)&lt;=5),Data!B53*Parameters!$D$20,Data!B53)</f>
        <v>2707.2000000000003</v>
      </c>
      <c r="E53" s="30">
        <f>Parameters!$D$8*Scenario1!D53</f>
        <v>2707.2000000000003</v>
      </c>
      <c r="F53" s="30">
        <f>D53*Parameters!$D$9</f>
        <v>5414.4000000000005</v>
      </c>
      <c r="G53" s="30" t="str">
        <f t="shared" si="6"/>
        <v>Offseason</v>
      </c>
      <c r="H53" s="31">
        <f>D53*Parameters!$D$4+E53*Parameters!$D$5+F53*IF(G53="Season",Parameters!$D$6,Parameters!$E$6)</f>
        <v>5685120.0000000009</v>
      </c>
      <c r="I53" s="31">
        <f t="shared" si="8"/>
        <v>300000</v>
      </c>
      <c r="J53" s="31">
        <f t="shared" si="8"/>
        <v>77000</v>
      </c>
      <c r="K53" s="31">
        <f>IF('Base Scenario'!G53="Season",Parameters!$D$18,Parameters!$E$18)</f>
        <v>40000</v>
      </c>
      <c r="L53" s="31">
        <f>D53*IF('Base Scenario'!G53="Season",Parameters!$D$11,Parameters!$E$11)+E53*Parameters!$D$12+F53*Parameters!$D$13</f>
        <v>12994560</v>
      </c>
      <c r="M53" s="31">
        <f t="shared" si="1"/>
        <v>6102120.0000000009</v>
      </c>
      <c r="N53" s="31">
        <f>Parameters!$D$22*(L53-M53)</f>
        <v>1723109.9999999998</v>
      </c>
      <c r="O53" s="32">
        <f t="shared" si="2"/>
        <v>5169329.9999999991</v>
      </c>
    </row>
    <row r="54" spans="1:15" x14ac:dyDescent="0.3">
      <c r="A54" s="35">
        <f>Data!A54</f>
        <v>42830</v>
      </c>
      <c r="B54" s="30">
        <f t="shared" si="3"/>
        <v>5</v>
      </c>
      <c r="C54" s="30">
        <v>52</v>
      </c>
      <c r="D54" s="48">
        <f>IF(AND(MOD(C54,12)&gt;=3,MOD(C54,12)&lt;=5),Data!B54*Parameters!$D$20,Data!B54)</f>
        <v>3355.2000000000003</v>
      </c>
      <c r="E54" s="30">
        <f>Parameters!$D$8*Scenario1!D54</f>
        <v>3355.2000000000003</v>
      </c>
      <c r="F54" s="30">
        <f>D54*Parameters!$D$9</f>
        <v>6710.4000000000005</v>
      </c>
      <c r="G54" s="30" t="str">
        <f t="shared" si="6"/>
        <v>Offseason</v>
      </c>
      <c r="H54" s="31">
        <f>D54*Parameters!$D$4+E54*Parameters!$D$5+F54*IF(G54="Season",Parameters!$D$6,Parameters!$E$6)</f>
        <v>7045920.0000000009</v>
      </c>
      <c r="I54" s="31">
        <f t="shared" si="8"/>
        <v>300000</v>
      </c>
      <c r="J54" s="31">
        <f t="shared" si="8"/>
        <v>77000</v>
      </c>
      <c r="K54" s="31">
        <f>IF('Base Scenario'!G54="Season",Parameters!$D$18,Parameters!$E$18)</f>
        <v>25000</v>
      </c>
      <c r="L54" s="31">
        <f>D54*IF('Base Scenario'!G54="Season",Parameters!$D$11,Parameters!$E$11)+E54*Parameters!$D$12+F54*Parameters!$D$13</f>
        <v>13588560</v>
      </c>
      <c r="M54" s="31">
        <f t="shared" si="1"/>
        <v>7447920.0000000009</v>
      </c>
      <c r="N54" s="31">
        <f>Parameters!$D$22*(L54-M54)</f>
        <v>1535159.9999999998</v>
      </c>
      <c r="O54" s="32">
        <f t="shared" si="2"/>
        <v>4605479.9999999991</v>
      </c>
    </row>
    <row r="55" spans="1:15" x14ac:dyDescent="0.3">
      <c r="A55" s="35">
        <f>Data!A55</f>
        <v>42860</v>
      </c>
      <c r="B55" s="30">
        <f t="shared" si="3"/>
        <v>5</v>
      </c>
      <c r="C55" s="30">
        <v>53</v>
      </c>
      <c r="D55" s="48">
        <f>IF(AND(MOD(C55,12)&gt;=3,MOD(C55,12)&lt;=5),Data!B55*Parameters!$D$20,Data!B55)</f>
        <v>3369.6000000000004</v>
      </c>
      <c r="E55" s="30">
        <f>Parameters!$D$8*Scenario1!D55</f>
        <v>3369.6000000000004</v>
      </c>
      <c r="F55" s="30">
        <f>D55*Parameters!$D$9</f>
        <v>6739.2000000000007</v>
      </c>
      <c r="G55" s="30" t="str">
        <f t="shared" si="6"/>
        <v>Offseason</v>
      </c>
      <c r="H55" s="31">
        <f>D55*Parameters!$D$4+E55*Parameters!$D$5+F55*IF(G55="Season",Parameters!$D$6,Parameters!$E$6)</f>
        <v>7076160.0000000009</v>
      </c>
      <c r="I55" s="31">
        <f t="shared" si="8"/>
        <v>300000</v>
      </c>
      <c r="J55" s="31">
        <f t="shared" si="8"/>
        <v>77000</v>
      </c>
      <c r="K55" s="31">
        <f>IF('Base Scenario'!G55="Season",Parameters!$D$18,Parameters!$E$18)</f>
        <v>25000</v>
      </c>
      <c r="L55" s="31">
        <f>D55*IF('Base Scenario'!G55="Season",Parameters!$D$11,Parameters!$E$11)+E55*Parameters!$D$12+F55*Parameters!$D$13</f>
        <v>13646880.000000002</v>
      </c>
      <c r="M55" s="31">
        <f t="shared" si="1"/>
        <v>7478160.0000000009</v>
      </c>
      <c r="N55" s="31">
        <f>Parameters!$D$22*(L55-M55)</f>
        <v>1542180.0000000002</v>
      </c>
      <c r="O55" s="32">
        <f t="shared" si="2"/>
        <v>4626540.0000000009</v>
      </c>
    </row>
    <row r="56" spans="1:15" x14ac:dyDescent="0.3">
      <c r="A56" s="35">
        <f>Data!A56</f>
        <v>42891</v>
      </c>
      <c r="B56" s="30">
        <f t="shared" si="3"/>
        <v>5</v>
      </c>
      <c r="C56" s="30">
        <v>54</v>
      </c>
      <c r="D56" s="48">
        <f>IF(AND(MOD(C56,12)&gt;=3,MOD(C56,12)&lt;=5),Data!B56*Parameters!$D$20,Data!B56)</f>
        <v>4230</v>
      </c>
      <c r="E56" s="30">
        <f>Parameters!$D$8*Scenario1!D56</f>
        <v>4230</v>
      </c>
      <c r="F56" s="30">
        <f>D56*Parameters!$D$9</f>
        <v>8460</v>
      </c>
      <c r="G56" s="30" t="str">
        <f t="shared" si="6"/>
        <v>Offseason</v>
      </c>
      <c r="H56" s="31">
        <f>D56*Parameters!$D$4+E56*Parameters!$D$5+F56*IF(G56="Season",Parameters!$D$6,Parameters!$E$6)</f>
        <v>8883000</v>
      </c>
      <c r="I56" s="31">
        <f t="shared" si="8"/>
        <v>300000</v>
      </c>
      <c r="J56" s="31">
        <f t="shared" si="8"/>
        <v>77000</v>
      </c>
      <c r="K56" s="31">
        <f>IF('Base Scenario'!G56="Season",Parameters!$D$18,Parameters!$E$18)</f>
        <v>25000</v>
      </c>
      <c r="L56" s="31">
        <f>D56*IF('Base Scenario'!G56="Season",Parameters!$D$11,Parameters!$E$11)+E56*Parameters!$D$12+F56*Parameters!$D$13</f>
        <v>17131500</v>
      </c>
      <c r="M56" s="31">
        <f t="shared" si="1"/>
        <v>9285000</v>
      </c>
      <c r="N56" s="31">
        <f>Parameters!$D$22*(L56-M56)</f>
        <v>1961625</v>
      </c>
      <c r="O56" s="32">
        <f t="shared" si="2"/>
        <v>5884875</v>
      </c>
    </row>
    <row r="57" spans="1:15" x14ac:dyDescent="0.3">
      <c r="A57" s="35">
        <f>Data!A57</f>
        <v>42921</v>
      </c>
      <c r="B57" s="30">
        <f t="shared" si="3"/>
        <v>5</v>
      </c>
      <c r="C57" s="30">
        <v>55</v>
      </c>
      <c r="D57" s="48">
        <f>IF(AND(MOD(C57,12)&gt;=3,MOD(C57,12)&lt;=5),Data!B57*Parameters!$D$20,Data!B57)</f>
        <v>4248</v>
      </c>
      <c r="E57" s="30">
        <f>Parameters!$D$8*Scenario1!D57</f>
        <v>4248</v>
      </c>
      <c r="F57" s="30">
        <f>D57*Parameters!$D$9</f>
        <v>8496</v>
      </c>
      <c r="G57" s="30" t="str">
        <f t="shared" si="6"/>
        <v>Offseason</v>
      </c>
      <c r="H57" s="31">
        <f>D57*Parameters!$D$4+E57*Parameters!$D$5+F57*IF(G57="Season",Parameters!$D$6,Parameters!$E$6)</f>
        <v>8920800</v>
      </c>
      <c r="I57" s="31">
        <f t="shared" si="8"/>
        <v>300000</v>
      </c>
      <c r="J57" s="31">
        <f t="shared" si="8"/>
        <v>77000</v>
      </c>
      <c r="K57" s="31">
        <f>IF('Base Scenario'!G57="Season",Parameters!$D$18,Parameters!$E$18)</f>
        <v>25000</v>
      </c>
      <c r="L57" s="31">
        <f>D57*IF('Base Scenario'!G57="Season",Parameters!$D$11,Parameters!$E$11)+E57*Parameters!$D$12+F57*Parameters!$D$13</f>
        <v>17204400</v>
      </c>
      <c r="M57" s="31">
        <f t="shared" si="1"/>
        <v>9322800</v>
      </c>
      <c r="N57" s="31">
        <f>Parameters!$D$22*(L57-M57)</f>
        <v>1970400</v>
      </c>
      <c r="O57" s="32">
        <f t="shared" si="2"/>
        <v>5911200</v>
      </c>
    </row>
    <row r="58" spans="1:15" x14ac:dyDescent="0.3">
      <c r="A58" s="35">
        <f>Data!A58</f>
        <v>42952</v>
      </c>
      <c r="B58" s="30">
        <f t="shared" si="3"/>
        <v>5</v>
      </c>
      <c r="C58" s="30">
        <v>56</v>
      </c>
      <c r="D58" s="48">
        <f>IF(AND(MOD(C58,12)&gt;=3,MOD(C58,12)&lt;=5),Data!B58*Parameters!$D$20,Data!B58)</f>
        <v>4266</v>
      </c>
      <c r="E58" s="30">
        <f>Parameters!$D$8*Scenario1!D58</f>
        <v>4266</v>
      </c>
      <c r="F58" s="30">
        <f>D58*Parameters!$D$9</f>
        <v>8532</v>
      </c>
      <c r="G58" s="30" t="str">
        <f t="shared" si="6"/>
        <v>Offseason</v>
      </c>
      <c r="H58" s="31">
        <f>D58*Parameters!$D$4+E58*Parameters!$D$5+F58*IF(G58="Season",Parameters!$D$6,Parameters!$E$6)</f>
        <v>8958600</v>
      </c>
      <c r="I58" s="31">
        <f t="shared" si="8"/>
        <v>300000</v>
      </c>
      <c r="J58" s="31">
        <f t="shared" si="8"/>
        <v>77000</v>
      </c>
      <c r="K58" s="31">
        <f>IF('Base Scenario'!G58="Season",Parameters!$D$18,Parameters!$E$18)</f>
        <v>25000</v>
      </c>
      <c r="L58" s="31">
        <f>D58*IF('Base Scenario'!G58="Season",Parameters!$D$11,Parameters!$E$11)+E58*Parameters!$D$12+F58*Parameters!$D$13</f>
        <v>17277300</v>
      </c>
      <c r="M58" s="31">
        <f t="shared" si="1"/>
        <v>9360600</v>
      </c>
      <c r="N58" s="31">
        <f>Parameters!$D$22*(L58-M58)</f>
        <v>1979175</v>
      </c>
      <c r="O58" s="32">
        <f t="shared" si="2"/>
        <v>5937525</v>
      </c>
    </row>
    <row r="59" spans="1:15" x14ac:dyDescent="0.3">
      <c r="A59" s="35">
        <f>Data!A59</f>
        <v>42983</v>
      </c>
      <c r="B59" s="30">
        <f t="shared" si="3"/>
        <v>5</v>
      </c>
      <c r="C59" s="30">
        <v>57</v>
      </c>
      <c r="D59" s="48">
        <f>IF(AND(MOD(C59,12)&gt;=3,MOD(C59,12)&lt;=5),Data!B59*Parameters!$D$20,Data!B59)</f>
        <v>4284</v>
      </c>
      <c r="E59" s="30">
        <f>Parameters!$D$8*Scenario1!D59</f>
        <v>4284</v>
      </c>
      <c r="F59" s="30">
        <f>D59*Parameters!$D$9</f>
        <v>8568</v>
      </c>
      <c r="G59" s="30" t="str">
        <f t="shared" si="6"/>
        <v>Offseason</v>
      </c>
      <c r="H59" s="31">
        <f>D59*Parameters!$D$4+E59*Parameters!$D$5+F59*IF(G59="Season",Parameters!$D$6,Parameters!$E$6)</f>
        <v>8996400</v>
      </c>
      <c r="I59" s="31">
        <f t="shared" si="8"/>
        <v>300000</v>
      </c>
      <c r="J59" s="31">
        <f t="shared" si="8"/>
        <v>77000</v>
      </c>
      <c r="K59" s="31">
        <f>IF('Base Scenario'!G59="Season",Parameters!$D$18,Parameters!$E$18)</f>
        <v>25000</v>
      </c>
      <c r="L59" s="31">
        <f>D59*IF('Base Scenario'!G59="Season",Parameters!$D$11,Parameters!$E$11)+E59*Parameters!$D$12+F59*Parameters!$D$13</f>
        <v>17350200</v>
      </c>
      <c r="M59" s="31">
        <f t="shared" si="1"/>
        <v>9398400</v>
      </c>
      <c r="N59" s="31">
        <f>Parameters!$D$22*(L59-M59)</f>
        <v>1987950</v>
      </c>
      <c r="O59" s="32">
        <f t="shared" si="2"/>
        <v>5963850</v>
      </c>
    </row>
    <row r="60" spans="1:15" x14ac:dyDescent="0.3">
      <c r="A60" s="35">
        <f>Data!A60</f>
        <v>43013</v>
      </c>
      <c r="B60" s="30">
        <f t="shared" si="3"/>
        <v>5</v>
      </c>
      <c r="C60" s="30">
        <v>58</v>
      </c>
      <c r="D60" s="48">
        <f>IF(AND(MOD(C60,12)&gt;=3,MOD(C60,12)&lt;=5),Data!B60*Parameters!$D$20,Data!B60)</f>
        <v>4302</v>
      </c>
      <c r="E60" s="30">
        <f>Parameters!$D$8*Scenario1!D60</f>
        <v>4302</v>
      </c>
      <c r="F60" s="30">
        <f>D60*Parameters!$D$9</f>
        <v>8604</v>
      </c>
      <c r="G60" s="30" t="str">
        <f t="shared" si="6"/>
        <v>Offseason</v>
      </c>
      <c r="H60" s="31">
        <f>D60*Parameters!$D$4+E60*Parameters!$D$5+F60*IF(G60="Season",Parameters!$D$6,Parameters!$E$6)</f>
        <v>9034200</v>
      </c>
      <c r="I60" s="31">
        <f t="shared" si="8"/>
        <v>300000</v>
      </c>
      <c r="J60" s="31">
        <f t="shared" si="8"/>
        <v>77000</v>
      </c>
      <c r="K60" s="31">
        <f>IF('Base Scenario'!G60="Season",Parameters!$D$18,Parameters!$E$18)</f>
        <v>25000</v>
      </c>
      <c r="L60" s="31">
        <f>D60*IF('Base Scenario'!G60="Season",Parameters!$D$11,Parameters!$E$11)+E60*Parameters!$D$12+F60*Parameters!$D$13</f>
        <v>17423100</v>
      </c>
      <c r="M60" s="31">
        <f t="shared" si="1"/>
        <v>9436200</v>
      </c>
      <c r="N60" s="31">
        <f>Parameters!$D$22*(L60-M60)</f>
        <v>1996725</v>
      </c>
      <c r="O60" s="32">
        <f t="shared" si="2"/>
        <v>5990175</v>
      </c>
    </row>
    <row r="61" spans="1:15" x14ac:dyDescent="0.3">
      <c r="A61" s="35">
        <f>Data!A61</f>
        <v>43044</v>
      </c>
      <c r="B61" s="30">
        <f t="shared" si="3"/>
        <v>5</v>
      </c>
      <c r="C61" s="30">
        <v>59</v>
      </c>
      <c r="D61" s="48">
        <f>IF(AND(MOD(C61,12)&gt;=3,MOD(C61,12)&lt;=5),Data!B61*Parameters!$D$20,Data!B61)</f>
        <v>4320</v>
      </c>
      <c r="E61" s="30">
        <f>Parameters!$D$8*Scenario1!D61</f>
        <v>4320</v>
      </c>
      <c r="F61" s="30">
        <f>D61*Parameters!$D$9</f>
        <v>8640</v>
      </c>
      <c r="G61" s="30" t="str">
        <f t="shared" si="6"/>
        <v>Offseason</v>
      </c>
      <c r="H61" s="31">
        <f>D61*Parameters!$D$4+E61*Parameters!$D$5+F61*IF(G61="Season",Parameters!$D$6,Parameters!$E$6)</f>
        <v>9072000</v>
      </c>
      <c r="I61" s="31">
        <f t="shared" si="8"/>
        <v>300000</v>
      </c>
      <c r="J61" s="31">
        <f t="shared" si="8"/>
        <v>77000</v>
      </c>
      <c r="K61" s="31">
        <f>IF('Base Scenario'!G61="Season",Parameters!$D$18,Parameters!$E$18)</f>
        <v>25000</v>
      </c>
      <c r="L61" s="31">
        <f>D61*IF('Base Scenario'!G61="Season",Parameters!$D$11,Parameters!$E$11)+E61*Parameters!$D$12+F61*Parameters!$D$13</f>
        <v>17496000</v>
      </c>
      <c r="M61" s="31">
        <f t="shared" si="1"/>
        <v>9474000</v>
      </c>
      <c r="N61" s="31">
        <f>Parameters!$D$22*(L61-M61)</f>
        <v>2005500</v>
      </c>
      <c r="O61" s="32">
        <f t="shared" si="2"/>
        <v>6016500</v>
      </c>
    </row>
    <row r="62" spans="1:15" x14ac:dyDescent="0.3">
      <c r="A62" s="35">
        <f>Data!A62</f>
        <v>43074</v>
      </c>
      <c r="B62" s="30">
        <f t="shared" si="3"/>
        <v>5</v>
      </c>
      <c r="C62" s="30">
        <v>60</v>
      </c>
      <c r="D62" s="48">
        <f>IF(AND(MOD(C62,12)&gt;=3,MOD(C62,12)&lt;=5),Data!B62*Parameters!$D$20,Data!B62)</f>
        <v>4338</v>
      </c>
      <c r="E62" s="30">
        <f>Parameters!$D$8*Scenario1!D62</f>
        <v>4338</v>
      </c>
      <c r="F62" s="30">
        <f>D62*Parameters!$D$9</f>
        <v>8676</v>
      </c>
      <c r="G62" s="30" t="str">
        <f t="shared" si="6"/>
        <v>Offseason</v>
      </c>
      <c r="H62" s="31">
        <f>D62*Parameters!$D$4+E62*Parameters!$D$5+F62*IF(G62="Season",Parameters!$D$6,Parameters!$E$6)</f>
        <v>9109800</v>
      </c>
      <c r="I62" s="31">
        <f t="shared" si="8"/>
        <v>300000</v>
      </c>
      <c r="J62" s="31">
        <f t="shared" si="8"/>
        <v>77000</v>
      </c>
      <c r="K62" s="31">
        <f>IF('Base Scenario'!G62="Season",Parameters!$D$18,Parameters!$E$18)</f>
        <v>25000</v>
      </c>
      <c r="L62" s="31">
        <f>D62*IF('Base Scenario'!G62="Season",Parameters!$D$11,Parameters!$E$11)+E62*Parameters!$D$12+F62*Parameters!$D$13</f>
        <v>17568900</v>
      </c>
      <c r="M62" s="31">
        <f t="shared" si="1"/>
        <v>9511800</v>
      </c>
      <c r="N62" s="31">
        <f>Parameters!$D$22*(L62-M62)</f>
        <v>2014275</v>
      </c>
      <c r="O62" s="32">
        <f t="shared" si="2"/>
        <v>6042825</v>
      </c>
    </row>
    <row r="63" spans="1:15" x14ac:dyDescent="0.3">
      <c r="A63" s="35">
        <f>Data!A63</f>
        <v>43105</v>
      </c>
      <c r="B63" s="30">
        <f t="shared" si="3"/>
        <v>6</v>
      </c>
      <c r="C63" s="30">
        <v>61</v>
      </c>
      <c r="D63" s="48">
        <f>IF(AND(MOD(C63,12)&gt;=3,MOD(C63,12)&lt;=5),Data!B63*Parameters!$D$20,Data!B63)</f>
        <v>3537</v>
      </c>
      <c r="E63" s="30">
        <f>Parameters!$D$8*Scenario1!D63</f>
        <v>3537</v>
      </c>
      <c r="F63" s="30">
        <f>D63*Parameters!$D$9</f>
        <v>7074</v>
      </c>
      <c r="G63" s="30" t="str">
        <f t="shared" si="6"/>
        <v>Season</v>
      </c>
      <c r="H63" s="31">
        <f>D63*Parameters!$D$4+E63*Parameters!$D$5+F63*IF(G63="Season",Parameters!$D$6,Parameters!$E$6)</f>
        <v>8135100</v>
      </c>
      <c r="I63" s="31">
        <f t="shared" si="8"/>
        <v>300000</v>
      </c>
      <c r="J63" s="31">
        <f t="shared" si="8"/>
        <v>77000</v>
      </c>
      <c r="K63" s="31">
        <f>IF('Base Scenario'!G63="Season",Parameters!$D$18,Parameters!$E$18)</f>
        <v>40000</v>
      </c>
      <c r="L63" s="31">
        <f>D63*IF('Base Scenario'!G63="Season",Parameters!$D$11,Parameters!$E$11)+E63*Parameters!$D$12+F63*Parameters!$D$13</f>
        <v>16977600</v>
      </c>
      <c r="M63" s="31">
        <f t="shared" si="1"/>
        <v>8552100</v>
      </c>
      <c r="N63" s="31">
        <f>Parameters!$D$22*(L63-M63)</f>
        <v>2106375</v>
      </c>
      <c r="O63" s="32">
        <f t="shared" si="2"/>
        <v>6319125</v>
      </c>
    </row>
    <row r="64" spans="1:15" x14ac:dyDescent="0.3">
      <c r="A64" s="35">
        <f>Data!A64</f>
        <v>43136</v>
      </c>
      <c r="B64" s="30">
        <f t="shared" si="3"/>
        <v>6</v>
      </c>
      <c r="C64" s="30">
        <v>62</v>
      </c>
      <c r="D64" s="48">
        <f>IF(AND(MOD(C64,12)&gt;=3,MOD(C64,12)&lt;=5),Data!B64*Parameters!$D$20,Data!B64)</f>
        <v>3555</v>
      </c>
      <c r="E64" s="30">
        <f>Parameters!$D$8*Scenario1!D64</f>
        <v>3555</v>
      </c>
      <c r="F64" s="30">
        <f>D64*Parameters!$D$9</f>
        <v>7110</v>
      </c>
      <c r="G64" s="30" t="str">
        <f t="shared" si="6"/>
        <v>Season</v>
      </c>
      <c r="H64" s="31">
        <f>D64*Parameters!$D$4+E64*Parameters!$D$5+F64*IF(G64="Season",Parameters!$D$6,Parameters!$E$6)</f>
        <v>8176500</v>
      </c>
      <c r="I64" s="31">
        <f t="shared" si="8"/>
        <v>300000</v>
      </c>
      <c r="J64" s="31">
        <f t="shared" si="8"/>
        <v>77000</v>
      </c>
      <c r="K64" s="31">
        <f>IF('Base Scenario'!G64="Season",Parameters!$D$18,Parameters!$E$18)</f>
        <v>40000</v>
      </c>
      <c r="L64" s="31">
        <f>D64*IF('Base Scenario'!G64="Season",Parameters!$D$11,Parameters!$E$11)+E64*Parameters!$D$12+F64*Parameters!$D$13</f>
        <v>17064000</v>
      </c>
      <c r="M64" s="31">
        <f t="shared" si="1"/>
        <v>8593500</v>
      </c>
      <c r="N64" s="31">
        <f>Parameters!$D$22*(L64-M64)</f>
        <v>2117625</v>
      </c>
      <c r="O64" s="32">
        <f t="shared" si="2"/>
        <v>6352875</v>
      </c>
    </row>
    <row r="65" spans="1:15" x14ac:dyDescent="0.3">
      <c r="A65" s="35">
        <f>Data!A65</f>
        <v>43165</v>
      </c>
      <c r="B65" s="30">
        <f t="shared" si="3"/>
        <v>6</v>
      </c>
      <c r="C65" s="30">
        <v>63</v>
      </c>
      <c r="D65" s="48">
        <f>IF(AND(MOD(C65,12)&gt;=3,MOD(C65,12)&lt;=5),Data!B65*Parameters!$D$20,Data!B65)</f>
        <v>2858.4</v>
      </c>
      <c r="E65" s="30">
        <f>Parameters!$D$8*Scenario1!D65</f>
        <v>2858.4</v>
      </c>
      <c r="F65" s="30">
        <f>D65*Parameters!$D$9</f>
        <v>5716.8</v>
      </c>
      <c r="G65" s="30" t="str">
        <f t="shared" si="6"/>
        <v>Offseason</v>
      </c>
      <c r="H65" s="31">
        <f>D65*Parameters!$D$4+E65*Parameters!$D$5+F65*IF(G65="Season",Parameters!$D$6,Parameters!$E$6)</f>
        <v>6002640</v>
      </c>
      <c r="I65" s="31">
        <f t="shared" si="8"/>
        <v>300000</v>
      </c>
      <c r="J65" s="31">
        <f t="shared" si="8"/>
        <v>77000</v>
      </c>
      <c r="K65" s="31">
        <f>IF('Base Scenario'!G65="Season",Parameters!$D$18,Parameters!$E$18)</f>
        <v>40000</v>
      </c>
      <c r="L65" s="31">
        <f>D65*IF('Base Scenario'!G65="Season",Parameters!$D$11,Parameters!$E$11)+E65*Parameters!$D$12+F65*Parameters!$D$13</f>
        <v>13720320</v>
      </c>
      <c r="M65" s="31">
        <f t="shared" si="1"/>
        <v>6419640</v>
      </c>
      <c r="N65" s="31">
        <f>Parameters!$D$22*(L65-M65)</f>
        <v>1825170</v>
      </c>
      <c r="O65" s="32">
        <f t="shared" si="2"/>
        <v>5475510</v>
      </c>
    </row>
    <row r="66" spans="1:15" x14ac:dyDescent="0.3">
      <c r="A66" s="35">
        <f>Data!A66</f>
        <v>43196</v>
      </c>
      <c r="B66" s="30">
        <f t="shared" si="3"/>
        <v>6</v>
      </c>
      <c r="C66" s="30">
        <v>64</v>
      </c>
      <c r="D66" s="48">
        <f>IF(AND(MOD(C66,12)&gt;=3,MOD(C66,12)&lt;=5),Data!B66*Parameters!$D$20,Data!B66)</f>
        <v>3535.2000000000003</v>
      </c>
      <c r="E66" s="30">
        <f>Parameters!$D$8*Scenario1!D66</f>
        <v>3535.2000000000003</v>
      </c>
      <c r="F66" s="30">
        <f>D66*Parameters!$D$9</f>
        <v>7070.4000000000005</v>
      </c>
      <c r="G66" s="30" t="str">
        <f t="shared" si="6"/>
        <v>Offseason</v>
      </c>
      <c r="H66" s="31">
        <f>D66*Parameters!$D$4+E66*Parameters!$D$5+F66*IF(G66="Season",Parameters!$D$6,Parameters!$E$6)</f>
        <v>7423920.0000000009</v>
      </c>
      <c r="I66" s="31">
        <f t="shared" si="8"/>
        <v>300000</v>
      </c>
      <c r="J66" s="31">
        <f t="shared" si="8"/>
        <v>77000</v>
      </c>
      <c r="K66" s="31">
        <f>IF('Base Scenario'!G66="Season",Parameters!$D$18,Parameters!$E$18)</f>
        <v>25000</v>
      </c>
      <c r="L66" s="31">
        <f>D66*IF('Base Scenario'!G66="Season",Parameters!$D$11,Parameters!$E$11)+E66*Parameters!$D$12+F66*Parameters!$D$13</f>
        <v>14317560</v>
      </c>
      <c r="M66" s="31">
        <f t="shared" si="1"/>
        <v>7825920.0000000009</v>
      </c>
      <c r="N66" s="31">
        <f>Parameters!$D$22*(L66-M66)</f>
        <v>1622909.9999999998</v>
      </c>
      <c r="O66" s="32">
        <f t="shared" si="2"/>
        <v>4868729.9999999991</v>
      </c>
    </row>
    <row r="67" spans="1:15" x14ac:dyDescent="0.3">
      <c r="A67" s="35">
        <f>Data!A67</f>
        <v>43226</v>
      </c>
      <c r="B67" s="30">
        <f t="shared" si="3"/>
        <v>6</v>
      </c>
      <c r="C67" s="30">
        <v>65</v>
      </c>
      <c r="D67" s="48">
        <f>IF(AND(MOD(C67,12)&gt;=3,MOD(C67,12)&lt;=5),Data!B67*Parameters!$D$20,Data!B67)</f>
        <v>3554.4</v>
      </c>
      <c r="E67" s="30">
        <f>Parameters!$D$8*Scenario1!D67</f>
        <v>3554.4</v>
      </c>
      <c r="F67" s="30">
        <f>D67*Parameters!$D$9</f>
        <v>7108.8</v>
      </c>
      <c r="G67" s="30" t="str">
        <f t="shared" ref="G67:G98" si="9">IF(AND(MOD(C67,12)&lt;=2,MOD(C67,12)&gt;0),"Season","Offseason")</f>
        <v>Offseason</v>
      </c>
      <c r="H67" s="31">
        <f>D67*Parameters!$D$4+E67*Parameters!$D$5+F67*IF(G67="Season",Parameters!$D$6,Parameters!$E$6)</f>
        <v>7464240</v>
      </c>
      <c r="I67" s="31">
        <f t="shared" si="8"/>
        <v>300000</v>
      </c>
      <c r="J67" s="31">
        <f t="shared" si="8"/>
        <v>77000</v>
      </c>
      <c r="K67" s="31">
        <f>IF('Base Scenario'!G67="Season",Parameters!$D$18,Parameters!$E$18)</f>
        <v>25000</v>
      </c>
      <c r="L67" s="31">
        <f>D67*IF('Base Scenario'!G67="Season",Parameters!$D$11,Parameters!$E$11)+E67*Parameters!$D$12+F67*Parameters!$D$13</f>
        <v>14395320</v>
      </c>
      <c r="M67" s="31">
        <f t="shared" ref="M67:M122" si="10">SUM(H67:K67)</f>
        <v>7866240</v>
      </c>
      <c r="N67" s="31">
        <f>Parameters!$D$22*(L67-M67)</f>
        <v>1632270</v>
      </c>
      <c r="O67" s="32">
        <f t="shared" ref="O67:O122" si="11">L67-M67-N67</f>
        <v>4896810</v>
      </c>
    </row>
    <row r="68" spans="1:15" x14ac:dyDescent="0.3">
      <c r="A68" s="35">
        <f>Data!A68</f>
        <v>43257</v>
      </c>
      <c r="B68" s="30">
        <f t="shared" ref="B68:B122" si="12">IF(MOD(C67,12)=0,B67+1,B67)</f>
        <v>6</v>
      </c>
      <c r="C68" s="30">
        <v>66</v>
      </c>
      <c r="D68" s="48">
        <f>IF(AND(MOD(C68,12)&gt;=3,MOD(C68,12)&lt;=5),Data!B68*Parameters!$D$20,Data!B68)</f>
        <v>4464</v>
      </c>
      <c r="E68" s="30">
        <f>Parameters!$D$8*Scenario1!D68</f>
        <v>4464</v>
      </c>
      <c r="F68" s="30">
        <f>D68*Parameters!$D$9</f>
        <v>8928</v>
      </c>
      <c r="G68" s="30" t="str">
        <f t="shared" si="9"/>
        <v>Offseason</v>
      </c>
      <c r="H68" s="31">
        <f>D68*Parameters!$D$4+E68*Parameters!$D$5+F68*IF(G68="Season",Parameters!$D$6,Parameters!$E$6)</f>
        <v>9374400</v>
      </c>
      <c r="I68" s="31">
        <f t="shared" ref="I68:J83" si="13">I67</f>
        <v>300000</v>
      </c>
      <c r="J68" s="31">
        <f t="shared" si="13"/>
        <v>77000</v>
      </c>
      <c r="K68" s="31">
        <f>IF('Base Scenario'!G68="Season",Parameters!$D$18,Parameters!$E$18)</f>
        <v>25000</v>
      </c>
      <c r="L68" s="31">
        <f>D68*IF('Base Scenario'!G68="Season",Parameters!$D$11,Parameters!$E$11)+E68*Parameters!$D$12+F68*Parameters!$D$13</f>
        <v>18079200</v>
      </c>
      <c r="M68" s="31">
        <f t="shared" si="10"/>
        <v>9776400</v>
      </c>
      <c r="N68" s="31">
        <f>Parameters!$D$22*(L68-M68)</f>
        <v>2075700</v>
      </c>
      <c r="O68" s="32">
        <f t="shared" si="11"/>
        <v>6227100</v>
      </c>
    </row>
    <row r="69" spans="1:15" x14ac:dyDescent="0.3">
      <c r="A69" s="35">
        <f>Data!A69</f>
        <v>43287</v>
      </c>
      <c r="B69" s="30">
        <f t="shared" si="12"/>
        <v>6</v>
      </c>
      <c r="C69" s="30">
        <v>67</v>
      </c>
      <c r="D69" s="48">
        <f>IF(AND(MOD(C69,12)&gt;=3,MOD(C69,12)&lt;=5),Data!B69*Parameters!$D$20,Data!B69)</f>
        <v>4485</v>
      </c>
      <c r="E69" s="30">
        <f>Parameters!$D$8*Scenario1!D69</f>
        <v>4485</v>
      </c>
      <c r="F69" s="30">
        <f>D69*Parameters!$D$9</f>
        <v>8970</v>
      </c>
      <c r="G69" s="30" t="str">
        <f t="shared" si="9"/>
        <v>Offseason</v>
      </c>
      <c r="H69" s="31">
        <f>D69*Parameters!$D$4+E69*Parameters!$D$5+F69*IF(G69="Season",Parameters!$D$6,Parameters!$E$6)</f>
        <v>9418500</v>
      </c>
      <c r="I69" s="31">
        <f t="shared" si="13"/>
        <v>300000</v>
      </c>
      <c r="J69" s="31">
        <f t="shared" si="13"/>
        <v>77000</v>
      </c>
      <c r="K69" s="31">
        <f>IF('Base Scenario'!G69="Season",Parameters!$D$18,Parameters!$E$18)</f>
        <v>25000</v>
      </c>
      <c r="L69" s="31">
        <f>D69*IF('Base Scenario'!G69="Season",Parameters!$D$11,Parameters!$E$11)+E69*Parameters!$D$12+F69*Parameters!$D$13</f>
        <v>18164250</v>
      </c>
      <c r="M69" s="31">
        <f t="shared" si="10"/>
        <v>9820500</v>
      </c>
      <c r="N69" s="31">
        <f>Parameters!$D$22*(L69-M69)</f>
        <v>2085937.5</v>
      </c>
      <c r="O69" s="32">
        <f t="shared" si="11"/>
        <v>6257812.5</v>
      </c>
    </row>
    <row r="70" spans="1:15" x14ac:dyDescent="0.3">
      <c r="A70" s="35">
        <f>Data!A70</f>
        <v>43318</v>
      </c>
      <c r="B70" s="30">
        <f t="shared" si="12"/>
        <v>6</v>
      </c>
      <c r="C70" s="30">
        <v>68</v>
      </c>
      <c r="D70" s="48">
        <f>IF(AND(MOD(C70,12)&gt;=3,MOD(C70,12)&lt;=5),Data!B70*Parameters!$D$20,Data!B70)</f>
        <v>4506</v>
      </c>
      <c r="E70" s="30">
        <f>Parameters!$D$8*Scenario1!D70</f>
        <v>4506</v>
      </c>
      <c r="F70" s="30">
        <f>D70*Parameters!$D$9</f>
        <v>9012</v>
      </c>
      <c r="G70" s="30" t="str">
        <f t="shared" si="9"/>
        <v>Offseason</v>
      </c>
      <c r="H70" s="31">
        <f>D70*Parameters!$D$4+E70*Parameters!$D$5+F70*IF(G70="Season",Parameters!$D$6,Parameters!$E$6)</f>
        <v>9462600</v>
      </c>
      <c r="I70" s="31">
        <f t="shared" si="13"/>
        <v>300000</v>
      </c>
      <c r="J70" s="31">
        <f t="shared" si="13"/>
        <v>77000</v>
      </c>
      <c r="K70" s="31">
        <f>IF('Base Scenario'!G70="Season",Parameters!$D$18,Parameters!$E$18)</f>
        <v>25000</v>
      </c>
      <c r="L70" s="31">
        <f>D70*IF('Base Scenario'!G70="Season",Parameters!$D$11,Parameters!$E$11)+E70*Parameters!$D$12+F70*Parameters!$D$13</f>
        <v>18249300</v>
      </c>
      <c r="M70" s="31">
        <f t="shared" si="10"/>
        <v>9864600</v>
      </c>
      <c r="N70" s="31">
        <f>Parameters!$D$22*(L70-M70)</f>
        <v>2096175</v>
      </c>
      <c r="O70" s="32">
        <f t="shared" si="11"/>
        <v>6288525</v>
      </c>
    </row>
    <row r="71" spans="1:15" x14ac:dyDescent="0.3">
      <c r="A71" s="35">
        <f>Data!A71</f>
        <v>43349</v>
      </c>
      <c r="B71" s="30">
        <f t="shared" si="12"/>
        <v>6</v>
      </c>
      <c r="C71" s="30">
        <v>69</v>
      </c>
      <c r="D71" s="48">
        <f>IF(AND(MOD(C71,12)&gt;=3,MOD(C71,12)&lt;=5),Data!B71*Parameters!$D$20,Data!B71)</f>
        <v>4530</v>
      </c>
      <c r="E71" s="30">
        <f>Parameters!$D$8*Scenario1!D71</f>
        <v>4530</v>
      </c>
      <c r="F71" s="30">
        <f>D71*Parameters!$D$9</f>
        <v>9060</v>
      </c>
      <c r="G71" s="30" t="str">
        <f t="shared" si="9"/>
        <v>Offseason</v>
      </c>
      <c r="H71" s="31">
        <f>D71*Parameters!$D$4+E71*Parameters!$D$5+F71*IF(G71="Season",Parameters!$D$6,Parameters!$E$6)</f>
        <v>9513000</v>
      </c>
      <c r="I71" s="31">
        <f t="shared" si="13"/>
        <v>300000</v>
      </c>
      <c r="J71" s="31">
        <f t="shared" si="13"/>
        <v>77000</v>
      </c>
      <c r="K71" s="31">
        <f>IF('Base Scenario'!G71="Season",Parameters!$D$18,Parameters!$E$18)</f>
        <v>25000</v>
      </c>
      <c r="L71" s="31">
        <f>D71*IF('Base Scenario'!G71="Season",Parameters!$D$11,Parameters!$E$11)+E71*Parameters!$D$12+F71*Parameters!$D$13</f>
        <v>18346500</v>
      </c>
      <c r="M71" s="31">
        <f t="shared" si="10"/>
        <v>9915000</v>
      </c>
      <c r="N71" s="31">
        <f>Parameters!$D$22*(L71-M71)</f>
        <v>2107875</v>
      </c>
      <c r="O71" s="32">
        <f t="shared" si="11"/>
        <v>6323625</v>
      </c>
    </row>
    <row r="72" spans="1:15" x14ac:dyDescent="0.3">
      <c r="A72" s="35">
        <f>Data!A72</f>
        <v>43379</v>
      </c>
      <c r="B72" s="30">
        <f t="shared" si="12"/>
        <v>6</v>
      </c>
      <c r="C72" s="30">
        <v>70</v>
      </c>
      <c r="D72" s="48">
        <f>IF(AND(MOD(C72,12)&gt;=3,MOD(C72,12)&lt;=5),Data!B72*Parameters!$D$20,Data!B72)</f>
        <v>4554</v>
      </c>
      <c r="E72" s="30">
        <f>Parameters!$D$8*Scenario1!D72</f>
        <v>4554</v>
      </c>
      <c r="F72" s="30">
        <f>D72*Parameters!$D$9</f>
        <v>9108</v>
      </c>
      <c r="G72" s="30" t="str">
        <f t="shared" si="9"/>
        <v>Offseason</v>
      </c>
      <c r="H72" s="31">
        <f>D72*Parameters!$D$4+E72*Parameters!$D$5+F72*IF(G72="Season",Parameters!$D$6,Parameters!$E$6)</f>
        <v>9563400</v>
      </c>
      <c r="I72" s="31">
        <f t="shared" si="13"/>
        <v>300000</v>
      </c>
      <c r="J72" s="31">
        <f t="shared" si="13"/>
        <v>77000</v>
      </c>
      <c r="K72" s="31">
        <f>IF('Base Scenario'!G72="Season",Parameters!$D$18,Parameters!$E$18)</f>
        <v>25000</v>
      </c>
      <c r="L72" s="31">
        <f>D72*IF('Base Scenario'!G72="Season",Parameters!$D$11,Parameters!$E$11)+E72*Parameters!$D$12+F72*Parameters!$D$13</f>
        <v>18443700</v>
      </c>
      <c r="M72" s="31">
        <f t="shared" si="10"/>
        <v>9965400</v>
      </c>
      <c r="N72" s="31">
        <f>Parameters!$D$22*(L72-M72)</f>
        <v>2119575</v>
      </c>
      <c r="O72" s="32">
        <f t="shared" si="11"/>
        <v>6358725</v>
      </c>
    </row>
    <row r="73" spans="1:15" x14ac:dyDescent="0.3">
      <c r="A73" s="35">
        <f>Data!A73</f>
        <v>43410</v>
      </c>
      <c r="B73" s="30">
        <f t="shared" si="12"/>
        <v>6</v>
      </c>
      <c r="C73" s="30">
        <v>71</v>
      </c>
      <c r="D73" s="48">
        <f>IF(AND(MOD(C73,12)&gt;=3,MOD(C73,12)&lt;=5),Data!B73*Parameters!$D$20,Data!B73)</f>
        <v>4578</v>
      </c>
      <c r="E73" s="30">
        <f>Parameters!$D$8*Scenario1!D73</f>
        <v>4578</v>
      </c>
      <c r="F73" s="30">
        <f>D73*Parameters!$D$9</f>
        <v>9156</v>
      </c>
      <c r="G73" s="30" t="str">
        <f t="shared" si="9"/>
        <v>Offseason</v>
      </c>
      <c r="H73" s="31">
        <f>D73*Parameters!$D$4+E73*Parameters!$D$5+F73*IF(G73="Season",Parameters!$D$6,Parameters!$E$6)</f>
        <v>9613800</v>
      </c>
      <c r="I73" s="31">
        <f t="shared" si="13"/>
        <v>300000</v>
      </c>
      <c r="J73" s="31">
        <f t="shared" si="13"/>
        <v>77000</v>
      </c>
      <c r="K73" s="31">
        <f>IF('Base Scenario'!G73="Season",Parameters!$D$18,Parameters!$E$18)</f>
        <v>25000</v>
      </c>
      <c r="L73" s="31">
        <f>D73*IF('Base Scenario'!G73="Season",Parameters!$D$11,Parameters!$E$11)+E73*Parameters!$D$12+F73*Parameters!$D$13</f>
        <v>18540900</v>
      </c>
      <c r="M73" s="31">
        <f t="shared" si="10"/>
        <v>10015800</v>
      </c>
      <c r="N73" s="31">
        <f>Parameters!$D$22*(L73-M73)</f>
        <v>2131275</v>
      </c>
      <c r="O73" s="32">
        <f t="shared" si="11"/>
        <v>6393825</v>
      </c>
    </row>
    <row r="74" spans="1:15" x14ac:dyDescent="0.3">
      <c r="A74" s="35">
        <f>Data!A74</f>
        <v>43440</v>
      </c>
      <c r="B74" s="30">
        <f t="shared" si="12"/>
        <v>6</v>
      </c>
      <c r="C74" s="30">
        <v>72</v>
      </c>
      <c r="D74" s="48">
        <f>IF(AND(MOD(C74,12)&gt;=3,MOD(C74,12)&lt;=5),Data!B74*Parameters!$D$20,Data!B74)</f>
        <v>4602</v>
      </c>
      <c r="E74" s="30">
        <f>Parameters!$D$8*Scenario1!D74</f>
        <v>4602</v>
      </c>
      <c r="F74" s="30">
        <f>D74*Parameters!$D$9</f>
        <v>9204</v>
      </c>
      <c r="G74" s="30" t="str">
        <f t="shared" si="9"/>
        <v>Offseason</v>
      </c>
      <c r="H74" s="31">
        <f>D74*Parameters!$D$4+E74*Parameters!$D$5+F74*IF(G74="Season",Parameters!$D$6,Parameters!$E$6)</f>
        <v>9664200</v>
      </c>
      <c r="I74" s="31">
        <f t="shared" si="13"/>
        <v>300000</v>
      </c>
      <c r="J74" s="31">
        <f t="shared" si="13"/>
        <v>77000</v>
      </c>
      <c r="K74" s="31">
        <f>IF('Base Scenario'!G74="Season",Parameters!$D$18,Parameters!$E$18)</f>
        <v>25000</v>
      </c>
      <c r="L74" s="31">
        <f>D74*IF('Base Scenario'!G74="Season",Parameters!$D$11,Parameters!$E$11)+E74*Parameters!$D$12+F74*Parameters!$D$13</f>
        <v>18638100</v>
      </c>
      <c r="M74" s="31">
        <f t="shared" si="10"/>
        <v>10066200</v>
      </c>
      <c r="N74" s="31">
        <f>Parameters!$D$22*(L74-M74)</f>
        <v>2142975</v>
      </c>
      <c r="O74" s="32">
        <f t="shared" si="11"/>
        <v>6428925</v>
      </c>
    </row>
    <row r="75" spans="1:15" x14ac:dyDescent="0.3">
      <c r="A75" s="35">
        <f>Data!A75</f>
        <v>43471</v>
      </c>
      <c r="B75" s="30">
        <f t="shared" si="12"/>
        <v>7</v>
      </c>
      <c r="C75" s="30">
        <v>73</v>
      </c>
      <c r="D75" s="48">
        <f>IF(AND(MOD(C75,12)&gt;=3,MOD(C75,12)&lt;=5),Data!B75*Parameters!$D$20,Data!B75)</f>
        <v>3747</v>
      </c>
      <c r="E75" s="30">
        <f>Parameters!$D$8*Scenario1!D75</f>
        <v>3747</v>
      </c>
      <c r="F75" s="30">
        <f>D75*Parameters!$D$9</f>
        <v>7494</v>
      </c>
      <c r="G75" s="30" t="str">
        <f t="shared" si="9"/>
        <v>Season</v>
      </c>
      <c r="H75" s="31">
        <f>D75*Parameters!$D$4+E75*Parameters!$D$5+F75*IF(G75="Season",Parameters!$D$6,Parameters!$E$6)</f>
        <v>8618100</v>
      </c>
      <c r="I75" s="31">
        <f t="shared" si="13"/>
        <v>300000</v>
      </c>
      <c r="J75" s="31">
        <f t="shared" si="13"/>
        <v>77000</v>
      </c>
      <c r="K75" s="31">
        <f>IF('Base Scenario'!G75="Season",Parameters!$D$18,Parameters!$E$18)</f>
        <v>40000</v>
      </c>
      <c r="L75" s="31">
        <f>D75*IF('Base Scenario'!G75="Season",Parameters!$D$11,Parameters!$E$11)+E75*Parameters!$D$12+F75*Parameters!$D$13</f>
        <v>17985600</v>
      </c>
      <c r="M75" s="31">
        <f t="shared" si="10"/>
        <v>9035100</v>
      </c>
      <c r="N75" s="31">
        <f>Parameters!$D$22*(L75-M75)</f>
        <v>2237625</v>
      </c>
      <c r="O75" s="32">
        <f t="shared" si="11"/>
        <v>6712875</v>
      </c>
    </row>
    <row r="76" spans="1:15" x14ac:dyDescent="0.3">
      <c r="A76" s="35">
        <f>Data!A76</f>
        <v>43502</v>
      </c>
      <c r="B76" s="30">
        <f t="shared" si="12"/>
        <v>7</v>
      </c>
      <c r="C76" s="30">
        <v>74</v>
      </c>
      <c r="D76" s="48">
        <f>IF(AND(MOD(C76,12)&gt;=3,MOD(C76,12)&lt;=5),Data!B76*Parameters!$D$20,Data!B76)</f>
        <v>3768</v>
      </c>
      <c r="E76" s="30">
        <f>Parameters!$D$8*Scenario1!D76</f>
        <v>3768</v>
      </c>
      <c r="F76" s="30">
        <f>D76*Parameters!$D$9</f>
        <v>7536</v>
      </c>
      <c r="G76" s="30" t="str">
        <f t="shared" si="9"/>
        <v>Season</v>
      </c>
      <c r="H76" s="31">
        <f>D76*Parameters!$D$4+E76*Parameters!$D$5+F76*IF(G76="Season",Parameters!$D$6,Parameters!$E$6)</f>
        <v>8666400</v>
      </c>
      <c r="I76" s="31">
        <f t="shared" si="13"/>
        <v>300000</v>
      </c>
      <c r="J76" s="31">
        <f t="shared" si="13"/>
        <v>77000</v>
      </c>
      <c r="K76" s="31">
        <f>IF('Base Scenario'!G76="Season",Parameters!$D$18,Parameters!$E$18)</f>
        <v>40000</v>
      </c>
      <c r="L76" s="31">
        <f>D76*IF('Base Scenario'!G76="Season",Parameters!$D$11,Parameters!$E$11)+E76*Parameters!$D$12+F76*Parameters!$D$13</f>
        <v>18086400</v>
      </c>
      <c r="M76" s="31">
        <f t="shared" si="10"/>
        <v>9083400</v>
      </c>
      <c r="N76" s="31">
        <f>Parameters!$D$22*(L76-M76)</f>
        <v>2250750</v>
      </c>
      <c r="O76" s="32">
        <f t="shared" si="11"/>
        <v>6752250</v>
      </c>
    </row>
    <row r="77" spans="1:15" x14ac:dyDescent="0.3">
      <c r="A77" s="35">
        <f>Data!A77</f>
        <v>43531</v>
      </c>
      <c r="B77" s="30">
        <f t="shared" si="12"/>
        <v>7</v>
      </c>
      <c r="C77" s="30">
        <v>75</v>
      </c>
      <c r="D77" s="48">
        <f>IF(AND(MOD(C77,12)&gt;=3,MOD(C77,12)&lt;=5),Data!B77*Parameters!$D$20,Data!B77)</f>
        <v>3031.2000000000003</v>
      </c>
      <c r="E77" s="30">
        <f>Parameters!$D$8*Scenario1!D77</f>
        <v>3031.2000000000003</v>
      </c>
      <c r="F77" s="30">
        <f>D77*Parameters!$D$9</f>
        <v>6062.4000000000005</v>
      </c>
      <c r="G77" s="30" t="str">
        <f t="shared" si="9"/>
        <v>Offseason</v>
      </c>
      <c r="H77" s="31">
        <f>D77*Parameters!$D$4+E77*Parameters!$D$5+F77*IF(G77="Season",Parameters!$D$6,Parameters!$E$6)</f>
        <v>6365520.0000000009</v>
      </c>
      <c r="I77" s="31">
        <f t="shared" si="13"/>
        <v>300000</v>
      </c>
      <c r="J77" s="31">
        <f t="shared" si="13"/>
        <v>77000</v>
      </c>
      <c r="K77" s="31">
        <f>IF('Base Scenario'!G77="Season",Parameters!$D$18,Parameters!$E$18)</f>
        <v>40000</v>
      </c>
      <c r="L77" s="31">
        <f>D77*IF('Base Scenario'!G77="Season",Parameters!$D$11,Parameters!$E$11)+E77*Parameters!$D$12+F77*Parameters!$D$13</f>
        <v>14549760</v>
      </c>
      <c r="M77" s="31">
        <f t="shared" si="10"/>
        <v>6782520.0000000009</v>
      </c>
      <c r="N77" s="31">
        <f>Parameters!$D$22*(L77-M77)</f>
        <v>1941809.9999999998</v>
      </c>
      <c r="O77" s="32">
        <f t="shared" si="11"/>
        <v>5825429.9999999991</v>
      </c>
    </row>
    <row r="78" spans="1:15" x14ac:dyDescent="0.3">
      <c r="A78" s="35">
        <f>Data!A78</f>
        <v>43562</v>
      </c>
      <c r="B78" s="30">
        <f t="shared" si="12"/>
        <v>7</v>
      </c>
      <c r="C78" s="30">
        <v>76</v>
      </c>
      <c r="D78" s="48">
        <f>IF(AND(MOD(C78,12)&gt;=3,MOD(C78,12)&lt;=5),Data!B78*Parameters!$D$20,Data!B78)</f>
        <v>3748.8</v>
      </c>
      <c r="E78" s="30">
        <f>Parameters!$D$8*Scenario1!D78</f>
        <v>3748.8</v>
      </c>
      <c r="F78" s="30">
        <f>D78*Parameters!$D$9</f>
        <v>7497.6</v>
      </c>
      <c r="G78" s="30" t="str">
        <f t="shared" si="9"/>
        <v>Offseason</v>
      </c>
      <c r="H78" s="31">
        <f>D78*Parameters!$D$4+E78*Parameters!$D$5+F78*IF(G78="Season",Parameters!$D$6,Parameters!$E$6)</f>
        <v>7872480</v>
      </c>
      <c r="I78" s="31">
        <f t="shared" si="13"/>
        <v>300000</v>
      </c>
      <c r="J78" s="31">
        <f t="shared" si="13"/>
        <v>77000</v>
      </c>
      <c r="K78" s="31">
        <f>IF('Base Scenario'!G78="Season",Parameters!$D$18,Parameters!$E$18)</f>
        <v>25000</v>
      </c>
      <c r="L78" s="31">
        <f>D78*IF('Base Scenario'!G78="Season",Parameters!$D$11,Parameters!$E$11)+E78*Parameters!$D$12+F78*Parameters!$D$13</f>
        <v>15182640</v>
      </c>
      <c r="M78" s="31">
        <f t="shared" si="10"/>
        <v>8274480</v>
      </c>
      <c r="N78" s="31">
        <f>Parameters!$D$22*(L78-M78)</f>
        <v>1727040</v>
      </c>
      <c r="O78" s="32">
        <f t="shared" si="11"/>
        <v>5181120</v>
      </c>
    </row>
    <row r="79" spans="1:15" x14ac:dyDescent="0.3">
      <c r="A79" s="35">
        <f>Data!A79</f>
        <v>43592</v>
      </c>
      <c r="B79" s="30">
        <f t="shared" si="12"/>
        <v>7</v>
      </c>
      <c r="C79" s="30">
        <v>77</v>
      </c>
      <c r="D79" s="48">
        <f>IF(AND(MOD(C79,12)&gt;=3,MOD(C79,12)&lt;=5),Data!B79*Parameters!$D$20,Data!B79)</f>
        <v>3768</v>
      </c>
      <c r="E79" s="30">
        <f>Parameters!$D$8*Scenario1!D79</f>
        <v>3768</v>
      </c>
      <c r="F79" s="30">
        <f>D79*Parameters!$D$9</f>
        <v>7536</v>
      </c>
      <c r="G79" s="30" t="str">
        <f t="shared" si="9"/>
        <v>Offseason</v>
      </c>
      <c r="H79" s="31">
        <f>D79*Parameters!$D$4+E79*Parameters!$D$5+F79*IF(G79="Season",Parameters!$D$6,Parameters!$E$6)</f>
        <v>7912800</v>
      </c>
      <c r="I79" s="31">
        <f t="shared" si="13"/>
        <v>300000</v>
      </c>
      <c r="J79" s="31">
        <f t="shared" si="13"/>
        <v>77000</v>
      </c>
      <c r="K79" s="31">
        <f>IF('Base Scenario'!G79="Season",Parameters!$D$18,Parameters!$E$18)</f>
        <v>25000</v>
      </c>
      <c r="L79" s="31">
        <f>D79*IF('Base Scenario'!G79="Season",Parameters!$D$11,Parameters!$E$11)+E79*Parameters!$D$12+F79*Parameters!$D$13</f>
        <v>15260400</v>
      </c>
      <c r="M79" s="31">
        <f t="shared" si="10"/>
        <v>8314800</v>
      </c>
      <c r="N79" s="31">
        <f>Parameters!$D$22*(L79-M79)</f>
        <v>1736400</v>
      </c>
      <c r="O79" s="32">
        <f t="shared" si="11"/>
        <v>5209200</v>
      </c>
    </row>
    <row r="80" spans="1:15" x14ac:dyDescent="0.3">
      <c r="A80" s="35">
        <f>Data!A80</f>
        <v>43623</v>
      </c>
      <c r="B80" s="30">
        <f t="shared" si="12"/>
        <v>7</v>
      </c>
      <c r="C80" s="30">
        <v>78</v>
      </c>
      <c r="D80" s="48">
        <f>IF(AND(MOD(C80,12)&gt;=3,MOD(C80,12)&lt;=5),Data!B80*Parameters!$D$20,Data!B80)</f>
        <v>4737</v>
      </c>
      <c r="E80" s="30">
        <f>Parameters!$D$8*Scenario1!D80</f>
        <v>4737</v>
      </c>
      <c r="F80" s="30">
        <f>D80*Parameters!$D$9</f>
        <v>9474</v>
      </c>
      <c r="G80" s="30" t="str">
        <f t="shared" si="9"/>
        <v>Offseason</v>
      </c>
      <c r="H80" s="31">
        <f>D80*Parameters!$D$4+E80*Parameters!$D$5+F80*IF(G80="Season",Parameters!$D$6,Parameters!$E$6)</f>
        <v>9947700</v>
      </c>
      <c r="I80" s="31">
        <f t="shared" si="13"/>
        <v>300000</v>
      </c>
      <c r="J80" s="31">
        <f t="shared" si="13"/>
        <v>77000</v>
      </c>
      <c r="K80" s="31">
        <f>IF('Base Scenario'!G80="Season",Parameters!$D$18,Parameters!$E$18)</f>
        <v>25000</v>
      </c>
      <c r="L80" s="31">
        <f>D80*IF('Base Scenario'!G80="Season",Parameters!$D$11,Parameters!$E$11)+E80*Parameters!$D$12+F80*Parameters!$D$13</f>
        <v>19184850</v>
      </c>
      <c r="M80" s="31">
        <f t="shared" si="10"/>
        <v>10349700</v>
      </c>
      <c r="N80" s="31">
        <f>Parameters!$D$22*(L80-M80)</f>
        <v>2208787.5</v>
      </c>
      <c r="O80" s="32">
        <f t="shared" si="11"/>
        <v>6626362.5</v>
      </c>
    </row>
    <row r="81" spans="1:15" x14ac:dyDescent="0.3">
      <c r="A81" s="35">
        <f>Data!A81</f>
        <v>43653</v>
      </c>
      <c r="B81" s="30">
        <f t="shared" si="12"/>
        <v>7</v>
      </c>
      <c r="C81" s="30">
        <v>79</v>
      </c>
      <c r="D81" s="48">
        <f>IF(AND(MOD(C81,12)&gt;=3,MOD(C81,12)&lt;=5),Data!B81*Parameters!$D$20,Data!B81)</f>
        <v>4764</v>
      </c>
      <c r="E81" s="30">
        <f>Parameters!$D$8*Scenario1!D81</f>
        <v>4764</v>
      </c>
      <c r="F81" s="30">
        <f>D81*Parameters!$D$9</f>
        <v>9528</v>
      </c>
      <c r="G81" s="30" t="str">
        <f t="shared" si="9"/>
        <v>Offseason</v>
      </c>
      <c r="H81" s="31">
        <f>D81*Parameters!$D$4+E81*Parameters!$D$5+F81*IF(G81="Season",Parameters!$D$6,Parameters!$E$6)</f>
        <v>10004400</v>
      </c>
      <c r="I81" s="31">
        <f t="shared" si="13"/>
        <v>300000</v>
      </c>
      <c r="J81" s="31">
        <f t="shared" si="13"/>
        <v>77000</v>
      </c>
      <c r="K81" s="31">
        <f>IF('Base Scenario'!G81="Season",Parameters!$D$18,Parameters!$E$18)</f>
        <v>25000</v>
      </c>
      <c r="L81" s="31">
        <f>D81*IF('Base Scenario'!G81="Season",Parameters!$D$11,Parameters!$E$11)+E81*Parameters!$D$12+F81*Parameters!$D$13</f>
        <v>19294200</v>
      </c>
      <c r="M81" s="31">
        <f t="shared" si="10"/>
        <v>10406400</v>
      </c>
      <c r="N81" s="31">
        <f>Parameters!$D$22*(L81-M81)</f>
        <v>2221950</v>
      </c>
      <c r="O81" s="32">
        <f t="shared" si="11"/>
        <v>6665850</v>
      </c>
    </row>
    <row r="82" spans="1:15" x14ac:dyDescent="0.3">
      <c r="A82" s="35">
        <f>Data!A82</f>
        <v>43684</v>
      </c>
      <c r="B82" s="30">
        <f t="shared" si="12"/>
        <v>7</v>
      </c>
      <c r="C82" s="30">
        <v>80</v>
      </c>
      <c r="D82" s="48">
        <f>IF(AND(MOD(C82,12)&gt;=3,MOD(C82,12)&lt;=5),Data!B82*Parameters!$D$20,Data!B82)</f>
        <v>4791</v>
      </c>
      <c r="E82" s="30">
        <f>Parameters!$D$8*Scenario1!D82</f>
        <v>4791</v>
      </c>
      <c r="F82" s="30">
        <f>D82*Parameters!$D$9</f>
        <v>9582</v>
      </c>
      <c r="G82" s="30" t="str">
        <f t="shared" si="9"/>
        <v>Offseason</v>
      </c>
      <c r="H82" s="31">
        <f>D82*Parameters!$D$4+E82*Parameters!$D$5+F82*IF(G82="Season",Parameters!$D$6,Parameters!$E$6)</f>
        <v>10061100</v>
      </c>
      <c r="I82" s="31">
        <f t="shared" si="13"/>
        <v>300000</v>
      </c>
      <c r="J82" s="31">
        <f t="shared" si="13"/>
        <v>77000</v>
      </c>
      <c r="K82" s="31">
        <f>IF('Base Scenario'!G82="Season",Parameters!$D$18,Parameters!$E$18)</f>
        <v>25000</v>
      </c>
      <c r="L82" s="31">
        <f>D82*IF('Base Scenario'!G82="Season",Parameters!$D$11,Parameters!$E$11)+E82*Parameters!$D$12+F82*Parameters!$D$13</f>
        <v>19403550</v>
      </c>
      <c r="M82" s="31">
        <f t="shared" si="10"/>
        <v>10463100</v>
      </c>
      <c r="N82" s="31">
        <f>Parameters!$D$22*(L82-M82)</f>
        <v>2235112.5</v>
      </c>
      <c r="O82" s="32">
        <f t="shared" si="11"/>
        <v>6705337.5</v>
      </c>
    </row>
    <row r="83" spans="1:15" x14ac:dyDescent="0.3">
      <c r="A83" s="35">
        <f>Data!A83</f>
        <v>43715</v>
      </c>
      <c r="B83" s="30">
        <f t="shared" si="12"/>
        <v>7</v>
      </c>
      <c r="C83" s="30">
        <v>81</v>
      </c>
      <c r="D83" s="48">
        <f>IF(AND(MOD(C83,12)&gt;=3,MOD(C83,12)&lt;=5),Data!B83*Parameters!$D$20,Data!B83)</f>
        <v>4818</v>
      </c>
      <c r="E83" s="30">
        <f>Parameters!$D$8*Scenario1!D83</f>
        <v>4818</v>
      </c>
      <c r="F83" s="30">
        <f>D83*Parameters!$D$9</f>
        <v>9636</v>
      </c>
      <c r="G83" s="30" t="str">
        <f t="shared" si="9"/>
        <v>Offseason</v>
      </c>
      <c r="H83" s="31">
        <f>D83*Parameters!$D$4+E83*Parameters!$D$5+F83*IF(G83="Season",Parameters!$D$6,Parameters!$E$6)</f>
        <v>10117800</v>
      </c>
      <c r="I83" s="31">
        <f t="shared" si="13"/>
        <v>300000</v>
      </c>
      <c r="J83" s="31">
        <f t="shared" si="13"/>
        <v>77000</v>
      </c>
      <c r="K83" s="31">
        <f>IF('Base Scenario'!G83="Season",Parameters!$D$18,Parameters!$E$18)</f>
        <v>25000</v>
      </c>
      <c r="L83" s="31">
        <f>D83*IF('Base Scenario'!G83="Season",Parameters!$D$11,Parameters!$E$11)+E83*Parameters!$D$12+F83*Parameters!$D$13</f>
        <v>19512900</v>
      </c>
      <c r="M83" s="31">
        <f t="shared" si="10"/>
        <v>10519800</v>
      </c>
      <c r="N83" s="31">
        <f>Parameters!$D$22*(L83-M83)</f>
        <v>2248275</v>
      </c>
      <c r="O83" s="32">
        <f t="shared" si="11"/>
        <v>6744825</v>
      </c>
    </row>
    <row r="84" spans="1:15" x14ac:dyDescent="0.3">
      <c r="A84" s="35">
        <f>Data!A84</f>
        <v>43745</v>
      </c>
      <c r="B84" s="30">
        <f t="shared" si="12"/>
        <v>7</v>
      </c>
      <c r="C84" s="30">
        <v>82</v>
      </c>
      <c r="D84" s="48">
        <f>IF(AND(MOD(C84,12)&gt;=3,MOD(C84,12)&lt;=5),Data!B84*Parameters!$D$20,Data!B84)</f>
        <v>4845</v>
      </c>
      <c r="E84" s="30">
        <f>Parameters!$D$8*Scenario1!D84</f>
        <v>4845</v>
      </c>
      <c r="F84" s="30">
        <f>D84*Parameters!$D$9</f>
        <v>9690</v>
      </c>
      <c r="G84" s="30" t="str">
        <f t="shared" si="9"/>
        <v>Offseason</v>
      </c>
      <c r="H84" s="31">
        <f>D84*Parameters!$D$4+E84*Parameters!$D$5+F84*IF(G84="Season",Parameters!$D$6,Parameters!$E$6)</f>
        <v>10174500</v>
      </c>
      <c r="I84" s="31">
        <f t="shared" ref="I84:J99" si="14">I83</f>
        <v>300000</v>
      </c>
      <c r="J84" s="31">
        <f t="shared" si="14"/>
        <v>77000</v>
      </c>
      <c r="K84" s="31">
        <f>IF('Base Scenario'!G84="Season",Parameters!$D$18,Parameters!$E$18)</f>
        <v>25000</v>
      </c>
      <c r="L84" s="31">
        <f>D84*IF('Base Scenario'!G84="Season",Parameters!$D$11,Parameters!$E$11)+E84*Parameters!$D$12+F84*Parameters!$D$13</f>
        <v>19622250</v>
      </c>
      <c r="M84" s="31">
        <f t="shared" si="10"/>
        <v>10576500</v>
      </c>
      <c r="N84" s="31">
        <f>Parameters!$D$22*(L84-M84)</f>
        <v>2261437.5</v>
      </c>
      <c r="O84" s="32">
        <f t="shared" si="11"/>
        <v>6784312.5</v>
      </c>
    </row>
    <row r="85" spans="1:15" x14ac:dyDescent="0.3">
      <c r="A85" s="35">
        <f>Data!A85</f>
        <v>43776</v>
      </c>
      <c r="B85" s="30">
        <f t="shared" si="12"/>
        <v>7</v>
      </c>
      <c r="C85" s="30">
        <v>83</v>
      </c>
      <c r="D85" s="48">
        <f>IF(AND(MOD(C85,12)&gt;=3,MOD(C85,12)&lt;=5),Data!B85*Parameters!$D$20,Data!B85)</f>
        <v>4872</v>
      </c>
      <c r="E85" s="30">
        <f>Parameters!$D$8*Scenario1!D85</f>
        <v>4872</v>
      </c>
      <c r="F85" s="30">
        <f>D85*Parameters!$D$9</f>
        <v>9744</v>
      </c>
      <c r="G85" s="30" t="str">
        <f t="shared" si="9"/>
        <v>Offseason</v>
      </c>
      <c r="H85" s="31">
        <f>D85*Parameters!$D$4+E85*Parameters!$D$5+F85*IF(G85="Season",Parameters!$D$6,Parameters!$E$6)</f>
        <v>10231200</v>
      </c>
      <c r="I85" s="31">
        <f t="shared" si="14"/>
        <v>300000</v>
      </c>
      <c r="J85" s="31">
        <f t="shared" si="14"/>
        <v>77000</v>
      </c>
      <c r="K85" s="31">
        <f>IF('Base Scenario'!G85="Season",Parameters!$D$18,Parameters!$E$18)</f>
        <v>25000</v>
      </c>
      <c r="L85" s="31">
        <f>D85*IF('Base Scenario'!G85="Season",Parameters!$D$11,Parameters!$E$11)+E85*Parameters!$D$12+F85*Parameters!$D$13</f>
        <v>19731600</v>
      </c>
      <c r="M85" s="31">
        <f t="shared" si="10"/>
        <v>10633200</v>
      </c>
      <c r="N85" s="31">
        <f>Parameters!$D$22*(L85-M85)</f>
        <v>2274600</v>
      </c>
      <c r="O85" s="32">
        <f t="shared" si="11"/>
        <v>6823800</v>
      </c>
    </row>
    <row r="86" spans="1:15" x14ac:dyDescent="0.3">
      <c r="A86" s="35">
        <f>Data!A86</f>
        <v>43806</v>
      </c>
      <c r="B86" s="30">
        <f t="shared" si="12"/>
        <v>7</v>
      </c>
      <c r="C86" s="30">
        <v>84</v>
      </c>
      <c r="D86" s="48">
        <f>IF(AND(MOD(C86,12)&gt;=3,MOD(C86,12)&lt;=5),Data!B86*Parameters!$D$20,Data!B86)</f>
        <v>4899</v>
      </c>
      <c r="E86" s="30">
        <f>Parameters!$D$8*Scenario1!D86</f>
        <v>4899</v>
      </c>
      <c r="F86" s="30">
        <f>D86*Parameters!$D$9</f>
        <v>9798</v>
      </c>
      <c r="G86" s="30" t="str">
        <f t="shared" si="9"/>
        <v>Offseason</v>
      </c>
      <c r="H86" s="31">
        <f>D86*Parameters!$D$4+E86*Parameters!$D$5+F86*IF(G86="Season",Parameters!$D$6,Parameters!$E$6)</f>
        <v>10287900</v>
      </c>
      <c r="I86" s="31">
        <f t="shared" si="14"/>
        <v>300000</v>
      </c>
      <c r="J86" s="31">
        <f t="shared" si="14"/>
        <v>77000</v>
      </c>
      <c r="K86" s="31">
        <f>IF('Base Scenario'!G86="Season",Parameters!$D$18,Parameters!$E$18)</f>
        <v>25000</v>
      </c>
      <c r="L86" s="31">
        <f>D86*IF('Base Scenario'!G86="Season",Parameters!$D$11,Parameters!$E$11)+E86*Parameters!$D$12+F86*Parameters!$D$13</f>
        <v>19840950</v>
      </c>
      <c r="M86" s="31">
        <f t="shared" si="10"/>
        <v>10689900</v>
      </c>
      <c r="N86" s="31">
        <f>Parameters!$D$22*(L86-M86)</f>
        <v>2287762.5</v>
      </c>
      <c r="O86" s="32">
        <f t="shared" si="11"/>
        <v>6863287.5</v>
      </c>
    </row>
    <row r="87" spans="1:15" x14ac:dyDescent="0.3">
      <c r="A87" s="35">
        <f>Data!A87</f>
        <v>43837</v>
      </c>
      <c r="B87" s="30">
        <f t="shared" si="12"/>
        <v>8</v>
      </c>
      <c r="C87" s="30">
        <v>85</v>
      </c>
      <c r="D87" s="48">
        <f>IF(AND(MOD(C87,12)&gt;=3,MOD(C87,12)&lt;=5),Data!B87*Parameters!$D$20,Data!B87)</f>
        <v>3996</v>
      </c>
      <c r="E87" s="30">
        <f>Parameters!$D$8*Scenario1!D87</f>
        <v>3996</v>
      </c>
      <c r="F87" s="30">
        <f>D87*Parameters!$D$9</f>
        <v>7992</v>
      </c>
      <c r="G87" s="30" t="str">
        <f t="shared" si="9"/>
        <v>Season</v>
      </c>
      <c r="H87" s="31">
        <f>D87*Parameters!$D$4+E87*Parameters!$D$5+F87*IF(G87="Season",Parameters!$D$6,Parameters!$E$6)</f>
        <v>9190800</v>
      </c>
      <c r="I87" s="31">
        <f t="shared" si="14"/>
        <v>300000</v>
      </c>
      <c r="J87" s="31">
        <f t="shared" si="14"/>
        <v>77000</v>
      </c>
      <c r="K87" s="31">
        <f>IF('Base Scenario'!G87="Season",Parameters!$D$18,Parameters!$E$18)</f>
        <v>40000</v>
      </c>
      <c r="L87" s="31">
        <f>D87*IF('Base Scenario'!G87="Season",Parameters!$D$11,Parameters!$E$11)+E87*Parameters!$D$12+F87*Parameters!$D$13</f>
        <v>19180800</v>
      </c>
      <c r="M87" s="31">
        <f t="shared" si="10"/>
        <v>9607800</v>
      </c>
      <c r="N87" s="31">
        <f>Parameters!$D$22*(L87-M87)</f>
        <v>2393250</v>
      </c>
      <c r="O87" s="32">
        <f t="shared" si="11"/>
        <v>7179750</v>
      </c>
    </row>
    <row r="88" spans="1:15" x14ac:dyDescent="0.3">
      <c r="A88" s="35">
        <f>Data!A88</f>
        <v>43868</v>
      </c>
      <c r="B88" s="30">
        <f t="shared" si="12"/>
        <v>8</v>
      </c>
      <c r="C88" s="30">
        <v>86</v>
      </c>
      <c r="D88" s="48">
        <f>IF(AND(MOD(C88,12)&gt;=3,MOD(C88,12)&lt;=5),Data!B88*Parameters!$D$20,Data!B88)</f>
        <v>4020</v>
      </c>
      <c r="E88" s="30">
        <f>Parameters!$D$8*Scenario1!D88</f>
        <v>4020</v>
      </c>
      <c r="F88" s="30">
        <f>D88*Parameters!$D$9</f>
        <v>8040</v>
      </c>
      <c r="G88" s="30" t="str">
        <f t="shared" si="9"/>
        <v>Season</v>
      </c>
      <c r="H88" s="31">
        <f>D88*Parameters!$D$4+E88*Parameters!$D$5+F88*IF(G88="Season",Parameters!$D$6,Parameters!$E$6)</f>
        <v>9246000</v>
      </c>
      <c r="I88" s="31">
        <f t="shared" si="14"/>
        <v>300000</v>
      </c>
      <c r="J88" s="31">
        <f t="shared" si="14"/>
        <v>77000</v>
      </c>
      <c r="K88" s="31">
        <f>IF('Base Scenario'!G88="Season",Parameters!$D$18,Parameters!$E$18)</f>
        <v>40000</v>
      </c>
      <c r="L88" s="31">
        <f>D88*IF('Base Scenario'!G88="Season",Parameters!$D$11,Parameters!$E$11)+E88*Parameters!$D$12+F88*Parameters!$D$13</f>
        <v>19296000</v>
      </c>
      <c r="M88" s="31">
        <f t="shared" si="10"/>
        <v>9663000</v>
      </c>
      <c r="N88" s="31">
        <f>Parameters!$D$22*(L88-M88)</f>
        <v>2408250</v>
      </c>
      <c r="O88" s="32">
        <f t="shared" si="11"/>
        <v>7224750</v>
      </c>
    </row>
    <row r="89" spans="1:15" x14ac:dyDescent="0.3">
      <c r="A89" s="35">
        <f>Data!A89</f>
        <v>43897</v>
      </c>
      <c r="B89" s="30">
        <f t="shared" si="12"/>
        <v>8</v>
      </c>
      <c r="C89" s="30">
        <v>87</v>
      </c>
      <c r="D89" s="48">
        <f>IF(AND(MOD(C89,12)&gt;=3,MOD(C89,12)&lt;=5),Data!B89*Parameters!$D$20,Data!B89)</f>
        <v>3235.2000000000003</v>
      </c>
      <c r="E89" s="30">
        <f>Parameters!$D$8*Scenario1!D89</f>
        <v>3235.2000000000003</v>
      </c>
      <c r="F89" s="30">
        <f>D89*Parameters!$D$9</f>
        <v>6470.4000000000005</v>
      </c>
      <c r="G89" s="30" t="str">
        <f t="shared" si="9"/>
        <v>Offseason</v>
      </c>
      <c r="H89" s="31">
        <f>D89*Parameters!$D$4+E89*Parameters!$D$5+F89*IF(G89="Season",Parameters!$D$6,Parameters!$E$6)</f>
        <v>6793920.0000000009</v>
      </c>
      <c r="I89" s="31">
        <f t="shared" si="14"/>
        <v>300000</v>
      </c>
      <c r="J89" s="31">
        <f t="shared" si="14"/>
        <v>77000</v>
      </c>
      <c r="K89" s="31">
        <f>IF('Base Scenario'!G89="Season",Parameters!$D$18,Parameters!$E$18)</f>
        <v>40000</v>
      </c>
      <c r="L89" s="31">
        <f>D89*IF('Base Scenario'!G89="Season",Parameters!$D$11,Parameters!$E$11)+E89*Parameters!$D$12+F89*Parameters!$D$13</f>
        <v>15528960</v>
      </c>
      <c r="M89" s="31">
        <f t="shared" si="10"/>
        <v>7210920.0000000009</v>
      </c>
      <c r="N89" s="31">
        <f>Parameters!$D$22*(L89-M89)</f>
        <v>2079509.9999999998</v>
      </c>
      <c r="O89" s="32">
        <f t="shared" si="11"/>
        <v>6238529.9999999991</v>
      </c>
    </row>
    <row r="90" spans="1:15" x14ac:dyDescent="0.3">
      <c r="A90" s="35">
        <f>Data!A90</f>
        <v>43928</v>
      </c>
      <c r="B90" s="30">
        <f t="shared" si="12"/>
        <v>8</v>
      </c>
      <c r="C90" s="30">
        <v>88</v>
      </c>
      <c r="D90" s="48">
        <f>IF(AND(MOD(C90,12)&gt;=3,MOD(C90,12)&lt;=5),Data!B90*Parameters!$D$20,Data!B90)</f>
        <v>3996</v>
      </c>
      <c r="E90" s="30">
        <f>Parameters!$D$8*Scenario1!D90</f>
        <v>3996</v>
      </c>
      <c r="F90" s="30">
        <f>D90*Parameters!$D$9</f>
        <v>7992</v>
      </c>
      <c r="G90" s="30" t="str">
        <f t="shared" si="9"/>
        <v>Offseason</v>
      </c>
      <c r="H90" s="31">
        <f>D90*Parameters!$D$4+E90*Parameters!$D$5+F90*IF(G90="Season",Parameters!$D$6,Parameters!$E$6)</f>
        <v>8391600</v>
      </c>
      <c r="I90" s="31">
        <f t="shared" si="14"/>
        <v>300000</v>
      </c>
      <c r="J90" s="31">
        <f t="shared" si="14"/>
        <v>77000</v>
      </c>
      <c r="K90" s="31">
        <f>IF('Base Scenario'!G90="Season",Parameters!$D$18,Parameters!$E$18)</f>
        <v>25000</v>
      </c>
      <c r="L90" s="31">
        <f>D90*IF('Base Scenario'!G90="Season",Parameters!$D$11,Parameters!$E$11)+E90*Parameters!$D$12+F90*Parameters!$D$13</f>
        <v>16183800</v>
      </c>
      <c r="M90" s="31">
        <f t="shared" si="10"/>
        <v>8793600</v>
      </c>
      <c r="N90" s="31">
        <f>Parameters!$D$22*(L90-M90)</f>
        <v>1847550</v>
      </c>
      <c r="O90" s="32">
        <f t="shared" si="11"/>
        <v>5542650</v>
      </c>
    </row>
    <row r="91" spans="1:15" x14ac:dyDescent="0.3">
      <c r="A91" s="35">
        <f>Data!A91</f>
        <v>43958</v>
      </c>
      <c r="B91" s="30">
        <f t="shared" si="12"/>
        <v>8</v>
      </c>
      <c r="C91" s="30">
        <v>89</v>
      </c>
      <c r="D91" s="48">
        <f>IF(AND(MOD(C91,12)&gt;=3,MOD(C91,12)&lt;=5),Data!B91*Parameters!$D$20,Data!B91)</f>
        <v>4020</v>
      </c>
      <c r="E91" s="30">
        <f>Parameters!$D$8*Scenario1!D91</f>
        <v>4020</v>
      </c>
      <c r="F91" s="30">
        <f>D91*Parameters!$D$9</f>
        <v>8040</v>
      </c>
      <c r="G91" s="30" t="str">
        <f t="shared" si="9"/>
        <v>Offseason</v>
      </c>
      <c r="H91" s="31">
        <f>D91*Parameters!$D$4+E91*Parameters!$D$5+F91*IF(G91="Season",Parameters!$D$6,Parameters!$E$6)</f>
        <v>8442000</v>
      </c>
      <c r="I91" s="31">
        <f t="shared" si="14"/>
        <v>300000</v>
      </c>
      <c r="J91" s="31">
        <f t="shared" si="14"/>
        <v>77000</v>
      </c>
      <c r="K91" s="31">
        <f>IF('Base Scenario'!G91="Season",Parameters!$D$18,Parameters!$E$18)</f>
        <v>25000</v>
      </c>
      <c r="L91" s="31">
        <f>D91*IF('Base Scenario'!G91="Season",Parameters!$D$11,Parameters!$E$11)+E91*Parameters!$D$12+F91*Parameters!$D$13</f>
        <v>16281000</v>
      </c>
      <c r="M91" s="31">
        <f t="shared" si="10"/>
        <v>8844000</v>
      </c>
      <c r="N91" s="31">
        <f>Parameters!$D$22*(L91-M91)</f>
        <v>1859250</v>
      </c>
      <c r="O91" s="32">
        <f t="shared" si="11"/>
        <v>5577750</v>
      </c>
    </row>
    <row r="92" spans="1:15" x14ac:dyDescent="0.3">
      <c r="A92" s="35">
        <f>Data!A92</f>
        <v>43989</v>
      </c>
      <c r="B92" s="30">
        <f t="shared" si="12"/>
        <v>8</v>
      </c>
      <c r="C92" s="30">
        <v>90</v>
      </c>
      <c r="D92" s="48">
        <f>IF(AND(MOD(C92,12)&gt;=3,MOD(C92,12)&lt;=5),Data!B92*Parameters!$D$20,Data!B92)</f>
        <v>5055</v>
      </c>
      <c r="E92" s="30">
        <f>Parameters!$D$8*Scenario1!D92</f>
        <v>5055</v>
      </c>
      <c r="F92" s="30">
        <f>D92*Parameters!$D$9</f>
        <v>10110</v>
      </c>
      <c r="G92" s="30" t="str">
        <f t="shared" si="9"/>
        <v>Offseason</v>
      </c>
      <c r="H92" s="31">
        <f>D92*Parameters!$D$4+E92*Parameters!$D$5+F92*IF(G92="Season",Parameters!$D$6,Parameters!$E$6)</f>
        <v>10615500</v>
      </c>
      <c r="I92" s="31">
        <f t="shared" si="14"/>
        <v>300000</v>
      </c>
      <c r="J92" s="31">
        <f t="shared" si="14"/>
        <v>77000</v>
      </c>
      <c r="K92" s="31">
        <f>IF('Base Scenario'!G92="Season",Parameters!$D$18,Parameters!$E$18)</f>
        <v>25000</v>
      </c>
      <c r="L92" s="31">
        <f>D92*IF('Base Scenario'!G92="Season",Parameters!$D$11,Parameters!$E$11)+E92*Parameters!$D$12+F92*Parameters!$D$13</f>
        <v>20472750</v>
      </c>
      <c r="M92" s="31">
        <f t="shared" si="10"/>
        <v>11017500</v>
      </c>
      <c r="N92" s="31">
        <f>Parameters!$D$22*(L92-M92)</f>
        <v>2363812.5</v>
      </c>
      <c r="O92" s="32">
        <f t="shared" si="11"/>
        <v>7091437.5</v>
      </c>
    </row>
    <row r="93" spans="1:15" x14ac:dyDescent="0.3">
      <c r="A93" s="35">
        <f>Data!A93</f>
        <v>44019</v>
      </c>
      <c r="B93" s="30">
        <f t="shared" si="12"/>
        <v>8</v>
      </c>
      <c r="C93" s="30">
        <v>91</v>
      </c>
      <c r="D93" s="48">
        <f>IF(AND(MOD(C93,12)&gt;=3,MOD(C93,12)&lt;=5),Data!B93*Parameters!$D$20,Data!B93)</f>
        <v>5085</v>
      </c>
      <c r="E93" s="30">
        <f>Parameters!$D$8*Scenario1!D93</f>
        <v>5085</v>
      </c>
      <c r="F93" s="30">
        <f>D93*Parameters!$D$9</f>
        <v>10170</v>
      </c>
      <c r="G93" s="30" t="str">
        <f t="shared" si="9"/>
        <v>Offseason</v>
      </c>
      <c r="H93" s="31">
        <f>D93*Parameters!$D$4+E93*Parameters!$D$5+F93*IF(G93="Season",Parameters!$D$6,Parameters!$E$6)</f>
        <v>10678500</v>
      </c>
      <c r="I93" s="31">
        <f t="shared" si="14"/>
        <v>300000</v>
      </c>
      <c r="J93" s="31">
        <f t="shared" si="14"/>
        <v>77000</v>
      </c>
      <c r="K93" s="31">
        <f>IF('Base Scenario'!G93="Season",Parameters!$D$18,Parameters!$E$18)</f>
        <v>25000</v>
      </c>
      <c r="L93" s="31">
        <f>D93*IF('Base Scenario'!G93="Season",Parameters!$D$11,Parameters!$E$11)+E93*Parameters!$D$12+F93*Parameters!$D$13</f>
        <v>20594250</v>
      </c>
      <c r="M93" s="31">
        <f t="shared" si="10"/>
        <v>11080500</v>
      </c>
      <c r="N93" s="31">
        <f>Parameters!$D$22*(L93-M93)</f>
        <v>2378437.5</v>
      </c>
      <c r="O93" s="32">
        <f t="shared" si="11"/>
        <v>7135312.5</v>
      </c>
    </row>
    <row r="94" spans="1:15" x14ac:dyDescent="0.3">
      <c r="A94" s="35">
        <f>Data!A94</f>
        <v>44050</v>
      </c>
      <c r="B94" s="30">
        <f t="shared" si="12"/>
        <v>8</v>
      </c>
      <c r="C94" s="30">
        <v>92</v>
      </c>
      <c r="D94" s="48">
        <f>IF(AND(MOD(C94,12)&gt;=3,MOD(C94,12)&lt;=5),Data!B94*Parameters!$D$20,Data!B94)</f>
        <v>5115</v>
      </c>
      <c r="E94" s="30">
        <f>Parameters!$D$8*Scenario1!D94</f>
        <v>5115</v>
      </c>
      <c r="F94" s="30">
        <f>D94*Parameters!$D$9</f>
        <v>10230</v>
      </c>
      <c r="G94" s="30" t="str">
        <f t="shared" si="9"/>
        <v>Offseason</v>
      </c>
      <c r="H94" s="31">
        <f>D94*Parameters!$D$4+E94*Parameters!$D$5+F94*IF(G94="Season",Parameters!$D$6,Parameters!$E$6)</f>
        <v>10741500</v>
      </c>
      <c r="I94" s="31">
        <f t="shared" si="14"/>
        <v>300000</v>
      </c>
      <c r="J94" s="31">
        <f t="shared" si="14"/>
        <v>77000</v>
      </c>
      <c r="K94" s="31">
        <f>IF('Base Scenario'!G94="Season",Parameters!$D$18,Parameters!$E$18)</f>
        <v>25000</v>
      </c>
      <c r="L94" s="31">
        <f>D94*IF('Base Scenario'!G94="Season",Parameters!$D$11,Parameters!$E$11)+E94*Parameters!$D$12+F94*Parameters!$D$13</f>
        <v>20715750</v>
      </c>
      <c r="M94" s="31">
        <f t="shared" si="10"/>
        <v>11143500</v>
      </c>
      <c r="N94" s="31">
        <f>Parameters!$D$22*(L94-M94)</f>
        <v>2393062.5</v>
      </c>
      <c r="O94" s="32">
        <f t="shared" si="11"/>
        <v>7179187.5</v>
      </c>
    </row>
    <row r="95" spans="1:15" x14ac:dyDescent="0.3">
      <c r="A95" s="35">
        <f>Data!A95</f>
        <v>44081</v>
      </c>
      <c r="B95" s="30">
        <f t="shared" si="12"/>
        <v>8</v>
      </c>
      <c r="C95" s="30">
        <v>93</v>
      </c>
      <c r="D95" s="48">
        <f>IF(AND(MOD(C95,12)&gt;=3,MOD(C95,12)&lt;=5),Data!B95*Parameters!$D$20,Data!B95)</f>
        <v>5145</v>
      </c>
      <c r="E95" s="30">
        <f>Parameters!$D$8*Scenario1!D95</f>
        <v>5145</v>
      </c>
      <c r="F95" s="30">
        <f>D95*Parameters!$D$9</f>
        <v>10290</v>
      </c>
      <c r="G95" s="30" t="str">
        <f t="shared" si="9"/>
        <v>Offseason</v>
      </c>
      <c r="H95" s="31">
        <f>D95*Parameters!$D$4+E95*Parameters!$D$5+F95*IF(G95="Season",Parameters!$D$6,Parameters!$E$6)</f>
        <v>10804500</v>
      </c>
      <c r="I95" s="31">
        <f t="shared" si="14"/>
        <v>300000</v>
      </c>
      <c r="J95" s="31">
        <f t="shared" si="14"/>
        <v>77000</v>
      </c>
      <c r="K95" s="31">
        <f>IF('Base Scenario'!G95="Season",Parameters!$D$18,Parameters!$E$18)</f>
        <v>25000</v>
      </c>
      <c r="L95" s="31">
        <f>D95*IF('Base Scenario'!G95="Season",Parameters!$D$11,Parameters!$E$11)+E95*Parameters!$D$12+F95*Parameters!$D$13</f>
        <v>20837250</v>
      </c>
      <c r="M95" s="31">
        <f t="shared" si="10"/>
        <v>11206500</v>
      </c>
      <c r="N95" s="31">
        <f>Parameters!$D$22*(L95-M95)</f>
        <v>2407687.5</v>
      </c>
      <c r="O95" s="32">
        <f t="shared" si="11"/>
        <v>7223062.5</v>
      </c>
    </row>
    <row r="96" spans="1:15" x14ac:dyDescent="0.3">
      <c r="A96" s="35">
        <f>Data!A96</f>
        <v>44111</v>
      </c>
      <c r="B96" s="30">
        <f t="shared" si="12"/>
        <v>8</v>
      </c>
      <c r="C96" s="30">
        <v>94</v>
      </c>
      <c r="D96" s="48">
        <f>IF(AND(MOD(C96,12)&gt;=3,MOD(C96,12)&lt;=5),Data!B96*Parameters!$D$20,Data!B96)</f>
        <v>5175</v>
      </c>
      <c r="E96" s="30">
        <f>Parameters!$D$8*Scenario1!D96</f>
        <v>5175</v>
      </c>
      <c r="F96" s="30">
        <f>D96*Parameters!$D$9</f>
        <v>10350</v>
      </c>
      <c r="G96" s="30" t="str">
        <f t="shared" si="9"/>
        <v>Offseason</v>
      </c>
      <c r="H96" s="31">
        <f>D96*Parameters!$D$4+E96*Parameters!$D$5+F96*IF(G96="Season",Parameters!$D$6,Parameters!$E$6)</f>
        <v>10867500</v>
      </c>
      <c r="I96" s="31">
        <f t="shared" si="14"/>
        <v>300000</v>
      </c>
      <c r="J96" s="31">
        <f t="shared" si="14"/>
        <v>77000</v>
      </c>
      <c r="K96" s="31">
        <f>IF('Base Scenario'!G96="Season",Parameters!$D$18,Parameters!$E$18)</f>
        <v>25000</v>
      </c>
      <c r="L96" s="31">
        <f>D96*IF('Base Scenario'!G96="Season",Parameters!$D$11,Parameters!$E$11)+E96*Parameters!$D$12+F96*Parameters!$D$13</f>
        <v>20958750</v>
      </c>
      <c r="M96" s="31">
        <f t="shared" si="10"/>
        <v>11269500</v>
      </c>
      <c r="N96" s="31">
        <f>Parameters!$D$22*(L96-M96)</f>
        <v>2422312.5</v>
      </c>
      <c r="O96" s="32">
        <f t="shared" si="11"/>
        <v>7266937.5</v>
      </c>
    </row>
    <row r="97" spans="1:15" x14ac:dyDescent="0.3">
      <c r="A97" s="35">
        <f>Data!A97</f>
        <v>44142</v>
      </c>
      <c r="B97" s="30">
        <f t="shared" si="12"/>
        <v>8</v>
      </c>
      <c r="C97" s="30">
        <v>95</v>
      </c>
      <c r="D97" s="48">
        <f>IF(AND(MOD(C97,12)&gt;=3,MOD(C97,12)&lt;=5),Data!B97*Parameters!$D$20,Data!B97)</f>
        <v>5205</v>
      </c>
      <c r="E97" s="30">
        <f>Parameters!$D$8*Scenario1!D97</f>
        <v>5205</v>
      </c>
      <c r="F97" s="30">
        <f>D97*Parameters!$D$9</f>
        <v>10410</v>
      </c>
      <c r="G97" s="30" t="str">
        <f t="shared" si="9"/>
        <v>Offseason</v>
      </c>
      <c r="H97" s="31">
        <f>D97*Parameters!$D$4+E97*Parameters!$D$5+F97*IF(G97="Season",Parameters!$D$6,Parameters!$E$6)</f>
        <v>10930500</v>
      </c>
      <c r="I97" s="31">
        <f t="shared" si="14"/>
        <v>300000</v>
      </c>
      <c r="J97" s="31">
        <f t="shared" si="14"/>
        <v>77000</v>
      </c>
      <c r="K97" s="31">
        <f>IF('Base Scenario'!G97="Season",Parameters!$D$18,Parameters!$E$18)</f>
        <v>25000</v>
      </c>
      <c r="L97" s="31">
        <f>D97*IF('Base Scenario'!G97="Season",Parameters!$D$11,Parameters!$E$11)+E97*Parameters!$D$12+F97*Parameters!$D$13</f>
        <v>21080250</v>
      </c>
      <c r="M97" s="31">
        <f t="shared" si="10"/>
        <v>11332500</v>
      </c>
      <c r="N97" s="31">
        <f>Parameters!$D$22*(L97-M97)</f>
        <v>2436937.5</v>
      </c>
      <c r="O97" s="32">
        <f t="shared" si="11"/>
        <v>7310812.5</v>
      </c>
    </row>
    <row r="98" spans="1:15" x14ac:dyDescent="0.3">
      <c r="A98" s="35">
        <f>Data!A98</f>
        <v>44172</v>
      </c>
      <c r="B98" s="30">
        <f t="shared" si="12"/>
        <v>8</v>
      </c>
      <c r="C98" s="30">
        <v>96</v>
      </c>
      <c r="D98" s="48">
        <f>IF(AND(MOD(C98,12)&gt;=3,MOD(C98,12)&lt;=5),Data!B98*Parameters!$D$20,Data!B98)</f>
        <v>5235</v>
      </c>
      <c r="E98" s="30">
        <f>Parameters!$D$8*Scenario1!D98</f>
        <v>5235</v>
      </c>
      <c r="F98" s="30">
        <f>D98*Parameters!$D$9</f>
        <v>10470</v>
      </c>
      <c r="G98" s="30" t="str">
        <f t="shared" si="9"/>
        <v>Offseason</v>
      </c>
      <c r="H98" s="31">
        <f>D98*Parameters!$D$4+E98*Parameters!$D$5+F98*IF(G98="Season",Parameters!$D$6,Parameters!$E$6)</f>
        <v>10993500</v>
      </c>
      <c r="I98" s="31">
        <f t="shared" si="14"/>
        <v>300000</v>
      </c>
      <c r="J98" s="31">
        <f t="shared" si="14"/>
        <v>77000</v>
      </c>
      <c r="K98" s="31">
        <f>IF('Base Scenario'!G98="Season",Parameters!$D$18,Parameters!$E$18)</f>
        <v>25000</v>
      </c>
      <c r="L98" s="31">
        <f>D98*IF('Base Scenario'!G98="Season",Parameters!$D$11,Parameters!$E$11)+E98*Parameters!$D$12+F98*Parameters!$D$13</f>
        <v>21201750</v>
      </c>
      <c r="M98" s="31">
        <f t="shared" si="10"/>
        <v>11395500</v>
      </c>
      <c r="N98" s="31">
        <f>Parameters!$D$22*(L98-M98)</f>
        <v>2451562.5</v>
      </c>
      <c r="O98" s="32">
        <f t="shared" si="11"/>
        <v>7354687.5</v>
      </c>
    </row>
    <row r="99" spans="1:15" x14ac:dyDescent="0.3">
      <c r="A99" s="35">
        <f>Data!A99</f>
        <v>44203</v>
      </c>
      <c r="B99" s="30">
        <f t="shared" si="12"/>
        <v>9</v>
      </c>
      <c r="C99" s="30">
        <v>97</v>
      </c>
      <c r="D99" s="48">
        <f>IF(AND(MOD(C99,12)&gt;=3,MOD(C99,12)&lt;=5),Data!B99*Parameters!$D$20,Data!B99)</f>
        <v>4284</v>
      </c>
      <c r="E99" s="30">
        <f>Parameters!$D$8*Scenario1!D99</f>
        <v>4284</v>
      </c>
      <c r="F99" s="30">
        <f>D99*Parameters!$D$9</f>
        <v>8568</v>
      </c>
      <c r="G99" s="30" t="str">
        <f t="shared" ref="G99:G122" si="15">IF(AND(MOD(C99,12)&lt;=2,MOD(C99,12)&gt;0),"Season","Offseason")</f>
        <v>Season</v>
      </c>
      <c r="H99" s="31">
        <f>D99*Parameters!$D$4+E99*Parameters!$D$5+F99*IF(G99="Season",Parameters!$D$6,Parameters!$E$6)</f>
        <v>9853200</v>
      </c>
      <c r="I99" s="31">
        <f t="shared" si="14"/>
        <v>300000</v>
      </c>
      <c r="J99" s="31">
        <f t="shared" si="14"/>
        <v>77000</v>
      </c>
      <c r="K99" s="31">
        <f>IF('Base Scenario'!G99="Season",Parameters!$D$18,Parameters!$E$18)</f>
        <v>40000</v>
      </c>
      <c r="L99" s="31">
        <f>D99*IF('Base Scenario'!G99="Season",Parameters!$D$11,Parameters!$E$11)+E99*Parameters!$D$12+F99*Parameters!$D$13</f>
        <v>20563200</v>
      </c>
      <c r="M99" s="31">
        <f t="shared" si="10"/>
        <v>10270200</v>
      </c>
      <c r="N99" s="31">
        <f>Parameters!$D$22*(L99-M99)</f>
        <v>2573250</v>
      </c>
      <c r="O99" s="32">
        <f t="shared" si="11"/>
        <v>7719750</v>
      </c>
    </row>
    <row r="100" spans="1:15" x14ac:dyDescent="0.3">
      <c r="A100" s="35">
        <f>Data!A100</f>
        <v>44234</v>
      </c>
      <c r="B100" s="30">
        <f t="shared" si="12"/>
        <v>9</v>
      </c>
      <c r="C100" s="30">
        <v>98</v>
      </c>
      <c r="D100" s="48">
        <f>IF(AND(MOD(C100,12)&gt;=3,MOD(C100,12)&lt;=5),Data!B100*Parameters!$D$20,Data!B100)</f>
        <v>4311</v>
      </c>
      <c r="E100" s="30">
        <f>Parameters!$D$8*Scenario1!D100</f>
        <v>4311</v>
      </c>
      <c r="F100" s="30">
        <f>D100*Parameters!$D$9</f>
        <v>8622</v>
      </c>
      <c r="G100" s="30" t="str">
        <f t="shared" si="15"/>
        <v>Season</v>
      </c>
      <c r="H100" s="31">
        <f>D100*Parameters!$D$4+E100*Parameters!$D$5+F100*IF(G100="Season",Parameters!$D$6,Parameters!$E$6)</f>
        <v>9915300</v>
      </c>
      <c r="I100" s="31">
        <f t="shared" ref="I100:J115" si="16">I99</f>
        <v>300000</v>
      </c>
      <c r="J100" s="31">
        <f t="shared" si="16"/>
        <v>77000</v>
      </c>
      <c r="K100" s="31">
        <f>IF('Base Scenario'!G100="Season",Parameters!$D$18,Parameters!$E$18)</f>
        <v>40000</v>
      </c>
      <c r="L100" s="31">
        <f>D100*IF('Base Scenario'!G100="Season",Parameters!$D$11,Parameters!$E$11)+E100*Parameters!$D$12+F100*Parameters!$D$13</f>
        <v>20692800</v>
      </c>
      <c r="M100" s="31">
        <f t="shared" si="10"/>
        <v>10332300</v>
      </c>
      <c r="N100" s="31">
        <f>Parameters!$D$22*(L100-M100)</f>
        <v>2590125</v>
      </c>
      <c r="O100" s="32">
        <f t="shared" si="11"/>
        <v>7770375</v>
      </c>
    </row>
    <row r="101" spans="1:15" x14ac:dyDescent="0.3">
      <c r="A101" s="35">
        <f>Data!A101</f>
        <v>44263</v>
      </c>
      <c r="B101" s="30">
        <f t="shared" si="12"/>
        <v>9</v>
      </c>
      <c r="C101" s="30">
        <v>99</v>
      </c>
      <c r="D101" s="48">
        <f>IF(AND(MOD(C101,12)&gt;=3,MOD(C101,12)&lt;=5),Data!B101*Parameters!$D$20,Data!B101)</f>
        <v>3470.4</v>
      </c>
      <c r="E101" s="30">
        <f>Parameters!$D$8*Scenario1!D101</f>
        <v>3470.4</v>
      </c>
      <c r="F101" s="30">
        <f>D101*Parameters!$D$9</f>
        <v>6940.8</v>
      </c>
      <c r="G101" s="30" t="str">
        <f t="shared" si="15"/>
        <v>Offseason</v>
      </c>
      <c r="H101" s="31">
        <f>D101*Parameters!$D$4+E101*Parameters!$D$5+F101*IF(G101="Season",Parameters!$D$6,Parameters!$E$6)</f>
        <v>7287840</v>
      </c>
      <c r="I101" s="31">
        <f t="shared" si="16"/>
        <v>300000</v>
      </c>
      <c r="J101" s="31">
        <f t="shared" si="16"/>
        <v>77000</v>
      </c>
      <c r="K101" s="31">
        <f>IF('Base Scenario'!G101="Season",Parameters!$D$18,Parameters!$E$18)</f>
        <v>40000</v>
      </c>
      <c r="L101" s="31">
        <f>D101*IF('Base Scenario'!G101="Season",Parameters!$D$11,Parameters!$E$11)+E101*Parameters!$D$12+F101*Parameters!$D$13</f>
        <v>16657920</v>
      </c>
      <c r="M101" s="31">
        <f t="shared" si="10"/>
        <v>7704840</v>
      </c>
      <c r="N101" s="31">
        <f>Parameters!$D$22*(L101-M101)</f>
        <v>2238270</v>
      </c>
      <c r="O101" s="32">
        <f t="shared" si="11"/>
        <v>6714810</v>
      </c>
    </row>
    <row r="102" spans="1:15" x14ac:dyDescent="0.3">
      <c r="A102" s="35">
        <f>Data!A102</f>
        <v>44294</v>
      </c>
      <c r="B102" s="30">
        <f t="shared" si="12"/>
        <v>9</v>
      </c>
      <c r="C102" s="30">
        <v>100</v>
      </c>
      <c r="D102" s="48">
        <f>IF(AND(MOD(C102,12)&gt;=3,MOD(C102,12)&lt;=5),Data!B102*Parameters!$D$20,Data!B102)</f>
        <v>4284</v>
      </c>
      <c r="E102" s="30">
        <f>Parameters!$D$8*Scenario1!D102</f>
        <v>4284</v>
      </c>
      <c r="F102" s="30">
        <f>D102*Parameters!$D$9</f>
        <v>8568</v>
      </c>
      <c r="G102" s="30" t="str">
        <f t="shared" si="15"/>
        <v>Offseason</v>
      </c>
      <c r="H102" s="31">
        <f>D102*Parameters!$D$4+E102*Parameters!$D$5+F102*IF(G102="Season",Parameters!$D$6,Parameters!$E$6)</f>
        <v>8996400</v>
      </c>
      <c r="I102" s="31">
        <f t="shared" si="16"/>
        <v>300000</v>
      </c>
      <c r="J102" s="31">
        <f t="shared" si="16"/>
        <v>77000</v>
      </c>
      <c r="K102" s="31">
        <f>IF('Base Scenario'!G102="Season",Parameters!$D$18,Parameters!$E$18)</f>
        <v>25000</v>
      </c>
      <c r="L102" s="31">
        <f>D102*IF('Base Scenario'!G102="Season",Parameters!$D$11,Parameters!$E$11)+E102*Parameters!$D$12+F102*Parameters!$D$13</f>
        <v>17350200</v>
      </c>
      <c r="M102" s="31">
        <f t="shared" si="10"/>
        <v>9398400</v>
      </c>
      <c r="N102" s="31">
        <f>Parameters!$D$22*(L102-M102)</f>
        <v>1987950</v>
      </c>
      <c r="O102" s="32">
        <f t="shared" si="11"/>
        <v>5963850</v>
      </c>
    </row>
    <row r="103" spans="1:15" x14ac:dyDescent="0.3">
      <c r="A103" s="35">
        <f>Data!A103</f>
        <v>44324</v>
      </c>
      <c r="B103" s="30">
        <f t="shared" si="12"/>
        <v>9</v>
      </c>
      <c r="C103" s="30">
        <v>101</v>
      </c>
      <c r="D103" s="48">
        <f>IF(AND(MOD(C103,12)&gt;=3,MOD(C103,12)&lt;=5),Data!B103*Parameters!$D$20,Data!B103)</f>
        <v>4310.4000000000005</v>
      </c>
      <c r="E103" s="30">
        <f>Parameters!$D$8*Scenario1!D103</f>
        <v>4310.4000000000005</v>
      </c>
      <c r="F103" s="30">
        <f>D103*Parameters!$D$9</f>
        <v>8620.8000000000011</v>
      </c>
      <c r="G103" s="30" t="str">
        <f t="shared" si="15"/>
        <v>Offseason</v>
      </c>
      <c r="H103" s="31">
        <f>D103*Parameters!$D$4+E103*Parameters!$D$5+F103*IF(G103="Season",Parameters!$D$6,Parameters!$E$6)</f>
        <v>9051840.0000000019</v>
      </c>
      <c r="I103" s="31">
        <f t="shared" si="16"/>
        <v>300000</v>
      </c>
      <c r="J103" s="31">
        <f t="shared" si="16"/>
        <v>77000</v>
      </c>
      <c r="K103" s="31">
        <f>IF('Base Scenario'!G103="Season",Parameters!$D$18,Parameters!$E$18)</f>
        <v>25000</v>
      </c>
      <c r="L103" s="31">
        <f>D103*IF('Base Scenario'!G103="Season",Parameters!$D$11,Parameters!$E$11)+E103*Parameters!$D$12+F103*Parameters!$D$13</f>
        <v>17457120.000000004</v>
      </c>
      <c r="M103" s="31">
        <f t="shared" si="10"/>
        <v>9453840.0000000019</v>
      </c>
      <c r="N103" s="31">
        <f>Parameters!$D$22*(L103-M103)</f>
        <v>2000820.0000000005</v>
      </c>
      <c r="O103" s="32">
        <f t="shared" si="11"/>
        <v>6002460.0000000019</v>
      </c>
    </row>
    <row r="104" spans="1:15" x14ac:dyDescent="0.3">
      <c r="A104" s="35">
        <f>Data!A104</f>
        <v>44355</v>
      </c>
      <c r="B104" s="30">
        <f t="shared" si="12"/>
        <v>9</v>
      </c>
      <c r="C104" s="30">
        <v>102</v>
      </c>
      <c r="D104" s="48">
        <f>IF(AND(MOD(C104,12)&gt;=3,MOD(C104,12)&lt;=5),Data!B104*Parameters!$D$20,Data!B104)</f>
        <v>5424</v>
      </c>
      <c r="E104" s="30">
        <f>Parameters!$D$8*Scenario1!D104</f>
        <v>5424</v>
      </c>
      <c r="F104" s="30">
        <f>D104*Parameters!$D$9</f>
        <v>10848</v>
      </c>
      <c r="G104" s="30" t="str">
        <f t="shared" si="15"/>
        <v>Offseason</v>
      </c>
      <c r="H104" s="31">
        <f>D104*Parameters!$D$4+E104*Parameters!$D$5+F104*IF(G104="Season",Parameters!$D$6,Parameters!$E$6)</f>
        <v>11390400</v>
      </c>
      <c r="I104" s="31">
        <f t="shared" si="16"/>
        <v>300000</v>
      </c>
      <c r="J104" s="31">
        <f t="shared" si="16"/>
        <v>77000</v>
      </c>
      <c r="K104" s="31">
        <f>IF('Base Scenario'!G104="Season",Parameters!$D$18,Parameters!$E$18)</f>
        <v>25000</v>
      </c>
      <c r="L104" s="31">
        <f>D104*IF('Base Scenario'!G104="Season",Parameters!$D$11,Parameters!$E$11)+E104*Parameters!$D$12+F104*Parameters!$D$13</f>
        <v>21967200</v>
      </c>
      <c r="M104" s="31">
        <f t="shared" si="10"/>
        <v>11792400</v>
      </c>
      <c r="N104" s="31">
        <f>Parameters!$D$22*(L104-M104)</f>
        <v>2543700</v>
      </c>
      <c r="O104" s="32">
        <f t="shared" si="11"/>
        <v>7631100</v>
      </c>
    </row>
    <row r="105" spans="1:15" x14ac:dyDescent="0.3">
      <c r="A105" s="35">
        <f>Data!A105</f>
        <v>44385</v>
      </c>
      <c r="B105" s="30">
        <f t="shared" si="12"/>
        <v>9</v>
      </c>
      <c r="C105" s="30">
        <v>103</v>
      </c>
      <c r="D105" s="48">
        <f>IF(AND(MOD(C105,12)&gt;=3,MOD(C105,12)&lt;=5),Data!B105*Parameters!$D$20,Data!B105)</f>
        <v>5460</v>
      </c>
      <c r="E105" s="30">
        <f>Parameters!$D$8*Scenario1!D105</f>
        <v>5460</v>
      </c>
      <c r="F105" s="30">
        <f>D105*Parameters!$D$9</f>
        <v>10920</v>
      </c>
      <c r="G105" s="30" t="str">
        <f t="shared" si="15"/>
        <v>Offseason</v>
      </c>
      <c r="H105" s="31">
        <f>D105*Parameters!$D$4+E105*Parameters!$D$5+F105*IF(G105="Season",Parameters!$D$6,Parameters!$E$6)</f>
        <v>11466000</v>
      </c>
      <c r="I105" s="31">
        <f t="shared" si="16"/>
        <v>300000</v>
      </c>
      <c r="J105" s="31">
        <f t="shared" si="16"/>
        <v>77000</v>
      </c>
      <c r="K105" s="31">
        <f>IF('Base Scenario'!G105="Season",Parameters!$D$18,Parameters!$E$18)</f>
        <v>25000</v>
      </c>
      <c r="L105" s="31">
        <f>D105*IF('Base Scenario'!G105="Season",Parameters!$D$11,Parameters!$E$11)+E105*Parameters!$D$12+F105*Parameters!$D$13</f>
        <v>22113000</v>
      </c>
      <c r="M105" s="31">
        <f t="shared" si="10"/>
        <v>11868000</v>
      </c>
      <c r="N105" s="31">
        <f>Parameters!$D$22*(L105-M105)</f>
        <v>2561250</v>
      </c>
      <c r="O105" s="32">
        <f t="shared" si="11"/>
        <v>7683750</v>
      </c>
    </row>
    <row r="106" spans="1:15" x14ac:dyDescent="0.3">
      <c r="A106" s="35">
        <f>Data!A106</f>
        <v>44416</v>
      </c>
      <c r="B106" s="30">
        <f t="shared" si="12"/>
        <v>9</v>
      </c>
      <c r="C106" s="30">
        <v>104</v>
      </c>
      <c r="D106" s="48">
        <f>IF(AND(MOD(C106,12)&gt;=3,MOD(C106,12)&lt;=5),Data!B106*Parameters!$D$20,Data!B106)</f>
        <v>5496</v>
      </c>
      <c r="E106" s="30">
        <f>Parameters!$D$8*Scenario1!D106</f>
        <v>5496</v>
      </c>
      <c r="F106" s="30">
        <f>D106*Parameters!$D$9</f>
        <v>10992</v>
      </c>
      <c r="G106" s="30" t="str">
        <f t="shared" si="15"/>
        <v>Offseason</v>
      </c>
      <c r="H106" s="31">
        <f>D106*Parameters!$D$4+E106*Parameters!$D$5+F106*IF(G106="Season",Parameters!$D$6,Parameters!$E$6)</f>
        <v>11541600</v>
      </c>
      <c r="I106" s="31">
        <f t="shared" si="16"/>
        <v>300000</v>
      </c>
      <c r="J106" s="31">
        <f t="shared" si="16"/>
        <v>77000</v>
      </c>
      <c r="K106" s="31">
        <f>IF('Base Scenario'!G106="Season",Parameters!$D$18,Parameters!$E$18)</f>
        <v>25000</v>
      </c>
      <c r="L106" s="31">
        <f>D106*IF('Base Scenario'!G106="Season",Parameters!$D$11,Parameters!$E$11)+E106*Parameters!$D$12+F106*Parameters!$D$13</f>
        <v>22258800</v>
      </c>
      <c r="M106" s="31">
        <f t="shared" si="10"/>
        <v>11943600</v>
      </c>
      <c r="N106" s="31">
        <f>Parameters!$D$22*(L106-M106)</f>
        <v>2578800</v>
      </c>
      <c r="O106" s="32">
        <f t="shared" si="11"/>
        <v>7736400</v>
      </c>
    </row>
    <row r="107" spans="1:15" x14ac:dyDescent="0.3">
      <c r="A107" s="35">
        <f>Data!A107</f>
        <v>44447</v>
      </c>
      <c r="B107" s="30">
        <f t="shared" si="12"/>
        <v>9</v>
      </c>
      <c r="C107" s="30">
        <v>105</v>
      </c>
      <c r="D107" s="48">
        <f>IF(AND(MOD(C107,12)&gt;=3,MOD(C107,12)&lt;=5),Data!B107*Parameters!$D$20,Data!B107)</f>
        <v>5532</v>
      </c>
      <c r="E107" s="30">
        <f>Parameters!$D$8*Scenario1!D107</f>
        <v>5532</v>
      </c>
      <c r="F107" s="30">
        <f>D107*Parameters!$D$9</f>
        <v>11064</v>
      </c>
      <c r="G107" s="30" t="str">
        <f t="shared" si="15"/>
        <v>Offseason</v>
      </c>
      <c r="H107" s="31">
        <f>D107*Parameters!$D$4+E107*Parameters!$D$5+F107*IF(G107="Season",Parameters!$D$6,Parameters!$E$6)</f>
        <v>11617200</v>
      </c>
      <c r="I107" s="31">
        <f t="shared" si="16"/>
        <v>300000</v>
      </c>
      <c r="J107" s="31">
        <f t="shared" si="16"/>
        <v>77000</v>
      </c>
      <c r="K107" s="31">
        <f>IF('Base Scenario'!G107="Season",Parameters!$D$18,Parameters!$E$18)</f>
        <v>25000</v>
      </c>
      <c r="L107" s="31">
        <f>D107*IF('Base Scenario'!G107="Season",Parameters!$D$11,Parameters!$E$11)+E107*Parameters!$D$12+F107*Parameters!$D$13</f>
        <v>22404600</v>
      </c>
      <c r="M107" s="31">
        <f t="shared" si="10"/>
        <v>12019200</v>
      </c>
      <c r="N107" s="31">
        <f>Parameters!$D$22*(L107-M107)</f>
        <v>2596350</v>
      </c>
      <c r="O107" s="32">
        <f t="shared" si="11"/>
        <v>7789050</v>
      </c>
    </row>
    <row r="108" spans="1:15" x14ac:dyDescent="0.3">
      <c r="A108" s="35">
        <f>Data!A108</f>
        <v>44477</v>
      </c>
      <c r="B108" s="30">
        <f t="shared" si="12"/>
        <v>9</v>
      </c>
      <c r="C108" s="30">
        <v>106</v>
      </c>
      <c r="D108" s="48">
        <f>IF(AND(MOD(C108,12)&gt;=3,MOD(C108,12)&lt;=5),Data!B108*Parameters!$D$20,Data!B108)</f>
        <v>5568</v>
      </c>
      <c r="E108" s="30">
        <f>Parameters!$D$8*Scenario1!D108</f>
        <v>5568</v>
      </c>
      <c r="F108" s="30">
        <f>D108*Parameters!$D$9</f>
        <v>11136</v>
      </c>
      <c r="G108" s="30" t="str">
        <f t="shared" si="15"/>
        <v>Offseason</v>
      </c>
      <c r="H108" s="31">
        <f>D108*Parameters!$D$4+E108*Parameters!$D$5+F108*IF(G108="Season",Parameters!$D$6,Parameters!$E$6)</f>
        <v>11692800</v>
      </c>
      <c r="I108" s="31">
        <f t="shared" si="16"/>
        <v>300000</v>
      </c>
      <c r="J108" s="31">
        <f t="shared" si="16"/>
        <v>77000</v>
      </c>
      <c r="K108" s="31">
        <f>IF('Base Scenario'!G108="Season",Parameters!$D$18,Parameters!$E$18)</f>
        <v>25000</v>
      </c>
      <c r="L108" s="31">
        <f>D108*IF('Base Scenario'!G108="Season",Parameters!$D$11,Parameters!$E$11)+E108*Parameters!$D$12+F108*Parameters!$D$13</f>
        <v>22550400</v>
      </c>
      <c r="M108" s="31">
        <f t="shared" si="10"/>
        <v>12094800</v>
      </c>
      <c r="N108" s="31">
        <f>Parameters!$D$22*(L108-M108)</f>
        <v>2613900</v>
      </c>
      <c r="O108" s="32">
        <f t="shared" si="11"/>
        <v>7841700</v>
      </c>
    </row>
    <row r="109" spans="1:15" x14ac:dyDescent="0.3">
      <c r="A109" s="35">
        <f>Data!A109</f>
        <v>44508</v>
      </c>
      <c r="B109" s="30">
        <f t="shared" si="12"/>
        <v>9</v>
      </c>
      <c r="C109" s="30">
        <v>107</v>
      </c>
      <c r="D109" s="48">
        <f>IF(AND(MOD(C109,12)&gt;=3,MOD(C109,12)&lt;=5),Data!B109*Parameters!$D$20,Data!B109)</f>
        <v>5604</v>
      </c>
      <c r="E109" s="30">
        <f>Parameters!$D$8*Scenario1!D109</f>
        <v>5604</v>
      </c>
      <c r="F109" s="30">
        <f>D109*Parameters!$D$9</f>
        <v>11208</v>
      </c>
      <c r="G109" s="30" t="str">
        <f t="shared" si="15"/>
        <v>Offseason</v>
      </c>
      <c r="H109" s="31">
        <f>D109*Parameters!$D$4+E109*Parameters!$D$5+F109*IF(G109="Season",Parameters!$D$6,Parameters!$E$6)</f>
        <v>11768400</v>
      </c>
      <c r="I109" s="31">
        <f t="shared" si="16"/>
        <v>300000</v>
      </c>
      <c r="J109" s="31">
        <f t="shared" si="16"/>
        <v>77000</v>
      </c>
      <c r="K109" s="31">
        <f>IF('Base Scenario'!G109="Season",Parameters!$D$18,Parameters!$E$18)</f>
        <v>25000</v>
      </c>
      <c r="L109" s="31">
        <f>D109*IF('Base Scenario'!G109="Season",Parameters!$D$11,Parameters!$E$11)+E109*Parameters!$D$12+F109*Parameters!$D$13</f>
        <v>22696200</v>
      </c>
      <c r="M109" s="31">
        <f t="shared" si="10"/>
        <v>12170400</v>
      </c>
      <c r="N109" s="31">
        <f>Parameters!$D$22*(L109-M109)</f>
        <v>2631450</v>
      </c>
      <c r="O109" s="32">
        <f t="shared" si="11"/>
        <v>7894350</v>
      </c>
    </row>
    <row r="110" spans="1:15" x14ac:dyDescent="0.3">
      <c r="A110" s="35">
        <f>Data!A110</f>
        <v>44538</v>
      </c>
      <c r="B110" s="30">
        <f t="shared" si="12"/>
        <v>9</v>
      </c>
      <c r="C110" s="30">
        <v>108</v>
      </c>
      <c r="D110" s="48">
        <f>IF(AND(MOD(C110,12)&gt;=3,MOD(C110,12)&lt;=5),Data!B110*Parameters!$D$20,Data!B110)</f>
        <v>5640</v>
      </c>
      <c r="E110" s="30">
        <f>Parameters!$D$8*Scenario1!D110</f>
        <v>5640</v>
      </c>
      <c r="F110" s="30">
        <f>D110*Parameters!$D$9</f>
        <v>11280</v>
      </c>
      <c r="G110" s="30" t="str">
        <f t="shared" si="15"/>
        <v>Offseason</v>
      </c>
      <c r="H110" s="31">
        <f>D110*Parameters!$D$4+E110*Parameters!$D$5+F110*IF(G110="Season",Parameters!$D$6,Parameters!$E$6)</f>
        <v>11844000</v>
      </c>
      <c r="I110" s="31">
        <f t="shared" si="16"/>
        <v>300000</v>
      </c>
      <c r="J110" s="31">
        <f t="shared" si="16"/>
        <v>77000</v>
      </c>
      <c r="K110" s="31">
        <f>IF('Base Scenario'!G110="Season",Parameters!$D$18,Parameters!$E$18)</f>
        <v>25000</v>
      </c>
      <c r="L110" s="31">
        <f>D110*IF('Base Scenario'!G110="Season",Parameters!$D$11,Parameters!$E$11)+E110*Parameters!$D$12+F110*Parameters!$D$13</f>
        <v>22842000</v>
      </c>
      <c r="M110" s="31">
        <f t="shared" si="10"/>
        <v>12246000</v>
      </c>
      <c r="N110" s="31">
        <f>Parameters!$D$22*(L110-M110)</f>
        <v>2649000</v>
      </c>
      <c r="O110" s="32">
        <f t="shared" si="11"/>
        <v>7947000</v>
      </c>
    </row>
    <row r="111" spans="1:15" x14ac:dyDescent="0.3">
      <c r="A111" s="35">
        <f>Data!A111</f>
        <v>44569</v>
      </c>
      <c r="B111" s="30">
        <f t="shared" si="12"/>
        <v>10</v>
      </c>
      <c r="C111" s="30">
        <v>109</v>
      </c>
      <c r="D111" s="48">
        <f>IF(AND(MOD(C111,12)&gt;=3,MOD(C111,12)&lt;=5),Data!B111*Parameters!$D$20,Data!B111)</f>
        <v>4617</v>
      </c>
      <c r="E111" s="30">
        <f>Parameters!$D$8*Scenario1!D111</f>
        <v>4617</v>
      </c>
      <c r="F111" s="30">
        <f>D111*Parameters!$D$9</f>
        <v>9234</v>
      </c>
      <c r="G111" s="30" t="str">
        <f t="shared" si="15"/>
        <v>Season</v>
      </c>
      <c r="H111" s="31">
        <f>D111*Parameters!$D$4+E111*Parameters!$D$5+F111*IF(G111="Season",Parameters!$D$6,Parameters!$E$6)</f>
        <v>10619100</v>
      </c>
      <c r="I111" s="31">
        <f t="shared" si="16"/>
        <v>300000</v>
      </c>
      <c r="J111" s="31">
        <f t="shared" si="16"/>
        <v>77000</v>
      </c>
      <c r="K111" s="31">
        <f>IF('Base Scenario'!G111="Season",Parameters!$D$18,Parameters!$E$18)</f>
        <v>40000</v>
      </c>
      <c r="L111" s="31">
        <f>D111*IF('Base Scenario'!G111="Season",Parameters!$D$11,Parameters!$E$11)+E111*Parameters!$D$12+F111*Parameters!$D$13</f>
        <v>22161600</v>
      </c>
      <c r="M111" s="31">
        <f t="shared" si="10"/>
        <v>11036100</v>
      </c>
      <c r="N111" s="31">
        <f>Parameters!$D$22*(L111-M111)</f>
        <v>2781375</v>
      </c>
      <c r="O111" s="32">
        <f t="shared" si="11"/>
        <v>8344125</v>
      </c>
    </row>
    <row r="112" spans="1:15" x14ac:dyDescent="0.3">
      <c r="A112" s="35">
        <f>Data!A112</f>
        <v>44600</v>
      </c>
      <c r="B112" s="30">
        <f t="shared" si="12"/>
        <v>10</v>
      </c>
      <c r="C112" s="30">
        <v>110</v>
      </c>
      <c r="D112" s="48">
        <f>IF(AND(MOD(C112,12)&gt;=3,MOD(C112,12)&lt;=5),Data!B112*Parameters!$D$20,Data!B112)</f>
        <v>4650</v>
      </c>
      <c r="E112" s="30">
        <f>Parameters!$D$8*Scenario1!D112</f>
        <v>4650</v>
      </c>
      <c r="F112" s="30">
        <f>D112*Parameters!$D$9</f>
        <v>9300</v>
      </c>
      <c r="G112" s="30" t="str">
        <f t="shared" si="15"/>
        <v>Season</v>
      </c>
      <c r="H112" s="31">
        <f>D112*Parameters!$D$4+E112*Parameters!$D$5+F112*IF(G112="Season",Parameters!$D$6,Parameters!$E$6)</f>
        <v>10695000</v>
      </c>
      <c r="I112" s="31">
        <f t="shared" si="16"/>
        <v>300000</v>
      </c>
      <c r="J112" s="31">
        <f t="shared" si="16"/>
        <v>77000</v>
      </c>
      <c r="K112" s="31">
        <f>IF('Base Scenario'!G112="Season",Parameters!$D$18,Parameters!$E$18)</f>
        <v>40000</v>
      </c>
      <c r="L112" s="31">
        <f>D112*IF('Base Scenario'!G112="Season",Parameters!$D$11,Parameters!$E$11)+E112*Parameters!$D$12+F112*Parameters!$D$13</f>
        <v>22320000</v>
      </c>
      <c r="M112" s="31">
        <f t="shared" si="10"/>
        <v>11112000</v>
      </c>
      <c r="N112" s="31">
        <f>Parameters!$D$22*(L112-M112)</f>
        <v>2802000</v>
      </c>
      <c r="O112" s="32">
        <f t="shared" si="11"/>
        <v>8406000</v>
      </c>
    </row>
    <row r="113" spans="1:15" x14ac:dyDescent="0.3">
      <c r="A113" s="35">
        <f>Data!A113</f>
        <v>44629</v>
      </c>
      <c r="B113" s="30">
        <f t="shared" si="12"/>
        <v>10</v>
      </c>
      <c r="C113" s="30">
        <v>111</v>
      </c>
      <c r="D113" s="48">
        <f>IF(AND(MOD(C113,12)&gt;=3,MOD(C113,12)&lt;=5),Data!B113*Parameters!$D$20,Data!B113)</f>
        <v>3746.4</v>
      </c>
      <c r="E113" s="30">
        <f>Parameters!$D$8*Scenario1!D113</f>
        <v>3746.4</v>
      </c>
      <c r="F113" s="30">
        <f>D113*Parameters!$D$9</f>
        <v>7492.8</v>
      </c>
      <c r="G113" s="30" t="str">
        <f t="shared" si="15"/>
        <v>Offseason</v>
      </c>
      <c r="H113" s="31">
        <f>D113*Parameters!$D$4+E113*Parameters!$D$5+F113*IF(G113="Season",Parameters!$D$6,Parameters!$E$6)</f>
        <v>7867440</v>
      </c>
      <c r="I113" s="31">
        <f t="shared" si="16"/>
        <v>300000</v>
      </c>
      <c r="J113" s="31">
        <f t="shared" si="16"/>
        <v>77000</v>
      </c>
      <c r="K113" s="31">
        <f>IF('Base Scenario'!G113="Season",Parameters!$D$18,Parameters!$E$18)</f>
        <v>40000</v>
      </c>
      <c r="L113" s="31">
        <f>D113*IF('Base Scenario'!G113="Season",Parameters!$D$11,Parameters!$E$11)+E113*Parameters!$D$12+F113*Parameters!$D$13</f>
        <v>17982720</v>
      </c>
      <c r="M113" s="31">
        <f t="shared" si="10"/>
        <v>8284440</v>
      </c>
      <c r="N113" s="31">
        <f>Parameters!$D$22*(L113-M113)</f>
        <v>2424570</v>
      </c>
      <c r="O113" s="32">
        <f t="shared" si="11"/>
        <v>7273710</v>
      </c>
    </row>
    <row r="114" spans="1:15" x14ac:dyDescent="0.3">
      <c r="A114" s="35">
        <f>Data!A114</f>
        <v>44660</v>
      </c>
      <c r="B114" s="30">
        <f t="shared" si="12"/>
        <v>10</v>
      </c>
      <c r="C114" s="30">
        <v>112</v>
      </c>
      <c r="D114" s="48">
        <f>IF(AND(MOD(C114,12)&gt;=3,MOD(C114,12)&lt;=5),Data!B114*Parameters!$D$20,Data!B114)</f>
        <v>4617.6000000000004</v>
      </c>
      <c r="E114" s="30">
        <f>Parameters!$D$8*Scenario1!D114</f>
        <v>4617.6000000000004</v>
      </c>
      <c r="F114" s="30">
        <f>D114*Parameters!$D$9</f>
        <v>9235.2000000000007</v>
      </c>
      <c r="G114" s="30" t="str">
        <f t="shared" si="15"/>
        <v>Offseason</v>
      </c>
      <c r="H114" s="31">
        <f>D114*Parameters!$D$4+E114*Parameters!$D$5+F114*IF(G114="Season",Parameters!$D$6,Parameters!$E$6)</f>
        <v>9696960</v>
      </c>
      <c r="I114" s="31">
        <f t="shared" si="16"/>
        <v>300000</v>
      </c>
      <c r="J114" s="31">
        <f t="shared" si="16"/>
        <v>77000</v>
      </c>
      <c r="K114" s="31">
        <f>IF('Base Scenario'!G114="Season",Parameters!$D$18,Parameters!$E$18)</f>
        <v>25000</v>
      </c>
      <c r="L114" s="31">
        <f>D114*IF('Base Scenario'!G114="Season",Parameters!$D$11,Parameters!$E$11)+E114*Parameters!$D$12+F114*Parameters!$D$13</f>
        <v>18701280</v>
      </c>
      <c r="M114" s="31">
        <f t="shared" si="10"/>
        <v>10098960</v>
      </c>
      <c r="N114" s="31">
        <f>Parameters!$D$22*(L114-M114)</f>
        <v>2150580</v>
      </c>
      <c r="O114" s="32">
        <f t="shared" si="11"/>
        <v>6451740</v>
      </c>
    </row>
    <row r="115" spans="1:15" x14ac:dyDescent="0.3">
      <c r="A115" s="35">
        <f>Data!A115</f>
        <v>44690</v>
      </c>
      <c r="B115" s="30">
        <f t="shared" si="12"/>
        <v>10</v>
      </c>
      <c r="C115" s="30">
        <v>113</v>
      </c>
      <c r="D115" s="48">
        <f>IF(AND(MOD(C115,12)&gt;=3,MOD(C115,12)&lt;=5),Data!B115*Parameters!$D$20,Data!B115)</f>
        <v>4648.8</v>
      </c>
      <c r="E115" s="30">
        <f>Parameters!$D$8*Scenario1!D115</f>
        <v>4648.8</v>
      </c>
      <c r="F115" s="30">
        <f>D115*Parameters!$D$9</f>
        <v>9297.6</v>
      </c>
      <c r="G115" s="30" t="str">
        <f t="shared" si="15"/>
        <v>Offseason</v>
      </c>
      <c r="H115" s="31">
        <f>D115*Parameters!$D$4+E115*Parameters!$D$5+F115*IF(G115="Season",Parameters!$D$6,Parameters!$E$6)</f>
        <v>9762480</v>
      </c>
      <c r="I115" s="31">
        <f t="shared" si="16"/>
        <v>300000</v>
      </c>
      <c r="J115" s="31">
        <f t="shared" si="16"/>
        <v>77000</v>
      </c>
      <c r="K115" s="31">
        <f>IF('Base Scenario'!G115="Season",Parameters!$D$18,Parameters!$E$18)</f>
        <v>25000</v>
      </c>
      <c r="L115" s="31">
        <f>D115*IF('Base Scenario'!G115="Season",Parameters!$D$11,Parameters!$E$11)+E115*Parameters!$D$12+F115*Parameters!$D$13</f>
        <v>18827640</v>
      </c>
      <c r="M115" s="31">
        <f t="shared" si="10"/>
        <v>10164480</v>
      </c>
      <c r="N115" s="31">
        <f>Parameters!$D$22*(L115-M115)</f>
        <v>2165790</v>
      </c>
      <c r="O115" s="32">
        <f t="shared" si="11"/>
        <v>6497370</v>
      </c>
    </row>
    <row r="116" spans="1:15" x14ac:dyDescent="0.3">
      <c r="A116" s="35">
        <f>Data!A116</f>
        <v>44721</v>
      </c>
      <c r="B116" s="30">
        <f t="shared" si="12"/>
        <v>10</v>
      </c>
      <c r="C116" s="30">
        <v>114</v>
      </c>
      <c r="D116" s="48">
        <f>IF(AND(MOD(C116,12)&gt;=3,MOD(C116,12)&lt;=5),Data!B116*Parameters!$D$20,Data!B116)</f>
        <v>5853</v>
      </c>
      <c r="E116" s="30">
        <f>Parameters!$D$8*Scenario1!D116</f>
        <v>5853</v>
      </c>
      <c r="F116" s="30">
        <f>D116*Parameters!$D$9</f>
        <v>11706</v>
      </c>
      <c r="G116" s="30" t="str">
        <f t="shared" si="15"/>
        <v>Offseason</v>
      </c>
      <c r="H116" s="31">
        <f>D116*Parameters!$D$4+E116*Parameters!$D$5+F116*IF(G116="Season",Parameters!$D$6,Parameters!$E$6)</f>
        <v>12291300</v>
      </c>
      <c r="I116" s="31">
        <f t="shared" ref="I116:J122" si="17">I115</f>
        <v>300000</v>
      </c>
      <c r="J116" s="31">
        <f t="shared" si="17"/>
        <v>77000</v>
      </c>
      <c r="K116" s="31">
        <f>IF('Base Scenario'!G116="Season",Parameters!$D$18,Parameters!$E$18)</f>
        <v>25000</v>
      </c>
      <c r="L116" s="31">
        <f>D116*IF('Base Scenario'!G116="Season",Parameters!$D$11,Parameters!$E$11)+E116*Parameters!$D$12+F116*Parameters!$D$13</f>
        <v>23704650</v>
      </c>
      <c r="M116" s="31">
        <f t="shared" si="10"/>
        <v>12693300</v>
      </c>
      <c r="N116" s="31">
        <f>Parameters!$D$22*(L116-M116)</f>
        <v>2752837.5</v>
      </c>
      <c r="O116" s="32">
        <f t="shared" si="11"/>
        <v>8258512.5</v>
      </c>
    </row>
    <row r="117" spans="1:15" x14ac:dyDescent="0.3">
      <c r="A117" s="35">
        <f>Data!A117</f>
        <v>44751</v>
      </c>
      <c r="B117" s="30">
        <f t="shared" si="12"/>
        <v>10</v>
      </c>
      <c r="C117" s="30">
        <v>115</v>
      </c>
      <c r="D117" s="48">
        <f>IF(AND(MOD(C117,12)&gt;=3,MOD(C117,12)&lt;=5),Data!B117*Parameters!$D$20,Data!B117)</f>
        <v>5895</v>
      </c>
      <c r="E117" s="30">
        <f>Parameters!$D$8*Scenario1!D117</f>
        <v>5895</v>
      </c>
      <c r="F117" s="30">
        <f>D117*Parameters!$D$9</f>
        <v>11790</v>
      </c>
      <c r="G117" s="30" t="str">
        <f t="shared" si="15"/>
        <v>Offseason</v>
      </c>
      <c r="H117" s="31">
        <f>D117*Parameters!$D$4+E117*Parameters!$D$5+F117*IF(G117="Season",Parameters!$D$6,Parameters!$E$6)</f>
        <v>12379500</v>
      </c>
      <c r="I117" s="31">
        <f t="shared" si="17"/>
        <v>300000</v>
      </c>
      <c r="J117" s="31">
        <f t="shared" si="17"/>
        <v>77000</v>
      </c>
      <c r="K117" s="31">
        <f>IF('Base Scenario'!G117="Season",Parameters!$D$18,Parameters!$E$18)</f>
        <v>25000</v>
      </c>
      <c r="L117" s="31">
        <f>D117*IF('Base Scenario'!G117="Season",Parameters!$D$11,Parameters!$E$11)+E117*Parameters!$D$12+F117*Parameters!$D$13</f>
        <v>23874750</v>
      </c>
      <c r="M117" s="31">
        <f t="shared" si="10"/>
        <v>12781500</v>
      </c>
      <c r="N117" s="31">
        <f>Parameters!$D$22*(L117-M117)</f>
        <v>2773312.5</v>
      </c>
      <c r="O117" s="32">
        <f t="shared" si="11"/>
        <v>8319937.5</v>
      </c>
    </row>
    <row r="118" spans="1:15" x14ac:dyDescent="0.3">
      <c r="A118" s="35">
        <f>Data!A118</f>
        <v>44782</v>
      </c>
      <c r="B118" s="30">
        <f t="shared" si="12"/>
        <v>10</v>
      </c>
      <c r="C118" s="30">
        <v>116</v>
      </c>
      <c r="D118" s="48">
        <f>IF(AND(MOD(C118,12)&gt;=3,MOD(C118,12)&lt;=5),Data!B118*Parameters!$D$20,Data!B118)</f>
        <v>5937</v>
      </c>
      <c r="E118" s="30">
        <f>Parameters!$D$8*Scenario1!D118</f>
        <v>5937</v>
      </c>
      <c r="F118" s="30">
        <f>D118*Parameters!$D$9</f>
        <v>11874</v>
      </c>
      <c r="G118" s="30" t="str">
        <f t="shared" si="15"/>
        <v>Offseason</v>
      </c>
      <c r="H118" s="31">
        <f>D118*Parameters!$D$4+E118*Parameters!$D$5+F118*IF(G118="Season",Parameters!$D$6,Parameters!$E$6)</f>
        <v>12467700</v>
      </c>
      <c r="I118" s="31">
        <f t="shared" si="17"/>
        <v>300000</v>
      </c>
      <c r="J118" s="31">
        <f t="shared" si="17"/>
        <v>77000</v>
      </c>
      <c r="K118" s="31">
        <f>IF('Base Scenario'!G118="Season",Parameters!$D$18,Parameters!$E$18)</f>
        <v>25000</v>
      </c>
      <c r="L118" s="31">
        <f>D118*IF('Base Scenario'!G118="Season",Parameters!$D$11,Parameters!$E$11)+E118*Parameters!$D$12+F118*Parameters!$D$13</f>
        <v>24044850</v>
      </c>
      <c r="M118" s="31">
        <f t="shared" si="10"/>
        <v>12869700</v>
      </c>
      <c r="N118" s="31">
        <f>Parameters!$D$22*(L118-M118)</f>
        <v>2793787.5</v>
      </c>
      <c r="O118" s="32">
        <f t="shared" si="11"/>
        <v>8381362.5</v>
      </c>
    </row>
    <row r="119" spans="1:15" x14ac:dyDescent="0.3">
      <c r="A119" s="35">
        <f>Data!A119</f>
        <v>44813</v>
      </c>
      <c r="B119" s="30">
        <f t="shared" si="12"/>
        <v>10</v>
      </c>
      <c r="C119" s="30">
        <v>117</v>
      </c>
      <c r="D119" s="48">
        <f>IF(AND(MOD(C119,12)&gt;=3,MOD(C119,12)&lt;=5),Data!B119*Parameters!$D$20,Data!B119)</f>
        <v>5979</v>
      </c>
      <c r="E119" s="30">
        <f>Parameters!$D$8*Scenario1!D119</f>
        <v>5979</v>
      </c>
      <c r="F119" s="30">
        <f>D119*Parameters!$D$9</f>
        <v>11958</v>
      </c>
      <c r="G119" s="30" t="str">
        <f t="shared" si="15"/>
        <v>Offseason</v>
      </c>
      <c r="H119" s="31">
        <f>D119*Parameters!$D$4+E119*Parameters!$D$5+F119*IF(G119="Season",Parameters!$D$6,Parameters!$E$6)</f>
        <v>12555900</v>
      </c>
      <c r="I119" s="31">
        <f t="shared" si="17"/>
        <v>300000</v>
      </c>
      <c r="J119" s="31">
        <f t="shared" si="17"/>
        <v>77000</v>
      </c>
      <c r="K119" s="31">
        <f>IF('Base Scenario'!G119="Season",Parameters!$D$18,Parameters!$E$18)</f>
        <v>25000</v>
      </c>
      <c r="L119" s="31">
        <f>D119*IF('Base Scenario'!G119="Season",Parameters!$D$11,Parameters!$E$11)+E119*Parameters!$D$12+F119*Parameters!$D$13</f>
        <v>24214950</v>
      </c>
      <c r="M119" s="31">
        <f t="shared" si="10"/>
        <v>12957900</v>
      </c>
      <c r="N119" s="31">
        <f>Parameters!$D$22*(L119-M119)</f>
        <v>2814262.5</v>
      </c>
      <c r="O119" s="32">
        <f t="shared" si="11"/>
        <v>8442787.5</v>
      </c>
    </row>
    <row r="120" spans="1:15" x14ac:dyDescent="0.3">
      <c r="A120" s="35">
        <f>Data!A120</f>
        <v>44843</v>
      </c>
      <c r="B120" s="30">
        <f t="shared" si="12"/>
        <v>10</v>
      </c>
      <c r="C120" s="30">
        <v>118</v>
      </c>
      <c r="D120" s="48">
        <f>IF(AND(MOD(C120,12)&gt;=3,MOD(C120,12)&lt;=5),Data!B120*Parameters!$D$20,Data!B120)</f>
        <v>6000</v>
      </c>
      <c r="E120" s="30">
        <f>Parameters!$D$8*Scenario1!D120</f>
        <v>6000</v>
      </c>
      <c r="F120" s="30">
        <f>D120*Parameters!$D$9</f>
        <v>12000</v>
      </c>
      <c r="G120" s="30" t="str">
        <f t="shared" si="15"/>
        <v>Offseason</v>
      </c>
      <c r="H120" s="31">
        <f>D120*Parameters!$D$4+E120*Parameters!$D$5+F120*IF(G120="Season",Parameters!$D$6,Parameters!$E$6)</f>
        <v>12600000</v>
      </c>
      <c r="I120" s="31">
        <f t="shared" si="17"/>
        <v>300000</v>
      </c>
      <c r="J120" s="31">
        <f t="shared" si="17"/>
        <v>77000</v>
      </c>
      <c r="K120" s="31">
        <f>IF('Base Scenario'!G120="Season",Parameters!$D$18,Parameters!$E$18)</f>
        <v>25000</v>
      </c>
      <c r="L120" s="31">
        <f>D120*IF('Base Scenario'!G120="Season",Parameters!$D$11,Parameters!$E$11)+E120*Parameters!$D$12+F120*Parameters!$D$13</f>
        <v>24300000</v>
      </c>
      <c r="M120" s="31">
        <f t="shared" si="10"/>
        <v>13002000</v>
      </c>
      <c r="N120" s="31">
        <f>Parameters!$D$22*(L120-M120)</f>
        <v>2824500</v>
      </c>
      <c r="O120" s="32">
        <f t="shared" si="11"/>
        <v>8473500</v>
      </c>
    </row>
    <row r="121" spans="1:15" x14ac:dyDescent="0.3">
      <c r="A121" s="35">
        <f>Data!A121</f>
        <v>44874</v>
      </c>
      <c r="B121" s="30">
        <f t="shared" si="12"/>
        <v>10</v>
      </c>
      <c r="C121" s="30">
        <v>119</v>
      </c>
      <c r="D121" s="48">
        <f>IF(AND(MOD(C121,12)&gt;=3,MOD(C121,12)&lt;=5),Data!B121*Parameters!$D$20,Data!B121)</f>
        <v>6000</v>
      </c>
      <c r="E121" s="30">
        <f>Parameters!$D$8*Scenario1!D121</f>
        <v>6000</v>
      </c>
      <c r="F121" s="30">
        <f>D121*Parameters!$D$9</f>
        <v>12000</v>
      </c>
      <c r="G121" s="30" t="str">
        <f t="shared" si="15"/>
        <v>Offseason</v>
      </c>
      <c r="H121" s="31">
        <f>D121*Parameters!$D$4+E121*Parameters!$D$5+F121*IF(G121="Season",Parameters!$D$6,Parameters!$E$6)</f>
        <v>12600000</v>
      </c>
      <c r="I121" s="31">
        <f t="shared" si="17"/>
        <v>300000</v>
      </c>
      <c r="J121" s="31">
        <f t="shared" si="17"/>
        <v>77000</v>
      </c>
      <c r="K121" s="31">
        <f>IF('Base Scenario'!G121="Season",Parameters!$D$18,Parameters!$E$18)</f>
        <v>25000</v>
      </c>
      <c r="L121" s="31">
        <f>D121*IF('Base Scenario'!G121="Season",Parameters!$D$11,Parameters!$E$11)+E121*Parameters!$D$12+F121*Parameters!$D$13</f>
        <v>24300000</v>
      </c>
      <c r="M121" s="31">
        <f t="shared" si="10"/>
        <v>13002000</v>
      </c>
      <c r="N121" s="31">
        <f>Parameters!$D$22*(L121-M121)</f>
        <v>2824500</v>
      </c>
      <c r="O121" s="32">
        <f t="shared" si="11"/>
        <v>8473500</v>
      </c>
    </row>
    <row r="122" spans="1:15" x14ac:dyDescent="0.3">
      <c r="A122" s="35">
        <f>Data!A122</f>
        <v>44904</v>
      </c>
      <c r="B122" s="30">
        <f t="shared" si="12"/>
        <v>10</v>
      </c>
      <c r="C122" s="30">
        <v>120</v>
      </c>
      <c r="D122" s="48">
        <f>IF(AND(MOD(C122,12)&gt;=3,MOD(C122,12)&lt;=5),Data!B122*Parameters!$D$20,Data!B122)</f>
        <v>6000</v>
      </c>
      <c r="E122" s="30">
        <f>Parameters!$D$8*Scenario1!D122</f>
        <v>6000</v>
      </c>
      <c r="F122" s="30">
        <f>D122*Parameters!$D$9</f>
        <v>12000</v>
      </c>
      <c r="G122" s="30" t="str">
        <f t="shared" si="15"/>
        <v>Offseason</v>
      </c>
      <c r="H122" s="31">
        <f>D122*Parameters!$D$4+E122*Parameters!$D$5+F122*IF(G122="Season",Parameters!$D$6,Parameters!$E$6)</f>
        <v>12600000</v>
      </c>
      <c r="I122" s="31">
        <f t="shared" si="17"/>
        <v>300000</v>
      </c>
      <c r="J122" s="31">
        <f t="shared" si="17"/>
        <v>77000</v>
      </c>
      <c r="K122" s="31">
        <f>IF('Base Scenario'!G122="Season",Parameters!$D$18,Parameters!$E$18)</f>
        <v>25000</v>
      </c>
      <c r="L122" s="31">
        <f>D122*IF('Base Scenario'!G122="Season",Parameters!$D$11,Parameters!$E$11)+E122*Parameters!$D$12+F122*Parameters!$D$13</f>
        <v>24300000</v>
      </c>
      <c r="M122" s="31">
        <f t="shared" si="10"/>
        <v>13002000</v>
      </c>
      <c r="N122" s="31">
        <f>Parameters!$D$22*(L122-M122)</f>
        <v>2824500</v>
      </c>
      <c r="O122" s="32">
        <f t="shared" si="11"/>
        <v>8473500</v>
      </c>
    </row>
    <row r="123" spans="1:15" x14ac:dyDescent="0.3">
      <c r="H123" s="33"/>
      <c r="I123" s="33"/>
      <c r="J123" s="33"/>
      <c r="K123" s="33"/>
      <c r="L123" s="33"/>
      <c r="M123" s="33"/>
      <c r="N123" s="33"/>
      <c r="O123" s="34"/>
    </row>
    <row r="124" spans="1:15" x14ac:dyDescent="0.3">
      <c r="H124" s="33"/>
      <c r="I124" s="33"/>
      <c r="J124" s="33"/>
      <c r="K124" s="33"/>
      <c r="L124" s="33"/>
      <c r="M124" s="33"/>
      <c r="N124" s="33"/>
      <c r="O124" s="34"/>
    </row>
    <row r="125" spans="1:15" x14ac:dyDescent="0.3">
      <c r="H125" s="33"/>
      <c r="I125" s="33"/>
      <c r="J125" s="33"/>
      <c r="K125" s="33"/>
      <c r="L125" s="33"/>
      <c r="M125" s="33"/>
      <c r="N125" s="33"/>
      <c r="O125" s="34"/>
    </row>
    <row r="126" spans="1:15" x14ac:dyDescent="0.3">
      <c r="H126" s="33"/>
      <c r="I126" s="33"/>
      <c r="J126" s="33"/>
      <c r="K126" s="33"/>
      <c r="L126" s="33"/>
      <c r="M126" s="33"/>
      <c r="N126" s="33"/>
      <c r="O126" s="34"/>
    </row>
    <row r="127" spans="1:15" x14ac:dyDescent="0.3">
      <c r="H127" s="33"/>
      <c r="I127" s="33"/>
      <c r="J127" s="33"/>
      <c r="K127" s="33"/>
      <c r="L127" s="33"/>
      <c r="M127" s="33"/>
      <c r="N127" s="33"/>
      <c r="O127" s="34"/>
    </row>
    <row r="128" spans="1:15" x14ac:dyDescent="0.3">
      <c r="H128" s="33"/>
      <c r="I128" s="33"/>
      <c r="J128" s="33"/>
      <c r="K128" s="33"/>
      <c r="L128" s="33"/>
      <c r="M128" s="33"/>
      <c r="N128" s="33"/>
      <c r="O128" s="34"/>
    </row>
    <row r="129" spans="8:15" x14ac:dyDescent="0.3">
      <c r="H129" s="33"/>
      <c r="I129" s="33"/>
      <c r="J129" s="33"/>
      <c r="K129" s="33"/>
      <c r="L129" s="33"/>
      <c r="M129" s="33"/>
      <c r="N129" s="33"/>
      <c r="O129" s="34"/>
    </row>
    <row r="130" spans="8:15" x14ac:dyDescent="0.3">
      <c r="H130" s="33"/>
      <c r="I130" s="33"/>
      <c r="J130" s="33"/>
      <c r="K130" s="33"/>
      <c r="L130" s="33"/>
      <c r="M130" s="33"/>
      <c r="N130" s="33"/>
      <c r="O130" s="34"/>
    </row>
    <row r="131" spans="8:15" x14ac:dyDescent="0.3">
      <c r="H131" s="33"/>
      <c r="I131" s="33"/>
      <c r="J131" s="33"/>
      <c r="K131" s="33"/>
      <c r="L131" s="33"/>
      <c r="M131" s="33"/>
      <c r="N131" s="33"/>
      <c r="O131" s="34"/>
    </row>
    <row r="132" spans="8:15" x14ac:dyDescent="0.3">
      <c r="H132" s="33"/>
      <c r="I132" s="33"/>
      <c r="J132" s="33"/>
      <c r="K132" s="33"/>
      <c r="L132" s="33"/>
      <c r="M132" s="33"/>
      <c r="N132" s="33"/>
      <c r="O132" s="34"/>
    </row>
    <row r="133" spans="8:15" x14ac:dyDescent="0.3">
      <c r="H133" s="33"/>
      <c r="I133" s="33"/>
      <c r="J133" s="33"/>
      <c r="K133" s="33"/>
      <c r="L133" s="33"/>
      <c r="M133" s="33"/>
      <c r="N133" s="33"/>
      <c r="O133" s="34"/>
    </row>
    <row r="134" spans="8:15" x14ac:dyDescent="0.3">
      <c r="H134" s="33"/>
      <c r="I134" s="33"/>
      <c r="J134" s="33"/>
      <c r="K134" s="33"/>
      <c r="L134" s="33"/>
      <c r="M134" s="33"/>
      <c r="N134" s="33"/>
      <c r="O134" s="34"/>
    </row>
    <row r="135" spans="8:15" x14ac:dyDescent="0.3">
      <c r="H135" s="33"/>
      <c r="I135" s="33"/>
      <c r="J135" s="33"/>
      <c r="K135" s="33"/>
      <c r="L135" s="33"/>
      <c r="M135" s="33"/>
      <c r="N135" s="33"/>
      <c r="O135" s="34"/>
    </row>
    <row r="136" spans="8:15" x14ac:dyDescent="0.3">
      <c r="H136" s="33"/>
      <c r="I136" s="33"/>
      <c r="J136" s="33"/>
      <c r="K136" s="33"/>
      <c r="L136" s="33"/>
      <c r="M136" s="33"/>
      <c r="N136" s="33"/>
      <c r="O136" s="34"/>
    </row>
    <row r="137" spans="8:15" x14ac:dyDescent="0.3">
      <c r="H137" s="33"/>
      <c r="I137" s="33"/>
      <c r="J137" s="33"/>
      <c r="K137" s="33"/>
      <c r="L137" s="33"/>
      <c r="M137" s="33"/>
      <c r="N137" s="33"/>
      <c r="O137" s="34"/>
    </row>
    <row r="138" spans="8:15" x14ac:dyDescent="0.3">
      <c r="H138" s="33"/>
      <c r="I138" s="33"/>
      <c r="J138" s="33"/>
      <c r="K138" s="33"/>
      <c r="L138" s="33"/>
      <c r="M138" s="33"/>
      <c r="N138" s="33"/>
      <c r="O138" s="34"/>
    </row>
    <row r="139" spans="8:15" x14ac:dyDescent="0.3">
      <c r="H139" s="33"/>
      <c r="I139" s="33"/>
      <c r="J139" s="33"/>
      <c r="K139" s="33"/>
      <c r="L139" s="33"/>
      <c r="M139" s="33"/>
      <c r="N139" s="33"/>
      <c r="O139" s="34"/>
    </row>
    <row r="140" spans="8:15" x14ac:dyDescent="0.3">
      <c r="H140" s="33"/>
      <c r="I140" s="33"/>
      <c r="J140" s="33"/>
      <c r="K140" s="33"/>
      <c r="L140" s="33"/>
      <c r="M140" s="33"/>
      <c r="N140" s="33"/>
      <c r="O140" s="34"/>
    </row>
    <row r="141" spans="8:15" x14ac:dyDescent="0.3">
      <c r="H141" s="33"/>
      <c r="I141" s="33"/>
      <c r="J141" s="33"/>
      <c r="K141" s="33"/>
      <c r="L141" s="33"/>
      <c r="M141" s="33"/>
      <c r="N141" s="33"/>
      <c r="O141" s="34"/>
    </row>
    <row r="142" spans="8:15" x14ac:dyDescent="0.3">
      <c r="H142" s="33"/>
      <c r="I142" s="33"/>
      <c r="J142" s="33"/>
      <c r="K142" s="33"/>
      <c r="L142" s="33"/>
      <c r="M142" s="33"/>
      <c r="N142" s="33"/>
      <c r="O142" s="34"/>
    </row>
    <row r="143" spans="8:15" x14ac:dyDescent="0.3">
      <c r="H143" s="33"/>
      <c r="I143" s="33"/>
      <c r="J143" s="33"/>
      <c r="K143" s="33"/>
      <c r="L143" s="33"/>
      <c r="M143" s="33"/>
      <c r="N143" s="33"/>
      <c r="O143" s="34"/>
    </row>
    <row r="144" spans="8:15" x14ac:dyDescent="0.3">
      <c r="H144" s="33"/>
      <c r="I144" s="33"/>
      <c r="J144" s="33"/>
      <c r="K144" s="33"/>
      <c r="L144" s="33"/>
      <c r="M144" s="33"/>
      <c r="N144" s="33"/>
      <c r="O144" s="34"/>
    </row>
    <row r="145" spans="8:15" x14ac:dyDescent="0.3">
      <c r="H145" s="33"/>
      <c r="I145" s="33"/>
      <c r="J145" s="33"/>
      <c r="K145" s="33"/>
      <c r="L145" s="33"/>
      <c r="M145" s="33"/>
      <c r="N145" s="33"/>
      <c r="O145" s="34"/>
    </row>
    <row r="146" spans="8:15" x14ac:dyDescent="0.3">
      <c r="H146" s="33"/>
      <c r="I146" s="33"/>
      <c r="J146" s="33"/>
      <c r="K146" s="33"/>
      <c r="L146" s="33"/>
      <c r="M146" s="33"/>
      <c r="N146" s="33"/>
      <c r="O146" s="34"/>
    </row>
    <row r="147" spans="8:15" x14ac:dyDescent="0.3">
      <c r="H147" s="33"/>
      <c r="I147" s="33"/>
      <c r="J147" s="33"/>
      <c r="K147" s="33"/>
      <c r="L147" s="33"/>
      <c r="M147" s="33"/>
      <c r="N147" s="33"/>
      <c r="O147" s="34"/>
    </row>
    <row r="148" spans="8:15" x14ac:dyDescent="0.3">
      <c r="H148" s="33"/>
      <c r="I148" s="33"/>
      <c r="J148" s="33"/>
      <c r="K148" s="33"/>
      <c r="L148" s="33"/>
      <c r="M148" s="33"/>
      <c r="N148" s="33"/>
      <c r="O148" s="34"/>
    </row>
    <row r="149" spans="8:15" x14ac:dyDescent="0.3">
      <c r="H149" s="33"/>
      <c r="I149" s="33"/>
      <c r="J149" s="33"/>
      <c r="K149" s="33"/>
      <c r="L149" s="33"/>
      <c r="M149" s="33"/>
      <c r="N149" s="33"/>
      <c r="O149" s="34"/>
    </row>
    <row r="150" spans="8:15" x14ac:dyDescent="0.3">
      <c r="H150" s="33"/>
      <c r="I150" s="33"/>
      <c r="J150" s="33"/>
      <c r="K150" s="33"/>
      <c r="L150" s="33"/>
      <c r="M150" s="33"/>
      <c r="N150" s="33"/>
      <c r="O150" s="34"/>
    </row>
    <row r="151" spans="8:15" x14ac:dyDescent="0.3">
      <c r="H151" s="33"/>
      <c r="I151" s="33"/>
      <c r="J151" s="33"/>
      <c r="K151" s="33"/>
      <c r="L151" s="33"/>
      <c r="M151" s="33"/>
      <c r="N151" s="33"/>
      <c r="O151" s="34"/>
    </row>
    <row r="152" spans="8:15" x14ac:dyDescent="0.3">
      <c r="H152" s="33"/>
      <c r="I152" s="33"/>
      <c r="J152" s="33"/>
      <c r="K152" s="33"/>
      <c r="L152" s="33"/>
      <c r="M152" s="33"/>
      <c r="N152" s="33"/>
      <c r="O152" s="34"/>
    </row>
    <row r="153" spans="8:15" x14ac:dyDescent="0.3">
      <c r="H153" s="33"/>
      <c r="I153" s="33"/>
      <c r="J153" s="33"/>
      <c r="K153" s="33"/>
      <c r="L153" s="33"/>
      <c r="M153" s="33"/>
      <c r="N153" s="33"/>
      <c r="O153" s="34"/>
    </row>
    <row r="154" spans="8:15" x14ac:dyDescent="0.3">
      <c r="H154" s="33"/>
      <c r="I154" s="33"/>
      <c r="J154" s="33"/>
      <c r="K154" s="33"/>
      <c r="L154" s="33"/>
      <c r="M154" s="33"/>
      <c r="N154" s="33"/>
      <c r="O154" s="34"/>
    </row>
    <row r="155" spans="8:15" x14ac:dyDescent="0.3">
      <c r="H155" s="33"/>
      <c r="I155" s="33"/>
      <c r="J155" s="33"/>
      <c r="K155" s="33"/>
      <c r="L155" s="33"/>
      <c r="M155" s="33"/>
      <c r="N155" s="33"/>
      <c r="O155" s="34"/>
    </row>
    <row r="156" spans="8:15" x14ac:dyDescent="0.3">
      <c r="H156" s="33"/>
      <c r="I156" s="33"/>
      <c r="J156" s="33"/>
      <c r="K156" s="33"/>
      <c r="L156" s="33"/>
      <c r="M156" s="33"/>
      <c r="N156" s="33"/>
      <c r="O156" s="34"/>
    </row>
    <row r="157" spans="8:15" x14ac:dyDescent="0.3">
      <c r="H157" s="33"/>
      <c r="I157" s="33"/>
      <c r="J157" s="33"/>
      <c r="K157" s="33"/>
      <c r="L157" s="33"/>
      <c r="M157" s="33"/>
      <c r="N157" s="33"/>
      <c r="O157" s="34"/>
    </row>
    <row r="158" spans="8:15" x14ac:dyDescent="0.3">
      <c r="H158" s="33"/>
      <c r="I158" s="33"/>
      <c r="J158" s="33"/>
      <c r="K158" s="33"/>
      <c r="L158" s="33"/>
      <c r="M158" s="33"/>
      <c r="N158" s="33"/>
      <c r="O158" s="34"/>
    </row>
    <row r="159" spans="8:15" x14ac:dyDescent="0.3">
      <c r="H159" s="33"/>
      <c r="I159" s="33"/>
      <c r="J159" s="33"/>
      <c r="K159" s="33"/>
      <c r="L159" s="33"/>
      <c r="M159" s="33"/>
      <c r="N159" s="33"/>
      <c r="O159" s="34"/>
    </row>
    <row r="160" spans="8:15" x14ac:dyDescent="0.3">
      <c r="H160" s="33"/>
      <c r="I160" s="33"/>
      <c r="J160" s="33"/>
      <c r="K160" s="33"/>
      <c r="L160" s="33"/>
      <c r="M160" s="33"/>
      <c r="N160" s="33"/>
      <c r="O160" s="34"/>
    </row>
    <row r="161" spans="8:15" x14ac:dyDescent="0.3">
      <c r="H161" s="33"/>
      <c r="I161" s="33"/>
      <c r="J161" s="33"/>
      <c r="K161" s="33"/>
      <c r="L161" s="33"/>
      <c r="M161" s="33"/>
      <c r="N161" s="33"/>
      <c r="O161" s="34"/>
    </row>
    <row r="162" spans="8:15" x14ac:dyDescent="0.3">
      <c r="H162" s="33"/>
      <c r="I162" s="33"/>
      <c r="J162" s="33"/>
      <c r="K162" s="33"/>
      <c r="L162" s="33"/>
      <c r="M162" s="33"/>
      <c r="N162" s="33"/>
      <c r="O162" s="34"/>
    </row>
    <row r="163" spans="8:15" x14ac:dyDescent="0.3">
      <c r="H163" s="33"/>
      <c r="I163" s="33"/>
      <c r="J163" s="33"/>
      <c r="K163" s="33"/>
      <c r="L163" s="33"/>
      <c r="M163" s="33"/>
      <c r="N163" s="33"/>
      <c r="O163" s="34"/>
    </row>
    <row r="164" spans="8:15" x14ac:dyDescent="0.3">
      <c r="H164" s="33"/>
      <c r="I164" s="33"/>
      <c r="J164" s="33"/>
      <c r="K164" s="33"/>
      <c r="L164" s="33"/>
      <c r="M164" s="33"/>
      <c r="N164" s="33"/>
      <c r="O164" s="34"/>
    </row>
    <row r="165" spans="8:15" x14ac:dyDescent="0.3">
      <c r="H165" s="33"/>
      <c r="I165" s="33"/>
      <c r="J165" s="33"/>
      <c r="K165" s="33"/>
      <c r="L165" s="33"/>
      <c r="M165" s="33"/>
      <c r="N165" s="33"/>
      <c r="O165" s="34"/>
    </row>
    <row r="166" spans="8:15" x14ac:dyDescent="0.3">
      <c r="H166" s="33"/>
      <c r="I166" s="33"/>
      <c r="J166" s="33"/>
      <c r="K166" s="33"/>
      <c r="L166" s="33"/>
      <c r="M166" s="33"/>
      <c r="N166" s="33"/>
      <c r="O166" s="34"/>
    </row>
    <row r="167" spans="8:15" x14ac:dyDescent="0.3">
      <c r="H167" s="33"/>
      <c r="I167" s="33"/>
      <c r="J167" s="33"/>
      <c r="K167" s="33"/>
      <c r="L167" s="33"/>
      <c r="M167" s="33"/>
      <c r="N167" s="33"/>
      <c r="O167" s="34"/>
    </row>
    <row r="168" spans="8:15" x14ac:dyDescent="0.3">
      <c r="H168" s="33"/>
      <c r="I168" s="33"/>
      <c r="J168" s="33"/>
      <c r="K168" s="33"/>
      <c r="L168" s="33"/>
      <c r="M168" s="33"/>
      <c r="N168" s="33"/>
      <c r="O168" s="34"/>
    </row>
    <row r="169" spans="8:15" x14ac:dyDescent="0.3">
      <c r="H169" s="33"/>
      <c r="I169" s="33"/>
      <c r="J169" s="33"/>
      <c r="K169" s="33"/>
      <c r="L169" s="33"/>
      <c r="M169" s="33"/>
      <c r="N169" s="33"/>
      <c r="O169" s="34"/>
    </row>
    <row r="170" spans="8:15" x14ac:dyDescent="0.3">
      <c r="H170" s="33"/>
      <c r="I170" s="33"/>
      <c r="J170" s="33"/>
      <c r="K170" s="33"/>
      <c r="L170" s="33"/>
      <c r="M170" s="33"/>
      <c r="N170" s="33"/>
      <c r="O170" s="34"/>
    </row>
    <row r="171" spans="8:15" x14ac:dyDescent="0.3">
      <c r="H171" s="33"/>
      <c r="I171" s="33"/>
      <c r="J171" s="33"/>
      <c r="K171" s="33"/>
      <c r="L171" s="33"/>
      <c r="M171" s="33"/>
      <c r="N171" s="33"/>
      <c r="O171" s="34"/>
    </row>
    <row r="172" spans="8:15" x14ac:dyDescent="0.3">
      <c r="H172" s="33"/>
      <c r="I172" s="33"/>
      <c r="J172" s="33"/>
      <c r="K172" s="33"/>
      <c r="L172" s="33"/>
      <c r="M172" s="33"/>
      <c r="N172" s="33"/>
      <c r="O172" s="34"/>
    </row>
    <row r="173" spans="8:15" x14ac:dyDescent="0.3">
      <c r="H173" s="33"/>
      <c r="I173" s="33"/>
      <c r="J173" s="33"/>
      <c r="K173" s="33"/>
      <c r="L173" s="33"/>
      <c r="M173" s="33"/>
      <c r="N173" s="33"/>
      <c r="O173" s="34"/>
    </row>
    <row r="174" spans="8:15" x14ac:dyDescent="0.3">
      <c r="H174" s="33"/>
      <c r="I174" s="33"/>
      <c r="J174" s="33"/>
      <c r="K174" s="33"/>
      <c r="L174" s="33"/>
      <c r="M174" s="33"/>
      <c r="N174" s="33"/>
      <c r="O174" s="34"/>
    </row>
    <row r="175" spans="8:15" x14ac:dyDescent="0.3">
      <c r="H175" s="33"/>
      <c r="I175" s="33"/>
      <c r="J175" s="33"/>
      <c r="K175" s="33"/>
      <c r="L175" s="33"/>
      <c r="M175" s="33"/>
      <c r="N175" s="33"/>
      <c r="O175" s="34"/>
    </row>
    <row r="176" spans="8:15" x14ac:dyDescent="0.3">
      <c r="H176" s="33"/>
      <c r="I176" s="33"/>
      <c r="J176" s="33"/>
      <c r="K176" s="33"/>
      <c r="L176" s="33"/>
      <c r="M176" s="33"/>
      <c r="N176" s="33"/>
      <c r="O176" s="34"/>
    </row>
    <row r="177" spans="8:15" x14ac:dyDescent="0.3">
      <c r="H177" s="33"/>
      <c r="I177" s="33"/>
      <c r="J177" s="33"/>
      <c r="K177" s="33"/>
      <c r="L177" s="33"/>
      <c r="M177" s="33"/>
      <c r="N177" s="33"/>
      <c r="O177" s="34"/>
    </row>
    <row r="178" spans="8:15" x14ac:dyDescent="0.3">
      <c r="H178" s="33"/>
      <c r="I178" s="33"/>
      <c r="J178" s="33"/>
      <c r="K178" s="33"/>
      <c r="L178" s="33"/>
      <c r="M178" s="33"/>
      <c r="N178" s="33"/>
      <c r="O178" s="34"/>
    </row>
    <row r="179" spans="8:15" x14ac:dyDescent="0.3">
      <c r="H179" s="33"/>
      <c r="I179" s="33"/>
      <c r="J179" s="33"/>
      <c r="K179" s="33"/>
      <c r="L179" s="33"/>
      <c r="M179" s="33"/>
      <c r="N179" s="33"/>
      <c r="O179" s="34"/>
    </row>
    <row r="180" spans="8:15" x14ac:dyDescent="0.3">
      <c r="H180" s="33"/>
      <c r="I180" s="33"/>
      <c r="J180" s="33"/>
      <c r="K180" s="33"/>
      <c r="L180" s="33"/>
      <c r="M180" s="33"/>
      <c r="N180" s="33"/>
      <c r="O180" s="34"/>
    </row>
    <row r="181" spans="8:15" x14ac:dyDescent="0.3">
      <c r="H181" s="33"/>
      <c r="I181" s="33"/>
      <c r="J181" s="33"/>
      <c r="K181" s="33"/>
      <c r="L181" s="33"/>
      <c r="M181" s="33"/>
      <c r="N181" s="33"/>
      <c r="O181" s="34"/>
    </row>
    <row r="182" spans="8:15" x14ac:dyDescent="0.3">
      <c r="H182" s="33"/>
      <c r="I182" s="33"/>
      <c r="J182" s="33"/>
      <c r="K182" s="33"/>
      <c r="L182" s="33"/>
      <c r="M182" s="33"/>
      <c r="N182" s="33"/>
      <c r="O182" s="34"/>
    </row>
    <row r="183" spans="8:15" x14ac:dyDescent="0.3">
      <c r="H183" s="33"/>
      <c r="I183" s="33"/>
      <c r="J183" s="33"/>
      <c r="K183" s="33"/>
      <c r="L183" s="33"/>
      <c r="M183" s="33"/>
      <c r="N183" s="33"/>
      <c r="O183" s="34"/>
    </row>
    <row r="184" spans="8:15" x14ac:dyDescent="0.3">
      <c r="H184" s="33"/>
      <c r="I184" s="33"/>
      <c r="J184" s="33"/>
      <c r="K184" s="33"/>
      <c r="L184" s="33"/>
      <c r="M184" s="33"/>
      <c r="N184" s="33"/>
      <c r="O184" s="34"/>
    </row>
    <row r="185" spans="8:15" x14ac:dyDescent="0.3">
      <c r="H185" s="33"/>
      <c r="I185" s="33"/>
      <c r="J185" s="33"/>
      <c r="K185" s="33"/>
      <c r="L185" s="33"/>
      <c r="M185" s="33"/>
      <c r="N185" s="33"/>
      <c r="O185" s="34"/>
    </row>
    <row r="186" spans="8:15" x14ac:dyDescent="0.3">
      <c r="H186" s="33"/>
      <c r="I186" s="33"/>
      <c r="J186" s="33"/>
      <c r="K186" s="33"/>
      <c r="L186" s="33"/>
      <c r="M186" s="33"/>
      <c r="N186" s="33"/>
      <c r="O186" s="34"/>
    </row>
    <row r="187" spans="8:15" x14ac:dyDescent="0.3">
      <c r="H187" s="33"/>
      <c r="I187" s="33"/>
      <c r="J187" s="33"/>
      <c r="K187" s="33"/>
      <c r="L187" s="33"/>
      <c r="M187" s="33"/>
      <c r="N187" s="33"/>
      <c r="O187" s="34"/>
    </row>
    <row r="188" spans="8:15" x14ac:dyDescent="0.3">
      <c r="H188" s="33"/>
      <c r="I188" s="33"/>
      <c r="J188" s="33"/>
      <c r="K188" s="33"/>
      <c r="L188" s="33"/>
      <c r="M188" s="33"/>
      <c r="N188" s="33"/>
      <c r="O188" s="34"/>
    </row>
    <row r="189" spans="8:15" x14ac:dyDescent="0.3">
      <c r="H189" s="33"/>
      <c r="I189" s="33"/>
      <c r="J189" s="33"/>
      <c r="K189" s="33"/>
      <c r="L189" s="33"/>
      <c r="M189" s="33"/>
      <c r="N189" s="33"/>
      <c r="O189" s="34"/>
    </row>
    <row r="190" spans="8:15" x14ac:dyDescent="0.3">
      <c r="H190" s="33"/>
      <c r="I190" s="33"/>
      <c r="J190" s="33"/>
      <c r="K190" s="33"/>
      <c r="L190" s="33"/>
      <c r="M190" s="33"/>
      <c r="N190" s="33"/>
      <c r="O190" s="34"/>
    </row>
    <row r="191" spans="8:15" x14ac:dyDescent="0.3">
      <c r="H191" s="33"/>
      <c r="I191" s="33"/>
      <c r="J191" s="33"/>
      <c r="K191" s="33"/>
      <c r="L191" s="33"/>
      <c r="M191" s="33"/>
      <c r="N191" s="33"/>
      <c r="O191" s="34"/>
    </row>
    <row r="192" spans="8:15" x14ac:dyDescent="0.3">
      <c r="H192" s="33"/>
      <c r="I192" s="33"/>
      <c r="J192" s="33"/>
      <c r="K192" s="33"/>
      <c r="L192" s="33"/>
      <c r="M192" s="33"/>
      <c r="N192" s="33"/>
      <c r="O192" s="34"/>
    </row>
    <row r="193" spans="8:15" x14ac:dyDescent="0.3">
      <c r="H193" s="33"/>
      <c r="I193" s="33"/>
      <c r="J193" s="33"/>
      <c r="K193" s="33"/>
      <c r="L193" s="33"/>
      <c r="M193" s="33"/>
      <c r="N193" s="33"/>
      <c r="O193" s="34"/>
    </row>
    <row r="194" spans="8:15" x14ac:dyDescent="0.3">
      <c r="H194" s="33"/>
      <c r="I194" s="33"/>
      <c r="J194" s="33"/>
      <c r="K194" s="33"/>
      <c r="L194" s="33"/>
      <c r="M194" s="33"/>
      <c r="N194" s="33"/>
      <c r="O194" s="34"/>
    </row>
    <row r="195" spans="8:15" x14ac:dyDescent="0.3">
      <c r="H195" s="33"/>
      <c r="I195" s="33"/>
      <c r="J195" s="33"/>
      <c r="K195" s="33"/>
      <c r="L195" s="33"/>
      <c r="M195" s="33"/>
      <c r="N195" s="33"/>
      <c r="O195" s="34"/>
    </row>
    <row r="196" spans="8:15" x14ac:dyDescent="0.3">
      <c r="H196" s="33"/>
      <c r="I196" s="33"/>
      <c r="J196" s="33"/>
      <c r="K196" s="33"/>
      <c r="L196" s="33"/>
      <c r="M196" s="33"/>
      <c r="N196" s="33"/>
      <c r="O196" s="34"/>
    </row>
    <row r="197" spans="8:15" x14ac:dyDescent="0.3">
      <c r="H197" s="33"/>
      <c r="I197" s="33"/>
      <c r="J197" s="33"/>
      <c r="K197" s="33"/>
      <c r="L197" s="33"/>
      <c r="M197" s="33"/>
      <c r="N197" s="33"/>
      <c r="O197" s="34"/>
    </row>
    <row r="198" spans="8:15" x14ac:dyDescent="0.3">
      <c r="H198" s="33"/>
      <c r="I198" s="33"/>
      <c r="J198" s="33"/>
      <c r="K198" s="33"/>
      <c r="L198" s="33"/>
      <c r="M198" s="33"/>
      <c r="N198" s="33"/>
      <c r="O198" s="34"/>
    </row>
    <row r="199" spans="8:15" x14ac:dyDescent="0.3">
      <c r="H199" s="33"/>
      <c r="I199" s="33"/>
      <c r="J199" s="33"/>
      <c r="K199" s="33"/>
      <c r="L199" s="33"/>
      <c r="M199" s="33"/>
      <c r="N199" s="33"/>
      <c r="O199" s="34"/>
    </row>
    <row r="200" spans="8:15" x14ac:dyDescent="0.3">
      <c r="H200" s="33"/>
      <c r="I200" s="33"/>
      <c r="J200" s="33"/>
      <c r="K200" s="33"/>
      <c r="L200" s="33"/>
      <c r="M200" s="33"/>
      <c r="N200" s="33"/>
      <c r="O200" s="34"/>
    </row>
    <row r="201" spans="8:15" x14ac:dyDescent="0.3">
      <c r="H201" s="33"/>
      <c r="I201" s="33"/>
      <c r="J201" s="33"/>
      <c r="K201" s="33"/>
      <c r="L201" s="33"/>
      <c r="M201" s="33"/>
      <c r="N201" s="33"/>
      <c r="O201" s="34"/>
    </row>
    <row r="202" spans="8:15" x14ac:dyDescent="0.3">
      <c r="H202" s="33"/>
      <c r="I202" s="33"/>
      <c r="J202" s="33"/>
      <c r="K202" s="33"/>
      <c r="L202" s="33"/>
      <c r="M202" s="33"/>
      <c r="N202" s="33"/>
      <c r="O202" s="34"/>
    </row>
    <row r="203" spans="8:15" x14ac:dyDescent="0.3">
      <c r="H203" s="33"/>
      <c r="I203" s="33"/>
      <c r="J203" s="33"/>
      <c r="K203" s="33"/>
      <c r="L203" s="33"/>
      <c r="M203" s="33"/>
      <c r="N203" s="33"/>
      <c r="O203" s="34"/>
    </row>
    <row r="204" spans="8:15" x14ac:dyDescent="0.3">
      <c r="H204" s="33"/>
      <c r="I204" s="33"/>
      <c r="J204" s="33"/>
      <c r="K204" s="33"/>
      <c r="L204" s="33"/>
      <c r="M204" s="33"/>
      <c r="N204" s="33"/>
      <c r="O204" s="34"/>
    </row>
    <row r="205" spans="8:15" x14ac:dyDescent="0.3">
      <c r="H205" s="33"/>
      <c r="I205" s="33"/>
      <c r="J205" s="33"/>
      <c r="K205" s="33"/>
      <c r="L205" s="33"/>
      <c r="M205" s="33"/>
      <c r="N205" s="33"/>
      <c r="O205" s="34"/>
    </row>
    <row r="206" spans="8:15" x14ac:dyDescent="0.3">
      <c r="H206" s="33"/>
      <c r="I206" s="33"/>
      <c r="J206" s="33"/>
      <c r="K206" s="33"/>
      <c r="L206" s="33"/>
      <c r="M206" s="33"/>
      <c r="N206" s="33"/>
      <c r="O206" s="34"/>
    </row>
    <row r="207" spans="8:15" x14ac:dyDescent="0.3">
      <c r="H207" s="33"/>
      <c r="I207" s="33"/>
      <c r="J207" s="33"/>
      <c r="K207" s="33"/>
      <c r="L207" s="33"/>
      <c r="M207" s="33"/>
      <c r="N207" s="33"/>
      <c r="O207" s="34"/>
    </row>
    <row r="208" spans="8:15" x14ac:dyDescent="0.3">
      <c r="H208" s="33"/>
      <c r="I208" s="33"/>
      <c r="J208" s="33"/>
      <c r="K208" s="33"/>
      <c r="L208" s="33"/>
      <c r="M208" s="33"/>
      <c r="N208" s="33"/>
      <c r="O208" s="34"/>
    </row>
    <row r="209" spans="8:15" x14ac:dyDescent="0.3">
      <c r="H209" s="33"/>
      <c r="I209" s="33"/>
      <c r="J209" s="33"/>
      <c r="K209" s="33"/>
      <c r="L209" s="33"/>
      <c r="M209" s="33"/>
      <c r="N209" s="33"/>
      <c r="O209" s="34"/>
    </row>
    <row r="210" spans="8:15" x14ac:dyDescent="0.3">
      <c r="H210" s="33"/>
      <c r="I210" s="33"/>
      <c r="J210" s="33"/>
      <c r="K210" s="33"/>
      <c r="L210" s="33"/>
      <c r="M210" s="33"/>
      <c r="N210" s="33"/>
      <c r="O210" s="34"/>
    </row>
    <row r="211" spans="8:15" x14ac:dyDescent="0.3">
      <c r="H211" s="33"/>
      <c r="I211" s="33"/>
      <c r="J211" s="33"/>
      <c r="K211" s="33"/>
      <c r="L211" s="33"/>
      <c r="M211" s="33"/>
      <c r="N211" s="33"/>
      <c r="O211" s="34"/>
    </row>
    <row r="212" spans="8:15" x14ac:dyDescent="0.3">
      <c r="H212" s="33"/>
      <c r="I212" s="33"/>
      <c r="J212" s="33"/>
      <c r="K212" s="33"/>
      <c r="L212" s="33"/>
      <c r="M212" s="33"/>
      <c r="N212" s="33"/>
      <c r="O212" s="34"/>
    </row>
    <row r="213" spans="8:15" x14ac:dyDescent="0.3">
      <c r="H213" s="33"/>
      <c r="I213" s="33"/>
      <c r="J213" s="33"/>
      <c r="K213" s="33"/>
      <c r="L213" s="33"/>
      <c r="M213" s="33"/>
      <c r="N213" s="33"/>
      <c r="O213" s="34"/>
    </row>
    <row r="214" spans="8:15" x14ac:dyDescent="0.3">
      <c r="H214" s="33"/>
      <c r="I214" s="33"/>
      <c r="J214" s="33"/>
      <c r="K214" s="33"/>
      <c r="L214" s="33"/>
      <c r="M214" s="33"/>
      <c r="N214" s="33"/>
      <c r="O214" s="34"/>
    </row>
    <row r="215" spans="8:15" x14ac:dyDescent="0.3">
      <c r="H215" s="33"/>
      <c r="I215" s="33"/>
      <c r="J215" s="33"/>
      <c r="K215" s="33"/>
      <c r="L215" s="33"/>
      <c r="M215" s="33"/>
      <c r="N215" s="33"/>
      <c r="O215" s="34"/>
    </row>
    <row r="216" spans="8:15" x14ac:dyDescent="0.3">
      <c r="H216" s="33"/>
      <c r="I216" s="33"/>
      <c r="J216" s="33"/>
      <c r="K216" s="33"/>
      <c r="L216" s="33"/>
      <c r="M216" s="33"/>
      <c r="N216" s="33"/>
      <c r="O216" s="34"/>
    </row>
    <row r="217" spans="8:15" x14ac:dyDescent="0.3">
      <c r="H217" s="33"/>
      <c r="I217" s="33"/>
      <c r="J217" s="33"/>
      <c r="K217" s="33"/>
      <c r="L217" s="33"/>
      <c r="M217" s="33"/>
      <c r="N217" s="33"/>
      <c r="O217" s="34"/>
    </row>
    <row r="218" spans="8:15" x14ac:dyDescent="0.3">
      <c r="H218" s="33"/>
      <c r="I218" s="33"/>
      <c r="J218" s="33"/>
      <c r="K218" s="33"/>
      <c r="L218" s="33"/>
      <c r="M218" s="33"/>
      <c r="N218" s="33"/>
      <c r="O218" s="34"/>
    </row>
    <row r="219" spans="8:15" x14ac:dyDescent="0.3">
      <c r="H219" s="33"/>
      <c r="I219" s="33"/>
      <c r="J219" s="33"/>
      <c r="K219" s="33"/>
      <c r="L219" s="33"/>
      <c r="M219" s="33"/>
      <c r="N219" s="33"/>
      <c r="O219" s="34"/>
    </row>
    <row r="220" spans="8:15" x14ac:dyDescent="0.3">
      <c r="H220" s="33"/>
      <c r="I220" s="33"/>
      <c r="J220" s="33"/>
      <c r="K220" s="33"/>
      <c r="L220" s="33"/>
      <c r="M220" s="33"/>
      <c r="N220" s="33"/>
      <c r="O220" s="34"/>
    </row>
    <row r="221" spans="8:15" x14ac:dyDescent="0.3">
      <c r="H221" s="33"/>
      <c r="I221" s="33"/>
      <c r="J221" s="33"/>
      <c r="K221" s="33"/>
      <c r="L221" s="33"/>
      <c r="M221" s="33"/>
      <c r="N221" s="33"/>
      <c r="O221" s="34"/>
    </row>
    <row r="222" spans="8:15" x14ac:dyDescent="0.3">
      <c r="H222" s="33"/>
      <c r="I222" s="33"/>
      <c r="J222" s="33"/>
      <c r="K222" s="33"/>
      <c r="L222" s="33"/>
      <c r="M222" s="33"/>
      <c r="N222" s="33"/>
      <c r="O222" s="34"/>
    </row>
    <row r="223" spans="8:15" x14ac:dyDescent="0.3">
      <c r="H223" s="33"/>
      <c r="I223" s="33"/>
      <c r="J223" s="33"/>
      <c r="K223" s="33"/>
      <c r="L223" s="33"/>
      <c r="M223" s="33"/>
      <c r="N223" s="33"/>
      <c r="O223" s="34"/>
    </row>
    <row r="224" spans="8:15" x14ac:dyDescent="0.3">
      <c r="H224" s="33"/>
      <c r="I224" s="33"/>
      <c r="J224" s="33"/>
      <c r="K224" s="33"/>
      <c r="L224" s="33"/>
      <c r="M224" s="33"/>
      <c r="N224" s="33"/>
      <c r="O224" s="34"/>
    </row>
    <row r="225" spans="8:15" x14ac:dyDescent="0.3">
      <c r="H225" s="33"/>
      <c r="I225" s="33"/>
      <c r="J225" s="33"/>
      <c r="K225" s="33"/>
      <c r="L225" s="33"/>
      <c r="M225" s="33"/>
      <c r="N225" s="33"/>
      <c r="O225" s="34"/>
    </row>
    <row r="226" spans="8:15" x14ac:dyDescent="0.3">
      <c r="H226" s="33"/>
      <c r="I226" s="33"/>
      <c r="J226" s="33"/>
      <c r="K226" s="33"/>
      <c r="L226" s="33"/>
      <c r="M226" s="33"/>
      <c r="N226" s="33"/>
      <c r="O226" s="34"/>
    </row>
    <row r="227" spans="8:15" x14ac:dyDescent="0.3">
      <c r="H227" s="33"/>
      <c r="I227" s="33"/>
      <c r="J227" s="33"/>
      <c r="K227" s="33"/>
      <c r="L227" s="33"/>
      <c r="M227" s="33"/>
      <c r="N227" s="33"/>
      <c r="O227" s="34"/>
    </row>
    <row r="228" spans="8:15" x14ac:dyDescent="0.3">
      <c r="H228" s="33"/>
      <c r="I228" s="33"/>
      <c r="J228" s="33"/>
      <c r="K228" s="33"/>
      <c r="L228" s="33"/>
      <c r="M228" s="33"/>
      <c r="N228" s="33"/>
      <c r="O228" s="34"/>
    </row>
    <row r="229" spans="8:15" x14ac:dyDescent="0.3">
      <c r="H229" s="33"/>
      <c r="I229" s="33"/>
      <c r="J229" s="33"/>
      <c r="K229" s="33"/>
      <c r="L229" s="33"/>
      <c r="M229" s="33"/>
      <c r="N229" s="33"/>
      <c r="O229" s="34"/>
    </row>
    <row r="230" spans="8:15" x14ac:dyDescent="0.3">
      <c r="H230" s="33"/>
      <c r="I230" s="33"/>
      <c r="J230" s="33"/>
      <c r="K230" s="33"/>
      <c r="L230" s="33"/>
      <c r="M230" s="33"/>
      <c r="N230" s="33"/>
      <c r="O230" s="34"/>
    </row>
    <row r="231" spans="8:15" x14ac:dyDescent="0.3">
      <c r="H231" s="33"/>
      <c r="I231" s="33"/>
      <c r="J231" s="33"/>
      <c r="K231" s="33"/>
      <c r="L231" s="33"/>
      <c r="M231" s="33"/>
      <c r="N231" s="33"/>
      <c r="O231" s="34"/>
    </row>
    <row r="232" spans="8:15" x14ac:dyDescent="0.3">
      <c r="H232" s="33"/>
      <c r="I232" s="33"/>
      <c r="J232" s="33"/>
      <c r="K232" s="33"/>
      <c r="L232" s="33"/>
      <c r="M232" s="33"/>
      <c r="N232" s="33"/>
      <c r="O232" s="34"/>
    </row>
    <row r="233" spans="8:15" x14ac:dyDescent="0.3">
      <c r="H233" s="33"/>
      <c r="I233" s="33"/>
      <c r="J233" s="33"/>
      <c r="K233" s="33"/>
      <c r="L233" s="33"/>
      <c r="M233" s="33"/>
      <c r="N233" s="33"/>
      <c r="O233" s="34"/>
    </row>
    <row r="234" spans="8:15" x14ac:dyDescent="0.3">
      <c r="H234" s="33"/>
      <c r="I234" s="33"/>
      <c r="J234" s="33"/>
      <c r="K234" s="33"/>
      <c r="L234" s="33"/>
      <c r="M234" s="33"/>
      <c r="N234" s="33"/>
      <c r="O234" s="34"/>
    </row>
    <row r="235" spans="8:15" x14ac:dyDescent="0.3">
      <c r="H235" s="33"/>
      <c r="I235" s="33"/>
      <c r="J235" s="33"/>
      <c r="K235" s="33"/>
      <c r="L235" s="33"/>
      <c r="M235" s="33"/>
      <c r="N235" s="33"/>
      <c r="O235" s="34"/>
    </row>
    <row r="236" spans="8:15" x14ac:dyDescent="0.3">
      <c r="H236" s="33"/>
      <c r="I236" s="33"/>
      <c r="J236" s="33"/>
      <c r="K236" s="33"/>
      <c r="L236" s="33"/>
      <c r="M236" s="33"/>
      <c r="N236" s="33"/>
      <c r="O236" s="34"/>
    </row>
    <row r="237" spans="8:15" x14ac:dyDescent="0.3">
      <c r="H237" s="33"/>
      <c r="I237" s="33"/>
      <c r="J237" s="33"/>
      <c r="K237" s="33"/>
      <c r="L237" s="33"/>
      <c r="M237" s="33"/>
      <c r="N237" s="33"/>
      <c r="O237" s="34"/>
    </row>
    <row r="238" spans="8:15" x14ac:dyDescent="0.3">
      <c r="H238" s="33"/>
      <c r="I238" s="33"/>
      <c r="J238" s="33"/>
      <c r="K238" s="33"/>
      <c r="L238" s="33"/>
      <c r="M238" s="33"/>
      <c r="N238" s="33"/>
      <c r="O238" s="34"/>
    </row>
    <row r="239" spans="8:15" x14ac:dyDescent="0.3">
      <c r="H239" s="33"/>
      <c r="I239" s="33"/>
      <c r="J239" s="33"/>
      <c r="K239" s="33"/>
      <c r="L239" s="33"/>
      <c r="M239" s="33"/>
      <c r="N239" s="33"/>
      <c r="O239" s="34"/>
    </row>
    <row r="240" spans="8:15" x14ac:dyDescent="0.3">
      <c r="H240" s="33"/>
      <c r="I240" s="33"/>
      <c r="J240" s="33"/>
      <c r="K240" s="33"/>
      <c r="L240" s="33"/>
      <c r="M240" s="33"/>
      <c r="N240" s="33"/>
      <c r="O240" s="34"/>
    </row>
    <row r="241" spans="8:15" x14ac:dyDescent="0.3">
      <c r="H241" s="33"/>
      <c r="I241" s="33"/>
      <c r="J241" s="33"/>
      <c r="K241" s="33"/>
      <c r="L241" s="33"/>
      <c r="M241" s="33"/>
      <c r="N241" s="33"/>
      <c r="O241" s="34"/>
    </row>
    <row r="242" spans="8:15" x14ac:dyDescent="0.3">
      <c r="H242" s="33"/>
      <c r="I242" s="33"/>
      <c r="J242" s="33"/>
      <c r="K242" s="33"/>
      <c r="L242" s="33"/>
      <c r="M242" s="33"/>
      <c r="N242" s="33"/>
      <c r="O242" s="34"/>
    </row>
    <row r="243" spans="8:15" x14ac:dyDescent="0.3">
      <c r="H243" s="33"/>
      <c r="I243" s="33"/>
      <c r="J243" s="33"/>
      <c r="K243" s="33"/>
      <c r="L243" s="33"/>
      <c r="M243" s="33"/>
      <c r="N243" s="33"/>
      <c r="O243" s="34"/>
    </row>
    <row r="244" spans="8:15" x14ac:dyDescent="0.3">
      <c r="H244" s="33"/>
      <c r="I244" s="33"/>
      <c r="J244" s="33"/>
      <c r="K244" s="33"/>
      <c r="L244" s="33"/>
      <c r="M244" s="33"/>
      <c r="N244" s="33"/>
      <c r="O244" s="34"/>
    </row>
    <row r="245" spans="8:15" x14ac:dyDescent="0.3">
      <c r="H245" s="33"/>
      <c r="I245" s="33"/>
      <c r="J245" s="33"/>
      <c r="K245" s="33"/>
      <c r="L245" s="33"/>
      <c r="M245" s="33"/>
      <c r="N245" s="33"/>
      <c r="O245" s="34"/>
    </row>
    <row r="246" spans="8:15" x14ac:dyDescent="0.3">
      <c r="H246" s="33"/>
      <c r="I246" s="33"/>
      <c r="J246" s="33"/>
      <c r="K246" s="33"/>
      <c r="L246" s="33"/>
      <c r="M246" s="33"/>
      <c r="N246" s="33"/>
      <c r="O246" s="34"/>
    </row>
    <row r="247" spans="8:15" x14ac:dyDescent="0.3">
      <c r="H247" s="33"/>
      <c r="I247" s="33"/>
      <c r="J247" s="33"/>
      <c r="K247" s="33"/>
      <c r="L247" s="33"/>
      <c r="M247" s="33"/>
      <c r="N247" s="33"/>
      <c r="O247" s="34"/>
    </row>
    <row r="248" spans="8:15" x14ac:dyDescent="0.3">
      <c r="H248" s="33"/>
      <c r="I248" s="33"/>
      <c r="J248" s="33"/>
      <c r="K248" s="33"/>
      <c r="L248" s="33"/>
      <c r="M248" s="33"/>
      <c r="N248" s="33"/>
      <c r="O248" s="34"/>
    </row>
    <row r="249" spans="8:15" x14ac:dyDescent="0.3">
      <c r="H249" s="33"/>
      <c r="I249" s="33"/>
      <c r="J249" s="33"/>
      <c r="K249" s="33"/>
      <c r="L249" s="33"/>
      <c r="M249" s="33"/>
      <c r="N249" s="33"/>
      <c r="O249" s="34"/>
    </row>
    <row r="250" spans="8:15" x14ac:dyDescent="0.3">
      <c r="H250" s="33"/>
      <c r="I250" s="33"/>
      <c r="J250" s="33"/>
      <c r="K250" s="33"/>
      <c r="L250" s="33"/>
      <c r="M250" s="33"/>
      <c r="N250" s="33"/>
      <c r="O250" s="34"/>
    </row>
    <row r="251" spans="8:15" x14ac:dyDescent="0.3">
      <c r="H251" s="33"/>
      <c r="I251" s="33"/>
      <c r="J251" s="33"/>
      <c r="K251" s="33"/>
      <c r="L251" s="33"/>
      <c r="M251" s="33"/>
      <c r="N251" s="33"/>
      <c r="O251" s="34"/>
    </row>
    <row r="252" spans="8:15" x14ac:dyDescent="0.3">
      <c r="H252" s="33"/>
      <c r="I252" s="33"/>
      <c r="J252" s="33"/>
      <c r="K252" s="33"/>
      <c r="L252" s="33"/>
      <c r="M252" s="33"/>
      <c r="N252" s="33"/>
      <c r="O252" s="34"/>
    </row>
    <row r="253" spans="8:15" x14ac:dyDescent="0.3">
      <c r="H253" s="33"/>
      <c r="I253" s="33"/>
      <c r="J253" s="33"/>
      <c r="K253" s="33"/>
      <c r="L253" s="33"/>
      <c r="M253" s="33"/>
      <c r="N253" s="33"/>
      <c r="O253" s="34"/>
    </row>
    <row r="254" spans="8:15" x14ac:dyDescent="0.3">
      <c r="H254" s="33"/>
      <c r="I254" s="33"/>
      <c r="J254" s="33"/>
      <c r="K254" s="33"/>
      <c r="L254" s="33"/>
      <c r="M254" s="33"/>
      <c r="N254" s="33"/>
      <c r="O254" s="34"/>
    </row>
    <row r="255" spans="8:15" x14ac:dyDescent="0.3">
      <c r="H255" s="33"/>
      <c r="I255" s="33"/>
      <c r="J255" s="33"/>
      <c r="K255" s="33"/>
      <c r="L255" s="33"/>
      <c r="M255" s="33"/>
      <c r="N255" s="33"/>
      <c r="O255" s="34"/>
    </row>
    <row r="256" spans="8:15" x14ac:dyDescent="0.3">
      <c r="H256" s="33"/>
      <c r="I256" s="33"/>
      <c r="J256" s="33"/>
      <c r="K256" s="33"/>
      <c r="L256" s="33"/>
      <c r="M256" s="33"/>
      <c r="N256" s="33"/>
      <c r="O256" s="34"/>
    </row>
    <row r="257" spans="8:15" x14ac:dyDescent="0.3">
      <c r="H257" s="33"/>
      <c r="I257" s="33"/>
      <c r="J257" s="33"/>
      <c r="K257" s="33"/>
      <c r="L257" s="33"/>
      <c r="M257" s="33"/>
      <c r="N257" s="33"/>
      <c r="O257" s="34"/>
    </row>
    <row r="258" spans="8:15" x14ac:dyDescent="0.3">
      <c r="H258" s="33"/>
      <c r="I258" s="33"/>
      <c r="J258" s="33"/>
      <c r="K258" s="33"/>
      <c r="L258" s="33"/>
      <c r="M258" s="33"/>
      <c r="N258" s="33"/>
      <c r="O258" s="34"/>
    </row>
    <row r="259" spans="8:15" x14ac:dyDescent="0.3">
      <c r="H259" s="33"/>
      <c r="I259" s="33"/>
      <c r="J259" s="33"/>
      <c r="K259" s="33"/>
      <c r="L259" s="33"/>
      <c r="M259" s="33"/>
      <c r="N259" s="33"/>
      <c r="O259" s="34"/>
    </row>
    <row r="260" spans="8:15" x14ac:dyDescent="0.3">
      <c r="H260" s="33"/>
      <c r="I260" s="33"/>
      <c r="J260" s="33"/>
      <c r="K260" s="33"/>
      <c r="L260" s="33"/>
      <c r="M260" s="33"/>
      <c r="N260" s="33"/>
      <c r="O260" s="34"/>
    </row>
    <row r="261" spans="8:15" x14ac:dyDescent="0.3">
      <c r="H261" s="33"/>
      <c r="I261" s="33"/>
      <c r="J261" s="33"/>
      <c r="K261" s="33"/>
      <c r="L261" s="33"/>
      <c r="M261" s="33"/>
      <c r="N261" s="33"/>
      <c r="O261" s="34"/>
    </row>
    <row r="262" spans="8:15" x14ac:dyDescent="0.3">
      <c r="H262" s="33"/>
      <c r="I262" s="33"/>
      <c r="J262" s="33"/>
      <c r="K262" s="33"/>
      <c r="L262" s="33"/>
      <c r="M262" s="33"/>
      <c r="N262" s="33"/>
      <c r="O262" s="34"/>
    </row>
    <row r="263" spans="8:15" x14ac:dyDescent="0.3">
      <c r="H263" s="33"/>
      <c r="I263" s="33"/>
      <c r="J263" s="33"/>
      <c r="K263" s="33"/>
      <c r="L263" s="33"/>
      <c r="M263" s="33"/>
      <c r="N263" s="33"/>
      <c r="O263" s="34"/>
    </row>
    <row r="264" spans="8:15" x14ac:dyDescent="0.3">
      <c r="H264" s="33"/>
      <c r="I264" s="33"/>
      <c r="J264" s="33"/>
      <c r="K264" s="33"/>
      <c r="L264" s="33"/>
      <c r="M264" s="33"/>
      <c r="N264" s="33"/>
      <c r="O264" s="34"/>
    </row>
    <row r="265" spans="8:15" x14ac:dyDescent="0.3">
      <c r="H265" s="33"/>
      <c r="I265" s="33"/>
      <c r="J265" s="33"/>
      <c r="K265" s="33"/>
      <c r="L265" s="33"/>
      <c r="M265" s="33"/>
      <c r="N265" s="33"/>
      <c r="O265" s="34"/>
    </row>
    <row r="266" spans="8:15" x14ac:dyDescent="0.3">
      <c r="H266" s="33"/>
      <c r="I266" s="33"/>
      <c r="J266" s="33"/>
      <c r="K266" s="33"/>
      <c r="L266" s="33"/>
      <c r="M266" s="33"/>
      <c r="N266" s="33"/>
      <c r="O266" s="34"/>
    </row>
    <row r="267" spans="8:15" x14ac:dyDescent="0.3">
      <c r="H267" s="33"/>
      <c r="I267" s="33"/>
      <c r="J267" s="33"/>
      <c r="K267" s="33"/>
      <c r="L267" s="33"/>
      <c r="M267" s="33"/>
      <c r="N267" s="33"/>
      <c r="O267" s="34"/>
    </row>
    <row r="268" spans="8:15" x14ac:dyDescent="0.3">
      <c r="H268" s="33"/>
      <c r="I268" s="33"/>
      <c r="J268" s="33"/>
      <c r="K268" s="33"/>
      <c r="L268" s="33"/>
      <c r="M268" s="33"/>
      <c r="N268" s="33"/>
      <c r="O268" s="34"/>
    </row>
    <row r="269" spans="8:15" x14ac:dyDescent="0.3">
      <c r="H269" s="33"/>
      <c r="I269" s="33"/>
      <c r="J269" s="33"/>
      <c r="K269" s="33"/>
      <c r="L269" s="33"/>
      <c r="M269" s="33"/>
      <c r="N269" s="33"/>
      <c r="O269" s="34"/>
    </row>
    <row r="270" spans="8:15" x14ac:dyDescent="0.3">
      <c r="H270" s="33"/>
      <c r="I270" s="33"/>
      <c r="J270" s="33"/>
      <c r="K270" s="33"/>
      <c r="L270" s="33"/>
      <c r="M270" s="33"/>
      <c r="N270" s="33"/>
      <c r="O270" s="34"/>
    </row>
    <row r="271" spans="8:15" x14ac:dyDescent="0.3">
      <c r="H271" s="33"/>
      <c r="I271" s="33"/>
      <c r="J271" s="33"/>
      <c r="K271" s="33"/>
      <c r="L271" s="33"/>
      <c r="M271" s="33"/>
      <c r="N271" s="33"/>
      <c r="O271" s="34"/>
    </row>
    <row r="272" spans="8:15" x14ac:dyDescent="0.3">
      <c r="H272" s="33"/>
      <c r="I272" s="33"/>
      <c r="J272" s="33"/>
      <c r="K272" s="33"/>
      <c r="L272" s="33"/>
      <c r="M272" s="33"/>
      <c r="N272" s="33"/>
      <c r="O272" s="34"/>
    </row>
    <row r="273" spans="8:15" x14ac:dyDescent="0.3">
      <c r="H273" s="33"/>
      <c r="I273" s="33"/>
      <c r="J273" s="33"/>
      <c r="K273" s="33"/>
      <c r="L273" s="33"/>
      <c r="M273" s="33"/>
      <c r="N273" s="33"/>
      <c r="O273" s="34"/>
    </row>
    <row r="274" spans="8:15" x14ac:dyDescent="0.3">
      <c r="H274" s="33"/>
      <c r="I274" s="33"/>
      <c r="J274" s="33"/>
      <c r="K274" s="33"/>
      <c r="L274" s="33"/>
      <c r="M274" s="33"/>
      <c r="N274" s="33"/>
      <c r="O274" s="34"/>
    </row>
    <row r="275" spans="8:15" x14ac:dyDescent="0.3">
      <c r="H275" s="33"/>
      <c r="I275" s="33"/>
      <c r="J275" s="33"/>
      <c r="K275" s="33"/>
      <c r="L275" s="33"/>
      <c r="M275" s="33"/>
      <c r="N275" s="33"/>
      <c r="O275" s="34"/>
    </row>
    <row r="276" spans="8:15" x14ac:dyDescent="0.3">
      <c r="H276" s="33"/>
      <c r="I276" s="33"/>
      <c r="J276" s="33"/>
      <c r="K276" s="33"/>
      <c r="L276" s="33"/>
      <c r="M276" s="33"/>
      <c r="N276" s="33"/>
      <c r="O276" s="34"/>
    </row>
    <row r="277" spans="8:15" x14ac:dyDescent="0.3">
      <c r="H277" s="33"/>
      <c r="I277" s="33"/>
      <c r="J277" s="33"/>
      <c r="K277" s="33"/>
      <c r="L277" s="33"/>
      <c r="M277" s="33"/>
      <c r="N277" s="33"/>
      <c r="O277" s="34"/>
    </row>
    <row r="278" spans="8:15" x14ac:dyDescent="0.3">
      <c r="H278" s="33"/>
      <c r="I278" s="33"/>
      <c r="J278" s="33"/>
      <c r="K278" s="33"/>
      <c r="L278" s="33"/>
      <c r="M278" s="33"/>
      <c r="N278" s="33"/>
      <c r="O278" s="34"/>
    </row>
    <row r="279" spans="8:15" x14ac:dyDescent="0.3">
      <c r="H279" s="33"/>
      <c r="I279" s="33"/>
      <c r="J279" s="33"/>
      <c r="K279" s="33"/>
      <c r="L279" s="33"/>
      <c r="M279" s="33"/>
      <c r="N279" s="33"/>
      <c r="O279" s="34"/>
    </row>
    <row r="280" spans="8:15" x14ac:dyDescent="0.3">
      <c r="H280" s="33"/>
      <c r="I280" s="33"/>
      <c r="J280" s="33"/>
      <c r="K280" s="33"/>
      <c r="L280" s="33"/>
      <c r="M280" s="33"/>
      <c r="N280" s="33"/>
      <c r="O280" s="34"/>
    </row>
    <row r="281" spans="8:15" x14ac:dyDescent="0.3">
      <c r="H281" s="33"/>
      <c r="I281" s="33"/>
      <c r="J281" s="33"/>
      <c r="K281" s="33"/>
      <c r="L281" s="33"/>
      <c r="M281" s="33"/>
      <c r="N281" s="33"/>
      <c r="O281" s="34"/>
    </row>
    <row r="282" spans="8:15" x14ac:dyDescent="0.3">
      <c r="H282" s="33"/>
      <c r="I282" s="33"/>
      <c r="J282" s="33"/>
      <c r="K282" s="33"/>
      <c r="L282" s="33"/>
      <c r="M282" s="33"/>
      <c r="N282" s="33"/>
      <c r="O282" s="34"/>
    </row>
    <row r="283" spans="8:15" x14ac:dyDescent="0.3">
      <c r="H283" s="33"/>
      <c r="I283" s="33"/>
      <c r="J283" s="33"/>
      <c r="K283" s="33"/>
      <c r="L283" s="33"/>
      <c r="M283" s="33"/>
      <c r="N283" s="33"/>
      <c r="O283" s="34"/>
    </row>
    <row r="284" spans="8:15" x14ac:dyDescent="0.3">
      <c r="H284" s="33"/>
      <c r="I284" s="33"/>
      <c r="J284" s="33"/>
      <c r="K284" s="33"/>
      <c r="L284" s="33"/>
      <c r="M284" s="33"/>
      <c r="N284" s="33"/>
      <c r="O284" s="34"/>
    </row>
    <row r="285" spans="8:15" x14ac:dyDescent="0.3">
      <c r="H285" s="33"/>
      <c r="I285" s="33"/>
      <c r="J285" s="33"/>
      <c r="K285" s="33"/>
      <c r="L285" s="33"/>
      <c r="M285" s="33"/>
      <c r="N285" s="33"/>
      <c r="O285" s="34"/>
    </row>
    <row r="286" spans="8:15" x14ac:dyDescent="0.3">
      <c r="H286" s="33"/>
      <c r="I286" s="33"/>
      <c r="J286" s="33"/>
      <c r="K286" s="33"/>
      <c r="L286" s="33"/>
      <c r="M286" s="33"/>
      <c r="N286" s="33"/>
      <c r="O286" s="34"/>
    </row>
    <row r="287" spans="8:15" x14ac:dyDescent="0.3">
      <c r="H287" s="33"/>
      <c r="I287" s="33"/>
      <c r="J287" s="33"/>
      <c r="K287" s="33"/>
      <c r="L287" s="33"/>
      <c r="M287" s="33"/>
      <c r="N287" s="33"/>
      <c r="O287" s="34"/>
    </row>
    <row r="288" spans="8:15" x14ac:dyDescent="0.3">
      <c r="H288" s="33"/>
      <c r="I288" s="33"/>
      <c r="J288" s="33"/>
      <c r="K288" s="33"/>
      <c r="L288" s="33"/>
      <c r="M288" s="33"/>
      <c r="N288" s="33"/>
      <c r="O288" s="34"/>
    </row>
    <row r="289" spans="8:15" x14ac:dyDescent="0.3">
      <c r="H289" s="33"/>
      <c r="I289" s="33"/>
      <c r="J289" s="33"/>
      <c r="K289" s="33"/>
      <c r="L289" s="33"/>
      <c r="M289" s="33"/>
      <c r="N289" s="33"/>
      <c r="O289" s="34"/>
    </row>
    <row r="290" spans="8:15" x14ac:dyDescent="0.3">
      <c r="H290" s="33"/>
      <c r="I290" s="33"/>
      <c r="J290" s="33"/>
      <c r="K290" s="33"/>
      <c r="L290" s="33"/>
      <c r="M290" s="33"/>
      <c r="N290" s="33"/>
      <c r="O290" s="34"/>
    </row>
    <row r="291" spans="8:15" x14ac:dyDescent="0.3">
      <c r="H291" s="33"/>
      <c r="I291" s="33"/>
      <c r="J291" s="33"/>
      <c r="K291" s="33"/>
      <c r="L291" s="33"/>
      <c r="M291" s="33"/>
      <c r="N291" s="33"/>
      <c r="O291" s="34"/>
    </row>
    <row r="292" spans="8:15" x14ac:dyDescent="0.3">
      <c r="H292" s="33"/>
      <c r="I292" s="33"/>
      <c r="J292" s="33"/>
      <c r="K292" s="33"/>
      <c r="L292" s="33"/>
      <c r="M292" s="33"/>
      <c r="N292" s="33"/>
      <c r="O292" s="34"/>
    </row>
    <row r="293" spans="8:15" x14ac:dyDescent="0.3">
      <c r="H293" s="33"/>
      <c r="I293" s="33"/>
      <c r="J293" s="33"/>
      <c r="K293" s="33"/>
      <c r="L293" s="33"/>
      <c r="M293" s="33"/>
      <c r="N293" s="33"/>
      <c r="O293" s="34"/>
    </row>
    <row r="294" spans="8:15" x14ac:dyDescent="0.3">
      <c r="H294" s="33"/>
      <c r="I294" s="33"/>
      <c r="J294" s="33"/>
      <c r="K294" s="33"/>
      <c r="L294" s="33"/>
      <c r="M294" s="33"/>
      <c r="N294" s="33"/>
      <c r="O294" s="34"/>
    </row>
    <row r="295" spans="8:15" x14ac:dyDescent="0.3">
      <c r="H295" s="33"/>
      <c r="I295" s="33"/>
      <c r="J295" s="33"/>
      <c r="K295" s="33"/>
      <c r="L295" s="33"/>
      <c r="M295" s="33"/>
      <c r="N295" s="33"/>
      <c r="O295" s="34"/>
    </row>
    <row r="296" spans="8:15" x14ac:dyDescent="0.3">
      <c r="H296" s="33"/>
      <c r="I296" s="33"/>
      <c r="J296" s="33"/>
      <c r="K296" s="33"/>
      <c r="L296" s="33"/>
      <c r="M296" s="33"/>
      <c r="N296" s="33"/>
      <c r="O296" s="34"/>
    </row>
    <row r="297" spans="8:15" x14ac:dyDescent="0.3">
      <c r="H297" s="33"/>
      <c r="I297" s="33"/>
      <c r="J297" s="33"/>
      <c r="K297" s="33"/>
      <c r="L297" s="33"/>
      <c r="M297" s="33"/>
      <c r="N297" s="33"/>
      <c r="O297" s="34"/>
    </row>
    <row r="298" spans="8:15" x14ac:dyDescent="0.3">
      <c r="H298" s="33"/>
      <c r="I298" s="33"/>
      <c r="J298" s="33"/>
      <c r="K298" s="33"/>
      <c r="L298" s="33"/>
      <c r="M298" s="33"/>
      <c r="N298" s="33"/>
      <c r="O298" s="34"/>
    </row>
    <row r="299" spans="8:15" x14ac:dyDescent="0.3">
      <c r="H299" s="33"/>
      <c r="I299" s="33"/>
      <c r="J299" s="33"/>
      <c r="K299" s="33"/>
      <c r="L299" s="33"/>
      <c r="M299" s="33"/>
      <c r="N299" s="33"/>
      <c r="O299" s="34"/>
    </row>
    <row r="300" spans="8:15" x14ac:dyDescent="0.3">
      <c r="H300" s="33"/>
      <c r="I300" s="33"/>
      <c r="J300" s="33"/>
      <c r="K300" s="33"/>
      <c r="L300" s="33"/>
      <c r="M300" s="33"/>
      <c r="N300" s="33"/>
      <c r="O300" s="34"/>
    </row>
    <row r="301" spans="8:15" x14ac:dyDescent="0.3">
      <c r="H301" s="33"/>
      <c r="I301" s="33"/>
      <c r="J301" s="33"/>
      <c r="K301" s="33"/>
      <c r="L301" s="33"/>
      <c r="M301" s="33"/>
      <c r="N301" s="33"/>
      <c r="O301" s="34"/>
    </row>
    <row r="302" spans="8:15" x14ac:dyDescent="0.3">
      <c r="H302" s="33"/>
      <c r="I302" s="33"/>
      <c r="J302" s="33"/>
      <c r="K302" s="33"/>
      <c r="L302" s="33"/>
      <c r="M302" s="33"/>
      <c r="N302" s="33"/>
      <c r="O302" s="34"/>
    </row>
    <row r="303" spans="8:15" x14ac:dyDescent="0.3">
      <c r="H303" s="33"/>
      <c r="I303" s="33"/>
      <c r="J303" s="33"/>
      <c r="K303" s="33"/>
      <c r="L303" s="33"/>
      <c r="M303" s="33"/>
      <c r="N303" s="33"/>
      <c r="O303" s="34"/>
    </row>
    <row r="304" spans="8:15" x14ac:dyDescent="0.3">
      <c r="H304" s="33"/>
      <c r="I304" s="33"/>
      <c r="J304" s="33"/>
      <c r="K304" s="33"/>
      <c r="L304" s="33"/>
      <c r="M304" s="33"/>
      <c r="N304" s="33"/>
      <c r="O304" s="34"/>
    </row>
    <row r="305" spans="8:15" x14ac:dyDescent="0.3">
      <c r="H305" s="33"/>
      <c r="I305" s="33"/>
      <c r="J305" s="33"/>
      <c r="K305" s="33"/>
      <c r="L305" s="33"/>
      <c r="M305" s="33"/>
      <c r="N305" s="33"/>
      <c r="O305" s="34"/>
    </row>
    <row r="306" spans="8:15" x14ac:dyDescent="0.3">
      <c r="H306" s="33"/>
      <c r="I306" s="33"/>
      <c r="J306" s="33"/>
      <c r="K306" s="33"/>
      <c r="L306" s="33"/>
      <c r="M306" s="33"/>
      <c r="N306" s="33"/>
      <c r="O306" s="34"/>
    </row>
    <row r="307" spans="8:15" x14ac:dyDescent="0.3">
      <c r="H307" s="33"/>
      <c r="I307" s="33"/>
      <c r="J307" s="33"/>
      <c r="K307" s="33"/>
      <c r="L307" s="33"/>
      <c r="M307" s="33"/>
      <c r="N307" s="33"/>
      <c r="O307" s="34"/>
    </row>
    <row r="308" spans="8:15" x14ac:dyDescent="0.3">
      <c r="H308" s="33"/>
      <c r="I308" s="33"/>
      <c r="J308" s="33"/>
      <c r="K308" s="33"/>
      <c r="L308" s="33"/>
      <c r="M308" s="33"/>
      <c r="N308" s="33"/>
      <c r="O308" s="34"/>
    </row>
    <row r="309" spans="8:15" x14ac:dyDescent="0.3">
      <c r="H309" s="33"/>
      <c r="I309" s="33"/>
      <c r="J309" s="33"/>
      <c r="K309" s="33"/>
      <c r="L309" s="33"/>
      <c r="M309" s="33"/>
      <c r="N309" s="33"/>
      <c r="O309" s="34"/>
    </row>
    <row r="310" spans="8:15" x14ac:dyDescent="0.3">
      <c r="H310" s="33"/>
      <c r="I310" s="33"/>
      <c r="J310" s="33"/>
      <c r="K310" s="33"/>
      <c r="L310" s="33"/>
      <c r="M310" s="33"/>
      <c r="N310" s="33"/>
      <c r="O310" s="34"/>
    </row>
    <row r="311" spans="8:15" x14ac:dyDescent="0.3">
      <c r="H311" s="33"/>
      <c r="I311" s="33"/>
      <c r="J311" s="33"/>
      <c r="K311" s="33"/>
      <c r="L311" s="33"/>
      <c r="M311" s="33"/>
      <c r="N311" s="33"/>
      <c r="O311" s="34"/>
    </row>
    <row r="312" spans="8:15" x14ac:dyDescent="0.3">
      <c r="H312" s="33"/>
      <c r="I312" s="33"/>
      <c r="J312" s="33"/>
      <c r="K312" s="33"/>
      <c r="L312" s="33"/>
      <c r="M312" s="33"/>
      <c r="N312" s="33"/>
      <c r="O312" s="34"/>
    </row>
    <row r="313" spans="8:15" x14ac:dyDescent="0.3">
      <c r="H313" s="33"/>
      <c r="I313" s="33"/>
      <c r="J313" s="33"/>
      <c r="K313" s="33"/>
      <c r="L313" s="33"/>
      <c r="M313" s="33"/>
      <c r="N313" s="33"/>
      <c r="O313" s="34"/>
    </row>
    <row r="314" spans="8:15" x14ac:dyDescent="0.3">
      <c r="H314" s="33"/>
      <c r="I314" s="33"/>
      <c r="J314" s="33"/>
      <c r="K314" s="33"/>
      <c r="L314" s="33"/>
      <c r="M314" s="33"/>
      <c r="N314" s="33"/>
      <c r="O314" s="34"/>
    </row>
    <row r="315" spans="8:15" x14ac:dyDescent="0.3">
      <c r="H315" s="33"/>
      <c r="I315" s="33"/>
      <c r="J315" s="33"/>
      <c r="K315" s="33"/>
      <c r="L315" s="33"/>
      <c r="M315" s="33"/>
      <c r="N315" s="33"/>
      <c r="O315" s="34"/>
    </row>
    <row r="316" spans="8:15" x14ac:dyDescent="0.3">
      <c r="H316" s="33"/>
      <c r="I316" s="33"/>
      <c r="J316" s="33"/>
      <c r="K316" s="33"/>
      <c r="L316" s="33"/>
      <c r="M316" s="33"/>
      <c r="N316" s="33"/>
      <c r="O316" s="34"/>
    </row>
    <row r="317" spans="8:15" x14ac:dyDescent="0.3">
      <c r="H317" s="33"/>
      <c r="I317" s="33"/>
      <c r="J317" s="33"/>
      <c r="K317" s="33"/>
      <c r="L317" s="33"/>
      <c r="M317" s="33"/>
      <c r="N317" s="33"/>
      <c r="O317" s="34"/>
    </row>
    <row r="318" spans="8:15" x14ac:dyDescent="0.3">
      <c r="H318" s="33"/>
      <c r="I318" s="33"/>
      <c r="J318" s="33"/>
      <c r="K318" s="33"/>
      <c r="L318" s="33"/>
      <c r="M318" s="33"/>
      <c r="N318" s="33"/>
      <c r="O318" s="34"/>
    </row>
    <row r="319" spans="8:15" x14ac:dyDescent="0.3">
      <c r="H319" s="33"/>
      <c r="I319" s="33"/>
      <c r="J319" s="33"/>
      <c r="K319" s="33"/>
      <c r="L319" s="33"/>
      <c r="M319" s="33"/>
      <c r="N319" s="33"/>
      <c r="O319" s="34"/>
    </row>
    <row r="320" spans="8:15" x14ac:dyDescent="0.3">
      <c r="H320" s="33"/>
      <c r="I320" s="33"/>
      <c r="J320" s="33"/>
      <c r="K320" s="33"/>
      <c r="L320" s="33"/>
      <c r="M320" s="33"/>
      <c r="N320" s="33"/>
      <c r="O320" s="34"/>
    </row>
    <row r="321" spans="8:15" x14ac:dyDescent="0.3">
      <c r="H321" s="33"/>
      <c r="I321" s="33"/>
      <c r="J321" s="33"/>
      <c r="K321" s="33"/>
      <c r="L321" s="33"/>
      <c r="M321" s="33"/>
      <c r="N321" s="33"/>
      <c r="O321" s="34"/>
    </row>
    <row r="322" spans="8:15" x14ac:dyDescent="0.3">
      <c r="H322" s="33"/>
      <c r="I322" s="33"/>
      <c r="J322" s="33"/>
      <c r="K322" s="33"/>
      <c r="L322" s="33"/>
      <c r="M322" s="33"/>
      <c r="N322" s="33"/>
      <c r="O322" s="34"/>
    </row>
    <row r="323" spans="8:15" x14ac:dyDescent="0.3">
      <c r="H323" s="33"/>
      <c r="I323" s="33"/>
      <c r="J323" s="33"/>
      <c r="K323" s="33"/>
      <c r="L323" s="33"/>
      <c r="M323" s="33"/>
      <c r="N323" s="33"/>
      <c r="O323" s="34"/>
    </row>
    <row r="324" spans="8:15" x14ac:dyDescent="0.3">
      <c r="H324" s="33"/>
      <c r="I324" s="33"/>
      <c r="J324" s="33"/>
      <c r="K324" s="33"/>
      <c r="L324" s="33"/>
      <c r="M324" s="33"/>
      <c r="N324" s="33"/>
      <c r="O324" s="34"/>
    </row>
    <row r="325" spans="8:15" x14ac:dyDescent="0.3">
      <c r="H325" s="33"/>
      <c r="I325" s="33"/>
      <c r="J325" s="33"/>
      <c r="K325" s="33"/>
      <c r="L325" s="33"/>
      <c r="M325" s="33"/>
      <c r="N325" s="33"/>
      <c r="O325" s="34"/>
    </row>
    <row r="326" spans="8:15" x14ac:dyDescent="0.3">
      <c r="H326" s="33"/>
      <c r="I326" s="33"/>
      <c r="J326" s="33"/>
      <c r="K326" s="33"/>
      <c r="L326" s="33"/>
      <c r="M326" s="33"/>
      <c r="N326" s="33"/>
      <c r="O326" s="34"/>
    </row>
    <row r="327" spans="8:15" x14ac:dyDescent="0.3">
      <c r="H327" s="33"/>
      <c r="I327" s="33"/>
      <c r="J327" s="33"/>
      <c r="K327" s="33"/>
      <c r="L327" s="33"/>
      <c r="M327" s="33"/>
      <c r="N327" s="33"/>
      <c r="O327" s="34"/>
    </row>
    <row r="328" spans="8:15" x14ac:dyDescent="0.3">
      <c r="H328" s="33"/>
      <c r="I328" s="33"/>
      <c r="J328" s="33"/>
      <c r="K328" s="33"/>
      <c r="L328" s="33"/>
      <c r="M328" s="33"/>
      <c r="N328" s="33"/>
      <c r="O328" s="34"/>
    </row>
    <row r="329" spans="8:15" x14ac:dyDescent="0.3">
      <c r="H329" s="33"/>
      <c r="I329" s="33"/>
      <c r="J329" s="33"/>
      <c r="K329" s="33"/>
      <c r="L329" s="33"/>
      <c r="M329" s="33"/>
      <c r="N329" s="33"/>
      <c r="O329" s="34"/>
    </row>
    <row r="330" spans="8:15" x14ac:dyDescent="0.3">
      <c r="H330" s="33"/>
      <c r="I330" s="33"/>
      <c r="J330" s="33"/>
      <c r="K330" s="33"/>
      <c r="L330" s="33"/>
      <c r="M330" s="33"/>
      <c r="N330" s="33"/>
      <c r="O330" s="34"/>
    </row>
    <row r="331" spans="8:15" x14ac:dyDescent="0.3">
      <c r="H331" s="33"/>
      <c r="I331" s="33"/>
      <c r="J331" s="33"/>
      <c r="K331" s="33"/>
      <c r="L331" s="33"/>
      <c r="M331" s="33"/>
      <c r="N331" s="33"/>
      <c r="O331" s="34"/>
    </row>
    <row r="332" spans="8:15" x14ac:dyDescent="0.3">
      <c r="H332" s="33"/>
      <c r="I332" s="33"/>
      <c r="J332" s="33"/>
      <c r="K332" s="33"/>
      <c r="L332" s="33"/>
      <c r="M332" s="33"/>
      <c r="N332" s="33"/>
      <c r="O332" s="34"/>
    </row>
    <row r="333" spans="8:15" x14ac:dyDescent="0.3">
      <c r="H333" s="33"/>
      <c r="I333" s="33"/>
      <c r="J333" s="33"/>
      <c r="K333" s="33"/>
      <c r="L333" s="33"/>
      <c r="M333" s="33"/>
      <c r="N333" s="33"/>
      <c r="O333" s="34"/>
    </row>
    <row r="334" spans="8:15" x14ac:dyDescent="0.3">
      <c r="H334" s="33"/>
      <c r="I334" s="33"/>
      <c r="J334" s="33"/>
      <c r="K334" s="33"/>
      <c r="L334" s="33"/>
      <c r="M334" s="33"/>
      <c r="N334" s="33"/>
      <c r="O334" s="34"/>
    </row>
    <row r="335" spans="8:15" x14ac:dyDescent="0.3">
      <c r="H335" s="33"/>
      <c r="I335" s="33"/>
      <c r="J335" s="33"/>
      <c r="K335" s="33"/>
      <c r="L335" s="33"/>
      <c r="M335" s="33"/>
      <c r="N335" s="33"/>
      <c r="O335" s="34"/>
    </row>
    <row r="336" spans="8:15" x14ac:dyDescent="0.3">
      <c r="H336" s="33"/>
      <c r="I336" s="33"/>
      <c r="J336" s="33"/>
      <c r="K336" s="33"/>
      <c r="L336" s="33"/>
      <c r="M336" s="33"/>
      <c r="N336" s="33"/>
      <c r="O336" s="34"/>
    </row>
    <row r="337" spans="8:15" x14ac:dyDescent="0.3">
      <c r="H337" s="33"/>
      <c r="I337" s="33"/>
      <c r="J337" s="33"/>
      <c r="K337" s="33"/>
      <c r="L337" s="33"/>
      <c r="M337" s="33"/>
      <c r="N337" s="33"/>
      <c r="O337" s="34"/>
    </row>
    <row r="338" spans="8:15" x14ac:dyDescent="0.3">
      <c r="H338" s="33"/>
      <c r="I338" s="33"/>
      <c r="J338" s="33"/>
      <c r="K338" s="33"/>
      <c r="L338" s="33"/>
      <c r="M338" s="33"/>
      <c r="N338" s="33"/>
      <c r="O338" s="34"/>
    </row>
    <row r="339" spans="8:15" x14ac:dyDescent="0.3">
      <c r="H339" s="33"/>
      <c r="I339" s="33"/>
      <c r="J339" s="33"/>
      <c r="K339" s="33"/>
      <c r="L339" s="33"/>
      <c r="M339" s="33"/>
      <c r="N339" s="33"/>
      <c r="O339" s="34"/>
    </row>
    <row r="340" spans="8:15" x14ac:dyDescent="0.3">
      <c r="H340" s="33"/>
      <c r="I340" s="33"/>
      <c r="J340" s="33"/>
      <c r="K340" s="33"/>
      <c r="L340" s="33"/>
      <c r="M340" s="33"/>
      <c r="N340" s="33"/>
      <c r="O340" s="34"/>
    </row>
    <row r="341" spans="8:15" x14ac:dyDescent="0.3">
      <c r="H341" s="33"/>
      <c r="I341" s="33"/>
      <c r="J341" s="33"/>
      <c r="K341" s="33"/>
      <c r="L341" s="33"/>
      <c r="M341" s="33"/>
      <c r="N341" s="33"/>
      <c r="O341" s="34"/>
    </row>
    <row r="342" spans="8:15" x14ac:dyDescent="0.3">
      <c r="H342" s="33"/>
      <c r="I342" s="33"/>
      <c r="J342" s="33"/>
      <c r="K342" s="33"/>
      <c r="L342" s="33"/>
      <c r="M342" s="33"/>
      <c r="N342" s="33"/>
      <c r="O342" s="34"/>
    </row>
    <row r="343" spans="8:15" x14ac:dyDescent="0.3">
      <c r="H343" s="33"/>
      <c r="I343" s="33"/>
      <c r="J343" s="33"/>
      <c r="K343" s="33"/>
      <c r="L343" s="33"/>
      <c r="M343" s="33"/>
      <c r="N343" s="33"/>
      <c r="O343" s="34"/>
    </row>
    <row r="344" spans="8:15" x14ac:dyDescent="0.3">
      <c r="H344" s="33"/>
      <c r="I344" s="33"/>
      <c r="J344" s="33"/>
      <c r="K344" s="33"/>
      <c r="L344" s="33"/>
      <c r="M344" s="33"/>
      <c r="N344" s="33"/>
      <c r="O344" s="34"/>
    </row>
    <row r="345" spans="8:15" x14ac:dyDescent="0.3">
      <c r="H345" s="33"/>
      <c r="I345" s="33"/>
      <c r="J345" s="33"/>
      <c r="K345" s="33"/>
      <c r="L345" s="33"/>
      <c r="M345" s="33"/>
      <c r="N345" s="33"/>
      <c r="O345" s="34"/>
    </row>
    <row r="346" spans="8:15" x14ac:dyDescent="0.3">
      <c r="H346" s="33"/>
      <c r="I346" s="33"/>
      <c r="J346" s="33"/>
      <c r="K346" s="33"/>
      <c r="L346" s="33"/>
      <c r="M346" s="33"/>
      <c r="N346" s="33"/>
      <c r="O346" s="34"/>
    </row>
    <row r="347" spans="8:15" x14ac:dyDescent="0.3">
      <c r="H347" s="33"/>
      <c r="I347" s="33"/>
      <c r="J347" s="33"/>
      <c r="K347" s="33"/>
      <c r="L347" s="33"/>
      <c r="M347" s="33"/>
      <c r="N347" s="33"/>
      <c r="O347" s="34"/>
    </row>
    <row r="348" spans="8:15" x14ac:dyDescent="0.3">
      <c r="H348" s="33"/>
      <c r="I348" s="33"/>
      <c r="J348" s="33"/>
      <c r="K348" s="33"/>
      <c r="L348" s="33"/>
      <c r="M348" s="33"/>
      <c r="N348" s="33"/>
      <c r="O348" s="34"/>
    </row>
    <row r="349" spans="8:15" x14ac:dyDescent="0.3">
      <c r="H349" s="33"/>
      <c r="I349" s="33"/>
      <c r="J349" s="33"/>
      <c r="K349" s="33"/>
      <c r="L349" s="33"/>
      <c r="M349" s="33"/>
      <c r="N349" s="33"/>
      <c r="O349" s="34"/>
    </row>
    <row r="350" spans="8:15" x14ac:dyDescent="0.3">
      <c r="H350" s="33"/>
      <c r="I350" s="33"/>
      <c r="J350" s="33"/>
      <c r="K350" s="33"/>
      <c r="L350" s="33"/>
      <c r="M350" s="33"/>
      <c r="N350" s="33"/>
      <c r="O350" s="34"/>
    </row>
    <row r="351" spans="8:15" x14ac:dyDescent="0.3">
      <c r="H351" s="33"/>
      <c r="I351" s="33"/>
      <c r="J351" s="33"/>
      <c r="K351" s="33"/>
      <c r="L351" s="33"/>
      <c r="M351" s="33"/>
      <c r="N351" s="33"/>
      <c r="O351" s="34"/>
    </row>
    <row r="352" spans="8:15" x14ac:dyDescent="0.3">
      <c r="H352" s="33"/>
      <c r="I352" s="33"/>
      <c r="J352" s="33"/>
      <c r="K352" s="33"/>
      <c r="L352" s="33"/>
      <c r="M352" s="33"/>
      <c r="N352" s="33"/>
      <c r="O352" s="34"/>
    </row>
    <row r="353" spans="8:15" x14ac:dyDescent="0.3">
      <c r="H353" s="33"/>
      <c r="I353" s="33"/>
      <c r="J353" s="33"/>
      <c r="K353" s="33"/>
      <c r="L353" s="33"/>
      <c r="M353" s="33"/>
      <c r="N353" s="33"/>
      <c r="O353" s="34"/>
    </row>
    <row r="354" spans="8:15" x14ac:dyDescent="0.3">
      <c r="H354" s="33"/>
      <c r="I354" s="33"/>
      <c r="J354" s="33"/>
      <c r="K354" s="33"/>
      <c r="L354" s="33"/>
      <c r="M354" s="33"/>
      <c r="N354" s="33"/>
      <c r="O354" s="34"/>
    </row>
    <row r="355" spans="8:15" x14ac:dyDescent="0.3">
      <c r="H355" s="33"/>
      <c r="I355" s="33"/>
      <c r="J355" s="33"/>
      <c r="K355" s="33"/>
      <c r="L355" s="33"/>
      <c r="M355" s="33"/>
      <c r="N355" s="33"/>
      <c r="O355" s="34"/>
    </row>
    <row r="356" spans="8:15" x14ac:dyDescent="0.3">
      <c r="H356" s="33"/>
      <c r="I356" s="33"/>
      <c r="J356" s="33"/>
      <c r="K356" s="33"/>
      <c r="L356" s="33"/>
      <c r="M356" s="33"/>
      <c r="N356" s="33"/>
      <c r="O356" s="34"/>
    </row>
    <row r="357" spans="8:15" x14ac:dyDescent="0.3">
      <c r="H357" s="33"/>
      <c r="I357" s="33"/>
      <c r="J357" s="33"/>
      <c r="K357" s="33"/>
      <c r="L357" s="33"/>
      <c r="M357" s="33"/>
      <c r="N357" s="33"/>
      <c r="O357" s="34"/>
    </row>
    <row r="358" spans="8:15" x14ac:dyDescent="0.3">
      <c r="H358" s="33"/>
      <c r="I358" s="33"/>
      <c r="J358" s="33"/>
      <c r="K358" s="33"/>
      <c r="L358" s="33"/>
      <c r="M358" s="33"/>
      <c r="N358" s="33"/>
      <c r="O358" s="34"/>
    </row>
    <row r="359" spans="8:15" x14ac:dyDescent="0.3">
      <c r="H359" s="33"/>
      <c r="I359" s="33"/>
      <c r="J359" s="33"/>
      <c r="K359" s="33"/>
      <c r="L359" s="33"/>
      <c r="M359" s="33"/>
      <c r="N359" s="33"/>
      <c r="O359" s="34"/>
    </row>
    <row r="360" spans="8:15" x14ac:dyDescent="0.3">
      <c r="H360" s="33"/>
      <c r="I360" s="33"/>
      <c r="J360" s="33"/>
      <c r="K360" s="33"/>
      <c r="L360" s="33"/>
      <c r="M360" s="33"/>
      <c r="N360" s="33"/>
      <c r="O360" s="34"/>
    </row>
    <row r="361" spans="8:15" x14ac:dyDescent="0.3">
      <c r="H361" s="33"/>
      <c r="I361" s="33"/>
      <c r="J361" s="33"/>
      <c r="K361" s="33"/>
      <c r="L361" s="33"/>
      <c r="M361" s="33"/>
      <c r="N361" s="33"/>
      <c r="O361" s="34"/>
    </row>
    <row r="362" spans="8:15" x14ac:dyDescent="0.3">
      <c r="H362" s="33"/>
      <c r="I362" s="33"/>
      <c r="J362" s="33"/>
      <c r="K362" s="33"/>
      <c r="L362" s="33"/>
      <c r="M362" s="33"/>
      <c r="N362" s="33"/>
      <c r="O362" s="34"/>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Audit trail</vt:lpstr>
      <vt:lpstr>Data</vt:lpstr>
      <vt:lpstr>Parameters</vt:lpstr>
      <vt:lpstr>Base Scenario</vt:lpstr>
      <vt:lpstr>Scenario1</vt:lpstr>
      <vt:lpstr>cost_choc_syrup</vt:lpstr>
      <vt:lpstr>Cost_Icecream</vt:lpstr>
      <vt:lpstr>cost_straw_syrup</vt:lpstr>
      <vt:lpstr>Disc_Rate_PM</vt:lpstr>
      <vt:lpstr>Electr_Summer</vt:lpstr>
      <vt:lpstr>Electr_winter</vt:lpstr>
      <vt:lpstr>prop_choc_syrup</vt:lpstr>
      <vt:lpstr>prop_straw_syrup</vt:lpstr>
      <vt:lpstr>Rent</vt:lpstr>
      <vt:lpstr>Salary</vt:lpstr>
      <vt:lpstr>SP_choc_syrup</vt:lpstr>
      <vt:lpstr>SP_icecream</vt:lpstr>
      <vt:lpstr>SP_icecream_winter</vt:lpstr>
      <vt:lpstr>SP_straw_syrup</vt:lpstr>
      <vt:lpstr>Tax_rate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Bhavya Shah</dc:creator>
  <cp:lastModifiedBy>Bhavya Shah</cp:lastModifiedBy>
  <dcterms:created xsi:type="dcterms:W3CDTF">2024-08-18T05:21:19Z</dcterms:created>
  <dcterms:modified xsi:type="dcterms:W3CDTF">2024-08-18T14:04:58Z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oc_syrup" linkTarget="prop_choc_syrup">
    <vt:r8>1</vt:r8>
  </property>
  <property fmtid="{D5CDD505-2E9C-101B-9397-08002B2CF9AE}" pid="3" name="straw_syrup" linkTarget="prop_straw_syrup">
    <vt:r8>2</vt:r8>
  </property>
</Properties>
</file>