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dhi.somani\Downloads\"/>
    </mc:Choice>
  </mc:AlternateContent>
  <xr:revisionPtr revIDLastSave="0" documentId="13_ncr:1_{B01D349B-8086-4F1B-94EA-C04F3DC4D313}" xr6:coauthVersionLast="47" xr6:coauthVersionMax="47" xr10:uidLastSave="{00000000-0000-0000-0000-000000000000}"/>
  <bookViews>
    <workbookView xWindow="-110" yWindow="-110" windowWidth="19420" windowHeight="10420" activeTab="5" xr2:uid="{7A551B28-3098-4006-85C4-7A3BB30FE5AD}"/>
  </bookViews>
  <sheets>
    <sheet name="Q1" sheetId="3" r:id="rId1"/>
    <sheet name="2A Solution" sheetId="6" r:id="rId2"/>
    <sheet name="2B Solution" sheetId="8" r:id="rId3"/>
    <sheet name="2C Solution" sheetId="10" r:id="rId4"/>
    <sheet name="Q3 A" sheetId="1" r:id="rId5"/>
    <sheet name="Q3 B" sheetId="2" r:id="rId6"/>
  </sheet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6" l="1"/>
  <c r="E11" i="6"/>
  <c r="F10" i="6"/>
  <c r="E10" i="6"/>
  <c r="E9" i="6"/>
  <c r="F9" i="6" s="1"/>
  <c r="F8" i="6"/>
  <c r="E8" i="6"/>
  <c r="F7" i="6"/>
  <c r="E7" i="6"/>
  <c r="F6" i="6"/>
  <c r="E6" i="6"/>
  <c r="F5" i="6"/>
  <c r="E5" i="6"/>
  <c r="F4" i="6"/>
  <c r="E4" i="6"/>
  <c r="E3" i="6"/>
  <c r="F3" i="6" s="1"/>
  <c r="F2" i="6"/>
  <c r="E2" i="6"/>
  <c r="K4" i="6" l="1"/>
  <c r="K3" i="6"/>
  <c r="K5" i="6" s="1"/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3" i="3"/>
  <c r="Q11" i="3"/>
  <c r="Q10" i="3"/>
  <c r="Q9" i="3"/>
  <c r="Q5" i="3"/>
  <c r="Q4" i="3"/>
  <c r="H7" i="1"/>
  <c r="H6" i="1"/>
  <c r="H5" i="1"/>
  <c r="H4" i="1"/>
  <c r="H3" i="1"/>
  <c r="E11" i="1"/>
  <c r="C11" i="1"/>
  <c r="C12" i="1"/>
  <c r="C10" i="1"/>
  <c r="E9" i="1"/>
  <c r="A12" i="1"/>
  <c r="A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11" i="1"/>
  <c r="B3" i="1"/>
  <c r="B2" i="1"/>
  <c r="B5" i="1" l="1"/>
  <c r="B11" i="1" l="1"/>
  <c r="B19" i="1"/>
  <c r="B27" i="1"/>
  <c r="B35" i="1"/>
  <c r="B43" i="1"/>
  <c r="B51" i="1"/>
  <c r="B59" i="1"/>
  <c r="B67" i="1"/>
  <c r="B12" i="1"/>
  <c r="B28" i="1"/>
  <c r="B36" i="1"/>
  <c r="B52" i="1"/>
  <c r="B60" i="1"/>
  <c r="B31" i="1"/>
  <c r="B55" i="1"/>
  <c r="B32" i="1"/>
  <c r="B64" i="1"/>
  <c r="B17" i="1"/>
  <c r="B41" i="1"/>
  <c r="B42" i="1"/>
  <c r="B20" i="1"/>
  <c r="B44" i="1"/>
  <c r="B68" i="1"/>
  <c r="B16" i="1"/>
  <c r="B56" i="1"/>
  <c r="B57" i="1"/>
  <c r="B34" i="1"/>
  <c r="B13" i="1"/>
  <c r="B21" i="1"/>
  <c r="B29" i="1"/>
  <c r="B37" i="1"/>
  <c r="B45" i="1"/>
  <c r="B53" i="1"/>
  <c r="B61" i="1"/>
  <c r="B69" i="1"/>
  <c r="B39" i="1"/>
  <c r="B63" i="1"/>
  <c r="B24" i="1"/>
  <c r="B49" i="1"/>
  <c r="B18" i="1"/>
  <c r="B66" i="1"/>
  <c r="B14" i="1"/>
  <c r="B22" i="1"/>
  <c r="B30" i="1"/>
  <c r="B38" i="1"/>
  <c r="B46" i="1"/>
  <c r="B54" i="1"/>
  <c r="B62" i="1"/>
  <c r="B10" i="1"/>
  <c r="B15" i="1"/>
  <c r="B47" i="1"/>
  <c r="B48" i="1"/>
  <c r="B25" i="1"/>
  <c r="B65" i="1"/>
  <c r="B26" i="1"/>
  <c r="B58" i="1"/>
  <c r="B23" i="1"/>
  <c r="B40" i="1"/>
  <c r="B33" i="1"/>
  <c r="B50" i="1"/>
  <c r="D10" i="1"/>
  <c r="E10" i="1"/>
  <c r="D12" i="1"/>
  <c r="E12" i="1" s="1"/>
  <c r="D11" i="1"/>
  <c r="C13" i="1" l="1"/>
  <c r="D13" i="1" s="1"/>
  <c r="E13" i="1"/>
  <c r="C14" i="1" l="1"/>
  <c r="D14" i="1" s="1"/>
  <c r="E14" i="1" s="1"/>
  <c r="C15" i="1" l="1"/>
  <c r="D15" i="1" s="1"/>
  <c r="E15" i="1" s="1"/>
  <c r="C16" i="1" l="1"/>
  <c r="D16" i="1" s="1"/>
  <c r="E16" i="1"/>
  <c r="C17" i="1" l="1"/>
  <c r="D17" i="1" s="1"/>
  <c r="E17" i="1"/>
  <c r="C18" i="1" l="1"/>
  <c r="D18" i="1" s="1"/>
  <c r="E18" i="1"/>
  <c r="C19" i="1" l="1"/>
  <c r="D19" i="1" s="1"/>
  <c r="E19" i="1" s="1"/>
  <c r="E20" i="1" l="1"/>
  <c r="C20" i="1"/>
  <c r="D20" i="1" s="1"/>
  <c r="C21" i="1" l="1"/>
  <c r="D21" i="1" s="1"/>
  <c r="E21" i="1" s="1"/>
  <c r="C22" i="1" l="1"/>
  <c r="D22" i="1" s="1"/>
  <c r="E22" i="1" s="1"/>
  <c r="C23" i="1" l="1"/>
  <c r="D23" i="1" s="1"/>
  <c r="E23" i="1" s="1"/>
  <c r="C24" i="1" l="1"/>
  <c r="D24" i="1" s="1"/>
  <c r="E24" i="1"/>
  <c r="C25" i="1" l="1"/>
  <c r="D25" i="1" s="1"/>
  <c r="E25" i="1"/>
  <c r="C26" i="1" l="1"/>
  <c r="D26" i="1" s="1"/>
  <c r="E26" i="1" s="1"/>
  <c r="C27" i="1" l="1"/>
  <c r="D27" i="1" s="1"/>
  <c r="E27" i="1" s="1"/>
  <c r="C28" i="1" l="1"/>
  <c r="D28" i="1" s="1"/>
  <c r="E28" i="1" s="1"/>
  <c r="C29" i="1" l="1"/>
  <c r="D29" i="1" s="1"/>
  <c r="E29" i="1" s="1"/>
  <c r="C30" i="1" l="1"/>
  <c r="D30" i="1" s="1"/>
  <c r="E30" i="1" s="1"/>
  <c r="C31" i="1" l="1"/>
  <c r="D31" i="1" s="1"/>
  <c r="E31" i="1" s="1"/>
  <c r="C32" i="1" l="1"/>
  <c r="D32" i="1" s="1"/>
  <c r="E32" i="1"/>
  <c r="C33" i="1" l="1"/>
  <c r="D33" i="1" s="1"/>
  <c r="E33" i="1"/>
  <c r="C34" i="1" l="1"/>
  <c r="D34" i="1" s="1"/>
  <c r="E34" i="1" s="1"/>
  <c r="C35" i="1" l="1"/>
  <c r="D35" i="1" s="1"/>
  <c r="E35" i="1" s="1"/>
  <c r="C36" i="1" l="1"/>
  <c r="D36" i="1" s="1"/>
  <c r="E36" i="1"/>
  <c r="C37" i="1" l="1"/>
  <c r="D37" i="1" s="1"/>
  <c r="E37" i="1" s="1"/>
  <c r="C38" i="1" l="1"/>
  <c r="D38" i="1" s="1"/>
  <c r="E38" i="1" s="1"/>
  <c r="E39" i="1" l="1"/>
  <c r="C39" i="1"/>
  <c r="D39" i="1" s="1"/>
  <c r="C40" i="1" l="1"/>
  <c r="D40" i="1" s="1"/>
  <c r="E40" i="1"/>
  <c r="C41" i="1" l="1"/>
  <c r="D41" i="1" s="1"/>
  <c r="E41" i="1"/>
  <c r="C42" i="1" l="1"/>
  <c r="D42" i="1" s="1"/>
  <c r="E42" i="1" s="1"/>
  <c r="C43" i="1" l="1"/>
  <c r="D43" i="1" s="1"/>
  <c r="E43" i="1" s="1"/>
  <c r="C44" i="1" l="1"/>
  <c r="D44" i="1" s="1"/>
  <c r="E44" i="1" s="1"/>
  <c r="C45" i="1" l="1"/>
  <c r="D45" i="1" s="1"/>
  <c r="E45" i="1"/>
  <c r="C46" i="1" l="1"/>
  <c r="D46" i="1" s="1"/>
  <c r="E46" i="1" s="1"/>
  <c r="C47" i="1" l="1"/>
  <c r="D47" i="1" s="1"/>
  <c r="E47" i="1" s="1"/>
  <c r="C48" i="1" l="1"/>
  <c r="D48" i="1" s="1"/>
  <c r="E48" i="1"/>
  <c r="C49" i="1" l="1"/>
  <c r="D49" i="1" s="1"/>
  <c r="E49" i="1"/>
  <c r="C50" i="1" l="1"/>
  <c r="D50" i="1" s="1"/>
  <c r="E50" i="1" s="1"/>
  <c r="C51" i="1" l="1"/>
  <c r="D51" i="1" s="1"/>
  <c r="E51" i="1" s="1"/>
  <c r="E52" i="1" l="1"/>
  <c r="C52" i="1"/>
  <c r="D52" i="1" s="1"/>
  <c r="C53" i="1" l="1"/>
  <c r="D53" i="1" s="1"/>
  <c r="E53" i="1" s="1"/>
  <c r="C54" i="1" l="1"/>
  <c r="D54" i="1" s="1"/>
  <c r="E54" i="1" s="1"/>
  <c r="C55" i="1" l="1"/>
  <c r="D55" i="1" s="1"/>
  <c r="E55" i="1" s="1"/>
  <c r="C56" i="1" l="1"/>
  <c r="D56" i="1" s="1"/>
  <c r="E56" i="1"/>
  <c r="C57" i="1" l="1"/>
  <c r="D57" i="1" s="1"/>
  <c r="E57" i="1"/>
  <c r="C58" i="1" l="1"/>
  <c r="D58" i="1" s="1"/>
  <c r="E58" i="1" s="1"/>
  <c r="C59" i="1" l="1"/>
  <c r="D59" i="1" s="1"/>
  <c r="E59" i="1" s="1"/>
  <c r="C60" i="1" l="1"/>
  <c r="D60" i="1" s="1"/>
  <c r="E60" i="1"/>
  <c r="C61" i="1" l="1"/>
  <c r="D61" i="1" s="1"/>
  <c r="E61" i="1" s="1"/>
  <c r="C62" i="1" l="1"/>
  <c r="D62" i="1" s="1"/>
  <c r="E62" i="1"/>
  <c r="C63" i="1" l="1"/>
  <c r="D63" i="1" s="1"/>
  <c r="E63" i="1" s="1"/>
  <c r="C64" i="1" l="1"/>
  <c r="D64" i="1" s="1"/>
  <c r="E64" i="1" s="1"/>
  <c r="C65" i="1" l="1"/>
  <c r="D65" i="1" s="1"/>
  <c r="E65" i="1" s="1"/>
  <c r="C66" i="1" l="1"/>
  <c r="D66" i="1" s="1"/>
  <c r="E66" i="1" s="1"/>
  <c r="E67" i="1" l="1"/>
  <c r="C67" i="1"/>
  <c r="D67" i="1" s="1"/>
  <c r="C68" i="1" l="1"/>
  <c r="D68" i="1" s="1"/>
  <c r="E68" i="1" s="1"/>
  <c r="E69" i="1" l="1"/>
  <c r="C69" i="1"/>
  <c r="D69" i="1" s="1"/>
</calcChain>
</file>

<file path=xl/sharedStrings.xml><?xml version="1.0" encoding="utf-8"?>
<sst xmlns="http://schemas.openxmlformats.org/spreadsheetml/2006/main" count="446" uniqueCount="275">
  <si>
    <t>Principal</t>
  </si>
  <si>
    <t>Monthly interest rate</t>
  </si>
  <si>
    <t>No. of monthly payments</t>
  </si>
  <si>
    <t>Monthly Payment</t>
  </si>
  <si>
    <t>&lt;- calculation of monthly repayment (5 marks)</t>
  </si>
  <si>
    <t>Month</t>
  </si>
  <si>
    <t>Repayment</t>
  </si>
  <si>
    <t>Interest Component</t>
  </si>
  <si>
    <t>Principal Component</t>
  </si>
  <si>
    <t>Balance Outstanding</t>
  </si>
  <si>
    <t>Total Interest Paid</t>
  </si>
  <si>
    <t>Loan Schedule - 15 marks</t>
  </si>
  <si>
    <t>1 mark</t>
  </si>
  <si>
    <t>5 marks</t>
  </si>
  <si>
    <t>4 marks</t>
  </si>
  <si>
    <t>Interest component of 10th repayment</t>
  </si>
  <si>
    <t>Principal component of 10th repayment</t>
  </si>
  <si>
    <t>Total Interest paid in 3rd year</t>
  </si>
  <si>
    <t>Total Principal repaid in 3rd year</t>
  </si>
  <si>
    <t>&lt;- 2 marks</t>
  </si>
  <si>
    <t>Solution:</t>
  </si>
  <si>
    <t>Here is the VBA code to implement the solution:</t>
  </si>
  <si>
    <t xml:space="preserve"> Step 1: Create the UserForm in VBA</t>
  </si>
  <si>
    <t>1. Insert a UserForm in the VBA Editor and name it `EmployeeDetails`.</t>
  </si>
  <si>
    <t>2. Add the following fields:</t>
  </si>
  <si>
    <t xml:space="preserve">   - TextBox for Employee Name (named `txtName`)</t>
  </si>
  <si>
    <t xml:space="preserve">   - TextBox for Employee ID (named `txtID`)</t>
  </si>
  <si>
    <t xml:space="preserve">   - ComboBox for Department (named `cmbDepartment`)</t>
  </si>
  <si>
    <t>3. Add three buttons:</t>
  </si>
  <si>
    <t xml:space="preserve">   - Add Employee (named `btnAddEmployee`)</t>
  </si>
  <si>
    <t xml:space="preserve">   - Clear (named `btnClear`)</t>
  </si>
  <si>
    <t xml:space="preserve">   - Close (named `btnClose`)</t>
  </si>
  <si>
    <t xml:space="preserve"> Step 2: VBA Code for Form Buttons</t>
  </si>
  <si>
    <t>```vba</t>
  </si>
  <si>
    <t>Private Sub btnAddEmployee_Click()</t>
  </si>
  <si>
    <t xml:space="preserve">    ' Validate if all fields are filled</t>
  </si>
  <si>
    <t xml:space="preserve">    If txtName.Text = "" Then</t>
  </si>
  <si>
    <t xml:space="preserve">        MsgBox "Please complete all fields", vbExclamation</t>
  </si>
  <si>
    <t xml:space="preserve">        txtName.SetFocus</t>
  </si>
  <si>
    <t xml:space="preserve">        Exit Sub</t>
  </si>
  <si>
    <t xml:space="preserve">    ElseIf txtID.Text = "" Then</t>
  </si>
  <si>
    <t xml:space="preserve">        txtID.SetFocus</t>
  </si>
  <si>
    <t xml:space="preserve">    ElseIf Not IsNumeric(txtID.Text) Then</t>
  </si>
  <si>
    <t xml:space="preserve">        MsgBox "Employee ID must be numeric", vbExclamation</t>
  </si>
  <si>
    <t xml:space="preserve">    ElseIf cmbDepartment.Value = "" Then</t>
  </si>
  <si>
    <t xml:space="preserve">        cmbDepartment.SetFocus</t>
  </si>
  <si>
    <t xml:space="preserve">    End If</t>
  </si>
  <si>
    <t xml:space="preserve">    ' Add record to "EmployeeData" sheet</t>
  </si>
  <si>
    <t xml:space="preserve">    Dim ws As Worksheet</t>
  </si>
  <si>
    <t xml:space="preserve">    Set ws = ThisWorkbook.Sheets("EmployeeData")</t>
  </si>
  <si>
    <t xml:space="preserve">    </t>
  </si>
  <si>
    <t xml:space="preserve">    Dim newRow As Long</t>
  </si>
  <si>
    <t xml:space="preserve">    newRow = ws.Cells(ws.Rows.Count, 1).End(xlUp).Row + 1</t>
  </si>
  <si>
    <t xml:space="preserve">    ws.Cells(newRow, 1).Value = txtName.Text</t>
  </si>
  <si>
    <t xml:space="preserve">    ws.Cells(newRow, 2).Value = txtID.Text</t>
  </si>
  <si>
    <t xml:space="preserve">    ws.Cells(newRow, 3).Value = cmbDepartment.Value</t>
  </si>
  <si>
    <t xml:space="preserve">    ' Clear the form and show confirmation</t>
  </si>
  <si>
    <t xml:space="preserve">    MsgBox "Welcome, " &amp; txtName.Text &amp; "!", vbInformation</t>
  </si>
  <si>
    <t xml:space="preserve">    Call btnClear_Click</t>
  </si>
  <si>
    <t>End Sub</t>
  </si>
  <si>
    <t>Private Sub btnClear_Click()</t>
  </si>
  <si>
    <t xml:space="preserve">    ' Reset all form fields</t>
  </si>
  <si>
    <t xml:space="preserve">    txtName.Text = ""</t>
  </si>
  <si>
    <t xml:space="preserve">    txtID.Text = ""</t>
  </si>
  <si>
    <t xml:space="preserve">    cmbDepartment.Value = ""</t>
  </si>
  <si>
    <t>Private Sub btnClose_Click()</t>
  </si>
  <si>
    <t xml:space="preserve">    ' Close the UserForm</t>
  </si>
  <si>
    <t xml:space="preserve">    Unload Me</t>
  </si>
  <si>
    <t>Private Sub UserForm_Initialize()</t>
  </si>
  <si>
    <t xml:space="preserve">    ' Populate the ComboBox with departments</t>
  </si>
  <si>
    <t xml:space="preserve">    cmbDepartment.AddItem "Finance"</t>
  </si>
  <si>
    <t xml:space="preserve">    cmbDepartment.AddItem "HR"</t>
  </si>
  <si>
    <t xml:space="preserve">    cmbDepartment.AddItem "IT"</t>
  </si>
  <si>
    <t xml:space="preserve">    cmbDepartment.AddItem "Marketing"</t>
  </si>
  <si>
    <t>```</t>
  </si>
  <si>
    <t xml:space="preserve"> Step 3: VBA Code for Workbook Events (Workbook_Open)</t>
  </si>
  <si>
    <t>1. Go to `ThisWorkbook` in the VBA Editor.</t>
  </si>
  <si>
    <t>2. Add the following code to display the message box and UserForm when the workbook opens:</t>
  </si>
  <si>
    <t>Private Sub Workbook_Open()</t>
  </si>
  <si>
    <t xml:space="preserve">    ' Display welcome message</t>
  </si>
  <si>
    <t xml:space="preserve">    MsgBox "Welcome to Employee Management System!", vbInformation, "Employee Details System"</t>
  </si>
  <si>
    <t xml:space="preserve">    ' Show the EmployeeDetails form</t>
  </si>
  <si>
    <t xml:space="preserve">    EmployeeDetails.Show</t>
  </si>
  <si>
    <t>Product ID</t>
  </si>
  <si>
    <t>Name</t>
  </si>
  <si>
    <t>Category</t>
  </si>
  <si>
    <t>Supplier</t>
  </si>
  <si>
    <t>Cost Price</t>
  </si>
  <si>
    <t>Selling Price</t>
  </si>
  <si>
    <t>Initial Stock</t>
  </si>
  <si>
    <t>Restock Threshold</t>
  </si>
  <si>
    <t>P001</t>
  </si>
  <si>
    <t>Wireless Mouse</t>
  </si>
  <si>
    <t>Electronics</t>
  </si>
  <si>
    <t>Supplier A</t>
  </si>
  <si>
    <t>P002</t>
  </si>
  <si>
    <t>USB-C Cable</t>
  </si>
  <si>
    <t>Accessories</t>
  </si>
  <si>
    <t>Supplier B</t>
  </si>
  <si>
    <t>P003</t>
  </si>
  <si>
    <t>Bluetooth Speaker</t>
  </si>
  <si>
    <t>P004</t>
  </si>
  <si>
    <t>Portable Charger</t>
  </si>
  <si>
    <t>Supplier C</t>
  </si>
  <si>
    <t>P005</t>
  </si>
  <si>
    <t>Gaming Headset</t>
  </si>
  <si>
    <t>Supplier D</t>
  </si>
  <si>
    <t>P006</t>
  </si>
  <si>
    <t>Laptop Stand</t>
  </si>
  <si>
    <t>Supplier E</t>
  </si>
  <si>
    <t>P007</t>
  </si>
  <si>
    <t>Mechanical Keyboard</t>
  </si>
  <si>
    <t>P008</t>
  </si>
  <si>
    <t>External Hard Drive</t>
  </si>
  <si>
    <t>Supplier F</t>
  </si>
  <si>
    <t>P009</t>
  </si>
  <si>
    <t>Wireless Earbuds</t>
  </si>
  <si>
    <t>P010</t>
  </si>
  <si>
    <t>Smartphone Case</t>
  </si>
  <si>
    <t>P011</t>
  </si>
  <si>
    <t>HDMI Cable</t>
  </si>
  <si>
    <t>P012</t>
  </si>
  <si>
    <t>USB Flash Drive</t>
  </si>
  <si>
    <t>P013</t>
  </si>
  <si>
    <t>Smartwatch</t>
  </si>
  <si>
    <t>P014</t>
  </si>
  <si>
    <t>Tablet Stand</t>
  </si>
  <si>
    <t>P015</t>
  </si>
  <si>
    <t>Noise Cancelling Headphones</t>
  </si>
  <si>
    <t>P016</t>
  </si>
  <si>
    <t>Fitness Tracker</t>
  </si>
  <si>
    <t>P017</t>
  </si>
  <si>
    <t>Screen Protector</t>
  </si>
  <si>
    <t>P018</t>
  </si>
  <si>
    <t>Power Bank</t>
  </si>
  <si>
    <t>P019</t>
  </si>
  <si>
    <t>Wireless Charger</t>
  </si>
  <si>
    <t>P020</t>
  </si>
  <si>
    <t>Digital Camera</t>
  </si>
  <si>
    <t>P021</t>
  </si>
  <si>
    <t>USB Hub</t>
  </si>
  <si>
    <t>P022</t>
  </si>
  <si>
    <t>Portable SSD</t>
  </si>
  <si>
    <t>P023</t>
  </si>
  <si>
    <t>Wireless Keyboard</t>
  </si>
  <si>
    <t>P024</t>
  </si>
  <si>
    <t>Laptop Cooling Pad</t>
  </si>
  <si>
    <t>P025</t>
  </si>
  <si>
    <t>Action Camera</t>
  </si>
  <si>
    <t>Date</t>
  </si>
  <si>
    <t>Quantity Sold</t>
  </si>
  <si>
    <t>Total Sale Amount</t>
  </si>
  <si>
    <t>15-01-2024</t>
  </si>
  <si>
    <t>18-01-2024</t>
  </si>
  <si>
    <t>20-01-2024</t>
  </si>
  <si>
    <t>23-01-2024</t>
  </si>
  <si>
    <t>25-01-2024</t>
  </si>
  <si>
    <t>28-01-2024</t>
  </si>
  <si>
    <t>30-01-2024</t>
  </si>
  <si>
    <t>13-02-2024</t>
  </si>
  <si>
    <t>16-02-2024</t>
  </si>
  <si>
    <t>20-02-2024</t>
  </si>
  <si>
    <t>23-02-2024</t>
  </si>
  <si>
    <t>27-02-2024</t>
  </si>
  <si>
    <t>15-03-2024</t>
  </si>
  <si>
    <t>18-03-2024</t>
  </si>
  <si>
    <t>21-03-2024</t>
  </si>
  <si>
    <t>25-03-2024</t>
  </si>
  <si>
    <t>28-03-2024</t>
  </si>
  <si>
    <t>16-04-2024</t>
  </si>
  <si>
    <t>19-04-2024</t>
  </si>
  <si>
    <t>23-04-2024</t>
  </si>
  <si>
    <t>26-04-2024</t>
  </si>
  <si>
    <t>30-04-2024</t>
  </si>
  <si>
    <t>16-05-2024</t>
  </si>
  <si>
    <t>19-05-2024</t>
  </si>
  <si>
    <t>23-05-2024</t>
  </si>
  <si>
    <t>27-05-2024</t>
  </si>
  <si>
    <t>15-06-2024</t>
  </si>
  <si>
    <t>19-06-2024</t>
  </si>
  <si>
    <t>23-06-2024</t>
  </si>
  <si>
    <t>27-06-2024</t>
  </si>
  <si>
    <t>13-07-2024</t>
  </si>
  <si>
    <t>17-07-2024</t>
  </si>
  <si>
    <t>21-07-2024</t>
  </si>
  <si>
    <t>25-07-2024</t>
  </si>
  <si>
    <t>29-07-2024</t>
  </si>
  <si>
    <t>14-08-2024</t>
  </si>
  <si>
    <t>18-08-2024</t>
  </si>
  <si>
    <t>22-08-2024</t>
  </si>
  <si>
    <t>26-08-2024</t>
  </si>
  <si>
    <t>13-09-2024</t>
  </si>
  <si>
    <t>17-09-2024</t>
  </si>
  <si>
    <t>21-09-2024</t>
  </si>
  <si>
    <t>25-09-2024</t>
  </si>
  <si>
    <t>29-09-2024</t>
  </si>
  <si>
    <t>15-10-2024</t>
  </si>
  <si>
    <t>19-10-2024</t>
  </si>
  <si>
    <t>23-10-2024</t>
  </si>
  <si>
    <t>27-10-2024</t>
  </si>
  <si>
    <t>31-10-2024</t>
  </si>
  <si>
    <t>15-11-2024</t>
  </si>
  <si>
    <t>19-11-2024</t>
  </si>
  <si>
    <t>23-11-2024</t>
  </si>
  <si>
    <t>27-11-2024</t>
  </si>
  <si>
    <t>13-12-2024</t>
  </si>
  <si>
    <t>17-12-2024</t>
  </si>
  <si>
    <t>21-12-2024</t>
  </si>
  <si>
    <t>25-12-2024</t>
  </si>
  <si>
    <t>29-12-2024</t>
  </si>
  <si>
    <t>Product Data</t>
  </si>
  <si>
    <t>Sales Data</t>
  </si>
  <si>
    <t>Q1 A</t>
  </si>
  <si>
    <t>Revenue generated by Bluetooth Speaker (Product ID P003) and Power Bank (Product ID P018)</t>
  </si>
  <si>
    <t>Q1 B</t>
  </si>
  <si>
    <t>What is the average, minimum and maximum selling price of all products sold?</t>
  </si>
  <si>
    <t>Average</t>
  </si>
  <si>
    <t>Minimum</t>
  </si>
  <si>
    <t>Maximum</t>
  </si>
  <si>
    <t>Q1 C</t>
  </si>
  <si>
    <t xml:space="preserve">Combine product name and category into a single column. </t>
  </si>
  <si>
    <t>Q3 C - Solution</t>
  </si>
  <si>
    <t>Product ID &amp; Name</t>
  </si>
  <si>
    <t>Footballer</t>
  </si>
  <si>
    <t>Salary p.m.</t>
  </si>
  <si>
    <t>Yellow Cards</t>
  </si>
  <si>
    <t>Red Cards</t>
  </si>
  <si>
    <t>Action to take</t>
  </si>
  <si>
    <t>Wayne Rooney</t>
  </si>
  <si>
    <t>Robin van Persie</t>
  </si>
  <si>
    <t>Lionel Messi</t>
  </si>
  <si>
    <t>Cristiano Ronaldo</t>
  </si>
  <si>
    <t>Fernando Torres</t>
  </si>
  <si>
    <t>Gareth Bale</t>
  </si>
  <si>
    <t>David Silva</t>
  </si>
  <si>
    <t>Frank Lampard</t>
  </si>
  <si>
    <t>Carlos Tevez</t>
  </si>
  <si>
    <t>Didier Drogba</t>
  </si>
  <si>
    <t>Start text</t>
  </si>
  <si>
    <t>Count</t>
  </si>
  <si>
    <t>No A</t>
  </si>
  <si>
    <t>Fine</t>
  </si>
  <si>
    <t>Total</t>
  </si>
  <si>
    <t>Site Location</t>
  </si>
  <si>
    <t>Overall Result</t>
  </si>
  <si>
    <t>Next Check Due</t>
  </si>
  <si>
    <t>Toddlers</t>
  </si>
  <si>
    <t>Sand</t>
  </si>
  <si>
    <t>Adventure</t>
  </si>
  <si>
    <t>Mixed</t>
  </si>
  <si>
    <t>(All)</t>
  </si>
  <si>
    <t>Row Labels</t>
  </si>
  <si>
    <t>Count of Days til next check</t>
  </si>
  <si>
    <t>Grand Total</t>
  </si>
  <si>
    <t>Sub bonus()</t>
  </si>
  <si>
    <t>Const sale_pr As Integer = 20</t>
  </si>
  <si>
    <t>Dim Units As Integer</t>
  </si>
  <si>
    <t>Dim bonus As Double</t>
  </si>
  <si>
    <t>Units = InputBox("No of Units", "Total Business")</t>
  </si>
  <si>
    <t>Select Case Units</t>
  </si>
  <si>
    <t>Case 1000</t>
  </si>
  <si>
    <t>bonus = 0.25</t>
  </si>
  <si>
    <t>Case 750 To 999</t>
  </si>
  <si>
    <t>bonus = 0.2</t>
  </si>
  <si>
    <t>Case 500 To 749</t>
  </si>
  <si>
    <t>bonus = 0.15</t>
  </si>
  <si>
    <t>Case 250 To 499</t>
  </si>
  <si>
    <t>bonus = 0.1</t>
  </si>
  <si>
    <t>Case 1 To 249</t>
  </si>
  <si>
    <t>bonus = 0.05</t>
  </si>
  <si>
    <t>Case 0</t>
  </si>
  <si>
    <t>bonus = 0</t>
  </si>
  <si>
    <t>End Select</t>
  </si>
  <si>
    <t>Total_Bonus = Units * bonus * sale_pr</t>
  </si>
  <si>
    <t>MsgBox "You have earned a bonus of " &amp; Total_Bonus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</si>
</sst>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£&quot;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10" fontId="0" fillId="0" borderId="0" xfId="1" applyNumberFormat="1" applyFont="1"/>
    <xf numFmtId="6" fontId="0" fillId="0" borderId="0" xfId="0" applyNumberFormat="1"/>
    <xf numFmtId="8" fontId="0" fillId="2" borderId="0" xfId="0" applyNumberFormat="1" applyFill="1"/>
    <xf numFmtId="0" fontId="0" fillId="0" borderId="1" xfId="0" applyBorder="1"/>
    <xf numFmtId="44" fontId="0" fillId="0" borderId="1" xfId="0" applyNumberFormat="1" applyBorder="1"/>
    <xf numFmtId="6" fontId="0" fillId="0" borderId="1" xfId="0" applyNumberFormat="1" applyBorder="1"/>
    <xf numFmtId="8" fontId="0" fillId="0" borderId="1" xfId="0" applyNumberFormat="1" applyBorder="1"/>
    <xf numFmtId="44" fontId="0" fillId="2" borderId="0" xfId="0" applyNumberFormat="1" applyFill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64" fontId="0" fillId="3" borderId="0" xfId="2" applyNumberFormat="1" applyFont="1" applyFill="1"/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right" indent="1"/>
    </xf>
    <xf numFmtId="165" fontId="0" fillId="0" borderId="1" xfId="0" applyNumberFormat="1" applyBorder="1" applyAlignment="1">
      <alignment horizontal="right" indent="1"/>
    </xf>
    <xf numFmtId="0" fontId="0" fillId="0" borderId="1" xfId="0" applyBorder="1" applyAlignment="1">
      <alignment horizontal="right" indent="1"/>
    </xf>
    <xf numFmtId="0" fontId="0" fillId="0" borderId="0" xfId="0" applyAlignment="1">
      <alignment horizontal="left"/>
    </xf>
    <xf numFmtId="10" fontId="0" fillId="0" borderId="0" xfId="0" applyNumberFormat="1"/>
    <xf numFmtId="0" fontId="0" fillId="0" borderId="1" xfId="0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anch/Downloads/MSc_Excel_Assignment%201_Solutions%20(1)/Assignment%20Unit%201%20S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ineel doshi" refreshedDate="44877.6635193287" createdVersion="6" refreshedVersion="6" minRefreshableVersion="3" recordCount="41" xr:uid="{6152EF86-2715-4FE8-AB2F-0AB7D878CDCE}">
  <cacheSource type="worksheet">
    <worksheetSource ref="A3:K44" sheet="Playground Data" r:id="rId2"/>
  </cacheSource>
  <cacheFields count="11">
    <cacheField name="Site Code" numFmtId="0">
      <sharedItems/>
    </cacheField>
    <cacheField name="Site Location" numFmtId="0">
      <sharedItems count="41">
        <s v="Hope Valley, BB19 8MK"/>
        <s v="Yarrow Water Park, BB46 2EW"/>
        <s v="Edgely Lane, BB2 7FY"/>
        <s v="Rivington Drive, BB19 1JY"/>
        <s v="Vimto Raod, BB21 3AZ"/>
        <s v="Robin Walk, BB9 3WS"/>
        <s v="Herring Drive, BB15 6FF"/>
        <s v="Flowery Fields, BB5 9KH"/>
        <s v="Burnage Close, BB6 8SD"/>
        <s v="Turley Road, BB38 3EW"/>
        <s v="Davinia Drive, BB1 3DS"/>
        <s v="High Lane, BB27 5TY"/>
        <s v="Darley Dale Walk, BB19 7DF"/>
        <s v="Harrop Fields, BB23 6CX"/>
        <s v="Trueman Crescent, BB11 7HH"/>
        <s v="Pines Close, BB47 7XX"/>
        <s v="Bradford Close, BB31 8FT"/>
        <s v="Finchley Road, BB31 9JJ"/>
        <s v="Grange View, BB16 8FT"/>
        <s v="Howards Park, BB27 8NB"/>
        <s v="Wright Raod, BB13 7GG"/>
        <s v="Barley Close, BB12 9PY"/>
        <s v="Leyton Drive, BB7 6CV"/>
        <s v="Flinstone Drive, BB2 8KS"/>
        <s v="Elton Close, BB12 6DS"/>
        <s v="Carlisle Walk, BB33 9HH"/>
        <s v="Winners Lane, BB31 8HJ"/>
        <s v="Yates Walk, BB19 9FT"/>
        <s v="Beaufort Gardens, BB8 9HG"/>
        <s v="Marton Raod, BB17 4YU"/>
        <s v="Golden Park, BB21 5RD"/>
        <s v="Thorpe Park, BB11 9JB"/>
        <s v="Poppy Close, BB18 9HH"/>
        <s v="Emily Lane, BB39 2WD"/>
        <s v="Gibble Gabble, BB26 4ED"/>
        <s v="Langley Road, BB16 5XD"/>
        <s v="Grange Fields BB9 1HY"/>
        <s v="Arlington Close, BB9 7SD"/>
        <s v="Church Fold, BB6 7FF"/>
        <s v="Ribble Gardens, BB4 7FG"/>
        <s v="Kielder Drive, BB14 2QW"/>
      </sharedItems>
    </cacheField>
    <cacheField name="Site Type" numFmtId="0">
      <sharedItems count="4">
        <s v="Toddlers"/>
        <s v="Sand"/>
        <s v="Adventure"/>
        <s v="Mixed"/>
      </sharedItems>
    </cacheField>
    <cacheField name="Swings" numFmtId="0">
      <sharedItems containsSemiMixedTypes="0" containsString="0" containsNumber="1" containsInteger="1" minValue="5" maxValue="9"/>
    </cacheField>
    <cacheField name="Slides" numFmtId="0">
      <sharedItems containsSemiMixedTypes="0" containsString="0" containsNumber="1" containsInteger="1" minValue="4" maxValue="9"/>
    </cacheField>
    <cacheField name="Rocker" numFmtId="0">
      <sharedItems containsSemiMixedTypes="0" containsString="0" containsNumber="1" containsInteger="1" minValue="4" maxValue="9"/>
    </cacheField>
    <cacheField name="Overall Result" numFmtId="0">
      <sharedItems count="2">
        <s v="Pass"/>
        <s v="Fail"/>
      </sharedItems>
    </cacheField>
    <cacheField name="Last Check Date" numFmtId="14">
      <sharedItems containsSemiMixedTypes="0" containsNonDate="0" containsDate="1" containsString="0" minDate="2020-12-03T00:00:00" maxDate="2021-07-28T00:00:00"/>
    </cacheField>
    <cacheField name="Next Check Due" numFmtId="14">
      <sharedItems containsSemiMixedTypes="0" containsNonDate="0" containsDate="1" containsString="0" minDate="2021-06-07T00:00:00" maxDate="2022-01-30T00:00:00" count="35">
        <d v="2021-12-27T00:00:00"/>
        <d v="2021-10-18T00:00:00"/>
        <d v="2021-06-15T00:00:00"/>
        <d v="2022-01-29T00:00:00"/>
        <d v="2021-09-05T00:00:00"/>
        <d v="2022-01-13T00:00:00"/>
        <d v="2021-09-12T00:00:00"/>
        <d v="2021-09-08T00:00:00"/>
        <d v="2021-11-24T00:00:00"/>
        <d v="2021-12-18T00:00:00"/>
        <d v="2022-01-03T00:00:00"/>
        <d v="2021-11-17T00:00:00"/>
        <d v="2021-08-10T00:00:00"/>
        <d v="2021-10-24T00:00:00"/>
        <d v="2021-09-25T00:00:00"/>
        <d v="2021-12-07T00:00:00"/>
        <d v="2021-09-18T00:00:00"/>
        <d v="2021-09-30T00:00:00"/>
        <d v="2021-12-13T00:00:00"/>
        <d v="2021-12-25T00:00:00"/>
        <d v="2021-06-07T00:00:00"/>
        <d v="2021-09-20T00:00:00"/>
        <d v="2021-09-04T00:00:00"/>
        <d v="2021-11-05T00:00:00"/>
        <d v="2021-08-13T00:00:00"/>
        <d v="2022-01-14T00:00:00"/>
        <d v="2021-11-12T00:00:00"/>
        <d v="2021-10-16T00:00:00"/>
        <d v="2021-07-21T00:00:00"/>
        <d v="2021-08-06T00:00:00"/>
        <d v="2021-07-08T00:00:00"/>
        <d v="2021-11-03T00:00:00"/>
        <d v="2021-12-19T00:00:00"/>
        <d v="2021-10-01T00:00:00"/>
        <d v="2022-01-11T00:00:00"/>
      </sharedItems>
    </cacheField>
    <cacheField name="Days til next check" numFmtId="0">
      <sharedItems containsSemiMixedTypes="0" containsString="0" containsNumber="1" containsInteger="1" minValue="-523" maxValue="47" count="65">
        <n v="10"/>
        <n v="16"/>
        <n v="-11"/>
        <n v="-14"/>
        <n v="-13"/>
        <n v="12"/>
        <n v="1"/>
        <n v="-9"/>
        <n v="2"/>
        <n v="-18"/>
        <n v="-1"/>
        <n v="-6"/>
        <n v="9"/>
        <n v="5"/>
        <n v="33"/>
        <n v="8"/>
        <n v="-23"/>
        <n v="39"/>
        <n v="35"/>
        <n v="32"/>
        <n v="36"/>
        <n v="43"/>
        <n v="47"/>
        <n v="30"/>
        <n v="-8"/>
        <n v="13"/>
        <n v="31"/>
        <n v="-25"/>
        <n v="6"/>
        <n v="-12"/>
        <n v="-374" u="1"/>
        <n v="-303" u="1"/>
        <n v="-390" u="1"/>
        <n v="-322" u="1"/>
        <n v="-328" u="1"/>
        <n v="-302" u="1"/>
        <n v="-360" u="1"/>
        <n v="-418" u="1"/>
        <n v="-305" u="1"/>
        <n v="-334" u="1"/>
        <n v="-434" u="1"/>
        <n v="-463" u="1"/>
        <n v="-392" u="1"/>
        <n v="-492" u="1"/>
        <n v="-479" u="1"/>
        <n v="-408" u="1"/>
        <n v="-353" u="1"/>
        <n v="-523" u="1"/>
        <n v="-340" u="1"/>
        <n v="-456" u="1"/>
        <n v="-372" u="1"/>
        <n v="-430" u="1"/>
        <n v="-459" u="1"/>
        <n v="-433" u="1"/>
        <n v="-320" u="1"/>
        <n v="-420" u="1"/>
        <n v="-515" u="1"/>
        <n v="-407" u="1"/>
        <n v="-365" u="1"/>
        <n v="-426" u="1"/>
        <n v="-384" u="1"/>
        <n v="-313" u="1"/>
        <n v="-413" u="1"/>
        <n v="-329" u="1"/>
        <n v="-287" u="1"/>
      </sharedItems>
      <fieldGroup base="9">
        <rangePr autoStart="0" autoEnd="0" startNum="-25" endNum="50" groupInterval="5"/>
        <groupItems count="17">
          <s v="&lt;-25"/>
          <s v="-25--21"/>
          <s v="-20--16"/>
          <s v="-15--11"/>
          <s v="-10--6"/>
          <s v="-5--1"/>
          <s v="0-4"/>
          <s v="5-9"/>
          <s v="10-14"/>
          <s v="15-19"/>
          <s v="20-24"/>
          <s v="25-29"/>
          <s v="30-34"/>
          <s v="35-39"/>
          <s v="40-44"/>
          <s v="45-50"/>
          <s v="&gt;50"/>
        </groupItems>
      </fieldGroup>
    </cacheField>
    <cacheField name="Overdue?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B05/112"/>
    <x v="0"/>
    <x v="0"/>
    <n v="8"/>
    <n v="8"/>
    <n v="8"/>
    <x v="0"/>
    <d v="2021-06-24T00:00:00"/>
    <x v="0"/>
    <x v="0"/>
    <s v="-"/>
  </r>
  <r>
    <s v="B05/115"/>
    <x v="1"/>
    <x v="1"/>
    <n v="8"/>
    <n v="9"/>
    <n v="8"/>
    <x v="0"/>
    <d v="2021-04-15T00:00:00"/>
    <x v="1"/>
    <x v="1"/>
    <s v="-"/>
  </r>
  <r>
    <s v="B05/131"/>
    <x v="2"/>
    <x v="2"/>
    <n v="8"/>
    <n v="9"/>
    <n v="8"/>
    <x v="0"/>
    <d v="2020-12-11T00:00:00"/>
    <x v="2"/>
    <x v="1"/>
    <s v="-"/>
  </r>
  <r>
    <s v="B05/134"/>
    <x v="3"/>
    <x v="3"/>
    <n v="7"/>
    <n v="6"/>
    <n v="7"/>
    <x v="1"/>
    <d v="2021-07-27T00:00:00"/>
    <x v="3"/>
    <x v="2"/>
    <s v="Overdue"/>
  </r>
  <r>
    <s v="B05/135"/>
    <x v="4"/>
    <x v="1"/>
    <n v="7"/>
    <n v="7"/>
    <n v="8"/>
    <x v="0"/>
    <d v="2021-03-03T00:00:00"/>
    <x v="4"/>
    <x v="3"/>
    <s v="Overdue"/>
  </r>
  <r>
    <s v="B05/203"/>
    <x v="5"/>
    <x v="1"/>
    <n v="8"/>
    <n v="9"/>
    <n v="8"/>
    <x v="0"/>
    <d v="2021-07-11T00:00:00"/>
    <x v="5"/>
    <x v="4"/>
    <s v="Overdue"/>
  </r>
  <r>
    <s v="B05/221"/>
    <x v="6"/>
    <x v="0"/>
    <n v="6"/>
    <n v="8"/>
    <n v="7"/>
    <x v="1"/>
    <d v="2021-03-10T00:00:00"/>
    <x v="6"/>
    <x v="5"/>
    <s v="-"/>
  </r>
  <r>
    <s v="B05/234"/>
    <x v="7"/>
    <x v="1"/>
    <n v="9"/>
    <n v="7"/>
    <n v="9"/>
    <x v="0"/>
    <d v="2021-03-06T00:00:00"/>
    <x v="7"/>
    <x v="6"/>
    <s v="-"/>
  </r>
  <r>
    <s v="B05/341"/>
    <x v="8"/>
    <x v="0"/>
    <n v="9"/>
    <n v="8"/>
    <n v="8"/>
    <x v="0"/>
    <d v="2021-05-22T00:00:00"/>
    <x v="8"/>
    <x v="7"/>
    <s v="Overdue"/>
  </r>
  <r>
    <s v="B16/113"/>
    <x v="9"/>
    <x v="1"/>
    <n v="8"/>
    <n v="8"/>
    <n v="9"/>
    <x v="0"/>
    <d v="2021-06-15T00:00:00"/>
    <x v="9"/>
    <x v="3"/>
    <s v="Overdue"/>
  </r>
  <r>
    <s v="B16/189"/>
    <x v="10"/>
    <x v="2"/>
    <n v="8"/>
    <n v="8"/>
    <n v="7"/>
    <x v="1"/>
    <d v="2021-07-01T00:00:00"/>
    <x v="10"/>
    <x v="6"/>
    <s v="-"/>
  </r>
  <r>
    <s v="B16/442"/>
    <x v="11"/>
    <x v="1"/>
    <n v="8"/>
    <n v="8"/>
    <n v="9"/>
    <x v="0"/>
    <d v="2021-06-24T00:00:00"/>
    <x v="0"/>
    <x v="8"/>
    <s v="-"/>
  </r>
  <r>
    <s v="B21/111"/>
    <x v="12"/>
    <x v="3"/>
    <n v="6"/>
    <n v="6"/>
    <n v="5"/>
    <x v="1"/>
    <d v="2021-05-15T00:00:00"/>
    <x v="11"/>
    <x v="5"/>
    <s v="-"/>
  </r>
  <r>
    <s v="B21/128"/>
    <x v="13"/>
    <x v="1"/>
    <n v="9"/>
    <n v="8"/>
    <n v="8"/>
    <x v="0"/>
    <d v="2021-07-11T00:00:00"/>
    <x v="5"/>
    <x v="9"/>
    <s v="Overdue"/>
  </r>
  <r>
    <s v="B21/188"/>
    <x v="14"/>
    <x v="2"/>
    <n v="7"/>
    <n v="9"/>
    <n v="8"/>
    <x v="0"/>
    <d v="2021-02-05T00:00:00"/>
    <x v="12"/>
    <x v="10"/>
    <s v="Overdue"/>
  </r>
  <r>
    <s v="B21/190"/>
    <x v="15"/>
    <x v="2"/>
    <n v="9"/>
    <n v="8"/>
    <n v="8"/>
    <x v="0"/>
    <d v="2021-04-21T00:00:00"/>
    <x v="13"/>
    <x v="11"/>
    <s v="Overdue"/>
  </r>
  <r>
    <s v="B21/224"/>
    <x v="16"/>
    <x v="0"/>
    <n v="9"/>
    <n v="8"/>
    <n v="9"/>
    <x v="0"/>
    <d v="2021-03-23T00:00:00"/>
    <x v="14"/>
    <x v="12"/>
    <s v="-"/>
  </r>
  <r>
    <s v="B21/346"/>
    <x v="17"/>
    <x v="3"/>
    <n v="9"/>
    <n v="9"/>
    <n v="9"/>
    <x v="0"/>
    <d v="2021-06-04T00:00:00"/>
    <x v="15"/>
    <x v="13"/>
    <s v="-"/>
  </r>
  <r>
    <s v="B21/881"/>
    <x v="18"/>
    <x v="2"/>
    <n v="9"/>
    <n v="9"/>
    <n v="9"/>
    <x v="0"/>
    <d v="2021-03-16T00:00:00"/>
    <x v="16"/>
    <x v="14"/>
    <s v="-"/>
  </r>
  <r>
    <s v="B54/871"/>
    <x v="19"/>
    <x v="2"/>
    <n v="7"/>
    <n v="8"/>
    <n v="7"/>
    <x v="1"/>
    <d v="2021-06-04T00:00:00"/>
    <x v="15"/>
    <x v="15"/>
    <s v="-"/>
  </r>
  <r>
    <s v="B54/885"/>
    <x v="20"/>
    <x v="0"/>
    <n v="7"/>
    <n v="7"/>
    <n v="8"/>
    <x v="0"/>
    <d v="2021-05-22T00:00:00"/>
    <x v="8"/>
    <x v="16"/>
    <s v="Overdue"/>
  </r>
  <r>
    <s v="B54/887"/>
    <x v="21"/>
    <x v="0"/>
    <n v="7"/>
    <n v="9"/>
    <n v="8"/>
    <x v="0"/>
    <d v="2021-03-28T00:00:00"/>
    <x v="17"/>
    <x v="17"/>
    <s v="-"/>
  </r>
  <r>
    <s v="B54/889"/>
    <x v="22"/>
    <x v="2"/>
    <n v="7"/>
    <n v="4"/>
    <n v="8"/>
    <x v="1"/>
    <d v="2021-06-10T00:00:00"/>
    <x v="18"/>
    <x v="18"/>
    <s v="-"/>
  </r>
  <r>
    <s v="B54/987"/>
    <x v="23"/>
    <x v="3"/>
    <n v="8"/>
    <n v="9"/>
    <n v="9"/>
    <x v="0"/>
    <d v="2021-06-22T00:00:00"/>
    <x v="19"/>
    <x v="19"/>
    <s v="-"/>
  </r>
  <r>
    <s v="B65/131"/>
    <x v="24"/>
    <x v="1"/>
    <n v="9"/>
    <n v="8"/>
    <n v="9"/>
    <x v="0"/>
    <d v="2020-12-03T00:00:00"/>
    <x v="20"/>
    <x v="20"/>
    <s v="-"/>
  </r>
  <r>
    <s v="B65/756"/>
    <x v="25"/>
    <x v="3"/>
    <n v="5"/>
    <n v="8"/>
    <n v="4"/>
    <x v="1"/>
    <d v="2021-03-18T00:00:00"/>
    <x v="21"/>
    <x v="21"/>
    <s v="-"/>
  </r>
  <r>
    <s v="B65/757"/>
    <x v="26"/>
    <x v="1"/>
    <n v="9"/>
    <n v="8"/>
    <n v="9"/>
    <x v="0"/>
    <d v="2021-03-02T00:00:00"/>
    <x v="22"/>
    <x v="22"/>
    <s v="-"/>
  </r>
  <r>
    <s v="B65/870"/>
    <x v="27"/>
    <x v="0"/>
    <n v="9"/>
    <n v="9"/>
    <n v="8"/>
    <x v="0"/>
    <d v="2021-05-03T00:00:00"/>
    <x v="23"/>
    <x v="23"/>
    <s v="-"/>
  </r>
  <r>
    <s v="B65/871"/>
    <x v="28"/>
    <x v="2"/>
    <n v="6"/>
    <n v="8"/>
    <n v="7"/>
    <x v="1"/>
    <d v="2021-02-08T00:00:00"/>
    <x v="24"/>
    <x v="24"/>
    <s v="Overdue"/>
  </r>
  <r>
    <s v="B65/872"/>
    <x v="29"/>
    <x v="2"/>
    <n v="7"/>
    <n v="8"/>
    <n v="9"/>
    <x v="0"/>
    <d v="2021-07-12T00:00:00"/>
    <x v="25"/>
    <x v="25"/>
    <s v="-"/>
  </r>
  <r>
    <s v="B65/878"/>
    <x v="30"/>
    <x v="2"/>
    <n v="6"/>
    <n v="6"/>
    <n v="6"/>
    <x v="1"/>
    <d v="2021-05-10T00:00:00"/>
    <x v="26"/>
    <x v="18"/>
    <s v="-"/>
  </r>
  <r>
    <s v="B65/991"/>
    <x v="31"/>
    <x v="2"/>
    <n v="7"/>
    <n v="8"/>
    <n v="8"/>
    <x v="0"/>
    <d v="2021-04-13T00:00:00"/>
    <x v="27"/>
    <x v="7"/>
    <s v="Overdue"/>
  </r>
  <r>
    <s v="B65/993"/>
    <x v="32"/>
    <x v="1"/>
    <n v="8"/>
    <n v="6"/>
    <n v="8"/>
    <x v="1"/>
    <d v="2021-05-15T00:00:00"/>
    <x v="11"/>
    <x v="5"/>
    <s v="-"/>
  </r>
  <r>
    <s v="B65/997"/>
    <x v="33"/>
    <x v="3"/>
    <n v="5"/>
    <n v="7"/>
    <n v="7"/>
    <x v="1"/>
    <d v="2021-01-16T00:00:00"/>
    <x v="28"/>
    <x v="26"/>
    <s v="-"/>
  </r>
  <r>
    <s v="B81/156"/>
    <x v="34"/>
    <x v="2"/>
    <n v="8"/>
    <n v="8"/>
    <n v="8"/>
    <x v="0"/>
    <d v="2021-02-01T00:00:00"/>
    <x v="29"/>
    <x v="16"/>
    <s v="Overdue"/>
  </r>
  <r>
    <s v="B81/157"/>
    <x v="35"/>
    <x v="0"/>
    <n v="8"/>
    <n v="8"/>
    <n v="6"/>
    <x v="1"/>
    <d v="2021-01-03T00:00:00"/>
    <x v="30"/>
    <x v="27"/>
    <s v="Overdue"/>
  </r>
  <r>
    <s v="B81/222"/>
    <x v="36"/>
    <x v="0"/>
    <n v="9"/>
    <n v="8"/>
    <n v="8"/>
    <x v="0"/>
    <d v="2021-05-01T00:00:00"/>
    <x v="31"/>
    <x v="11"/>
    <s v="Overdue"/>
  </r>
  <r>
    <s v="B81/755"/>
    <x v="37"/>
    <x v="0"/>
    <n v="8"/>
    <n v="9"/>
    <n v="7"/>
    <x v="1"/>
    <d v="2021-06-16T00:00:00"/>
    <x v="32"/>
    <x v="9"/>
    <s v="Overdue"/>
  </r>
  <r>
    <s v="B81/756"/>
    <x v="38"/>
    <x v="1"/>
    <n v="8"/>
    <n v="9"/>
    <n v="8"/>
    <x v="0"/>
    <d v="2021-03-29T00:00:00"/>
    <x v="33"/>
    <x v="5"/>
    <s v="-"/>
  </r>
  <r>
    <s v="B81/771"/>
    <x v="39"/>
    <x v="1"/>
    <n v="7"/>
    <n v="8"/>
    <n v="9"/>
    <x v="0"/>
    <d v="2021-04-13T00:00:00"/>
    <x v="27"/>
    <x v="28"/>
    <s v="-"/>
  </r>
  <r>
    <s v="B81/777"/>
    <x v="40"/>
    <x v="3"/>
    <n v="6"/>
    <n v="4"/>
    <n v="7"/>
    <x v="1"/>
    <d v="2021-07-09T00:00:00"/>
    <x v="34"/>
    <x v="29"/>
    <s v="Overdu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F5677F-4A60-4E04-B740-BD8F13534132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6:C11" firstHeaderRow="1" firstDataRow="1" firstDataCol="1" rowPageCount="3" colPageCount="1"/>
  <pivotFields count="11">
    <pivotField showAll="0"/>
    <pivotField axis="axisPage" showAll="0">
      <items count="42">
        <item x="37"/>
        <item x="21"/>
        <item x="28"/>
        <item x="16"/>
        <item x="8"/>
        <item x="25"/>
        <item x="38"/>
        <item x="12"/>
        <item x="10"/>
        <item x="2"/>
        <item x="24"/>
        <item x="33"/>
        <item x="17"/>
        <item x="23"/>
        <item x="7"/>
        <item x="34"/>
        <item x="30"/>
        <item x="36"/>
        <item x="18"/>
        <item x="13"/>
        <item x="6"/>
        <item x="11"/>
        <item x="0"/>
        <item x="19"/>
        <item x="40"/>
        <item x="35"/>
        <item x="22"/>
        <item x="29"/>
        <item x="15"/>
        <item x="32"/>
        <item x="39"/>
        <item x="3"/>
        <item x="5"/>
        <item x="31"/>
        <item x="14"/>
        <item x="9"/>
        <item x="4"/>
        <item x="26"/>
        <item x="20"/>
        <item x="1"/>
        <item x="27"/>
        <item t="default"/>
      </items>
    </pivotField>
    <pivotField axis="axisRow" showAll="0">
      <items count="5">
        <item x="2"/>
        <item x="3"/>
        <item x="1"/>
        <item x="0"/>
        <item t="default"/>
      </items>
    </pivotField>
    <pivotField showAll="0"/>
    <pivotField showAll="0"/>
    <pivotField showAll="0"/>
    <pivotField axis="axisPage" showAll="0">
      <items count="3">
        <item x="1"/>
        <item x="0"/>
        <item t="default"/>
      </items>
    </pivotField>
    <pivotField numFmtId="14" showAll="0"/>
    <pivotField axis="axisPage" numFmtId="14" showAll="0">
      <items count="36">
        <item x="20"/>
        <item x="2"/>
        <item x="30"/>
        <item x="28"/>
        <item x="29"/>
        <item x="12"/>
        <item x="24"/>
        <item x="22"/>
        <item x="4"/>
        <item x="7"/>
        <item x="6"/>
        <item x="16"/>
        <item x="21"/>
        <item x="14"/>
        <item x="17"/>
        <item x="33"/>
        <item x="27"/>
        <item x="1"/>
        <item x="13"/>
        <item x="31"/>
        <item x="23"/>
        <item x="26"/>
        <item x="11"/>
        <item x="8"/>
        <item x="15"/>
        <item x="18"/>
        <item x="9"/>
        <item x="32"/>
        <item x="19"/>
        <item x="0"/>
        <item x="10"/>
        <item x="34"/>
        <item x="5"/>
        <item x="25"/>
        <item x="3"/>
        <item t="default"/>
      </items>
    </pivotField>
    <pivotField dataField="1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3">
    <pageField fld="8" hier="-1"/>
    <pageField fld="1" hier="-1"/>
    <pageField fld="6" hier="-1"/>
  </pageFields>
  <dataFields count="1">
    <dataField name="Count of Days til next check" fld="9" subtotal="count" showDataAs="percentOfTotal" baseField="2" baseItem="1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3FF0-AEFB-4A5E-8E2E-96610F7673B6}">
  <dimension ref="A1:Q106"/>
  <sheetViews>
    <sheetView topLeftCell="B1" workbookViewId="0">
      <selection activeCell="F4" sqref="F4"/>
    </sheetView>
  </sheetViews>
  <sheetFormatPr defaultRowHeight="14.5" x14ac:dyDescent="0.35"/>
  <cols>
    <col min="1" max="1" width="9.54296875" bestFit="1" customWidth="1"/>
    <col min="2" max="2" width="25.26953125" bestFit="1" customWidth="1"/>
    <col min="3" max="3" width="10.7265625" bestFit="1" customWidth="1"/>
    <col min="4" max="4" width="9" bestFit="1" customWidth="1"/>
    <col min="5" max="5" width="9.26953125" bestFit="1" customWidth="1"/>
    <col min="6" max="6" width="11.1796875" bestFit="1" customWidth="1"/>
    <col min="7" max="7" width="10.81640625" bestFit="1" customWidth="1"/>
    <col min="8" max="8" width="16.26953125" bestFit="1" customWidth="1"/>
    <col min="9" max="9" width="30.81640625" bestFit="1" customWidth="1"/>
    <col min="11" max="11" width="10.08984375" bestFit="1" customWidth="1"/>
    <col min="12" max="12" width="9.54296875" bestFit="1" customWidth="1"/>
    <col min="13" max="13" width="12.08984375" bestFit="1" customWidth="1"/>
    <col min="14" max="14" width="15.90625" bestFit="1" customWidth="1"/>
    <col min="17" max="17" width="11.1796875" bestFit="1" customWidth="1"/>
  </cols>
  <sheetData>
    <row r="1" spans="1:17" x14ac:dyDescent="0.35">
      <c r="A1" s="23" t="s">
        <v>210</v>
      </c>
      <c r="B1" s="23"/>
      <c r="C1" s="23"/>
      <c r="D1" s="23"/>
      <c r="E1" s="23"/>
      <c r="F1" s="23"/>
      <c r="G1" s="23"/>
      <c r="H1" s="23"/>
      <c r="I1" s="14" t="s">
        <v>221</v>
      </c>
      <c r="K1" s="23" t="s">
        <v>211</v>
      </c>
      <c r="L1" s="23"/>
      <c r="M1" s="23"/>
      <c r="N1" s="23"/>
    </row>
    <row r="2" spans="1:17" x14ac:dyDescent="0.35">
      <c r="A2" s="10" t="s">
        <v>83</v>
      </c>
      <c r="B2" s="10" t="s">
        <v>84</v>
      </c>
      <c r="C2" s="10" t="s">
        <v>85</v>
      </c>
      <c r="D2" s="10" t="s">
        <v>86</v>
      </c>
      <c r="E2" s="10" t="s">
        <v>87</v>
      </c>
      <c r="F2" s="10" t="s">
        <v>88</v>
      </c>
      <c r="G2" s="10" t="s">
        <v>89</v>
      </c>
      <c r="H2" s="10" t="s">
        <v>90</v>
      </c>
      <c r="I2" s="15" t="s">
        <v>222</v>
      </c>
      <c r="K2" s="10" t="s">
        <v>149</v>
      </c>
      <c r="L2" s="10" t="s">
        <v>83</v>
      </c>
      <c r="M2" s="10" t="s">
        <v>150</v>
      </c>
      <c r="N2" s="10" t="s">
        <v>151</v>
      </c>
      <c r="P2" t="s">
        <v>212</v>
      </c>
    </row>
    <row r="3" spans="1:17" x14ac:dyDescent="0.35">
      <c r="A3" s="11" t="s">
        <v>91</v>
      </c>
      <c r="B3" s="11" t="s">
        <v>92</v>
      </c>
      <c r="C3" s="11" t="s">
        <v>93</v>
      </c>
      <c r="D3" s="11" t="s">
        <v>94</v>
      </c>
      <c r="E3" s="11">
        <v>200</v>
      </c>
      <c r="F3" s="11">
        <v>400</v>
      </c>
      <c r="G3" s="11">
        <v>50</v>
      </c>
      <c r="H3" s="11">
        <v>10</v>
      </c>
      <c r="I3" s="16" t="str">
        <f>_xlfn.CONCAT(A3," - ",B3)</f>
        <v>P001 - Wireless Mouse</v>
      </c>
      <c r="K3" s="12">
        <v>45292</v>
      </c>
      <c r="L3" s="11" t="s">
        <v>91</v>
      </c>
      <c r="M3" s="11">
        <v>5</v>
      </c>
      <c r="N3" s="11">
        <v>2000</v>
      </c>
      <c r="P3" t="s">
        <v>213</v>
      </c>
    </row>
    <row r="4" spans="1:17" x14ac:dyDescent="0.35">
      <c r="A4" s="11" t="s">
        <v>95</v>
      </c>
      <c r="B4" s="11" t="s">
        <v>96</v>
      </c>
      <c r="C4" s="11" t="s">
        <v>97</v>
      </c>
      <c r="D4" s="11" t="s">
        <v>98</v>
      </c>
      <c r="E4" s="11">
        <v>50</v>
      </c>
      <c r="F4" s="11">
        <v>100</v>
      </c>
      <c r="G4" s="11">
        <v>200</v>
      </c>
      <c r="H4" s="11">
        <v>50</v>
      </c>
      <c r="I4" s="16" t="str">
        <f t="shared" ref="I4:I27" si="0">_xlfn.CONCAT(A4," - ",B4)</f>
        <v>P002 - USB-C Cable</v>
      </c>
      <c r="K4" s="12">
        <v>45323</v>
      </c>
      <c r="L4" s="11" t="s">
        <v>104</v>
      </c>
      <c r="M4" s="11">
        <v>3</v>
      </c>
      <c r="N4" s="11">
        <v>7500</v>
      </c>
      <c r="P4" t="s">
        <v>100</v>
      </c>
      <c r="Q4" s="13">
        <f>SUMIF(L3:L106,"P003",N3:N106)</f>
        <v>19500</v>
      </c>
    </row>
    <row r="5" spans="1:17" x14ac:dyDescent="0.35">
      <c r="A5" s="11" t="s">
        <v>99</v>
      </c>
      <c r="B5" s="11" t="s">
        <v>100</v>
      </c>
      <c r="C5" s="11" t="s">
        <v>93</v>
      </c>
      <c r="D5" s="11" t="s">
        <v>94</v>
      </c>
      <c r="E5" s="11">
        <v>800</v>
      </c>
      <c r="F5" s="11">
        <v>1500</v>
      </c>
      <c r="G5" s="11">
        <v>30</v>
      </c>
      <c r="H5" s="11">
        <v>5</v>
      </c>
      <c r="I5" s="16" t="str">
        <f t="shared" si="0"/>
        <v>P003 - Bluetooth Speaker</v>
      </c>
      <c r="K5" s="12">
        <v>45352</v>
      </c>
      <c r="L5" s="11" t="s">
        <v>95</v>
      </c>
      <c r="M5" s="11">
        <v>15</v>
      </c>
      <c r="N5" s="11">
        <v>1500</v>
      </c>
      <c r="P5" t="s">
        <v>134</v>
      </c>
      <c r="Q5" s="13">
        <f>SUMIF(L3:L106,"P018",N3:N106)</f>
        <v>45600</v>
      </c>
    </row>
    <row r="6" spans="1:17" x14ac:dyDescent="0.35">
      <c r="A6" s="11" t="s">
        <v>101</v>
      </c>
      <c r="B6" s="11" t="s">
        <v>102</v>
      </c>
      <c r="C6" s="11" t="s">
        <v>97</v>
      </c>
      <c r="D6" s="11" t="s">
        <v>103</v>
      </c>
      <c r="E6" s="11">
        <v>300</v>
      </c>
      <c r="F6" s="11">
        <v>600</v>
      </c>
      <c r="G6" s="11">
        <v>100</v>
      </c>
      <c r="H6" s="11">
        <v>20</v>
      </c>
      <c r="I6" s="16" t="str">
        <f t="shared" si="0"/>
        <v>P004 - Portable Charger</v>
      </c>
      <c r="K6" s="12">
        <v>45413</v>
      </c>
      <c r="L6" s="11" t="s">
        <v>117</v>
      </c>
      <c r="M6" s="11">
        <v>10</v>
      </c>
      <c r="N6" s="11">
        <v>2500</v>
      </c>
    </row>
    <row r="7" spans="1:17" x14ac:dyDescent="0.35">
      <c r="A7" s="11" t="s">
        <v>104</v>
      </c>
      <c r="B7" s="11" t="s">
        <v>105</v>
      </c>
      <c r="C7" s="11" t="s">
        <v>93</v>
      </c>
      <c r="D7" s="11" t="s">
        <v>106</v>
      </c>
      <c r="E7" s="11">
        <v>1500</v>
      </c>
      <c r="F7" s="11">
        <v>2500</v>
      </c>
      <c r="G7" s="11">
        <v>40</v>
      </c>
      <c r="H7" s="11">
        <v>10</v>
      </c>
      <c r="I7" s="16" t="str">
        <f t="shared" si="0"/>
        <v>P005 - Gaming Headset</v>
      </c>
      <c r="K7" s="12">
        <v>45474</v>
      </c>
      <c r="L7" s="11" t="s">
        <v>112</v>
      </c>
      <c r="M7" s="11">
        <v>2</v>
      </c>
      <c r="N7" s="11">
        <v>11000</v>
      </c>
      <c r="P7" t="s">
        <v>214</v>
      </c>
    </row>
    <row r="8" spans="1:17" x14ac:dyDescent="0.35">
      <c r="A8" s="11" t="s">
        <v>107</v>
      </c>
      <c r="B8" s="11" t="s">
        <v>108</v>
      </c>
      <c r="C8" s="11" t="s">
        <v>97</v>
      </c>
      <c r="D8" s="11" t="s">
        <v>109</v>
      </c>
      <c r="E8" s="11">
        <v>400</v>
      </c>
      <c r="F8" s="11">
        <v>800</v>
      </c>
      <c r="G8" s="11">
        <v>150</v>
      </c>
      <c r="H8" s="11">
        <v>25</v>
      </c>
      <c r="I8" s="16" t="str">
        <f t="shared" si="0"/>
        <v>P006 - Laptop Stand</v>
      </c>
      <c r="K8" s="12">
        <v>45566</v>
      </c>
      <c r="L8" s="11" t="s">
        <v>127</v>
      </c>
      <c r="M8" s="11">
        <v>1</v>
      </c>
      <c r="N8" s="11">
        <v>5000</v>
      </c>
      <c r="P8" t="s">
        <v>215</v>
      </c>
    </row>
    <row r="9" spans="1:17" x14ac:dyDescent="0.35">
      <c r="A9" s="11" t="s">
        <v>110</v>
      </c>
      <c r="B9" s="11" t="s">
        <v>111</v>
      </c>
      <c r="C9" s="11" t="s">
        <v>93</v>
      </c>
      <c r="D9" s="11" t="s">
        <v>94</v>
      </c>
      <c r="E9" s="11">
        <v>1800</v>
      </c>
      <c r="F9" s="11">
        <v>3500</v>
      </c>
      <c r="G9" s="11">
        <v>25</v>
      </c>
      <c r="H9" s="11">
        <v>5</v>
      </c>
      <c r="I9" s="16" t="str">
        <f t="shared" si="0"/>
        <v>P007 - Mechanical Keyboard</v>
      </c>
      <c r="K9" s="12">
        <v>45627</v>
      </c>
      <c r="L9" s="11" t="s">
        <v>123</v>
      </c>
      <c r="M9" s="11">
        <v>4</v>
      </c>
      <c r="N9" s="11">
        <v>16000</v>
      </c>
      <c r="P9" t="s">
        <v>216</v>
      </c>
      <c r="Q9" s="13">
        <f>AVERAGE($N$3:$N$106)</f>
        <v>8135.0961538461543</v>
      </c>
    </row>
    <row r="10" spans="1:17" x14ac:dyDescent="0.35">
      <c r="A10" s="11" t="s">
        <v>112</v>
      </c>
      <c r="B10" s="11" t="s">
        <v>113</v>
      </c>
      <c r="C10" s="11" t="s">
        <v>93</v>
      </c>
      <c r="D10" s="11" t="s">
        <v>114</v>
      </c>
      <c r="E10" s="11">
        <v>3500</v>
      </c>
      <c r="F10" s="11">
        <v>5500</v>
      </c>
      <c r="G10" s="11">
        <v>30</v>
      </c>
      <c r="H10" s="11">
        <v>10</v>
      </c>
      <c r="I10" s="16" t="str">
        <f t="shared" si="0"/>
        <v>P008 - External Hard Drive</v>
      </c>
      <c r="K10" s="12" t="s">
        <v>152</v>
      </c>
      <c r="L10" s="11" t="s">
        <v>137</v>
      </c>
      <c r="M10" s="11">
        <v>1</v>
      </c>
      <c r="N10" s="11">
        <v>10000</v>
      </c>
      <c r="P10" t="s">
        <v>217</v>
      </c>
      <c r="Q10" s="13">
        <f>MIN($N$3:$N$106)</f>
        <v>1200</v>
      </c>
    </row>
    <row r="11" spans="1:17" x14ac:dyDescent="0.35">
      <c r="A11" s="11" t="s">
        <v>115</v>
      </c>
      <c r="B11" s="11" t="s">
        <v>116</v>
      </c>
      <c r="C11" s="11" t="s">
        <v>93</v>
      </c>
      <c r="D11" s="11" t="s">
        <v>98</v>
      </c>
      <c r="E11" s="11">
        <v>1000</v>
      </c>
      <c r="F11" s="11">
        <v>2000</v>
      </c>
      <c r="G11" s="11">
        <v>60</v>
      </c>
      <c r="H11" s="11">
        <v>15</v>
      </c>
      <c r="I11" s="16" t="str">
        <f t="shared" si="0"/>
        <v>P009 - Wireless Earbuds</v>
      </c>
      <c r="K11" s="12" t="s">
        <v>153</v>
      </c>
      <c r="L11" s="11" t="s">
        <v>131</v>
      </c>
      <c r="M11" s="11">
        <v>20</v>
      </c>
      <c r="N11" s="11">
        <v>3000</v>
      </c>
      <c r="P11" t="s">
        <v>218</v>
      </c>
      <c r="Q11" s="13">
        <f>MAX($N$3:$N$106)</f>
        <v>26000</v>
      </c>
    </row>
    <row r="12" spans="1:17" x14ac:dyDescent="0.35">
      <c r="A12" s="11" t="s">
        <v>117</v>
      </c>
      <c r="B12" s="11" t="s">
        <v>118</v>
      </c>
      <c r="C12" s="11" t="s">
        <v>97</v>
      </c>
      <c r="D12" s="11" t="s">
        <v>103</v>
      </c>
      <c r="E12" s="11">
        <v>100</v>
      </c>
      <c r="F12" s="11">
        <v>250</v>
      </c>
      <c r="G12" s="11">
        <v>200</v>
      </c>
      <c r="H12" s="11">
        <v>50</v>
      </c>
      <c r="I12" s="16" t="str">
        <f t="shared" si="0"/>
        <v>P010 - Smartphone Case</v>
      </c>
      <c r="K12" s="12" t="s">
        <v>154</v>
      </c>
      <c r="L12" s="11" t="s">
        <v>119</v>
      </c>
      <c r="M12" s="11">
        <v>7</v>
      </c>
      <c r="N12" s="11">
        <v>2100</v>
      </c>
    </row>
    <row r="13" spans="1:17" x14ac:dyDescent="0.35">
      <c r="A13" s="11" t="s">
        <v>119</v>
      </c>
      <c r="B13" s="11" t="s">
        <v>120</v>
      </c>
      <c r="C13" s="11" t="s">
        <v>97</v>
      </c>
      <c r="D13" s="11" t="s">
        <v>98</v>
      </c>
      <c r="E13" s="11">
        <v>150</v>
      </c>
      <c r="F13" s="11">
        <v>300</v>
      </c>
      <c r="G13" s="11">
        <v>150</v>
      </c>
      <c r="H13" s="11">
        <v>30</v>
      </c>
      <c r="I13" s="16" t="str">
        <f t="shared" si="0"/>
        <v>P011 - HDMI Cable</v>
      </c>
      <c r="K13" s="12" t="s">
        <v>155</v>
      </c>
      <c r="L13" s="11" t="s">
        <v>141</v>
      </c>
      <c r="M13" s="11">
        <v>3</v>
      </c>
      <c r="N13" s="11">
        <v>19500</v>
      </c>
      <c r="P13" t="s">
        <v>219</v>
      </c>
    </row>
    <row r="14" spans="1:17" x14ac:dyDescent="0.35">
      <c r="A14" s="11" t="s">
        <v>121</v>
      </c>
      <c r="B14" s="11" t="s">
        <v>122</v>
      </c>
      <c r="C14" s="11" t="s">
        <v>97</v>
      </c>
      <c r="D14" s="11" t="s">
        <v>109</v>
      </c>
      <c r="E14" s="11">
        <v>200</v>
      </c>
      <c r="F14" s="11">
        <v>400</v>
      </c>
      <c r="G14" s="11">
        <v>120</v>
      </c>
      <c r="H14" s="11">
        <v>30</v>
      </c>
      <c r="I14" s="16" t="str">
        <f t="shared" si="0"/>
        <v>P012 - USB Flash Drive</v>
      </c>
      <c r="K14" s="12" t="s">
        <v>156</v>
      </c>
      <c r="L14" s="11" t="s">
        <v>129</v>
      </c>
      <c r="M14" s="11">
        <v>5</v>
      </c>
      <c r="N14" s="11">
        <v>14000</v>
      </c>
      <c r="P14" t="s">
        <v>220</v>
      </c>
    </row>
    <row r="15" spans="1:17" x14ac:dyDescent="0.35">
      <c r="A15" s="11" t="s">
        <v>123</v>
      </c>
      <c r="B15" s="11" t="s">
        <v>124</v>
      </c>
      <c r="C15" s="11" t="s">
        <v>93</v>
      </c>
      <c r="D15" s="11" t="s">
        <v>106</v>
      </c>
      <c r="E15" s="11">
        <v>2500</v>
      </c>
      <c r="F15" s="11">
        <v>4000</v>
      </c>
      <c r="G15" s="11">
        <v>35</v>
      </c>
      <c r="H15" s="11">
        <v>10</v>
      </c>
      <c r="I15" s="16" t="str">
        <f t="shared" si="0"/>
        <v>P013 - Smartwatch</v>
      </c>
      <c r="K15" s="12" t="s">
        <v>157</v>
      </c>
      <c r="L15" s="11" t="s">
        <v>107</v>
      </c>
      <c r="M15" s="11">
        <v>8</v>
      </c>
      <c r="N15" s="11">
        <v>6400</v>
      </c>
    </row>
    <row r="16" spans="1:17" x14ac:dyDescent="0.35">
      <c r="A16" s="11" t="s">
        <v>125</v>
      </c>
      <c r="B16" s="11" t="s">
        <v>126</v>
      </c>
      <c r="C16" s="11" t="s">
        <v>97</v>
      </c>
      <c r="D16" s="11" t="s">
        <v>109</v>
      </c>
      <c r="E16" s="11">
        <v>500</v>
      </c>
      <c r="F16" s="11">
        <v>900</v>
      </c>
      <c r="G16" s="11">
        <v>80</v>
      </c>
      <c r="H16" s="11">
        <v>20</v>
      </c>
      <c r="I16" s="16" t="str">
        <f t="shared" si="0"/>
        <v>P014 - Tablet Stand</v>
      </c>
      <c r="K16" s="12" t="s">
        <v>158</v>
      </c>
      <c r="L16" s="11" t="s">
        <v>147</v>
      </c>
      <c r="M16" s="11">
        <v>1</v>
      </c>
      <c r="N16" s="11">
        <v>8000</v>
      </c>
    </row>
    <row r="17" spans="1:14" x14ac:dyDescent="0.35">
      <c r="A17" s="11" t="s">
        <v>127</v>
      </c>
      <c r="B17" s="11" t="s">
        <v>128</v>
      </c>
      <c r="C17" s="11" t="s">
        <v>93</v>
      </c>
      <c r="D17" s="11" t="s">
        <v>94</v>
      </c>
      <c r="E17" s="11">
        <v>3000</v>
      </c>
      <c r="F17" s="11">
        <v>5000</v>
      </c>
      <c r="G17" s="11">
        <v>20</v>
      </c>
      <c r="H17" s="11">
        <v>5</v>
      </c>
      <c r="I17" s="16" t="str">
        <f t="shared" si="0"/>
        <v>P015 - Noise Cancelling Headphones</v>
      </c>
      <c r="K17" s="12">
        <v>45293</v>
      </c>
      <c r="L17" s="11" t="s">
        <v>99</v>
      </c>
      <c r="M17" s="11">
        <v>2</v>
      </c>
      <c r="N17" s="11">
        <v>3000</v>
      </c>
    </row>
    <row r="18" spans="1:14" x14ac:dyDescent="0.35">
      <c r="A18" s="11" t="s">
        <v>129</v>
      </c>
      <c r="B18" s="11" t="s">
        <v>130</v>
      </c>
      <c r="C18" s="11" t="s">
        <v>93</v>
      </c>
      <c r="D18" s="11" t="s">
        <v>114</v>
      </c>
      <c r="E18" s="11">
        <v>1500</v>
      </c>
      <c r="F18" s="11">
        <v>2800</v>
      </c>
      <c r="G18" s="11">
        <v>40</v>
      </c>
      <c r="H18" s="11">
        <v>10</v>
      </c>
      <c r="I18" s="16" t="str">
        <f t="shared" si="0"/>
        <v>P016 - Fitness Tracker</v>
      </c>
      <c r="K18" s="12">
        <v>45353</v>
      </c>
      <c r="L18" s="11" t="s">
        <v>145</v>
      </c>
      <c r="M18" s="11">
        <v>4</v>
      </c>
      <c r="N18" s="11">
        <v>6000</v>
      </c>
    </row>
    <row r="19" spans="1:14" x14ac:dyDescent="0.35">
      <c r="A19" s="11" t="s">
        <v>131</v>
      </c>
      <c r="B19" s="11" t="s">
        <v>132</v>
      </c>
      <c r="C19" s="11" t="s">
        <v>97</v>
      </c>
      <c r="D19" s="11" t="s">
        <v>98</v>
      </c>
      <c r="E19" s="11">
        <v>50</v>
      </c>
      <c r="F19" s="11">
        <v>150</v>
      </c>
      <c r="G19" s="11">
        <v>300</v>
      </c>
      <c r="H19" s="11">
        <v>50</v>
      </c>
      <c r="I19" s="16" t="str">
        <f t="shared" si="0"/>
        <v>P017 - Screen Protector</v>
      </c>
      <c r="K19" s="12">
        <v>45414</v>
      </c>
      <c r="L19" s="11" t="s">
        <v>133</v>
      </c>
      <c r="M19" s="11">
        <v>10</v>
      </c>
      <c r="N19" s="11">
        <v>12000</v>
      </c>
    </row>
    <row r="20" spans="1:14" x14ac:dyDescent="0.35">
      <c r="A20" s="11" t="s">
        <v>133</v>
      </c>
      <c r="B20" s="11" t="s">
        <v>134</v>
      </c>
      <c r="C20" s="11" t="s">
        <v>97</v>
      </c>
      <c r="D20" s="11" t="s">
        <v>103</v>
      </c>
      <c r="E20" s="11">
        <v>600</v>
      </c>
      <c r="F20" s="11">
        <v>1200</v>
      </c>
      <c r="G20" s="11">
        <v>90</v>
      </c>
      <c r="H20" s="11">
        <v>25</v>
      </c>
      <c r="I20" s="16" t="str">
        <f t="shared" si="0"/>
        <v>P018 - Power Bank</v>
      </c>
      <c r="K20" s="12">
        <v>45475</v>
      </c>
      <c r="L20" s="11" t="s">
        <v>110</v>
      </c>
      <c r="M20" s="11">
        <v>3</v>
      </c>
      <c r="N20" s="11">
        <v>10500</v>
      </c>
    </row>
    <row r="21" spans="1:14" x14ac:dyDescent="0.35">
      <c r="A21" s="11" t="s">
        <v>135</v>
      </c>
      <c r="B21" s="11" t="s">
        <v>136</v>
      </c>
      <c r="C21" s="11" t="s">
        <v>93</v>
      </c>
      <c r="D21" s="11" t="s">
        <v>94</v>
      </c>
      <c r="E21" s="11">
        <v>800</v>
      </c>
      <c r="F21" s="11">
        <v>1600</v>
      </c>
      <c r="G21" s="11">
        <v>50</v>
      </c>
      <c r="H21" s="11">
        <v>15</v>
      </c>
      <c r="I21" s="16" t="str">
        <f t="shared" si="0"/>
        <v>P019 - Wireless Charger</v>
      </c>
      <c r="K21" s="12">
        <v>45567</v>
      </c>
      <c r="L21" s="11" t="s">
        <v>143</v>
      </c>
      <c r="M21" s="11">
        <v>5</v>
      </c>
      <c r="N21" s="11">
        <v>10000</v>
      </c>
    </row>
    <row r="22" spans="1:14" x14ac:dyDescent="0.35">
      <c r="A22" s="11" t="s">
        <v>137</v>
      </c>
      <c r="B22" s="11" t="s">
        <v>138</v>
      </c>
      <c r="C22" s="11" t="s">
        <v>93</v>
      </c>
      <c r="D22" s="11" t="s">
        <v>106</v>
      </c>
      <c r="E22" s="11">
        <v>7000</v>
      </c>
      <c r="F22" s="11">
        <v>10000</v>
      </c>
      <c r="G22" s="11">
        <v>15</v>
      </c>
      <c r="H22" s="11">
        <v>5</v>
      </c>
      <c r="I22" s="16" t="str">
        <f t="shared" si="0"/>
        <v>P020 - Digital Camera</v>
      </c>
      <c r="K22" s="12" t="s">
        <v>159</v>
      </c>
      <c r="L22" s="11" t="s">
        <v>135</v>
      </c>
      <c r="M22" s="11">
        <v>4</v>
      </c>
      <c r="N22" s="11">
        <v>6400</v>
      </c>
    </row>
    <row r="23" spans="1:14" x14ac:dyDescent="0.35">
      <c r="A23" s="11" t="s">
        <v>139</v>
      </c>
      <c r="B23" s="11" t="s">
        <v>140</v>
      </c>
      <c r="C23" s="11" t="s">
        <v>97</v>
      </c>
      <c r="D23" s="11" t="s">
        <v>98</v>
      </c>
      <c r="E23" s="11">
        <v>300</v>
      </c>
      <c r="F23" s="11">
        <v>600</v>
      </c>
      <c r="G23" s="11">
        <v>100</v>
      </c>
      <c r="H23" s="11">
        <v>20</v>
      </c>
      <c r="I23" s="16" t="str">
        <f t="shared" si="0"/>
        <v>P021 - USB Hub</v>
      </c>
      <c r="K23" s="12" t="s">
        <v>160</v>
      </c>
      <c r="L23" s="11" t="s">
        <v>139</v>
      </c>
      <c r="M23" s="11">
        <v>6</v>
      </c>
      <c r="N23" s="11">
        <v>3600</v>
      </c>
    </row>
    <row r="24" spans="1:14" x14ac:dyDescent="0.35">
      <c r="A24" s="11" t="s">
        <v>141</v>
      </c>
      <c r="B24" s="11" t="s">
        <v>142</v>
      </c>
      <c r="C24" s="11" t="s">
        <v>93</v>
      </c>
      <c r="D24" s="11" t="s">
        <v>114</v>
      </c>
      <c r="E24" s="11">
        <v>4000</v>
      </c>
      <c r="F24" s="11">
        <v>6500</v>
      </c>
      <c r="G24" s="11">
        <v>30</v>
      </c>
      <c r="H24" s="11">
        <v>10</v>
      </c>
      <c r="I24" s="16" t="str">
        <f t="shared" si="0"/>
        <v>P022 - Portable SSD</v>
      </c>
      <c r="K24" s="12" t="s">
        <v>161</v>
      </c>
      <c r="L24" s="11" t="s">
        <v>125</v>
      </c>
      <c r="M24" s="11">
        <v>3</v>
      </c>
      <c r="N24" s="11">
        <v>2700</v>
      </c>
    </row>
    <row r="25" spans="1:14" x14ac:dyDescent="0.35">
      <c r="A25" s="11" t="s">
        <v>143</v>
      </c>
      <c r="B25" s="11" t="s">
        <v>144</v>
      </c>
      <c r="C25" s="11" t="s">
        <v>93</v>
      </c>
      <c r="D25" s="11" t="s">
        <v>94</v>
      </c>
      <c r="E25" s="11">
        <v>1000</v>
      </c>
      <c r="F25" s="11">
        <v>2000</v>
      </c>
      <c r="G25" s="11">
        <v>50</v>
      </c>
      <c r="H25" s="11">
        <v>10</v>
      </c>
      <c r="I25" s="16" t="str">
        <f t="shared" si="0"/>
        <v>P023 - Wireless Keyboard</v>
      </c>
      <c r="K25" s="12" t="s">
        <v>162</v>
      </c>
      <c r="L25" s="11" t="s">
        <v>101</v>
      </c>
      <c r="M25" s="11">
        <v>5</v>
      </c>
      <c r="N25" s="11">
        <v>3000</v>
      </c>
    </row>
    <row r="26" spans="1:14" x14ac:dyDescent="0.35">
      <c r="A26" s="11" t="s">
        <v>145</v>
      </c>
      <c r="B26" s="11" t="s">
        <v>146</v>
      </c>
      <c r="C26" s="11" t="s">
        <v>97</v>
      </c>
      <c r="D26" s="11" t="s">
        <v>109</v>
      </c>
      <c r="E26" s="11">
        <v>800</v>
      </c>
      <c r="F26" s="11">
        <v>1500</v>
      </c>
      <c r="G26" s="11">
        <v>75</v>
      </c>
      <c r="H26" s="11">
        <v>20</v>
      </c>
      <c r="I26" s="16" t="str">
        <f t="shared" si="0"/>
        <v>P024 - Laptop Cooling Pad</v>
      </c>
      <c r="K26" s="12" t="s">
        <v>163</v>
      </c>
      <c r="L26" s="11" t="s">
        <v>121</v>
      </c>
      <c r="M26" s="11">
        <v>10</v>
      </c>
      <c r="N26" s="11">
        <v>4000</v>
      </c>
    </row>
    <row r="27" spans="1:14" x14ac:dyDescent="0.35">
      <c r="A27" s="11" t="s">
        <v>147</v>
      </c>
      <c r="B27" s="11" t="s">
        <v>148</v>
      </c>
      <c r="C27" s="11" t="s">
        <v>93</v>
      </c>
      <c r="D27" s="11" t="s">
        <v>106</v>
      </c>
      <c r="E27" s="11">
        <v>5000</v>
      </c>
      <c r="F27" s="11">
        <v>8000</v>
      </c>
      <c r="G27" s="11">
        <v>20</v>
      </c>
      <c r="H27" s="11">
        <v>5</v>
      </c>
      <c r="I27" s="16" t="str">
        <f t="shared" si="0"/>
        <v>P025 - Action Camera</v>
      </c>
      <c r="K27" s="12">
        <v>45294</v>
      </c>
      <c r="L27" s="11" t="s">
        <v>95</v>
      </c>
      <c r="M27" s="11">
        <v>15</v>
      </c>
      <c r="N27" s="11">
        <v>1500</v>
      </c>
    </row>
    <row r="28" spans="1:14" x14ac:dyDescent="0.35">
      <c r="K28" s="12">
        <v>45385</v>
      </c>
      <c r="L28" s="11" t="s">
        <v>115</v>
      </c>
      <c r="M28" s="11">
        <v>8</v>
      </c>
      <c r="N28" s="11">
        <v>16000</v>
      </c>
    </row>
    <row r="29" spans="1:14" x14ac:dyDescent="0.35">
      <c r="K29" s="12">
        <v>45507</v>
      </c>
      <c r="L29" s="11" t="s">
        <v>147</v>
      </c>
      <c r="M29" s="11">
        <v>2</v>
      </c>
      <c r="N29" s="11">
        <v>16000</v>
      </c>
    </row>
    <row r="30" spans="1:14" x14ac:dyDescent="0.35">
      <c r="K30" s="12">
        <v>45629</v>
      </c>
      <c r="L30" s="11" t="s">
        <v>131</v>
      </c>
      <c r="M30" s="11">
        <v>20</v>
      </c>
      <c r="N30" s="11">
        <v>3000</v>
      </c>
    </row>
    <row r="31" spans="1:14" x14ac:dyDescent="0.35">
      <c r="K31" s="12" t="s">
        <v>164</v>
      </c>
      <c r="L31" s="11" t="s">
        <v>133</v>
      </c>
      <c r="M31" s="11">
        <v>8</v>
      </c>
      <c r="N31" s="11">
        <v>9600</v>
      </c>
    </row>
    <row r="32" spans="1:14" x14ac:dyDescent="0.35">
      <c r="K32" s="12" t="s">
        <v>165</v>
      </c>
      <c r="L32" s="11" t="s">
        <v>123</v>
      </c>
      <c r="M32" s="11">
        <v>2</v>
      </c>
      <c r="N32" s="11">
        <v>8000</v>
      </c>
    </row>
    <row r="33" spans="11:14" x14ac:dyDescent="0.35">
      <c r="K33" s="12" t="s">
        <v>166</v>
      </c>
      <c r="L33" s="11" t="s">
        <v>99</v>
      </c>
      <c r="M33" s="11">
        <v>4</v>
      </c>
      <c r="N33" s="11">
        <v>6000</v>
      </c>
    </row>
    <row r="34" spans="11:14" x14ac:dyDescent="0.35">
      <c r="K34" s="12" t="s">
        <v>167</v>
      </c>
      <c r="L34" s="11" t="s">
        <v>119</v>
      </c>
      <c r="M34" s="11">
        <v>6</v>
      </c>
      <c r="N34" s="11">
        <v>1800</v>
      </c>
    </row>
    <row r="35" spans="11:14" x14ac:dyDescent="0.35">
      <c r="K35" s="12" t="s">
        <v>168</v>
      </c>
      <c r="L35" s="11" t="s">
        <v>141</v>
      </c>
      <c r="M35" s="11">
        <v>2</v>
      </c>
      <c r="N35" s="11">
        <v>13000</v>
      </c>
    </row>
    <row r="36" spans="11:14" x14ac:dyDescent="0.35">
      <c r="K36" s="12">
        <v>45326</v>
      </c>
      <c r="L36" s="11" t="s">
        <v>104</v>
      </c>
      <c r="M36" s="11">
        <v>3</v>
      </c>
      <c r="N36" s="11">
        <v>7500</v>
      </c>
    </row>
    <row r="37" spans="11:14" x14ac:dyDescent="0.35">
      <c r="K37" s="12">
        <v>45416</v>
      </c>
      <c r="L37" s="11" t="s">
        <v>145</v>
      </c>
      <c r="M37" s="11">
        <v>5</v>
      </c>
      <c r="N37" s="11">
        <v>7500</v>
      </c>
    </row>
    <row r="38" spans="11:14" x14ac:dyDescent="0.35">
      <c r="K38" s="12">
        <v>45539</v>
      </c>
      <c r="L38" s="11" t="s">
        <v>127</v>
      </c>
      <c r="M38" s="11">
        <v>2</v>
      </c>
      <c r="N38" s="11">
        <v>10000</v>
      </c>
    </row>
    <row r="39" spans="11:14" x14ac:dyDescent="0.35">
      <c r="K39" s="12">
        <v>45630</v>
      </c>
      <c r="L39" s="11" t="s">
        <v>135</v>
      </c>
      <c r="M39" s="11">
        <v>6</v>
      </c>
      <c r="N39" s="11">
        <v>9600</v>
      </c>
    </row>
    <row r="40" spans="11:14" x14ac:dyDescent="0.35">
      <c r="K40" s="12" t="s">
        <v>169</v>
      </c>
      <c r="L40" s="11" t="s">
        <v>137</v>
      </c>
      <c r="M40" s="11">
        <v>1</v>
      </c>
      <c r="N40" s="11">
        <v>10000</v>
      </c>
    </row>
    <row r="41" spans="11:14" x14ac:dyDescent="0.35">
      <c r="K41" s="12" t="s">
        <v>170</v>
      </c>
      <c r="L41" s="11" t="s">
        <v>143</v>
      </c>
      <c r="M41" s="11">
        <v>4</v>
      </c>
      <c r="N41" s="11">
        <v>8000</v>
      </c>
    </row>
    <row r="42" spans="11:14" x14ac:dyDescent="0.35">
      <c r="K42" s="12" t="s">
        <v>171</v>
      </c>
      <c r="L42" s="11" t="s">
        <v>101</v>
      </c>
      <c r="M42" s="11">
        <v>7</v>
      </c>
      <c r="N42" s="11">
        <v>4200</v>
      </c>
    </row>
    <row r="43" spans="11:14" x14ac:dyDescent="0.35">
      <c r="K43" s="12" t="s">
        <v>172</v>
      </c>
      <c r="L43" s="11" t="s">
        <v>139</v>
      </c>
      <c r="M43" s="11">
        <v>10</v>
      </c>
      <c r="N43" s="11">
        <v>6000</v>
      </c>
    </row>
    <row r="44" spans="11:14" x14ac:dyDescent="0.35">
      <c r="K44" s="12" t="s">
        <v>173</v>
      </c>
      <c r="L44" s="11" t="s">
        <v>110</v>
      </c>
      <c r="M44" s="11">
        <v>3</v>
      </c>
      <c r="N44" s="11">
        <v>10500</v>
      </c>
    </row>
    <row r="45" spans="11:14" x14ac:dyDescent="0.35">
      <c r="K45" s="12">
        <v>45327</v>
      </c>
      <c r="L45" s="11" t="s">
        <v>95</v>
      </c>
      <c r="M45" s="11">
        <v>18</v>
      </c>
      <c r="N45" s="11">
        <v>1800</v>
      </c>
    </row>
    <row r="46" spans="11:14" x14ac:dyDescent="0.35">
      <c r="K46" s="12">
        <v>45417</v>
      </c>
      <c r="L46" s="11" t="s">
        <v>121</v>
      </c>
      <c r="M46" s="11">
        <v>7</v>
      </c>
      <c r="N46" s="11">
        <v>2800</v>
      </c>
    </row>
    <row r="47" spans="11:14" x14ac:dyDescent="0.35">
      <c r="K47" s="12">
        <v>45509</v>
      </c>
      <c r="L47" s="11" t="s">
        <v>123</v>
      </c>
      <c r="M47" s="11">
        <v>4</v>
      </c>
      <c r="N47" s="11">
        <v>16000</v>
      </c>
    </row>
    <row r="48" spans="11:14" x14ac:dyDescent="0.35">
      <c r="K48" s="12">
        <v>45631</v>
      </c>
      <c r="L48" s="11" t="s">
        <v>112</v>
      </c>
      <c r="M48" s="11">
        <v>2</v>
      </c>
      <c r="N48" s="11">
        <v>11000</v>
      </c>
    </row>
    <row r="49" spans="11:14" x14ac:dyDescent="0.35">
      <c r="K49" s="12" t="s">
        <v>174</v>
      </c>
      <c r="L49" s="11" t="s">
        <v>133</v>
      </c>
      <c r="M49" s="11">
        <v>6</v>
      </c>
      <c r="N49" s="11">
        <v>7200</v>
      </c>
    </row>
    <row r="50" spans="11:14" x14ac:dyDescent="0.35">
      <c r="K50" s="12" t="s">
        <v>175</v>
      </c>
      <c r="L50" s="11" t="s">
        <v>131</v>
      </c>
      <c r="M50" s="11">
        <v>30</v>
      </c>
      <c r="N50" s="11">
        <v>4500</v>
      </c>
    </row>
    <row r="51" spans="11:14" x14ac:dyDescent="0.35">
      <c r="K51" s="12" t="s">
        <v>176</v>
      </c>
      <c r="L51" s="11" t="s">
        <v>147</v>
      </c>
      <c r="M51" s="11">
        <v>1</v>
      </c>
      <c r="N51" s="11">
        <v>8000</v>
      </c>
    </row>
    <row r="52" spans="11:14" x14ac:dyDescent="0.35">
      <c r="K52" s="12" t="s">
        <v>177</v>
      </c>
      <c r="L52" s="11" t="s">
        <v>129</v>
      </c>
      <c r="M52" s="11">
        <v>4</v>
      </c>
      <c r="N52" s="11">
        <v>11200</v>
      </c>
    </row>
    <row r="53" spans="11:14" x14ac:dyDescent="0.35">
      <c r="K53" s="12">
        <v>45297</v>
      </c>
      <c r="L53" s="11" t="s">
        <v>91</v>
      </c>
      <c r="M53" s="11">
        <v>8</v>
      </c>
      <c r="N53" s="11">
        <v>3200</v>
      </c>
    </row>
    <row r="54" spans="11:14" x14ac:dyDescent="0.35">
      <c r="K54" s="12">
        <v>45388</v>
      </c>
      <c r="L54" s="11" t="s">
        <v>107</v>
      </c>
      <c r="M54" s="11">
        <v>5</v>
      </c>
      <c r="N54" s="11">
        <v>4000</v>
      </c>
    </row>
    <row r="55" spans="11:14" x14ac:dyDescent="0.35">
      <c r="K55" s="12">
        <v>45479</v>
      </c>
      <c r="L55" s="11" t="s">
        <v>141</v>
      </c>
      <c r="M55" s="11">
        <v>3</v>
      </c>
      <c r="N55" s="11">
        <v>19500</v>
      </c>
    </row>
    <row r="56" spans="11:14" x14ac:dyDescent="0.35">
      <c r="K56" s="12">
        <v>45602</v>
      </c>
      <c r="L56" s="11" t="s">
        <v>117</v>
      </c>
      <c r="M56" s="11">
        <v>12</v>
      </c>
      <c r="N56" s="11">
        <v>3000</v>
      </c>
    </row>
    <row r="57" spans="11:14" x14ac:dyDescent="0.35">
      <c r="K57" s="12" t="s">
        <v>178</v>
      </c>
      <c r="L57" s="11" t="s">
        <v>119</v>
      </c>
      <c r="M57" s="11">
        <v>10</v>
      </c>
      <c r="N57" s="11">
        <v>3000</v>
      </c>
    </row>
    <row r="58" spans="11:14" x14ac:dyDescent="0.35">
      <c r="K58" s="12" t="s">
        <v>179</v>
      </c>
      <c r="L58" s="11" t="s">
        <v>145</v>
      </c>
      <c r="M58" s="11">
        <v>6</v>
      </c>
      <c r="N58" s="11">
        <v>9000</v>
      </c>
    </row>
    <row r="59" spans="11:14" x14ac:dyDescent="0.35">
      <c r="K59" s="12" t="s">
        <v>180</v>
      </c>
      <c r="L59" s="11" t="s">
        <v>143</v>
      </c>
      <c r="M59" s="11">
        <v>4</v>
      </c>
      <c r="N59" s="11">
        <v>8000</v>
      </c>
    </row>
    <row r="60" spans="11:14" x14ac:dyDescent="0.35">
      <c r="K60" s="12" t="s">
        <v>181</v>
      </c>
      <c r="L60" s="11" t="s">
        <v>101</v>
      </c>
      <c r="M60" s="11">
        <v>8</v>
      </c>
      <c r="N60" s="11">
        <v>4800</v>
      </c>
    </row>
    <row r="61" spans="11:14" x14ac:dyDescent="0.35">
      <c r="K61" s="12">
        <v>45298</v>
      </c>
      <c r="L61" s="11" t="s">
        <v>115</v>
      </c>
      <c r="M61" s="11">
        <v>10</v>
      </c>
      <c r="N61" s="11">
        <v>20000</v>
      </c>
    </row>
    <row r="62" spans="11:14" x14ac:dyDescent="0.35">
      <c r="K62" s="12">
        <v>45419</v>
      </c>
      <c r="L62" s="11" t="s">
        <v>110</v>
      </c>
      <c r="M62" s="11">
        <v>2</v>
      </c>
      <c r="N62" s="11">
        <v>7000</v>
      </c>
    </row>
    <row r="63" spans="11:14" x14ac:dyDescent="0.35">
      <c r="K63" s="12">
        <v>45542</v>
      </c>
      <c r="L63" s="11" t="s">
        <v>139</v>
      </c>
      <c r="M63" s="11">
        <v>6</v>
      </c>
      <c r="N63" s="11">
        <v>3600</v>
      </c>
    </row>
    <row r="64" spans="11:14" x14ac:dyDescent="0.35">
      <c r="K64" s="12" t="s">
        <v>182</v>
      </c>
      <c r="L64" s="11" t="s">
        <v>137</v>
      </c>
      <c r="M64" s="11">
        <v>2</v>
      </c>
      <c r="N64" s="11">
        <v>20000</v>
      </c>
    </row>
    <row r="65" spans="11:14" x14ac:dyDescent="0.35">
      <c r="K65" s="12" t="s">
        <v>183</v>
      </c>
      <c r="L65" s="11" t="s">
        <v>123</v>
      </c>
      <c r="M65" s="11">
        <v>1</v>
      </c>
      <c r="N65" s="11">
        <v>4000</v>
      </c>
    </row>
    <row r="66" spans="11:14" x14ac:dyDescent="0.35">
      <c r="K66" s="12" t="s">
        <v>184</v>
      </c>
      <c r="L66" s="11" t="s">
        <v>133</v>
      </c>
      <c r="M66" s="11">
        <v>7</v>
      </c>
      <c r="N66" s="11">
        <v>8400</v>
      </c>
    </row>
    <row r="67" spans="11:14" x14ac:dyDescent="0.35">
      <c r="K67" s="12" t="s">
        <v>185</v>
      </c>
      <c r="L67" s="11" t="s">
        <v>147</v>
      </c>
      <c r="M67" s="11">
        <v>2</v>
      </c>
      <c r="N67" s="11">
        <v>16000</v>
      </c>
    </row>
    <row r="68" spans="11:14" x14ac:dyDescent="0.35">
      <c r="K68" s="12" t="s">
        <v>186</v>
      </c>
      <c r="L68" s="11" t="s">
        <v>104</v>
      </c>
      <c r="M68" s="11">
        <v>4</v>
      </c>
      <c r="N68" s="11">
        <v>10000</v>
      </c>
    </row>
    <row r="69" spans="11:14" x14ac:dyDescent="0.35">
      <c r="K69" s="12">
        <v>45330</v>
      </c>
      <c r="L69" s="11" t="s">
        <v>129</v>
      </c>
      <c r="M69" s="11">
        <v>5</v>
      </c>
      <c r="N69" s="11">
        <v>14000</v>
      </c>
    </row>
    <row r="70" spans="11:14" x14ac:dyDescent="0.35">
      <c r="K70" s="12">
        <v>45451</v>
      </c>
      <c r="L70" s="11" t="s">
        <v>125</v>
      </c>
      <c r="M70" s="11">
        <v>6</v>
      </c>
      <c r="N70" s="11">
        <v>5400</v>
      </c>
    </row>
    <row r="71" spans="11:14" x14ac:dyDescent="0.35">
      <c r="K71" s="12">
        <v>45573</v>
      </c>
      <c r="L71" s="11" t="s">
        <v>95</v>
      </c>
      <c r="M71" s="11">
        <v>12</v>
      </c>
      <c r="N71" s="11">
        <v>1200</v>
      </c>
    </row>
    <row r="72" spans="11:14" x14ac:dyDescent="0.35">
      <c r="K72" s="12" t="s">
        <v>187</v>
      </c>
      <c r="L72" s="11" t="s">
        <v>135</v>
      </c>
      <c r="M72" s="11">
        <v>3</v>
      </c>
      <c r="N72" s="11">
        <v>4800</v>
      </c>
    </row>
    <row r="73" spans="11:14" x14ac:dyDescent="0.35">
      <c r="K73" s="12" t="s">
        <v>188</v>
      </c>
      <c r="L73" s="11" t="s">
        <v>99</v>
      </c>
      <c r="M73" s="11">
        <v>4</v>
      </c>
      <c r="N73" s="11">
        <v>6000</v>
      </c>
    </row>
    <row r="74" spans="11:14" x14ac:dyDescent="0.35">
      <c r="K74" s="12" t="s">
        <v>189</v>
      </c>
      <c r="L74" s="11" t="s">
        <v>112</v>
      </c>
      <c r="M74" s="11">
        <v>3</v>
      </c>
      <c r="N74" s="11">
        <v>16500</v>
      </c>
    </row>
    <row r="75" spans="11:14" x14ac:dyDescent="0.35">
      <c r="K75" s="12" t="s">
        <v>190</v>
      </c>
      <c r="L75" s="11" t="s">
        <v>119</v>
      </c>
      <c r="M75" s="11">
        <v>8</v>
      </c>
      <c r="N75" s="11">
        <v>2400</v>
      </c>
    </row>
    <row r="76" spans="11:14" x14ac:dyDescent="0.35">
      <c r="K76" s="12">
        <v>45300</v>
      </c>
      <c r="L76" s="11" t="s">
        <v>131</v>
      </c>
      <c r="M76" s="11">
        <v>25</v>
      </c>
      <c r="N76" s="11">
        <v>3750</v>
      </c>
    </row>
    <row r="77" spans="11:14" x14ac:dyDescent="0.35">
      <c r="K77" s="12">
        <v>45421</v>
      </c>
      <c r="L77" s="11" t="s">
        <v>121</v>
      </c>
      <c r="M77" s="11">
        <v>8</v>
      </c>
      <c r="N77" s="11">
        <v>3200</v>
      </c>
    </row>
    <row r="78" spans="11:14" x14ac:dyDescent="0.35">
      <c r="K78" s="12">
        <v>45544</v>
      </c>
      <c r="L78" s="11" t="s">
        <v>141</v>
      </c>
      <c r="M78" s="11">
        <v>4</v>
      </c>
      <c r="N78" s="11">
        <v>26000</v>
      </c>
    </row>
    <row r="79" spans="11:14" x14ac:dyDescent="0.35">
      <c r="K79" s="12" t="s">
        <v>191</v>
      </c>
      <c r="L79" s="11" t="s">
        <v>101</v>
      </c>
      <c r="M79" s="11">
        <v>5</v>
      </c>
      <c r="N79" s="11">
        <v>3000</v>
      </c>
    </row>
    <row r="80" spans="11:14" x14ac:dyDescent="0.35">
      <c r="K80" s="12" t="s">
        <v>192</v>
      </c>
      <c r="L80" s="11" t="s">
        <v>145</v>
      </c>
      <c r="M80" s="11">
        <v>3</v>
      </c>
      <c r="N80" s="11">
        <v>4500</v>
      </c>
    </row>
    <row r="81" spans="11:14" x14ac:dyDescent="0.35">
      <c r="K81" s="12" t="s">
        <v>193</v>
      </c>
      <c r="L81" s="11" t="s">
        <v>91</v>
      </c>
      <c r="M81" s="11">
        <v>7</v>
      </c>
      <c r="N81" s="11">
        <v>2800</v>
      </c>
    </row>
    <row r="82" spans="11:14" x14ac:dyDescent="0.35">
      <c r="K82" s="12" t="s">
        <v>194</v>
      </c>
      <c r="L82" s="11" t="s">
        <v>137</v>
      </c>
      <c r="M82" s="11">
        <v>2</v>
      </c>
      <c r="N82" s="11">
        <v>20000</v>
      </c>
    </row>
    <row r="83" spans="11:14" x14ac:dyDescent="0.35">
      <c r="K83" s="12" t="s">
        <v>195</v>
      </c>
      <c r="L83" s="11" t="s">
        <v>125</v>
      </c>
      <c r="M83" s="11">
        <v>5</v>
      </c>
      <c r="N83" s="11">
        <v>4500</v>
      </c>
    </row>
    <row r="84" spans="11:14" x14ac:dyDescent="0.35">
      <c r="K84" s="12">
        <v>45361</v>
      </c>
      <c r="L84" s="11" t="s">
        <v>104</v>
      </c>
      <c r="M84" s="11">
        <v>4</v>
      </c>
      <c r="N84" s="11">
        <v>10000</v>
      </c>
    </row>
    <row r="85" spans="11:14" x14ac:dyDescent="0.35">
      <c r="K85" s="12">
        <v>45483</v>
      </c>
      <c r="L85" s="11" t="s">
        <v>107</v>
      </c>
      <c r="M85" s="11">
        <v>6</v>
      </c>
      <c r="N85" s="11">
        <v>4800</v>
      </c>
    </row>
    <row r="86" spans="11:14" x14ac:dyDescent="0.35">
      <c r="K86" s="12">
        <v>45606</v>
      </c>
      <c r="L86" s="11" t="s">
        <v>117</v>
      </c>
      <c r="M86" s="11">
        <v>14</v>
      </c>
      <c r="N86" s="11">
        <v>3500</v>
      </c>
    </row>
    <row r="87" spans="11:14" x14ac:dyDescent="0.35">
      <c r="K87" s="12" t="s">
        <v>196</v>
      </c>
      <c r="L87" s="11" t="s">
        <v>123</v>
      </c>
      <c r="M87" s="11">
        <v>3</v>
      </c>
      <c r="N87" s="11">
        <v>12000</v>
      </c>
    </row>
    <row r="88" spans="11:14" x14ac:dyDescent="0.35">
      <c r="K88" s="12" t="s">
        <v>197</v>
      </c>
      <c r="L88" s="11" t="s">
        <v>127</v>
      </c>
      <c r="M88" s="11">
        <v>1</v>
      </c>
      <c r="N88" s="11">
        <v>5000</v>
      </c>
    </row>
    <row r="89" spans="11:14" x14ac:dyDescent="0.35">
      <c r="K89" s="12" t="s">
        <v>198</v>
      </c>
      <c r="L89" s="11" t="s">
        <v>143</v>
      </c>
      <c r="M89" s="11">
        <v>7</v>
      </c>
      <c r="N89" s="11">
        <v>14000</v>
      </c>
    </row>
    <row r="90" spans="11:14" x14ac:dyDescent="0.35">
      <c r="K90" s="12" t="s">
        <v>199</v>
      </c>
      <c r="L90" s="11" t="s">
        <v>139</v>
      </c>
      <c r="M90" s="11">
        <v>8</v>
      </c>
      <c r="N90" s="11">
        <v>4800</v>
      </c>
    </row>
    <row r="91" spans="11:14" x14ac:dyDescent="0.35">
      <c r="K91" s="12" t="s">
        <v>200</v>
      </c>
      <c r="L91" s="11" t="s">
        <v>110</v>
      </c>
      <c r="M91" s="11">
        <v>5</v>
      </c>
      <c r="N91" s="11">
        <v>17500</v>
      </c>
    </row>
    <row r="92" spans="11:14" x14ac:dyDescent="0.35">
      <c r="K92" s="12">
        <v>45362</v>
      </c>
      <c r="L92" s="11" t="s">
        <v>99</v>
      </c>
      <c r="M92" s="11">
        <v>3</v>
      </c>
      <c r="N92" s="11">
        <v>4500</v>
      </c>
    </row>
    <row r="93" spans="11:14" x14ac:dyDescent="0.35">
      <c r="K93" s="12">
        <v>45484</v>
      </c>
      <c r="L93" s="11" t="s">
        <v>112</v>
      </c>
      <c r="M93" s="11">
        <v>4</v>
      </c>
      <c r="N93" s="11">
        <v>22000</v>
      </c>
    </row>
    <row r="94" spans="11:14" x14ac:dyDescent="0.35">
      <c r="K94" s="12">
        <v>45607</v>
      </c>
      <c r="L94" s="11" t="s">
        <v>147</v>
      </c>
      <c r="M94" s="11">
        <v>3</v>
      </c>
      <c r="N94" s="11">
        <v>24000</v>
      </c>
    </row>
    <row r="95" spans="11:14" x14ac:dyDescent="0.35">
      <c r="K95" s="12" t="s">
        <v>201</v>
      </c>
      <c r="L95" s="11" t="s">
        <v>129</v>
      </c>
      <c r="M95" s="11">
        <v>4</v>
      </c>
      <c r="N95" s="11">
        <v>11200</v>
      </c>
    </row>
    <row r="96" spans="11:14" x14ac:dyDescent="0.35">
      <c r="K96" s="12" t="s">
        <v>202</v>
      </c>
      <c r="L96" s="11" t="s">
        <v>115</v>
      </c>
      <c r="M96" s="11">
        <v>6</v>
      </c>
      <c r="N96" s="11">
        <v>12000</v>
      </c>
    </row>
    <row r="97" spans="11:14" x14ac:dyDescent="0.35">
      <c r="K97" s="12" t="s">
        <v>203</v>
      </c>
      <c r="L97" s="11" t="s">
        <v>131</v>
      </c>
      <c r="M97" s="11">
        <v>20</v>
      </c>
      <c r="N97" s="11">
        <v>3000</v>
      </c>
    </row>
    <row r="98" spans="11:14" x14ac:dyDescent="0.35">
      <c r="K98" s="12" t="s">
        <v>204</v>
      </c>
      <c r="L98" s="11" t="s">
        <v>135</v>
      </c>
      <c r="M98" s="11">
        <v>4</v>
      </c>
      <c r="N98" s="11">
        <v>6400</v>
      </c>
    </row>
    <row r="99" spans="11:14" x14ac:dyDescent="0.35">
      <c r="K99" s="12">
        <v>45303</v>
      </c>
      <c r="L99" s="11" t="s">
        <v>121</v>
      </c>
      <c r="M99" s="11">
        <v>9</v>
      </c>
      <c r="N99" s="11">
        <v>3600</v>
      </c>
    </row>
    <row r="100" spans="11:14" x14ac:dyDescent="0.35">
      <c r="K100" s="12">
        <v>45424</v>
      </c>
      <c r="L100" s="11" t="s">
        <v>133</v>
      </c>
      <c r="M100" s="11">
        <v>7</v>
      </c>
      <c r="N100" s="11">
        <v>8400</v>
      </c>
    </row>
    <row r="101" spans="11:14" x14ac:dyDescent="0.35">
      <c r="K101" s="12">
        <v>45547</v>
      </c>
      <c r="L101" s="11" t="s">
        <v>123</v>
      </c>
      <c r="M101" s="11">
        <v>2</v>
      </c>
      <c r="N101" s="11">
        <v>8000</v>
      </c>
    </row>
    <row r="102" spans="11:14" x14ac:dyDescent="0.35">
      <c r="K102" s="12" t="s">
        <v>205</v>
      </c>
      <c r="L102" s="11" t="s">
        <v>139</v>
      </c>
      <c r="M102" s="11">
        <v>5</v>
      </c>
      <c r="N102" s="11">
        <v>3000</v>
      </c>
    </row>
    <row r="103" spans="11:14" x14ac:dyDescent="0.35">
      <c r="K103" s="12" t="s">
        <v>206</v>
      </c>
      <c r="L103" s="11" t="s">
        <v>107</v>
      </c>
      <c r="M103" s="11">
        <v>4</v>
      </c>
      <c r="N103" s="11">
        <v>3200</v>
      </c>
    </row>
    <row r="104" spans="11:14" x14ac:dyDescent="0.35">
      <c r="K104" s="12" t="s">
        <v>207</v>
      </c>
      <c r="L104" s="11" t="s">
        <v>125</v>
      </c>
      <c r="M104" s="11">
        <v>6</v>
      </c>
      <c r="N104" s="11">
        <v>5400</v>
      </c>
    </row>
    <row r="105" spans="11:14" x14ac:dyDescent="0.35">
      <c r="K105" s="12" t="s">
        <v>208</v>
      </c>
      <c r="L105" s="11" t="s">
        <v>141</v>
      </c>
      <c r="M105" s="11">
        <v>2</v>
      </c>
      <c r="N105" s="11">
        <v>13000</v>
      </c>
    </row>
    <row r="106" spans="11:14" x14ac:dyDescent="0.35">
      <c r="K106" s="12" t="s">
        <v>209</v>
      </c>
      <c r="L106" s="11" t="s">
        <v>101</v>
      </c>
      <c r="M106" s="11">
        <v>8</v>
      </c>
      <c r="N106" s="11">
        <v>4800</v>
      </c>
    </row>
  </sheetData>
  <mergeCells count="2">
    <mergeCell ref="A1:H1"/>
    <mergeCell ref="K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FF2B3-73AE-449A-AEF4-46E8759C6D23}">
  <dimension ref="A1:K11"/>
  <sheetViews>
    <sheetView workbookViewId="0"/>
  </sheetViews>
  <sheetFormatPr defaultRowHeight="14.5" x14ac:dyDescent="0.35"/>
  <cols>
    <col min="1" max="1" width="16.6328125" bestFit="1" customWidth="1"/>
    <col min="2" max="2" width="12" bestFit="1" customWidth="1"/>
    <col min="3" max="3" width="13.90625" bestFit="1" customWidth="1"/>
    <col min="4" max="4" width="11" bestFit="1" customWidth="1"/>
    <col min="5" max="5" width="14.6328125" bestFit="1" customWidth="1"/>
    <col min="6" max="6" width="10.453125" bestFit="1" customWidth="1"/>
    <col min="7" max="7" width="12.6328125" bestFit="1" customWidth="1"/>
  </cols>
  <sheetData>
    <row r="1" spans="1:11" x14ac:dyDescent="0.35">
      <c r="A1" s="17" t="s">
        <v>223</v>
      </c>
      <c r="B1" s="18" t="s">
        <v>224</v>
      </c>
      <c r="C1" s="18" t="s">
        <v>225</v>
      </c>
      <c r="D1" s="18" t="s">
        <v>226</v>
      </c>
      <c r="E1" s="18" t="s">
        <v>227</v>
      </c>
      <c r="F1" s="18" t="s">
        <v>238</v>
      </c>
    </row>
    <row r="2" spans="1:11" x14ac:dyDescent="0.35">
      <c r="A2" s="4" t="s">
        <v>228</v>
      </c>
      <c r="B2" s="19">
        <v>85000</v>
      </c>
      <c r="C2" s="20">
        <v>8</v>
      </c>
      <c r="D2" s="20">
        <v>0</v>
      </c>
      <c r="E2" s="20" t="str">
        <f>IF(C2&gt;=30,CONCATENATE("Fine of ",0.1*B2),IF(AND(C2&gt;=10,C2&lt;30),CONCATENATE("Fine of ",0.02*B2),"No Action"))</f>
        <v>No Action</v>
      </c>
      <c r="F2" s="4" t="str">
        <f>LEFT(E2,4)</f>
        <v>No A</v>
      </c>
      <c r="J2" s="4"/>
      <c r="K2" s="4" t="s">
        <v>239</v>
      </c>
    </row>
    <row r="3" spans="1:11" x14ac:dyDescent="0.35">
      <c r="A3" s="4" t="s">
        <v>229</v>
      </c>
      <c r="B3" s="19">
        <v>87500</v>
      </c>
      <c r="C3" s="20">
        <v>4</v>
      </c>
      <c r="D3" s="20">
        <v>0</v>
      </c>
      <c r="E3" s="20" t="str">
        <f t="shared" ref="E3:E11" si="0">IF(C3&gt;=30,CONCATENATE("Fine of ",0.1*B3),IF(AND(C3&gt;=10,C3&lt;30),CONCATENATE("Fine of ",0.02*B3),"No Action"))</f>
        <v>No Action</v>
      </c>
      <c r="F3" s="4" t="str">
        <f t="shared" ref="F3:F11" si="1">LEFT(E3,4)</f>
        <v>No A</v>
      </c>
      <c r="J3" s="4" t="s">
        <v>240</v>
      </c>
      <c r="K3" s="4">
        <f>COUNTIF($F$2:$F$11,J3)</f>
        <v>5</v>
      </c>
    </row>
    <row r="4" spans="1:11" x14ac:dyDescent="0.35">
      <c r="A4" s="4" t="s">
        <v>230</v>
      </c>
      <c r="B4" s="19">
        <v>92300</v>
      </c>
      <c r="C4" s="20">
        <v>18</v>
      </c>
      <c r="D4" s="20">
        <v>2</v>
      </c>
      <c r="E4" s="20" t="str">
        <f t="shared" si="0"/>
        <v>Fine of 1846</v>
      </c>
      <c r="F4" s="4" t="str">
        <f t="shared" si="1"/>
        <v>Fine</v>
      </c>
      <c r="J4" s="4" t="s">
        <v>241</v>
      </c>
      <c r="K4" s="4">
        <f>COUNTIF($F$2:$F$11,J4)</f>
        <v>5</v>
      </c>
    </row>
    <row r="5" spans="1:11" x14ac:dyDescent="0.35">
      <c r="A5" s="4" t="s">
        <v>231</v>
      </c>
      <c r="B5" s="19">
        <v>98600</v>
      </c>
      <c r="C5" s="20">
        <v>25</v>
      </c>
      <c r="D5" s="20">
        <v>6</v>
      </c>
      <c r="E5" s="20" t="str">
        <f t="shared" si="0"/>
        <v>Fine of 1972</v>
      </c>
      <c r="F5" s="4" t="str">
        <f t="shared" si="1"/>
        <v>Fine</v>
      </c>
      <c r="J5" s="4" t="s">
        <v>242</v>
      </c>
      <c r="K5" s="4">
        <f>K3+K4</f>
        <v>10</v>
      </c>
    </row>
    <row r="6" spans="1:11" x14ac:dyDescent="0.35">
      <c r="A6" s="4" t="s">
        <v>232</v>
      </c>
      <c r="B6" s="19">
        <v>74500</v>
      </c>
      <c r="C6" s="20">
        <v>7</v>
      </c>
      <c r="D6" s="20">
        <v>0</v>
      </c>
      <c r="E6" s="20" t="str">
        <f t="shared" si="0"/>
        <v>No Action</v>
      </c>
      <c r="F6" s="4" t="str">
        <f t="shared" si="1"/>
        <v>No A</v>
      </c>
    </row>
    <row r="7" spans="1:11" x14ac:dyDescent="0.35">
      <c r="A7" s="4" t="s">
        <v>233</v>
      </c>
      <c r="B7" s="19">
        <v>38000</v>
      </c>
      <c r="C7" s="20">
        <v>3</v>
      </c>
      <c r="D7" s="20">
        <v>0</v>
      </c>
      <c r="E7" s="20" t="str">
        <f t="shared" si="0"/>
        <v>No Action</v>
      </c>
      <c r="F7" s="4" t="str">
        <f t="shared" si="1"/>
        <v>No A</v>
      </c>
    </row>
    <row r="8" spans="1:11" x14ac:dyDescent="0.35">
      <c r="A8" s="4" t="s">
        <v>234</v>
      </c>
      <c r="B8" s="19">
        <v>46400</v>
      </c>
      <c r="C8" s="20">
        <v>5</v>
      </c>
      <c r="D8" s="20">
        <v>1</v>
      </c>
      <c r="E8" s="20" t="str">
        <f t="shared" si="0"/>
        <v>No Action</v>
      </c>
      <c r="F8" s="4" t="str">
        <f t="shared" si="1"/>
        <v>No A</v>
      </c>
    </row>
    <row r="9" spans="1:11" x14ac:dyDescent="0.35">
      <c r="A9" s="4" t="s">
        <v>235</v>
      </c>
      <c r="B9" s="19">
        <v>64500</v>
      </c>
      <c r="C9" s="20">
        <v>14</v>
      </c>
      <c r="D9" s="20">
        <v>2</v>
      </c>
      <c r="E9" s="20" t="str">
        <f t="shared" si="0"/>
        <v>Fine of 1290</v>
      </c>
      <c r="F9" s="4" t="str">
        <f t="shared" si="1"/>
        <v>Fine</v>
      </c>
    </row>
    <row r="10" spans="1:11" x14ac:dyDescent="0.35">
      <c r="A10" s="4" t="s">
        <v>236</v>
      </c>
      <c r="B10" s="19">
        <v>78300</v>
      </c>
      <c r="C10" s="20">
        <v>58</v>
      </c>
      <c r="D10" s="20">
        <v>19</v>
      </c>
      <c r="E10" s="20" t="str">
        <f t="shared" si="0"/>
        <v>Fine of 7830</v>
      </c>
      <c r="F10" s="4" t="str">
        <f t="shared" si="1"/>
        <v>Fine</v>
      </c>
    </row>
    <row r="11" spans="1:11" x14ac:dyDescent="0.35">
      <c r="A11" s="4" t="s">
        <v>237</v>
      </c>
      <c r="B11" s="19">
        <v>66350</v>
      </c>
      <c r="C11" s="20">
        <v>12</v>
      </c>
      <c r="D11" s="20">
        <v>2</v>
      </c>
      <c r="E11" s="20" t="str">
        <f t="shared" si="0"/>
        <v>Fine of 1327</v>
      </c>
      <c r="F11" s="4" t="str">
        <f t="shared" si="1"/>
        <v>Fine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0302A-4919-4C02-8531-A8DF120B47E0}">
  <dimension ref="B2:C11"/>
  <sheetViews>
    <sheetView workbookViewId="0"/>
  </sheetViews>
  <sheetFormatPr defaultRowHeight="14.5" x14ac:dyDescent="0.35"/>
  <cols>
    <col min="2" max="2" width="15.08984375" customWidth="1"/>
    <col min="3" max="3" width="25.90625" customWidth="1"/>
  </cols>
  <sheetData>
    <row r="2" spans="2:3" x14ac:dyDescent="0.35">
      <c r="B2" t="s">
        <v>245</v>
      </c>
      <c r="C2" t="s">
        <v>250</v>
      </c>
    </row>
    <row r="3" spans="2:3" x14ac:dyDescent="0.35">
      <c r="B3" t="s">
        <v>243</v>
      </c>
      <c r="C3" t="s">
        <v>250</v>
      </c>
    </row>
    <row r="4" spans="2:3" x14ac:dyDescent="0.35">
      <c r="B4" t="s">
        <v>244</v>
      </c>
      <c r="C4" t="s">
        <v>250</v>
      </c>
    </row>
    <row r="6" spans="2:3" x14ac:dyDescent="0.35">
      <c r="B6" t="s">
        <v>251</v>
      </c>
      <c r="C6" t="s">
        <v>252</v>
      </c>
    </row>
    <row r="7" spans="2:3" x14ac:dyDescent="0.35">
      <c r="B7" s="21" t="s">
        <v>248</v>
      </c>
      <c r="C7" s="22">
        <v>0.29268292682926828</v>
      </c>
    </row>
    <row r="8" spans="2:3" x14ac:dyDescent="0.35">
      <c r="B8" s="21" t="s">
        <v>249</v>
      </c>
      <c r="C8" s="22">
        <v>0.17073170731707318</v>
      </c>
    </row>
    <row r="9" spans="2:3" x14ac:dyDescent="0.35">
      <c r="B9" s="21" t="s">
        <v>247</v>
      </c>
      <c r="C9" s="22">
        <v>0.29268292682926828</v>
      </c>
    </row>
    <row r="10" spans="2:3" x14ac:dyDescent="0.35">
      <c r="B10" s="21" t="s">
        <v>246</v>
      </c>
      <c r="C10" s="22">
        <v>0.24390243902439024</v>
      </c>
    </row>
    <row r="11" spans="2:3" x14ac:dyDescent="0.35">
      <c r="B11" s="21" t="s">
        <v>253</v>
      </c>
      <c r="C11" s="22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080D0-20FD-4139-B300-BCC390614E0A}">
  <dimension ref="A1:A26"/>
  <sheetViews>
    <sheetView workbookViewId="0"/>
  </sheetViews>
  <sheetFormatPr defaultRowHeight="14.5" x14ac:dyDescent="0.35"/>
  <sheetData>
    <row r="1" spans="1:1" x14ac:dyDescent="0.35">
      <c r="A1" t="s">
        <v>254</v>
      </c>
    </row>
    <row r="3" spans="1:1" x14ac:dyDescent="0.35">
      <c r="A3" t="s">
        <v>255</v>
      </c>
    </row>
    <row r="4" spans="1:1" x14ac:dyDescent="0.35">
      <c r="A4" t="s">
        <v>256</v>
      </c>
    </row>
    <row r="5" spans="1:1" x14ac:dyDescent="0.35">
      <c r="A5" t="s">
        <v>257</v>
      </c>
    </row>
    <row r="7" spans="1:1" x14ac:dyDescent="0.35">
      <c r="A7" t="s">
        <v>258</v>
      </c>
    </row>
    <row r="8" spans="1:1" x14ac:dyDescent="0.35">
      <c r="A8" t="s">
        <v>259</v>
      </c>
    </row>
    <row r="9" spans="1:1" x14ac:dyDescent="0.35">
      <c r="A9" t="s">
        <v>260</v>
      </c>
    </row>
    <row r="10" spans="1:1" x14ac:dyDescent="0.35">
      <c r="A10" t="s">
        <v>261</v>
      </c>
    </row>
    <row r="11" spans="1:1" x14ac:dyDescent="0.35">
      <c r="A11" t="s">
        <v>262</v>
      </c>
    </row>
    <row r="12" spans="1:1" x14ac:dyDescent="0.35">
      <c r="A12" t="s">
        <v>263</v>
      </c>
    </row>
    <row r="13" spans="1:1" x14ac:dyDescent="0.35">
      <c r="A13" t="s">
        <v>264</v>
      </c>
    </row>
    <row r="14" spans="1:1" x14ac:dyDescent="0.35">
      <c r="A14" t="s">
        <v>265</v>
      </c>
    </row>
    <row r="15" spans="1:1" x14ac:dyDescent="0.35">
      <c r="A15" t="s">
        <v>266</v>
      </c>
    </row>
    <row r="16" spans="1:1" x14ac:dyDescent="0.35">
      <c r="A16" t="s">
        <v>267</v>
      </c>
    </row>
    <row r="17" spans="1:1" x14ac:dyDescent="0.35">
      <c r="A17" t="s">
        <v>268</v>
      </c>
    </row>
    <row r="18" spans="1:1" x14ac:dyDescent="0.35">
      <c r="A18" t="s">
        <v>269</v>
      </c>
    </row>
    <row r="19" spans="1:1" x14ac:dyDescent="0.35">
      <c r="A19" t="s">
        <v>270</v>
      </c>
    </row>
    <row r="20" spans="1:1" x14ac:dyDescent="0.35">
      <c r="A20" t="s">
        <v>271</v>
      </c>
    </row>
    <row r="21" spans="1:1" x14ac:dyDescent="0.35">
      <c r="A21" t="s">
        <v>272</v>
      </c>
    </row>
    <row r="22" spans="1:1" x14ac:dyDescent="0.35">
      <c r="A22" t="s">
        <v>273</v>
      </c>
    </row>
    <row r="23" spans="1:1" x14ac:dyDescent="0.35">
      <c r="A23" t="s">
        <v>274</v>
      </c>
    </row>
    <row r="26" spans="1:1" x14ac:dyDescent="0.35">
      <c r="A26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39037-99C7-4507-AF1A-23C172FEC890}">
  <dimension ref="A1:I69"/>
  <sheetViews>
    <sheetView workbookViewId="0">
      <selection activeCell="I3" sqref="I3"/>
    </sheetView>
  </sheetViews>
  <sheetFormatPr defaultRowHeight="14.5" x14ac:dyDescent="0.35"/>
  <cols>
    <col min="1" max="1" width="21.54296875" bestFit="1" customWidth="1"/>
    <col min="2" max="2" width="10.54296875" bestFit="1" customWidth="1"/>
    <col min="3" max="3" width="17.54296875" customWidth="1"/>
    <col min="4" max="4" width="17.90625" bestFit="1" customWidth="1"/>
    <col min="5" max="5" width="17.81640625" bestFit="1" customWidth="1"/>
    <col min="7" max="7" width="32.81640625" bestFit="1" customWidth="1"/>
    <col min="8" max="8" width="11.1796875" bestFit="1" customWidth="1"/>
  </cols>
  <sheetData>
    <row r="1" spans="1:9" x14ac:dyDescent="0.35">
      <c r="A1" t="s">
        <v>0</v>
      </c>
      <c r="B1" s="2">
        <v>80000</v>
      </c>
    </row>
    <row r="2" spans="1:9" x14ac:dyDescent="0.35">
      <c r="A2" t="s">
        <v>1</v>
      </c>
      <c r="B2" s="1">
        <f>8%/12</f>
        <v>6.6666666666666671E-3</v>
      </c>
    </row>
    <row r="3" spans="1:9" x14ac:dyDescent="0.35">
      <c r="A3" t="s">
        <v>2</v>
      </c>
      <c r="B3">
        <f>5*12</f>
        <v>60</v>
      </c>
      <c r="G3" t="s">
        <v>10</v>
      </c>
      <c r="H3" s="8">
        <f>SUM(C9:C69)</f>
        <v>17326.692584385692</v>
      </c>
      <c r="I3" t="s">
        <v>19</v>
      </c>
    </row>
    <row r="4" spans="1:9" x14ac:dyDescent="0.35">
      <c r="G4" t="s">
        <v>15</v>
      </c>
      <c r="H4" s="8">
        <f>VLOOKUP(10,$A$8:$E$69,3)</f>
        <v>466.23722433406084</v>
      </c>
      <c r="I4" t="s">
        <v>19</v>
      </c>
    </row>
    <row r="5" spans="1:9" x14ac:dyDescent="0.35">
      <c r="A5" t="s">
        <v>3</v>
      </c>
      <c r="B5" s="3">
        <f>PMT(B2,B3,-B1)</f>
        <v>1622.1115430730945</v>
      </c>
      <c r="C5" t="s">
        <v>4</v>
      </c>
      <c r="G5" t="s">
        <v>16</v>
      </c>
      <c r="H5" s="8">
        <f>VLOOKUP(10,$A$8:$E$69,4)</f>
        <v>1155.8743187390337</v>
      </c>
      <c r="I5" t="s">
        <v>19</v>
      </c>
    </row>
    <row r="6" spans="1:9" x14ac:dyDescent="0.35">
      <c r="G6" t="s">
        <v>17</v>
      </c>
      <c r="H6" s="8">
        <f>SUM(C34:C45)</f>
        <v>3566.5984482346666</v>
      </c>
      <c r="I6" t="s">
        <v>19</v>
      </c>
    </row>
    <row r="7" spans="1:9" x14ac:dyDescent="0.35">
      <c r="A7" t="s">
        <v>11</v>
      </c>
      <c r="B7" t="s">
        <v>12</v>
      </c>
      <c r="C7" t="s">
        <v>13</v>
      </c>
      <c r="D7" t="s">
        <v>13</v>
      </c>
      <c r="E7" t="s">
        <v>14</v>
      </c>
      <c r="G7" t="s">
        <v>18</v>
      </c>
      <c r="H7" s="8">
        <f>SUM(D34:D45)</f>
        <v>15898.74006864247</v>
      </c>
      <c r="I7" t="s">
        <v>19</v>
      </c>
    </row>
    <row r="8" spans="1:9" x14ac:dyDescent="0.35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</row>
    <row r="9" spans="1:9" x14ac:dyDescent="0.35">
      <c r="A9" s="4">
        <v>0</v>
      </c>
      <c r="B9" s="5">
        <v>0</v>
      </c>
      <c r="C9" s="5">
        <v>0</v>
      </c>
      <c r="D9" s="5">
        <v>0</v>
      </c>
      <c r="E9" s="6">
        <f>$B$1</f>
        <v>80000</v>
      </c>
    </row>
    <row r="10" spans="1:9" x14ac:dyDescent="0.35">
      <c r="A10" s="4">
        <v>1</v>
      </c>
      <c r="B10" s="7">
        <f>$B$5</f>
        <v>1622.1115430730945</v>
      </c>
      <c r="C10" s="7">
        <f>E9*$B$2</f>
        <v>533.33333333333337</v>
      </c>
      <c r="D10" s="7">
        <f>B10-C10</f>
        <v>1088.7782097397612</v>
      </c>
      <c r="E10" s="7">
        <f>E9-D10</f>
        <v>78911.221790260242</v>
      </c>
    </row>
    <row r="11" spans="1:9" x14ac:dyDescent="0.35">
      <c r="A11" s="4">
        <f>A10+1</f>
        <v>2</v>
      </c>
      <c r="B11" s="7">
        <f t="shared" ref="B11:B69" si="0">$B$5</f>
        <v>1622.1115430730945</v>
      </c>
      <c r="C11" s="7">
        <f t="shared" ref="C11:C69" si="1">E10*$B$2</f>
        <v>526.07481193506828</v>
      </c>
      <c r="D11" s="7">
        <f t="shared" ref="D11:D69" si="2">B11-C11</f>
        <v>1096.0367311380262</v>
      </c>
      <c r="E11" s="7">
        <f t="shared" ref="E11:E69" si="3">E10-D11</f>
        <v>77815.185059122217</v>
      </c>
    </row>
    <row r="12" spans="1:9" x14ac:dyDescent="0.35">
      <c r="A12" s="4">
        <f t="shared" ref="A12:A69" si="4">A11+1</f>
        <v>3</v>
      </c>
      <c r="B12" s="7">
        <f t="shared" si="0"/>
        <v>1622.1115430730945</v>
      </c>
      <c r="C12" s="7">
        <f t="shared" si="1"/>
        <v>518.76790039414811</v>
      </c>
      <c r="D12" s="7">
        <f t="shared" si="2"/>
        <v>1103.3436426789463</v>
      </c>
      <c r="E12" s="7">
        <f t="shared" si="3"/>
        <v>76711.841416443276</v>
      </c>
    </row>
    <row r="13" spans="1:9" x14ac:dyDescent="0.35">
      <c r="A13" s="4">
        <f t="shared" si="4"/>
        <v>4</v>
      </c>
      <c r="B13" s="7">
        <f t="shared" si="0"/>
        <v>1622.1115430730945</v>
      </c>
      <c r="C13" s="7">
        <f t="shared" si="1"/>
        <v>511.41227610962187</v>
      </c>
      <c r="D13" s="7">
        <f t="shared" si="2"/>
        <v>1110.6992669634726</v>
      </c>
      <c r="E13" s="7">
        <f t="shared" si="3"/>
        <v>75601.142149479798</v>
      </c>
    </row>
    <row r="14" spans="1:9" x14ac:dyDescent="0.35">
      <c r="A14" s="4">
        <f t="shared" si="4"/>
        <v>5</v>
      </c>
      <c r="B14" s="7">
        <f t="shared" si="0"/>
        <v>1622.1115430730945</v>
      </c>
      <c r="C14" s="7">
        <f t="shared" si="1"/>
        <v>504.00761432986536</v>
      </c>
      <c r="D14" s="7">
        <f t="shared" si="2"/>
        <v>1118.1039287432291</v>
      </c>
      <c r="E14" s="7">
        <f t="shared" si="3"/>
        <v>74483.038220736562</v>
      </c>
    </row>
    <row r="15" spans="1:9" x14ac:dyDescent="0.35">
      <c r="A15" s="4">
        <f t="shared" si="4"/>
        <v>6</v>
      </c>
      <c r="B15" s="7">
        <f t="shared" si="0"/>
        <v>1622.1115430730945</v>
      </c>
      <c r="C15" s="7">
        <f t="shared" si="1"/>
        <v>496.55358813824375</v>
      </c>
      <c r="D15" s="7">
        <f t="shared" si="2"/>
        <v>1125.5579549348508</v>
      </c>
      <c r="E15" s="7">
        <f t="shared" si="3"/>
        <v>73357.480265801714</v>
      </c>
    </row>
    <row r="16" spans="1:9" x14ac:dyDescent="0.35">
      <c r="A16" s="4">
        <f t="shared" si="4"/>
        <v>7</v>
      </c>
      <c r="B16" s="7">
        <f t="shared" si="0"/>
        <v>1622.1115430730945</v>
      </c>
      <c r="C16" s="7">
        <f t="shared" si="1"/>
        <v>489.04986843867812</v>
      </c>
      <c r="D16" s="7">
        <f t="shared" si="2"/>
        <v>1133.0616746344162</v>
      </c>
      <c r="E16" s="7">
        <f t="shared" si="3"/>
        <v>72224.418591167298</v>
      </c>
    </row>
    <row r="17" spans="1:5" x14ac:dyDescent="0.35">
      <c r="A17" s="4">
        <f t="shared" si="4"/>
        <v>8</v>
      </c>
      <c r="B17" s="7">
        <f t="shared" si="0"/>
        <v>1622.1115430730945</v>
      </c>
      <c r="C17" s="7">
        <f t="shared" si="1"/>
        <v>481.49612394111534</v>
      </c>
      <c r="D17" s="7">
        <f t="shared" si="2"/>
        <v>1140.6154191319793</v>
      </c>
      <c r="E17" s="7">
        <f t="shared" si="3"/>
        <v>71083.803172035317</v>
      </c>
    </row>
    <row r="18" spans="1:5" x14ac:dyDescent="0.35">
      <c r="A18" s="4">
        <f t="shared" si="4"/>
        <v>9</v>
      </c>
      <c r="B18" s="7">
        <f t="shared" si="0"/>
        <v>1622.1115430730945</v>
      </c>
      <c r="C18" s="7">
        <f t="shared" si="1"/>
        <v>473.89202114690215</v>
      </c>
      <c r="D18" s="7">
        <f t="shared" si="2"/>
        <v>1148.2195219261923</v>
      </c>
      <c r="E18" s="7">
        <f t="shared" si="3"/>
        <v>69935.583650109125</v>
      </c>
    </row>
    <row r="19" spans="1:5" x14ac:dyDescent="0.35">
      <c r="A19" s="4">
        <f t="shared" si="4"/>
        <v>10</v>
      </c>
      <c r="B19" s="7">
        <f t="shared" si="0"/>
        <v>1622.1115430730945</v>
      </c>
      <c r="C19" s="7">
        <f t="shared" si="1"/>
        <v>466.23722433406084</v>
      </c>
      <c r="D19" s="7">
        <f t="shared" si="2"/>
        <v>1155.8743187390337</v>
      </c>
      <c r="E19" s="7">
        <f t="shared" si="3"/>
        <v>68779.70933137009</v>
      </c>
    </row>
    <row r="20" spans="1:5" x14ac:dyDescent="0.35">
      <c r="A20" s="4">
        <f t="shared" si="4"/>
        <v>11</v>
      </c>
      <c r="B20" s="7">
        <f t="shared" si="0"/>
        <v>1622.1115430730945</v>
      </c>
      <c r="C20" s="7">
        <f t="shared" si="1"/>
        <v>458.53139554246729</v>
      </c>
      <c r="D20" s="7">
        <f t="shared" si="2"/>
        <v>1163.5801475306271</v>
      </c>
      <c r="E20" s="7">
        <f t="shared" si="3"/>
        <v>67616.129183839468</v>
      </c>
    </row>
    <row r="21" spans="1:5" x14ac:dyDescent="0.35">
      <c r="A21" s="4">
        <f t="shared" si="4"/>
        <v>12</v>
      </c>
      <c r="B21" s="7">
        <f t="shared" si="0"/>
        <v>1622.1115430730945</v>
      </c>
      <c r="C21" s="7">
        <f t="shared" si="1"/>
        <v>450.77419455892982</v>
      </c>
      <c r="D21" s="7">
        <f t="shared" si="2"/>
        <v>1171.3373485141647</v>
      </c>
      <c r="E21" s="7">
        <f t="shared" si="3"/>
        <v>66444.791835325304</v>
      </c>
    </row>
    <row r="22" spans="1:5" x14ac:dyDescent="0.35">
      <c r="A22" s="4">
        <f t="shared" si="4"/>
        <v>13</v>
      </c>
      <c r="B22" s="7">
        <f t="shared" si="0"/>
        <v>1622.1115430730945</v>
      </c>
      <c r="C22" s="7">
        <f t="shared" si="1"/>
        <v>442.96527890216873</v>
      </c>
      <c r="D22" s="7">
        <f t="shared" si="2"/>
        <v>1179.1462641709259</v>
      </c>
      <c r="E22" s="7">
        <f t="shared" si="3"/>
        <v>65265.645571154382</v>
      </c>
    </row>
    <row r="23" spans="1:5" x14ac:dyDescent="0.35">
      <c r="A23" s="4">
        <f t="shared" si="4"/>
        <v>14</v>
      </c>
      <c r="B23" s="7">
        <f t="shared" si="0"/>
        <v>1622.1115430730945</v>
      </c>
      <c r="C23" s="7">
        <f t="shared" si="1"/>
        <v>435.10430380769589</v>
      </c>
      <c r="D23" s="7">
        <f t="shared" si="2"/>
        <v>1187.0072392653985</v>
      </c>
      <c r="E23" s="7">
        <f t="shared" si="3"/>
        <v>64078.638331888986</v>
      </c>
    </row>
    <row r="24" spans="1:5" x14ac:dyDescent="0.35">
      <c r="A24" s="4">
        <f t="shared" si="4"/>
        <v>15</v>
      </c>
      <c r="B24" s="7">
        <f t="shared" si="0"/>
        <v>1622.1115430730945</v>
      </c>
      <c r="C24" s="7">
        <f t="shared" si="1"/>
        <v>427.19092221259325</v>
      </c>
      <c r="D24" s="7">
        <f t="shared" si="2"/>
        <v>1194.9206208605012</v>
      </c>
      <c r="E24" s="7">
        <f t="shared" si="3"/>
        <v>62883.717711028483</v>
      </c>
    </row>
    <row r="25" spans="1:5" x14ac:dyDescent="0.35">
      <c r="A25" s="4">
        <f t="shared" si="4"/>
        <v>16</v>
      </c>
      <c r="B25" s="7">
        <f t="shared" si="0"/>
        <v>1622.1115430730945</v>
      </c>
      <c r="C25" s="7">
        <f t="shared" si="1"/>
        <v>419.22478474018993</v>
      </c>
      <c r="D25" s="7">
        <f t="shared" si="2"/>
        <v>1202.8867583329045</v>
      </c>
      <c r="E25" s="7">
        <f t="shared" si="3"/>
        <v>61680.830952695578</v>
      </c>
    </row>
    <row r="26" spans="1:5" x14ac:dyDescent="0.35">
      <c r="A26" s="4">
        <f t="shared" si="4"/>
        <v>17</v>
      </c>
      <c r="B26" s="7">
        <f t="shared" si="0"/>
        <v>1622.1115430730945</v>
      </c>
      <c r="C26" s="7">
        <f t="shared" si="1"/>
        <v>411.20553968463719</v>
      </c>
      <c r="D26" s="7">
        <f t="shared" si="2"/>
        <v>1210.9060033884573</v>
      </c>
      <c r="E26" s="7">
        <f t="shared" si="3"/>
        <v>60469.924949307118</v>
      </c>
    </row>
    <row r="27" spans="1:5" x14ac:dyDescent="0.35">
      <c r="A27" s="4">
        <f t="shared" si="4"/>
        <v>18</v>
      </c>
      <c r="B27" s="7">
        <f t="shared" si="0"/>
        <v>1622.1115430730945</v>
      </c>
      <c r="C27" s="7">
        <f t="shared" si="1"/>
        <v>403.1328329953808</v>
      </c>
      <c r="D27" s="7">
        <f t="shared" si="2"/>
        <v>1218.9787100777137</v>
      </c>
      <c r="E27" s="7">
        <f t="shared" si="3"/>
        <v>59250.946239229408</v>
      </c>
    </row>
    <row r="28" spans="1:5" x14ac:dyDescent="0.35">
      <c r="A28" s="4">
        <f t="shared" si="4"/>
        <v>19</v>
      </c>
      <c r="B28" s="7">
        <f t="shared" si="0"/>
        <v>1622.1115430730945</v>
      </c>
      <c r="C28" s="7">
        <f t="shared" si="1"/>
        <v>395.0063082615294</v>
      </c>
      <c r="D28" s="7">
        <f t="shared" si="2"/>
        <v>1227.105234811565</v>
      </c>
      <c r="E28" s="7">
        <f t="shared" si="3"/>
        <v>58023.841004417845</v>
      </c>
    </row>
    <row r="29" spans="1:5" x14ac:dyDescent="0.35">
      <c r="A29" s="4">
        <f t="shared" si="4"/>
        <v>20</v>
      </c>
      <c r="B29" s="7">
        <f t="shared" si="0"/>
        <v>1622.1115430730945</v>
      </c>
      <c r="C29" s="7">
        <f t="shared" si="1"/>
        <v>386.825606696119</v>
      </c>
      <c r="D29" s="7">
        <f t="shared" si="2"/>
        <v>1235.2859363769755</v>
      </c>
      <c r="E29" s="7">
        <f t="shared" si="3"/>
        <v>56788.555068040871</v>
      </c>
    </row>
    <row r="30" spans="1:5" x14ac:dyDescent="0.35">
      <c r="A30" s="4">
        <f>A29+1</f>
        <v>21</v>
      </c>
      <c r="B30" s="7">
        <f t="shared" si="0"/>
        <v>1622.1115430730945</v>
      </c>
      <c r="C30" s="7">
        <f t="shared" si="1"/>
        <v>378.5903671202725</v>
      </c>
      <c r="D30" s="7">
        <f t="shared" si="2"/>
        <v>1243.521175952822</v>
      </c>
      <c r="E30" s="7">
        <f t="shared" si="3"/>
        <v>55545.033892088046</v>
      </c>
    </row>
    <row r="31" spans="1:5" x14ac:dyDescent="0.35">
      <c r="A31" s="4">
        <f t="shared" si="4"/>
        <v>22</v>
      </c>
      <c r="B31" s="7">
        <f t="shared" si="0"/>
        <v>1622.1115430730945</v>
      </c>
      <c r="C31" s="7">
        <f t="shared" si="1"/>
        <v>370.30022594725364</v>
      </c>
      <c r="D31" s="7">
        <f t="shared" si="2"/>
        <v>1251.8113171258408</v>
      </c>
      <c r="E31" s="7">
        <f t="shared" si="3"/>
        <v>54293.222574962208</v>
      </c>
    </row>
    <row r="32" spans="1:5" x14ac:dyDescent="0.35">
      <c r="A32" s="4">
        <f t="shared" si="4"/>
        <v>23</v>
      </c>
      <c r="B32" s="7">
        <f t="shared" si="0"/>
        <v>1622.1115430730945</v>
      </c>
      <c r="C32" s="7">
        <f t="shared" si="1"/>
        <v>361.95481716641473</v>
      </c>
      <c r="D32" s="7">
        <f t="shared" si="2"/>
        <v>1260.1567259066796</v>
      </c>
      <c r="E32" s="7">
        <f t="shared" si="3"/>
        <v>53033.065849055529</v>
      </c>
    </row>
    <row r="33" spans="1:5" x14ac:dyDescent="0.35">
      <c r="A33" s="4">
        <f t="shared" si="4"/>
        <v>24</v>
      </c>
      <c r="B33" s="7">
        <f t="shared" si="0"/>
        <v>1622.1115430730945</v>
      </c>
      <c r="C33" s="7">
        <f t="shared" si="1"/>
        <v>353.55377232703688</v>
      </c>
      <c r="D33" s="7">
        <f t="shared" si="2"/>
        <v>1268.5577707460575</v>
      </c>
      <c r="E33" s="7">
        <f t="shared" si="3"/>
        <v>51764.508078309475</v>
      </c>
    </row>
    <row r="34" spans="1:5" x14ac:dyDescent="0.35">
      <c r="A34" s="4">
        <f t="shared" si="4"/>
        <v>25</v>
      </c>
      <c r="B34" s="7">
        <f t="shared" si="0"/>
        <v>1622.1115430730945</v>
      </c>
      <c r="C34" s="7">
        <f t="shared" si="1"/>
        <v>345.09672052206321</v>
      </c>
      <c r="D34" s="7">
        <f t="shared" si="2"/>
        <v>1277.0148225510313</v>
      </c>
      <c r="E34" s="7">
        <f t="shared" si="3"/>
        <v>50487.49325575844</v>
      </c>
    </row>
    <row r="35" spans="1:5" x14ac:dyDescent="0.35">
      <c r="A35" s="4">
        <f t="shared" si="4"/>
        <v>26</v>
      </c>
      <c r="B35" s="7">
        <f t="shared" si="0"/>
        <v>1622.1115430730945</v>
      </c>
      <c r="C35" s="7">
        <f t="shared" si="1"/>
        <v>336.58328837172297</v>
      </c>
      <c r="D35" s="7">
        <f t="shared" si="2"/>
        <v>1285.5282547013715</v>
      </c>
      <c r="E35" s="7">
        <f t="shared" si="3"/>
        <v>49201.965001057069</v>
      </c>
    </row>
    <row r="36" spans="1:5" x14ac:dyDescent="0.35">
      <c r="A36" s="4">
        <f t="shared" si="4"/>
        <v>27</v>
      </c>
      <c r="B36" s="7">
        <f t="shared" si="0"/>
        <v>1622.1115430730945</v>
      </c>
      <c r="C36" s="7">
        <f t="shared" si="1"/>
        <v>328.01310000704717</v>
      </c>
      <c r="D36" s="7">
        <f t="shared" si="2"/>
        <v>1294.0984430660474</v>
      </c>
      <c r="E36" s="7">
        <f t="shared" si="3"/>
        <v>47907.866557991023</v>
      </c>
    </row>
    <row r="37" spans="1:5" x14ac:dyDescent="0.35">
      <c r="A37" s="4">
        <f t="shared" si="4"/>
        <v>28</v>
      </c>
      <c r="B37" s="7">
        <f t="shared" si="0"/>
        <v>1622.1115430730945</v>
      </c>
      <c r="C37" s="7">
        <f t="shared" si="1"/>
        <v>319.3857770532735</v>
      </c>
      <c r="D37" s="7">
        <f t="shared" si="2"/>
        <v>1302.7257660198211</v>
      </c>
      <c r="E37" s="7">
        <f t="shared" si="3"/>
        <v>46605.1407919712</v>
      </c>
    </row>
    <row r="38" spans="1:5" x14ac:dyDescent="0.35">
      <c r="A38" s="4">
        <f t="shared" si="4"/>
        <v>29</v>
      </c>
      <c r="B38" s="7">
        <f t="shared" si="0"/>
        <v>1622.1115430730945</v>
      </c>
      <c r="C38" s="7">
        <f t="shared" si="1"/>
        <v>310.70093861314137</v>
      </c>
      <c r="D38" s="7">
        <f t="shared" si="2"/>
        <v>1311.410604459953</v>
      </c>
      <c r="E38" s="7">
        <f t="shared" si="3"/>
        <v>45293.730187511246</v>
      </c>
    </row>
    <row r="39" spans="1:5" x14ac:dyDescent="0.35">
      <c r="A39" s="4">
        <f t="shared" si="4"/>
        <v>30</v>
      </c>
      <c r="B39" s="7">
        <f t="shared" si="0"/>
        <v>1622.1115430730945</v>
      </c>
      <c r="C39" s="7">
        <f t="shared" si="1"/>
        <v>301.95820125007498</v>
      </c>
      <c r="D39" s="7">
        <f t="shared" si="2"/>
        <v>1320.1533418230194</v>
      </c>
      <c r="E39" s="7">
        <f t="shared" si="3"/>
        <v>43973.576845688229</v>
      </c>
    </row>
    <row r="40" spans="1:5" x14ac:dyDescent="0.35">
      <c r="A40" s="4">
        <f t="shared" si="4"/>
        <v>31</v>
      </c>
      <c r="B40" s="7">
        <f t="shared" si="0"/>
        <v>1622.1115430730945</v>
      </c>
      <c r="C40" s="7">
        <f t="shared" si="1"/>
        <v>293.15717897125489</v>
      </c>
      <c r="D40" s="7">
        <f t="shared" si="2"/>
        <v>1328.9543641018395</v>
      </c>
      <c r="E40" s="7">
        <f t="shared" si="3"/>
        <v>42644.62248158639</v>
      </c>
    </row>
    <row r="41" spans="1:5" x14ac:dyDescent="0.35">
      <c r="A41" s="4">
        <f t="shared" si="4"/>
        <v>32</v>
      </c>
      <c r="B41" s="7">
        <f t="shared" si="0"/>
        <v>1622.1115430730945</v>
      </c>
      <c r="C41" s="7">
        <f t="shared" si="1"/>
        <v>284.29748321057593</v>
      </c>
      <c r="D41" s="7">
        <f t="shared" si="2"/>
        <v>1337.8140598625187</v>
      </c>
      <c r="E41" s="7">
        <f t="shared" si="3"/>
        <v>41306.808421723872</v>
      </c>
    </row>
    <row r="42" spans="1:5" x14ac:dyDescent="0.35">
      <c r="A42" s="4">
        <f t="shared" si="4"/>
        <v>33</v>
      </c>
      <c r="B42" s="7">
        <f t="shared" si="0"/>
        <v>1622.1115430730945</v>
      </c>
      <c r="C42" s="7">
        <f t="shared" si="1"/>
        <v>275.37872281149248</v>
      </c>
      <c r="D42" s="7">
        <f t="shared" si="2"/>
        <v>1346.732820261602</v>
      </c>
      <c r="E42" s="7">
        <f t="shared" si="3"/>
        <v>39960.075601462268</v>
      </c>
    </row>
    <row r="43" spans="1:5" x14ac:dyDescent="0.35">
      <c r="A43" s="4">
        <f t="shared" si="4"/>
        <v>34</v>
      </c>
      <c r="B43" s="7">
        <f t="shared" si="0"/>
        <v>1622.1115430730945</v>
      </c>
      <c r="C43" s="7">
        <f t="shared" si="1"/>
        <v>266.40050400974849</v>
      </c>
      <c r="D43" s="7">
        <f t="shared" si="2"/>
        <v>1355.7110390633461</v>
      </c>
      <c r="E43" s="7">
        <f t="shared" si="3"/>
        <v>38604.364562398921</v>
      </c>
    </row>
    <row r="44" spans="1:5" x14ac:dyDescent="0.35">
      <c r="A44" s="4">
        <f t="shared" si="4"/>
        <v>35</v>
      </c>
      <c r="B44" s="7">
        <f t="shared" si="0"/>
        <v>1622.1115430730945</v>
      </c>
      <c r="C44" s="7">
        <f t="shared" si="1"/>
        <v>257.36243041599283</v>
      </c>
      <c r="D44" s="7">
        <f t="shared" si="2"/>
        <v>1364.7491126571017</v>
      </c>
      <c r="E44" s="7">
        <f t="shared" si="3"/>
        <v>37239.615449741817</v>
      </c>
    </row>
    <row r="45" spans="1:5" x14ac:dyDescent="0.35">
      <c r="A45" s="4">
        <f t="shared" si="4"/>
        <v>36</v>
      </c>
      <c r="B45" s="7">
        <f t="shared" si="0"/>
        <v>1622.1115430730945</v>
      </c>
      <c r="C45" s="7">
        <f t="shared" si="1"/>
        <v>248.26410299827879</v>
      </c>
      <c r="D45" s="7">
        <f t="shared" si="2"/>
        <v>1373.8474400748157</v>
      </c>
      <c r="E45" s="7">
        <f t="shared" si="3"/>
        <v>35865.768009667001</v>
      </c>
    </row>
    <row r="46" spans="1:5" x14ac:dyDescent="0.35">
      <c r="A46" s="4">
        <f t="shared" si="4"/>
        <v>37</v>
      </c>
      <c r="B46" s="7">
        <f t="shared" si="0"/>
        <v>1622.1115430730945</v>
      </c>
      <c r="C46" s="7">
        <f t="shared" si="1"/>
        <v>239.10512006444668</v>
      </c>
      <c r="D46" s="7">
        <f t="shared" si="2"/>
        <v>1383.0064230086477</v>
      </c>
      <c r="E46" s="7">
        <f t="shared" si="3"/>
        <v>34482.761586658351</v>
      </c>
    </row>
    <row r="47" spans="1:5" x14ac:dyDescent="0.35">
      <c r="A47" s="4">
        <f t="shared" si="4"/>
        <v>38</v>
      </c>
      <c r="B47" s="7">
        <f t="shared" si="0"/>
        <v>1622.1115430730945</v>
      </c>
      <c r="C47" s="7">
        <f t="shared" si="1"/>
        <v>229.88507724438901</v>
      </c>
      <c r="D47" s="7">
        <f t="shared" si="2"/>
        <v>1392.2264658287054</v>
      </c>
      <c r="E47" s="7">
        <f t="shared" si="3"/>
        <v>33090.535120829649</v>
      </c>
    </row>
    <row r="48" spans="1:5" x14ac:dyDescent="0.35">
      <c r="A48" s="4">
        <f t="shared" si="4"/>
        <v>39</v>
      </c>
      <c r="B48" s="7">
        <f t="shared" si="0"/>
        <v>1622.1115430730945</v>
      </c>
      <c r="C48" s="7">
        <f t="shared" si="1"/>
        <v>220.60356747219768</v>
      </c>
      <c r="D48" s="7">
        <f t="shared" si="2"/>
        <v>1401.5079756008968</v>
      </c>
      <c r="E48" s="7">
        <f t="shared" si="3"/>
        <v>31689.027145228752</v>
      </c>
    </row>
    <row r="49" spans="1:5" x14ac:dyDescent="0.35">
      <c r="A49" s="4">
        <f t="shared" si="4"/>
        <v>40</v>
      </c>
      <c r="B49" s="7">
        <f t="shared" si="0"/>
        <v>1622.1115430730945</v>
      </c>
      <c r="C49" s="7">
        <f t="shared" si="1"/>
        <v>211.26018096819169</v>
      </c>
      <c r="D49" s="7">
        <f t="shared" si="2"/>
        <v>1410.8513621049028</v>
      </c>
      <c r="E49" s="7">
        <f t="shared" si="3"/>
        <v>30278.17578312385</v>
      </c>
    </row>
    <row r="50" spans="1:5" x14ac:dyDescent="0.35">
      <c r="A50" s="4">
        <f t="shared" si="4"/>
        <v>41</v>
      </c>
      <c r="B50" s="7">
        <f t="shared" si="0"/>
        <v>1622.1115430730945</v>
      </c>
      <c r="C50" s="7">
        <f t="shared" si="1"/>
        <v>201.85450522082567</v>
      </c>
      <c r="D50" s="7">
        <f t="shared" si="2"/>
        <v>1420.2570378522687</v>
      </c>
      <c r="E50" s="7">
        <f t="shared" si="3"/>
        <v>28857.918745271581</v>
      </c>
    </row>
    <row r="51" spans="1:5" x14ac:dyDescent="0.35">
      <c r="A51" s="4">
        <f t="shared" si="4"/>
        <v>42</v>
      </c>
      <c r="B51" s="7">
        <f t="shared" si="0"/>
        <v>1622.1115430730945</v>
      </c>
      <c r="C51" s="7">
        <f t="shared" si="1"/>
        <v>192.38612496847722</v>
      </c>
      <c r="D51" s="7">
        <f t="shared" si="2"/>
        <v>1429.7254181046173</v>
      </c>
      <c r="E51" s="7">
        <f t="shared" si="3"/>
        <v>27428.193327166962</v>
      </c>
    </row>
    <row r="52" spans="1:5" x14ac:dyDescent="0.35">
      <c r="A52" s="4">
        <f t="shared" si="4"/>
        <v>43</v>
      </c>
      <c r="B52" s="7">
        <f t="shared" si="0"/>
        <v>1622.1115430730945</v>
      </c>
      <c r="C52" s="7">
        <f t="shared" si="1"/>
        <v>182.85462218111309</v>
      </c>
      <c r="D52" s="7">
        <f t="shared" si="2"/>
        <v>1439.2569208919813</v>
      </c>
      <c r="E52" s="7">
        <f t="shared" si="3"/>
        <v>25988.936406274981</v>
      </c>
    </row>
    <row r="53" spans="1:5" x14ac:dyDescent="0.35">
      <c r="A53" s="4">
        <f t="shared" si="4"/>
        <v>44</v>
      </c>
      <c r="B53" s="7">
        <f t="shared" si="0"/>
        <v>1622.1115430730945</v>
      </c>
      <c r="C53" s="7">
        <f t="shared" si="1"/>
        <v>173.25957604183321</v>
      </c>
      <c r="D53" s="7">
        <f t="shared" si="2"/>
        <v>1448.8519670312612</v>
      </c>
      <c r="E53" s="7">
        <f t="shared" si="3"/>
        <v>24540.084439243721</v>
      </c>
    </row>
    <row r="54" spans="1:5" x14ac:dyDescent="0.35">
      <c r="A54" s="4">
        <f t="shared" si="4"/>
        <v>45</v>
      </c>
      <c r="B54" s="7">
        <f t="shared" si="0"/>
        <v>1622.1115430730945</v>
      </c>
      <c r="C54" s="7">
        <f t="shared" si="1"/>
        <v>163.60056292829148</v>
      </c>
      <c r="D54" s="7">
        <f t="shared" si="2"/>
        <v>1458.5109801448029</v>
      </c>
      <c r="E54" s="7">
        <f t="shared" si="3"/>
        <v>23081.57345909892</v>
      </c>
    </row>
    <row r="55" spans="1:5" x14ac:dyDescent="0.35">
      <c r="A55" s="4">
        <f t="shared" si="4"/>
        <v>46</v>
      </c>
      <c r="B55" s="7">
        <f t="shared" si="0"/>
        <v>1622.1115430730945</v>
      </c>
      <c r="C55" s="7">
        <f t="shared" si="1"/>
        <v>153.87715639399281</v>
      </c>
      <c r="D55" s="7">
        <f t="shared" si="2"/>
        <v>1468.2343866791016</v>
      </c>
      <c r="E55" s="7">
        <f t="shared" si="3"/>
        <v>21613.339072419818</v>
      </c>
    </row>
    <row r="56" spans="1:5" x14ac:dyDescent="0.35">
      <c r="A56" s="4">
        <f t="shared" si="4"/>
        <v>47</v>
      </c>
      <c r="B56" s="7">
        <f t="shared" si="0"/>
        <v>1622.1115430730945</v>
      </c>
      <c r="C56" s="7">
        <f t="shared" si="1"/>
        <v>144.08892714946546</v>
      </c>
      <c r="D56" s="7">
        <f t="shared" si="2"/>
        <v>1478.022615923629</v>
      </c>
      <c r="E56" s="7">
        <f t="shared" si="3"/>
        <v>20135.316456496188</v>
      </c>
    </row>
    <row r="57" spans="1:5" x14ac:dyDescent="0.35">
      <c r="A57" s="4">
        <f t="shared" si="4"/>
        <v>48</v>
      </c>
      <c r="B57" s="7">
        <f t="shared" si="0"/>
        <v>1622.1115430730945</v>
      </c>
      <c r="C57" s="7">
        <f t="shared" si="1"/>
        <v>134.23544304330792</v>
      </c>
      <c r="D57" s="7">
        <f t="shared" si="2"/>
        <v>1487.8761000297866</v>
      </c>
      <c r="E57" s="7">
        <f t="shared" si="3"/>
        <v>18647.440356466403</v>
      </c>
    </row>
    <row r="58" spans="1:5" x14ac:dyDescent="0.35">
      <c r="A58" s="4">
        <f t="shared" si="4"/>
        <v>49</v>
      </c>
      <c r="B58" s="7">
        <f t="shared" si="0"/>
        <v>1622.1115430730945</v>
      </c>
      <c r="C58" s="7">
        <f t="shared" si="1"/>
        <v>124.31626904310936</v>
      </c>
      <c r="D58" s="7">
        <f t="shared" si="2"/>
        <v>1497.7952740299852</v>
      </c>
      <c r="E58" s="7">
        <f t="shared" si="3"/>
        <v>17149.645082436418</v>
      </c>
    </row>
    <row r="59" spans="1:5" x14ac:dyDescent="0.35">
      <c r="A59" s="4">
        <f t="shared" si="4"/>
        <v>50</v>
      </c>
      <c r="B59" s="7">
        <f t="shared" si="0"/>
        <v>1622.1115430730945</v>
      </c>
      <c r="C59" s="7">
        <f t="shared" si="1"/>
        <v>114.3309672162428</v>
      </c>
      <c r="D59" s="7">
        <f t="shared" si="2"/>
        <v>1507.7805758568518</v>
      </c>
      <c r="E59" s="7">
        <f t="shared" si="3"/>
        <v>15641.864506579566</v>
      </c>
    </row>
    <row r="60" spans="1:5" x14ac:dyDescent="0.35">
      <c r="A60" s="4">
        <f t="shared" si="4"/>
        <v>51</v>
      </c>
      <c r="B60" s="7">
        <f t="shared" si="0"/>
        <v>1622.1115430730945</v>
      </c>
      <c r="C60" s="7">
        <f t="shared" si="1"/>
        <v>104.27909671053045</v>
      </c>
      <c r="D60" s="7">
        <f t="shared" si="2"/>
        <v>1517.832446362564</v>
      </c>
      <c r="E60" s="7">
        <f t="shared" si="3"/>
        <v>14124.032060217003</v>
      </c>
    </row>
    <row r="61" spans="1:5" x14ac:dyDescent="0.35">
      <c r="A61" s="4">
        <f t="shared" si="4"/>
        <v>52</v>
      </c>
      <c r="B61" s="7">
        <f t="shared" si="0"/>
        <v>1622.1115430730945</v>
      </c>
      <c r="C61" s="7">
        <f t="shared" si="1"/>
        <v>94.160213734780029</v>
      </c>
      <c r="D61" s="7">
        <f t="shared" si="2"/>
        <v>1527.9513293383145</v>
      </c>
      <c r="E61" s="7">
        <f t="shared" si="3"/>
        <v>12596.080730878688</v>
      </c>
    </row>
    <row r="62" spans="1:5" x14ac:dyDescent="0.35">
      <c r="A62" s="4">
        <f t="shared" si="4"/>
        <v>53</v>
      </c>
      <c r="B62" s="7">
        <f t="shared" si="0"/>
        <v>1622.1115430730945</v>
      </c>
      <c r="C62" s="7">
        <f t="shared" si="1"/>
        <v>83.973871539191265</v>
      </c>
      <c r="D62" s="7">
        <f t="shared" si="2"/>
        <v>1538.1376715339031</v>
      </c>
      <c r="E62" s="7">
        <f t="shared" si="3"/>
        <v>11057.943059344785</v>
      </c>
    </row>
    <row r="63" spans="1:5" x14ac:dyDescent="0.35">
      <c r="A63" s="4">
        <f t="shared" si="4"/>
        <v>54</v>
      </c>
      <c r="B63" s="7">
        <f t="shared" si="0"/>
        <v>1622.1115430730945</v>
      </c>
      <c r="C63" s="7">
        <f t="shared" si="1"/>
        <v>73.719620395631907</v>
      </c>
      <c r="D63" s="7">
        <f t="shared" si="2"/>
        <v>1548.3919226774626</v>
      </c>
      <c r="E63" s="7">
        <f t="shared" si="3"/>
        <v>9509.5511366673218</v>
      </c>
    </row>
    <row r="64" spans="1:5" x14ac:dyDescent="0.35">
      <c r="A64" s="4">
        <f t="shared" si="4"/>
        <v>55</v>
      </c>
      <c r="B64" s="7">
        <f t="shared" si="0"/>
        <v>1622.1115430730945</v>
      </c>
      <c r="C64" s="7">
        <f t="shared" si="1"/>
        <v>63.397007577782148</v>
      </c>
      <c r="D64" s="7">
        <f t="shared" si="2"/>
        <v>1558.7145354953122</v>
      </c>
      <c r="E64" s="7">
        <f t="shared" si="3"/>
        <v>7950.83660117201</v>
      </c>
    </row>
    <row r="65" spans="1:5" x14ac:dyDescent="0.35">
      <c r="A65" s="4">
        <f t="shared" si="4"/>
        <v>56</v>
      </c>
      <c r="B65" s="7">
        <f t="shared" si="0"/>
        <v>1622.1115430730945</v>
      </c>
      <c r="C65" s="7">
        <f t="shared" si="1"/>
        <v>53.00557734114674</v>
      </c>
      <c r="D65" s="7">
        <f t="shared" si="2"/>
        <v>1569.1059657319477</v>
      </c>
      <c r="E65" s="7">
        <f t="shared" si="3"/>
        <v>6381.7306354400625</v>
      </c>
    </row>
    <row r="66" spans="1:5" x14ac:dyDescent="0.35">
      <c r="A66" s="4">
        <f t="shared" si="4"/>
        <v>57</v>
      </c>
      <c r="B66" s="7">
        <f t="shared" si="0"/>
        <v>1622.1115430730945</v>
      </c>
      <c r="C66" s="7">
        <f t="shared" si="1"/>
        <v>42.544870902933752</v>
      </c>
      <c r="D66" s="7">
        <f t="shared" si="2"/>
        <v>1579.5666721701607</v>
      </c>
      <c r="E66" s="7">
        <f t="shared" si="3"/>
        <v>4802.1639632699016</v>
      </c>
    </row>
    <row r="67" spans="1:5" x14ac:dyDescent="0.35">
      <c r="A67" s="4">
        <f t="shared" si="4"/>
        <v>58</v>
      </c>
      <c r="B67" s="7">
        <f t="shared" si="0"/>
        <v>1622.1115430730945</v>
      </c>
      <c r="C67" s="7">
        <f t="shared" si="1"/>
        <v>32.014426421799349</v>
      </c>
      <c r="D67" s="7">
        <f t="shared" si="2"/>
        <v>1590.0971166512952</v>
      </c>
      <c r="E67" s="7">
        <f t="shared" si="3"/>
        <v>3212.0668466186062</v>
      </c>
    </row>
    <row r="68" spans="1:5" x14ac:dyDescent="0.35">
      <c r="A68" s="4">
        <f t="shared" si="4"/>
        <v>59</v>
      </c>
      <c r="B68" s="7">
        <f t="shared" si="0"/>
        <v>1622.1115430730945</v>
      </c>
      <c r="C68" s="7">
        <f t="shared" si="1"/>
        <v>21.413778977457376</v>
      </c>
      <c r="D68" s="7">
        <f t="shared" si="2"/>
        <v>1600.697764095637</v>
      </c>
      <c r="E68" s="7">
        <f t="shared" si="3"/>
        <v>1611.3690825229692</v>
      </c>
    </row>
    <row r="69" spans="1:5" x14ac:dyDescent="0.35">
      <c r="A69" s="4">
        <f t="shared" si="4"/>
        <v>60</v>
      </c>
      <c r="B69" s="7">
        <f t="shared" si="0"/>
        <v>1622.1115430730945</v>
      </c>
      <c r="C69" s="7">
        <f t="shared" si="1"/>
        <v>10.742460550153128</v>
      </c>
      <c r="D69" s="7">
        <f t="shared" si="2"/>
        <v>1611.3690825229414</v>
      </c>
      <c r="E69" s="7">
        <f t="shared" si="3"/>
        <v>2.7739588404074311E-11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283A4-0FAF-4AD7-8B83-E8E15B1339FF}">
  <dimension ref="A1:A91"/>
  <sheetViews>
    <sheetView tabSelected="1" workbookViewId="0">
      <selection activeCell="A62" sqref="A62:XFD62"/>
    </sheetView>
  </sheetViews>
  <sheetFormatPr defaultRowHeight="14.5" x14ac:dyDescent="0.35"/>
  <sheetData>
    <row r="1" spans="1:1" ht="16" x14ac:dyDescent="0.35">
      <c r="A1" s="9" t="s">
        <v>20</v>
      </c>
    </row>
    <row r="2" spans="1:1" ht="16" x14ac:dyDescent="0.35">
      <c r="A2" s="9"/>
    </row>
    <row r="3" spans="1:1" ht="16" x14ac:dyDescent="0.35">
      <c r="A3" s="9" t="s">
        <v>21</v>
      </c>
    </row>
    <row r="4" spans="1:1" ht="16" x14ac:dyDescent="0.35">
      <c r="A4" s="9"/>
    </row>
    <row r="5" spans="1:1" ht="16" x14ac:dyDescent="0.35">
      <c r="A5" s="9" t="s">
        <v>22</v>
      </c>
    </row>
    <row r="6" spans="1:1" ht="16" x14ac:dyDescent="0.35">
      <c r="A6" s="9"/>
    </row>
    <row r="7" spans="1:1" ht="16" x14ac:dyDescent="0.35">
      <c r="A7" s="9" t="s">
        <v>23</v>
      </c>
    </row>
    <row r="8" spans="1:1" ht="16" x14ac:dyDescent="0.35">
      <c r="A8" s="9" t="s">
        <v>24</v>
      </c>
    </row>
    <row r="9" spans="1:1" ht="16" x14ac:dyDescent="0.35">
      <c r="A9" s="9" t="s">
        <v>25</v>
      </c>
    </row>
    <row r="10" spans="1:1" ht="16" x14ac:dyDescent="0.35">
      <c r="A10" s="9" t="s">
        <v>26</v>
      </c>
    </row>
    <row r="11" spans="1:1" ht="16" x14ac:dyDescent="0.35">
      <c r="A11" s="9" t="s">
        <v>27</v>
      </c>
    </row>
    <row r="12" spans="1:1" ht="16" x14ac:dyDescent="0.35">
      <c r="A12" s="9"/>
    </row>
    <row r="13" spans="1:1" ht="16" x14ac:dyDescent="0.35">
      <c r="A13" s="9" t="s">
        <v>28</v>
      </c>
    </row>
    <row r="14" spans="1:1" ht="16" x14ac:dyDescent="0.35">
      <c r="A14" s="9" t="s">
        <v>29</v>
      </c>
    </row>
    <row r="15" spans="1:1" ht="16" x14ac:dyDescent="0.35">
      <c r="A15" s="9" t="s">
        <v>30</v>
      </c>
    </row>
    <row r="16" spans="1:1" ht="16" x14ac:dyDescent="0.35">
      <c r="A16" s="9" t="s">
        <v>31</v>
      </c>
    </row>
    <row r="17" spans="1:1" ht="16" x14ac:dyDescent="0.35">
      <c r="A17" s="9"/>
    </row>
    <row r="18" spans="1:1" ht="16" x14ac:dyDescent="0.35">
      <c r="A18" s="9" t="s">
        <v>32</v>
      </c>
    </row>
    <row r="19" spans="1:1" ht="16" x14ac:dyDescent="0.35">
      <c r="A19" s="9"/>
    </row>
    <row r="20" spans="1:1" ht="16" x14ac:dyDescent="0.35">
      <c r="A20" s="9" t="s">
        <v>33</v>
      </c>
    </row>
    <row r="21" spans="1:1" ht="16" x14ac:dyDescent="0.35">
      <c r="A21" s="9" t="s">
        <v>34</v>
      </c>
    </row>
    <row r="22" spans="1:1" ht="16" x14ac:dyDescent="0.35">
      <c r="A22" s="9" t="s">
        <v>35</v>
      </c>
    </row>
    <row r="23" spans="1:1" ht="16" x14ac:dyDescent="0.35">
      <c r="A23" s="9" t="s">
        <v>36</v>
      </c>
    </row>
    <row r="24" spans="1:1" ht="16" x14ac:dyDescent="0.35">
      <c r="A24" s="9" t="s">
        <v>37</v>
      </c>
    </row>
    <row r="25" spans="1:1" ht="16" x14ac:dyDescent="0.35">
      <c r="A25" s="9" t="s">
        <v>38</v>
      </c>
    </row>
    <row r="26" spans="1:1" ht="16" x14ac:dyDescent="0.35">
      <c r="A26" s="9" t="s">
        <v>39</v>
      </c>
    </row>
    <row r="27" spans="1:1" ht="16" x14ac:dyDescent="0.35">
      <c r="A27" s="9" t="s">
        <v>40</v>
      </c>
    </row>
    <row r="28" spans="1:1" ht="16" x14ac:dyDescent="0.35">
      <c r="A28" s="9" t="s">
        <v>37</v>
      </c>
    </row>
    <row r="29" spans="1:1" ht="16" x14ac:dyDescent="0.35">
      <c r="A29" s="9" t="s">
        <v>41</v>
      </c>
    </row>
    <row r="30" spans="1:1" ht="16" x14ac:dyDescent="0.35">
      <c r="A30" s="9" t="s">
        <v>39</v>
      </c>
    </row>
    <row r="31" spans="1:1" ht="16" x14ac:dyDescent="0.35">
      <c r="A31" s="9" t="s">
        <v>42</v>
      </c>
    </row>
    <row r="32" spans="1:1" ht="16" x14ac:dyDescent="0.35">
      <c r="A32" s="9" t="s">
        <v>43</v>
      </c>
    </row>
    <row r="33" spans="1:1" ht="16" x14ac:dyDescent="0.35">
      <c r="A33" s="9" t="s">
        <v>41</v>
      </c>
    </row>
    <row r="34" spans="1:1" ht="16" x14ac:dyDescent="0.35">
      <c r="A34" s="9" t="s">
        <v>39</v>
      </c>
    </row>
    <row r="35" spans="1:1" ht="16" x14ac:dyDescent="0.35">
      <c r="A35" s="9" t="s">
        <v>44</v>
      </c>
    </row>
    <row r="36" spans="1:1" ht="16" x14ac:dyDescent="0.35">
      <c r="A36" s="9" t="s">
        <v>37</v>
      </c>
    </row>
    <row r="37" spans="1:1" ht="16" x14ac:dyDescent="0.35">
      <c r="A37" s="9" t="s">
        <v>45</v>
      </c>
    </row>
    <row r="38" spans="1:1" ht="16" x14ac:dyDescent="0.35">
      <c r="A38" s="9" t="s">
        <v>39</v>
      </c>
    </row>
    <row r="39" spans="1:1" ht="16" x14ac:dyDescent="0.35">
      <c r="A39" s="9" t="s">
        <v>46</v>
      </c>
    </row>
    <row r="40" spans="1:1" ht="16" x14ac:dyDescent="0.35">
      <c r="A40" s="9"/>
    </row>
    <row r="41" spans="1:1" ht="16" x14ac:dyDescent="0.35">
      <c r="A41" s="9" t="s">
        <v>47</v>
      </c>
    </row>
    <row r="42" spans="1:1" ht="16" x14ac:dyDescent="0.35">
      <c r="A42" s="9" t="s">
        <v>48</v>
      </c>
    </row>
    <row r="43" spans="1:1" ht="16" x14ac:dyDescent="0.35">
      <c r="A43" s="9" t="s">
        <v>49</v>
      </c>
    </row>
    <row r="44" spans="1:1" ht="16" x14ac:dyDescent="0.35">
      <c r="A44" s="9" t="s">
        <v>50</v>
      </c>
    </row>
    <row r="45" spans="1:1" ht="16" x14ac:dyDescent="0.35">
      <c r="A45" s="9" t="s">
        <v>51</v>
      </c>
    </row>
    <row r="46" spans="1:1" ht="16" x14ac:dyDescent="0.35">
      <c r="A46" s="9" t="s">
        <v>52</v>
      </c>
    </row>
    <row r="47" spans="1:1" ht="16" x14ac:dyDescent="0.35">
      <c r="A47" s="9"/>
    </row>
    <row r="48" spans="1:1" ht="16" x14ac:dyDescent="0.35">
      <c r="A48" s="9" t="s">
        <v>53</v>
      </c>
    </row>
    <row r="49" spans="1:1" ht="16" x14ac:dyDescent="0.35">
      <c r="A49" s="9" t="s">
        <v>54</v>
      </c>
    </row>
    <row r="50" spans="1:1" ht="16" x14ac:dyDescent="0.35">
      <c r="A50" s="9" t="s">
        <v>55</v>
      </c>
    </row>
    <row r="51" spans="1:1" ht="16" x14ac:dyDescent="0.35">
      <c r="A51" s="9" t="s">
        <v>50</v>
      </c>
    </row>
    <row r="52" spans="1:1" ht="16" x14ac:dyDescent="0.35">
      <c r="A52" s="9" t="s">
        <v>56</v>
      </c>
    </row>
    <row r="53" spans="1:1" ht="16" x14ac:dyDescent="0.35">
      <c r="A53" s="9" t="s">
        <v>57</v>
      </c>
    </row>
    <row r="54" spans="1:1" ht="16" x14ac:dyDescent="0.35">
      <c r="A54" s="9" t="s">
        <v>58</v>
      </c>
    </row>
    <row r="55" spans="1:1" ht="16" x14ac:dyDescent="0.35">
      <c r="A55" s="9" t="s">
        <v>59</v>
      </c>
    </row>
    <row r="56" spans="1:1" ht="16" x14ac:dyDescent="0.35">
      <c r="A56" s="9"/>
    </row>
    <row r="57" spans="1:1" ht="16" x14ac:dyDescent="0.35">
      <c r="A57" s="9" t="s">
        <v>60</v>
      </c>
    </row>
    <row r="58" spans="1:1" ht="16" x14ac:dyDescent="0.35">
      <c r="A58" s="9" t="s">
        <v>61</v>
      </c>
    </row>
    <row r="59" spans="1:1" ht="16" x14ac:dyDescent="0.35">
      <c r="A59" s="9" t="s">
        <v>62</v>
      </c>
    </row>
    <row r="60" spans="1:1" ht="16" x14ac:dyDescent="0.35">
      <c r="A60" s="9" t="s">
        <v>63</v>
      </c>
    </row>
    <row r="61" spans="1:1" ht="16" x14ac:dyDescent="0.35">
      <c r="A61" s="9" t="s">
        <v>64</v>
      </c>
    </row>
    <row r="62" spans="1:1" ht="16" x14ac:dyDescent="0.35">
      <c r="A62" s="9" t="s">
        <v>59</v>
      </c>
    </row>
    <row r="63" spans="1:1" ht="16" x14ac:dyDescent="0.35">
      <c r="A63" s="9"/>
    </row>
    <row r="64" spans="1:1" ht="16" x14ac:dyDescent="0.35">
      <c r="A64" s="9" t="s">
        <v>65</v>
      </c>
    </row>
    <row r="65" spans="1:1" ht="16" x14ac:dyDescent="0.35">
      <c r="A65" s="9" t="s">
        <v>66</v>
      </c>
    </row>
    <row r="66" spans="1:1" ht="16" x14ac:dyDescent="0.35">
      <c r="A66" s="9" t="s">
        <v>67</v>
      </c>
    </row>
    <row r="67" spans="1:1" ht="16" x14ac:dyDescent="0.35">
      <c r="A67" s="9" t="s">
        <v>59</v>
      </c>
    </row>
    <row r="68" spans="1:1" ht="16" x14ac:dyDescent="0.35">
      <c r="A68" s="9"/>
    </row>
    <row r="69" spans="1:1" ht="16" x14ac:dyDescent="0.35">
      <c r="A69" s="9" t="s">
        <v>68</v>
      </c>
    </row>
    <row r="70" spans="1:1" ht="16" x14ac:dyDescent="0.35">
      <c r="A70" s="9" t="s">
        <v>69</v>
      </c>
    </row>
    <row r="71" spans="1:1" ht="16" x14ac:dyDescent="0.35">
      <c r="A71" s="9" t="s">
        <v>70</v>
      </c>
    </row>
    <row r="72" spans="1:1" ht="16" x14ac:dyDescent="0.35">
      <c r="A72" s="9" t="s">
        <v>71</v>
      </c>
    </row>
    <row r="73" spans="1:1" ht="16" x14ac:dyDescent="0.35">
      <c r="A73" s="9" t="s">
        <v>72</v>
      </c>
    </row>
    <row r="74" spans="1:1" ht="16" x14ac:dyDescent="0.35">
      <c r="A74" s="9" t="s">
        <v>73</v>
      </c>
    </row>
    <row r="75" spans="1:1" ht="16" x14ac:dyDescent="0.35">
      <c r="A75" s="9" t="s">
        <v>59</v>
      </c>
    </row>
    <row r="76" spans="1:1" ht="16" x14ac:dyDescent="0.35">
      <c r="A76" s="9" t="s">
        <v>74</v>
      </c>
    </row>
    <row r="77" spans="1:1" ht="16" x14ac:dyDescent="0.35">
      <c r="A77" s="9"/>
    </row>
    <row r="78" spans="1:1" ht="16" x14ac:dyDescent="0.35">
      <c r="A78" s="9" t="s">
        <v>75</v>
      </c>
    </row>
    <row r="79" spans="1:1" ht="16" x14ac:dyDescent="0.35">
      <c r="A79" s="9"/>
    </row>
    <row r="80" spans="1:1" ht="16" x14ac:dyDescent="0.35">
      <c r="A80" s="9" t="s">
        <v>76</v>
      </c>
    </row>
    <row r="81" spans="1:1" ht="16" x14ac:dyDescent="0.35">
      <c r="A81" s="9" t="s">
        <v>77</v>
      </c>
    </row>
    <row r="82" spans="1:1" ht="16" x14ac:dyDescent="0.35">
      <c r="A82" s="9"/>
    </row>
    <row r="83" spans="1:1" ht="16" x14ac:dyDescent="0.35">
      <c r="A83" s="9" t="s">
        <v>33</v>
      </c>
    </row>
    <row r="84" spans="1:1" ht="16" x14ac:dyDescent="0.35">
      <c r="A84" s="9" t="s">
        <v>78</v>
      </c>
    </row>
    <row r="85" spans="1:1" ht="16" x14ac:dyDescent="0.35">
      <c r="A85" s="9" t="s">
        <v>79</v>
      </c>
    </row>
    <row r="86" spans="1:1" ht="16" x14ac:dyDescent="0.35">
      <c r="A86" s="9" t="s">
        <v>80</v>
      </c>
    </row>
    <row r="87" spans="1:1" ht="16" x14ac:dyDescent="0.35">
      <c r="A87" s="9" t="s">
        <v>50</v>
      </c>
    </row>
    <row r="88" spans="1:1" ht="16" x14ac:dyDescent="0.35">
      <c r="A88" s="9" t="s">
        <v>81</v>
      </c>
    </row>
    <row r="89" spans="1:1" ht="16" x14ac:dyDescent="0.35">
      <c r="A89" s="9" t="s">
        <v>82</v>
      </c>
    </row>
    <row r="90" spans="1:1" ht="16" x14ac:dyDescent="0.35">
      <c r="A90" s="9" t="s">
        <v>59</v>
      </c>
    </row>
    <row r="91" spans="1:1" ht="16" x14ac:dyDescent="0.35">
      <c r="A91" s="9" t="s">
        <v>74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Q1</vt:lpstr>
      <vt:lpstr>2A Solution</vt:lpstr>
      <vt:lpstr>2B Solution</vt:lpstr>
      <vt:lpstr>2C Solution</vt:lpstr>
      <vt:lpstr>Q3 A</vt:lpstr>
      <vt:lpstr>Q3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Somani</dc:creator>
  <cp:lastModifiedBy>Nidhi Somani</cp:lastModifiedBy>
  <dcterms:created xsi:type="dcterms:W3CDTF">2024-10-13T12:28:07Z</dcterms:created>
  <dcterms:modified xsi:type="dcterms:W3CDTF">2024-11-08T08:09:17Z</dcterms:modified>
</cp:coreProperties>
</file>