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havy\Desktop\IAQS\MDA_MSC\"/>
    </mc:Choice>
  </mc:AlternateContent>
  <xr:revisionPtr revIDLastSave="0" documentId="8_{DC327CFC-C395-46EF-815F-D2F29AF5582E}" xr6:coauthVersionLast="47" xr6:coauthVersionMax="47" xr10:uidLastSave="{00000000-0000-0000-0000-000000000000}"/>
  <bookViews>
    <workbookView xWindow="-96" yWindow="0" windowWidth="11712" windowHeight="12336" firstSheet="1" activeTab="2" xr2:uid="{F14ABAF4-C87B-44CB-B248-70DC0E694742}"/>
  </bookViews>
  <sheets>
    <sheet name="Input_Model" sheetId="1" r:id="rId1"/>
    <sheet name="Projection" sheetId="2" r:id="rId2"/>
    <sheet name="Cashflow Projectio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3" l="1" a="1"/>
  <c r="M2" i="3" s="1"/>
  <c r="D132" i="3"/>
  <c r="I132" i="3"/>
  <c r="H6" i="3"/>
  <c r="H132" i="3" s="1"/>
  <c r="G6" i="3"/>
  <c r="E7" i="3" s="1"/>
  <c r="D6" i="3"/>
  <c r="C9" i="3"/>
  <c r="B6" i="3"/>
  <c r="F132" i="3" s="1"/>
  <c r="A7" i="3"/>
  <c r="G7" i="3" s="1"/>
  <c r="I6" i="2"/>
  <c r="I7" i="2" s="1"/>
  <c r="I8" i="2" s="1"/>
  <c r="I9" i="2" s="1"/>
  <c r="I10" i="2" s="1"/>
  <c r="I11" i="2" s="1"/>
  <c r="I12" i="2" s="1"/>
  <c r="I13" i="2" s="1"/>
  <c r="I14" i="2" s="1"/>
  <c r="I5" i="2"/>
  <c r="I4" i="2"/>
  <c r="H14" i="2"/>
  <c r="H6" i="2"/>
  <c r="H7" i="2" s="1"/>
  <c r="H8" i="2" s="1"/>
  <c r="H9" i="2" s="1"/>
  <c r="H10" i="2" s="1"/>
  <c r="H11" i="2" s="1"/>
  <c r="H12" i="2" s="1"/>
  <c r="H13" i="2" s="1"/>
  <c r="H5" i="2"/>
  <c r="D4" i="2"/>
  <c r="D5" i="2" s="1"/>
  <c r="D6" i="2" s="1"/>
  <c r="D7" i="2" s="1"/>
  <c r="D8" i="2" s="1"/>
  <c r="D9" i="2" s="1"/>
  <c r="D10" i="2" s="1"/>
  <c r="D11" i="2" s="1"/>
  <c r="D12" i="2" s="1"/>
  <c r="D13" i="2" s="1"/>
  <c r="B13" i="2"/>
  <c r="C13" i="2" s="1"/>
  <c r="B12" i="2"/>
  <c r="C12" i="2" s="1"/>
  <c r="B11" i="2"/>
  <c r="C11" i="2" s="1"/>
  <c r="B10" i="2"/>
  <c r="C10" i="2" s="1"/>
  <c r="B9" i="2"/>
  <c r="C9" i="2" s="1"/>
  <c r="B8" i="2"/>
  <c r="C8" i="2" s="1"/>
  <c r="B7" i="2"/>
  <c r="C7" i="2" s="1"/>
  <c r="B6" i="2"/>
  <c r="C6" i="2" s="1"/>
  <c r="C5" i="2"/>
  <c r="B5" i="2"/>
  <c r="C4" i="2"/>
  <c r="E8" i="3" l="1"/>
  <c r="A8" i="3"/>
  <c r="J6" i="3"/>
  <c r="L6" i="3" s="1"/>
  <c r="D7" i="3"/>
  <c r="J7" i="3" s="1"/>
  <c r="L7" i="3" s="1"/>
  <c r="M7" i="3" s="1"/>
  <c r="A9" i="3"/>
  <c r="M6" i="3" l="1"/>
  <c r="K7" i="3"/>
  <c r="K6" i="3"/>
  <c r="D9" i="3"/>
  <c r="G9" i="3"/>
  <c r="G8" i="3"/>
  <c r="D8" i="3"/>
  <c r="A10" i="3"/>
  <c r="E10" i="3" l="1"/>
  <c r="D10" i="3"/>
  <c r="G10" i="3"/>
  <c r="E9" i="3"/>
  <c r="J9" i="3" s="1"/>
  <c r="L9" i="3" s="1"/>
  <c r="M9" i="3" s="1"/>
  <c r="J8" i="3"/>
  <c r="L8" i="3" s="1"/>
  <c r="A11" i="3"/>
  <c r="M8" i="3" l="1"/>
  <c r="K8" i="3"/>
  <c r="K9" i="3"/>
  <c r="D11" i="3"/>
  <c r="G11" i="3"/>
  <c r="J10" i="3"/>
  <c r="L10" i="3" s="1"/>
  <c r="M10" i="3" s="1"/>
  <c r="E11" i="3"/>
  <c r="A12" i="3"/>
  <c r="K10" i="3" l="1"/>
  <c r="D12" i="3"/>
  <c r="G12" i="3"/>
  <c r="J11" i="3"/>
  <c r="L11" i="3" s="1"/>
  <c r="M11" i="3" s="1"/>
  <c r="E12" i="3"/>
  <c r="A13" i="3"/>
  <c r="K11" i="3" l="1"/>
  <c r="D13" i="3"/>
  <c r="G13" i="3"/>
  <c r="J12" i="3"/>
  <c r="L12" i="3" s="1"/>
  <c r="M12" i="3" s="1"/>
  <c r="E13" i="3"/>
  <c r="A14" i="3"/>
  <c r="K12" i="3" l="1"/>
  <c r="G14" i="3"/>
  <c r="D14" i="3"/>
  <c r="J13" i="3"/>
  <c r="L13" i="3" s="1"/>
  <c r="M13" i="3" s="1"/>
  <c r="E14" i="3"/>
  <c r="A15" i="3"/>
  <c r="K13" i="3" l="1"/>
  <c r="J14" i="3"/>
  <c r="L14" i="3" s="1"/>
  <c r="M14" i="3" s="1"/>
  <c r="E15" i="3"/>
  <c r="G15" i="3"/>
  <c r="D15" i="3"/>
  <c r="A16" i="3"/>
  <c r="K14" i="3" l="1"/>
  <c r="J15" i="3"/>
  <c r="L15" i="3" s="1"/>
  <c r="M15" i="3" s="1"/>
  <c r="E16" i="3"/>
  <c r="G16" i="3"/>
  <c r="D16" i="3"/>
  <c r="A17" i="3"/>
  <c r="K15" i="3" l="1"/>
  <c r="G17" i="3"/>
  <c r="D17" i="3"/>
  <c r="J16" i="3"/>
  <c r="L16" i="3" s="1"/>
  <c r="M16" i="3" s="1"/>
  <c r="E17" i="3"/>
  <c r="A18" i="3"/>
  <c r="K16" i="3" l="1"/>
  <c r="G18" i="3"/>
  <c r="D18" i="3"/>
  <c r="J17" i="3"/>
  <c r="L17" i="3" s="1"/>
  <c r="M17" i="3" s="1"/>
  <c r="E18" i="3"/>
  <c r="A19" i="3"/>
  <c r="K17" i="3" l="1"/>
  <c r="G19" i="3"/>
  <c r="D19" i="3"/>
  <c r="E19" i="3"/>
  <c r="J18" i="3"/>
  <c r="L18" i="3" s="1"/>
  <c r="M18" i="3" s="1"/>
  <c r="A20" i="3"/>
  <c r="K18" i="3" l="1"/>
  <c r="G20" i="3"/>
  <c r="D20" i="3"/>
  <c r="E20" i="3"/>
  <c r="J19" i="3"/>
  <c r="L19" i="3" s="1"/>
  <c r="M19" i="3" s="1"/>
  <c r="A21" i="3"/>
  <c r="K19" i="3" l="1"/>
  <c r="D21" i="3"/>
  <c r="G21" i="3"/>
  <c r="E21" i="3"/>
  <c r="J20" i="3"/>
  <c r="L20" i="3" s="1"/>
  <c r="M20" i="3" s="1"/>
  <c r="A22" i="3"/>
  <c r="K20" i="3" l="1"/>
  <c r="D22" i="3"/>
  <c r="G22" i="3"/>
  <c r="E22" i="3"/>
  <c r="J21" i="3"/>
  <c r="L21" i="3" s="1"/>
  <c r="M21" i="3" s="1"/>
  <c r="A23" i="3"/>
  <c r="K21" i="3" l="1"/>
  <c r="D23" i="3"/>
  <c r="G23" i="3"/>
  <c r="J22" i="3"/>
  <c r="L22" i="3" s="1"/>
  <c r="M22" i="3" s="1"/>
  <c r="E23" i="3"/>
  <c r="A24" i="3"/>
  <c r="K22" i="3" l="1"/>
  <c r="G24" i="3"/>
  <c r="D24" i="3"/>
  <c r="J23" i="3"/>
  <c r="L23" i="3" s="1"/>
  <c r="M23" i="3" s="1"/>
  <c r="E24" i="3"/>
  <c r="A25" i="3"/>
  <c r="K23" i="3" l="1"/>
  <c r="G25" i="3"/>
  <c r="D25" i="3"/>
  <c r="J24" i="3"/>
  <c r="L24" i="3" s="1"/>
  <c r="M24" i="3" s="1"/>
  <c r="E25" i="3"/>
  <c r="A26" i="3"/>
  <c r="K24" i="3" l="1"/>
  <c r="G26" i="3"/>
  <c r="D26" i="3"/>
  <c r="J25" i="3"/>
  <c r="L25" i="3" s="1"/>
  <c r="M25" i="3" s="1"/>
  <c r="E26" i="3"/>
  <c r="A27" i="3"/>
  <c r="K25" i="3" l="1"/>
  <c r="G27" i="3"/>
  <c r="D27" i="3"/>
  <c r="E27" i="3"/>
  <c r="J26" i="3"/>
  <c r="L26" i="3" s="1"/>
  <c r="M26" i="3" s="1"/>
  <c r="A28" i="3"/>
  <c r="K26" i="3" l="1"/>
  <c r="G28" i="3"/>
  <c r="D28" i="3"/>
  <c r="E28" i="3"/>
  <c r="J27" i="3"/>
  <c r="L27" i="3" s="1"/>
  <c r="M27" i="3" s="1"/>
  <c r="A29" i="3"/>
  <c r="K27" i="3" l="1"/>
  <c r="E29" i="3"/>
  <c r="J28" i="3"/>
  <c r="L28" i="3" s="1"/>
  <c r="M28" i="3" s="1"/>
  <c r="D29" i="3"/>
  <c r="G29" i="3"/>
  <c r="A30" i="3"/>
  <c r="K28" i="3" l="1"/>
  <c r="G30" i="3"/>
  <c r="D30" i="3"/>
  <c r="E30" i="3"/>
  <c r="J29" i="3"/>
  <c r="L29" i="3" s="1"/>
  <c r="M29" i="3" s="1"/>
  <c r="A31" i="3"/>
  <c r="K29" i="3" l="1"/>
  <c r="G31" i="3"/>
  <c r="D31" i="3"/>
  <c r="E31" i="3"/>
  <c r="J30" i="3"/>
  <c r="L30" i="3" s="1"/>
  <c r="M30" i="3" s="1"/>
  <c r="A32" i="3"/>
  <c r="K30" i="3" l="1"/>
  <c r="G32" i="3"/>
  <c r="D32" i="3"/>
  <c r="E32" i="3"/>
  <c r="J31" i="3"/>
  <c r="L31" i="3" s="1"/>
  <c r="M31" i="3" s="1"/>
  <c r="A33" i="3"/>
  <c r="K31" i="3" l="1"/>
  <c r="D33" i="3"/>
  <c r="G33" i="3"/>
  <c r="E33" i="3"/>
  <c r="J32" i="3"/>
  <c r="L32" i="3" s="1"/>
  <c r="M32" i="3" s="1"/>
  <c r="A34" i="3"/>
  <c r="K32" i="3" l="1"/>
  <c r="D34" i="3"/>
  <c r="G34" i="3"/>
  <c r="E34" i="3"/>
  <c r="J33" i="3"/>
  <c r="L33" i="3" s="1"/>
  <c r="M33" i="3" s="1"/>
  <c r="A35" i="3"/>
  <c r="K33" i="3" l="1"/>
  <c r="D35" i="3"/>
  <c r="G35" i="3"/>
  <c r="J34" i="3"/>
  <c r="L34" i="3" s="1"/>
  <c r="M34" i="3" s="1"/>
  <c r="E35" i="3"/>
  <c r="A36" i="3"/>
  <c r="K34" i="3" l="1"/>
  <c r="G36" i="3"/>
  <c r="D36" i="3"/>
  <c r="J35" i="3"/>
  <c r="L35" i="3" s="1"/>
  <c r="M35" i="3" s="1"/>
  <c r="E36" i="3"/>
  <c r="A37" i="3"/>
  <c r="K35" i="3" l="1"/>
  <c r="G37" i="3"/>
  <c r="D37" i="3"/>
  <c r="J36" i="3"/>
  <c r="L36" i="3" s="1"/>
  <c r="M36" i="3" s="1"/>
  <c r="E37" i="3"/>
  <c r="A38" i="3"/>
  <c r="K36" i="3" l="1"/>
  <c r="G38" i="3"/>
  <c r="D38" i="3"/>
  <c r="J37" i="3"/>
  <c r="L37" i="3" s="1"/>
  <c r="M37" i="3" s="1"/>
  <c r="E38" i="3"/>
  <c r="A39" i="3"/>
  <c r="K37" i="3" l="1"/>
  <c r="G39" i="3"/>
  <c r="D39" i="3"/>
  <c r="E39" i="3"/>
  <c r="J38" i="3"/>
  <c r="L38" i="3" s="1"/>
  <c r="M38" i="3" s="1"/>
  <c r="A40" i="3"/>
  <c r="K38" i="3" l="1"/>
  <c r="G40" i="3"/>
  <c r="D40" i="3"/>
  <c r="E40" i="3"/>
  <c r="J39" i="3"/>
  <c r="L39" i="3" s="1"/>
  <c r="M39" i="3" s="1"/>
  <c r="A41" i="3"/>
  <c r="K39" i="3" l="1"/>
  <c r="D41" i="3"/>
  <c r="G41" i="3"/>
  <c r="E41" i="3"/>
  <c r="J40" i="3"/>
  <c r="L40" i="3" s="1"/>
  <c r="M40" i="3" s="1"/>
  <c r="A42" i="3"/>
  <c r="K40" i="3" l="1"/>
  <c r="D42" i="3"/>
  <c r="G42" i="3"/>
  <c r="E42" i="3"/>
  <c r="J41" i="3"/>
  <c r="L41" i="3" s="1"/>
  <c r="M41" i="3" s="1"/>
  <c r="A43" i="3"/>
  <c r="K41" i="3" l="1"/>
  <c r="D43" i="3"/>
  <c r="G43" i="3"/>
  <c r="E43" i="3"/>
  <c r="J42" i="3"/>
  <c r="L42" i="3" s="1"/>
  <c r="M42" i="3" s="1"/>
  <c r="A44" i="3"/>
  <c r="K42" i="3" l="1"/>
  <c r="G44" i="3"/>
  <c r="D44" i="3"/>
  <c r="E44" i="3"/>
  <c r="J43" i="3"/>
  <c r="L43" i="3" s="1"/>
  <c r="M43" i="3" s="1"/>
  <c r="A45" i="3"/>
  <c r="K43" i="3" l="1"/>
  <c r="D45" i="3"/>
  <c r="G45" i="3"/>
  <c r="E45" i="3"/>
  <c r="J44" i="3"/>
  <c r="L44" i="3" s="1"/>
  <c r="M44" i="3" s="1"/>
  <c r="A46" i="3"/>
  <c r="K44" i="3" l="1"/>
  <c r="D46" i="3"/>
  <c r="G46" i="3"/>
  <c r="E46" i="3"/>
  <c r="J45" i="3"/>
  <c r="L45" i="3" s="1"/>
  <c r="M45" i="3" s="1"/>
  <c r="A47" i="3"/>
  <c r="K45" i="3" l="1"/>
  <c r="D47" i="3"/>
  <c r="G47" i="3"/>
  <c r="J46" i="3"/>
  <c r="L46" i="3" s="1"/>
  <c r="M46" i="3" s="1"/>
  <c r="E47" i="3"/>
  <c r="A48" i="3"/>
  <c r="K46" i="3" l="1"/>
  <c r="G48" i="3"/>
  <c r="D48" i="3"/>
  <c r="J47" i="3"/>
  <c r="L47" i="3" s="1"/>
  <c r="M47" i="3" s="1"/>
  <c r="E48" i="3"/>
  <c r="A49" i="3"/>
  <c r="K47" i="3" l="1"/>
  <c r="G49" i="3"/>
  <c r="D49" i="3"/>
  <c r="J48" i="3"/>
  <c r="L48" i="3" s="1"/>
  <c r="M48" i="3" s="1"/>
  <c r="E49" i="3"/>
  <c r="A50" i="3"/>
  <c r="K48" i="3" l="1"/>
  <c r="G50" i="3"/>
  <c r="D50" i="3"/>
  <c r="J49" i="3"/>
  <c r="L49" i="3" s="1"/>
  <c r="M49" i="3" s="1"/>
  <c r="E50" i="3"/>
  <c r="A51" i="3"/>
  <c r="K49" i="3" l="1"/>
  <c r="J50" i="3"/>
  <c r="L50" i="3" s="1"/>
  <c r="M50" i="3" s="1"/>
  <c r="E51" i="3"/>
  <c r="G51" i="3"/>
  <c r="D51" i="3"/>
  <c r="A52" i="3"/>
  <c r="K50" i="3" l="1"/>
  <c r="G52" i="3"/>
  <c r="D52" i="3"/>
  <c r="J51" i="3"/>
  <c r="L51" i="3" s="1"/>
  <c r="M51" i="3" s="1"/>
  <c r="E52" i="3"/>
  <c r="A53" i="3"/>
  <c r="K51" i="3" l="1"/>
  <c r="D53" i="3"/>
  <c r="G53" i="3"/>
  <c r="J52" i="3"/>
  <c r="L52" i="3" s="1"/>
  <c r="M52" i="3" s="1"/>
  <c r="E53" i="3"/>
  <c r="A54" i="3"/>
  <c r="K52" i="3" l="1"/>
  <c r="D54" i="3"/>
  <c r="G54" i="3"/>
  <c r="J53" i="3"/>
  <c r="L53" i="3" s="1"/>
  <c r="M53" i="3" s="1"/>
  <c r="E54" i="3"/>
  <c r="A55" i="3"/>
  <c r="K53" i="3" l="1"/>
  <c r="E55" i="3"/>
  <c r="J54" i="3"/>
  <c r="L54" i="3" s="1"/>
  <c r="M54" i="3" s="1"/>
  <c r="D55" i="3"/>
  <c r="G55" i="3"/>
  <c r="A56" i="3"/>
  <c r="K54" i="3" l="1"/>
  <c r="E56" i="3"/>
  <c r="J55" i="3"/>
  <c r="L55" i="3" s="1"/>
  <c r="M55" i="3" s="1"/>
  <c r="D56" i="3"/>
  <c r="G56" i="3"/>
  <c r="A57" i="3"/>
  <c r="K55" i="3" l="1"/>
  <c r="D57" i="3"/>
  <c r="G57" i="3"/>
  <c r="E57" i="3"/>
  <c r="J56" i="3"/>
  <c r="L56" i="3" s="1"/>
  <c r="M56" i="3" s="1"/>
  <c r="A58" i="3"/>
  <c r="K56" i="3" l="1"/>
  <c r="D58" i="3"/>
  <c r="G58" i="3"/>
  <c r="E58" i="3"/>
  <c r="J57" i="3"/>
  <c r="L57" i="3" s="1"/>
  <c r="M57" i="3" s="1"/>
  <c r="A59" i="3"/>
  <c r="K57" i="3" l="1"/>
  <c r="D59" i="3"/>
  <c r="G59" i="3"/>
  <c r="J58" i="3"/>
  <c r="L58" i="3" s="1"/>
  <c r="M58" i="3" s="1"/>
  <c r="E59" i="3"/>
  <c r="A60" i="3"/>
  <c r="K58" i="3" l="1"/>
  <c r="G60" i="3"/>
  <c r="D60" i="3"/>
  <c r="J59" i="3"/>
  <c r="L59" i="3" s="1"/>
  <c r="M59" i="3" s="1"/>
  <c r="E60" i="3"/>
  <c r="A61" i="3"/>
  <c r="K59" i="3" l="1"/>
  <c r="G61" i="3"/>
  <c r="D61" i="3"/>
  <c r="J60" i="3"/>
  <c r="L60" i="3" s="1"/>
  <c r="M60" i="3" s="1"/>
  <c r="E61" i="3"/>
  <c r="A62" i="3"/>
  <c r="K60" i="3" l="1"/>
  <c r="G62" i="3"/>
  <c r="D62" i="3"/>
  <c r="J61" i="3"/>
  <c r="L61" i="3" s="1"/>
  <c r="M61" i="3" s="1"/>
  <c r="E62" i="3"/>
  <c r="A63" i="3"/>
  <c r="K61" i="3" l="1"/>
  <c r="G63" i="3"/>
  <c r="D63" i="3"/>
  <c r="E63" i="3"/>
  <c r="J62" i="3"/>
  <c r="L62" i="3" s="1"/>
  <c r="M62" i="3" s="1"/>
  <c r="A64" i="3"/>
  <c r="K62" i="3" l="1"/>
  <c r="G64" i="3"/>
  <c r="D64" i="3"/>
  <c r="E64" i="3"/>
  <c r="J63" i="3"/>
  <c r="L63" i="3" s="1"/>
  <c r="M63" i="3" s="1"/>
  <c r="A65" i="3"/>
  <c r="K63" i="3" l="1"/>
  <c r="D65" i="3"/>
  <c r="G65" i="3"/>
  <c r="E65" i="3"/>
  <c r="J64" i="3"/>
  <c r="L64" i="3" s="1"/>
  <c r="M64" i="3" s="1"/>
  <c r="A66" i="3"/>
  <c r="K64" i="3" l="1"/>
  <c r="D66" i="3"/>
  <c r="G66" i="3"/>
  <c r="E66" i="3"/>
  <c r="J65" i="3"/>
  <c r="L65" i="3" s="1"/>
  <c r="M65" i="3" s="1"/>
  <c r="A67" i="3"/>
  <c r="K65" i="3" l="1"/>
  <c r="D67" i="3"/>
  <c r="G67" i="3"/>
  <c r="E67" i="3"/>
  <c r="J66" i="3"/>
  <c r="L66" i="3" s="1"/>
  <c r="M66" i="3" s="1"/>
  <c r="A68" i="3"/>
  <c r="K66" i="3" l="1"/>
  <c r="D68" i="3"/>
  <c r="G68" i="3"/>
  <c r="E68" i="3"/>
  <c r="J67" i="3"/>
  <c r="L67" i="3" s="1"/>
  <c r="M67" i="3" s="1"/>
  <c r="A69" i="3"/>
  <c r="K67" i="3" l="1"/>
  <c r="D69" i="3"/>
  <c r="G69" i="3"/>
  <c r="E69" i="3"/>
  <c r="J68" i="3"/>
  <c r="L68" i="3" s="1"/>
  <c r="M68" i="3" s="1"/>
  <c r="A70" i="3"/>
  <c r="K68" i="3" l="1"/>
  <c r="D70" i="3"/>
  <c r="G70" i="3"/>
  <c r="E70" i="3"/>
  <c r="J69" i="3"/>
  <c r="L69" i="3" s="1"/>
  <c r="M69" i="3" s="1"/>
  <c r="A71" i="3"/>
  <c r="A72" i="3" s="1"/>
  <c r="A73" i="3" l="1"/>
  <c r="G72" i="3"/>
  <c r="E73" i="3" s="1"/>
  <c r="D72" i="3"/>
  <c r="K69" i="3"/>
  <c r="D71" i="3"/>
  <c r="G71" i="3"/>
  <c r="E72" i="3" s="1"/>
  <c r="J72" i="3" s="1"/>
  <c r="L72" i="3" s="1"/>
  <c r="M72" i="3" s="1"/>
  <c r="J70" i="3"/>
  <c r="L70" i="3" s="1"/>
  <c r="M70" i="3" s="1"/>
  <c r="E71" i="3"/>
  <c r="K72" i="3" l="1"/>
  <c r="K70" i="3"/>
  <c r="D73" i="3"/>
  <c r="A74" i="3"/>
  <c r="G73" i="3"/>
  <c r="J71" i="3"/>
  <c r="L71" i="3" s="1"/>
  <c r="M71" i="3" s="1"/>
  <c r="K71" i="3" l="1"/>
  <c r="J73" i="3"/>
  <c r="L73" i="3" s="1"/>
  <c r="M73" i="3" s="1"/>
  <c r="E74" i="3"/>
  <c r="G74" i="3"/>
  <c r="D74" i="3"/>
  <c r="A75" i="3"/>
  <c r="D75" i="3" l="1"/>
  <c r="A76" i="3"/>
  <c r="G75" i="3"/>
  <c r="E75" i="3"/>
  <c r="J74" i="3"/>
  <c r="L74" i="3" s="1"/>
  <c r="M74" i="3" s="1"/>
  <c r="K73" i="3"/>
  <c r="K74" i="3" l="1"/>
  <c r="E76" i="3"/>
  <c r="J75" i="3"/>
  <c r="L75" i="3" s="1"/>
  <c r="M75" i="3" s="1"/>
  <c r="D76" i="3"/>
  <c r="A77" i="3"/>
  <c r="G76" i="3"/>
  <c r="E77" i="3" l="1"/>
  <c r="J76" i="3"/>
  <c r="L76" i="3" s="1"/>
  <c r="M76" i="3" s="1"/>
  <c r="G77" i="3"/>
  <c r="A78" i="3"/>
  <c r="D77" i="3"/>
  <c r="K75" i="3"/>
  <c r="A79" i="3" l="1"/>
  <c r="D78" i="3"/>
  <c r="G78" i="3"/>
  <c r="J77" i="3"/>
  <c r="L77" i="3" s="1"/>
  <c r="M77" i="3" s="1"/>
  <c r="E78" i="3"/>
  <c r="K76" i="3"/>
  <c r="K77" i="3" l="1"/>
  <c r="E79" i="3"/>
  <c r="J78" i="3"/>
  <c r="L78" i="3" s="1"/>
  <c r="M78" i="3" s="1"/>
  <c r="A80" i="3"/>
  <c r="D79" i="3"/>
  <c r="G79" i="3"/>
  <c r="J79" i="3" l="1"/>
  <c r="L79" i="3" s="1"/>
  <c r="M79" i="3" s="1"/>
  <c r="E80" i="3"/>
  <c r="D80" i="3"/>
  <c r="A81" i="3"/>
  <c r="G80" i="3"/>
  <c r="K78" i="3"/>
  <c r="D81" i="3" l="1"/>
  <c r="A82" i="3"/>
  <c r="G81" i="3"/>
  <c r="E81" i="3"/>
  <c r="J80" i="3"/>
  <c r="L80" i="3" s="1"/>
  <c r="M80" i="3" s="1"/>
  <c r="K79" i="3"/>
  <c r="K80" i="3" l="1"/>
  <c r="E82" i="3"/>
  <c r="J81" i="3"/>
  <c r="L81" i="3" s="1"/>
  <c r="M81" i="3" s="1"/>
  <c r="G82" i="3"/>
  <c r="D82" i="3"/>
  <c r="A83" i="3"/>
  <c r="A84" i="3" l="1"/>
  <c r="G83" i="3"/>
  <c r="D83" i="3"/>
  <c r="J82" i="3"/>
  <c r="L82" i="3" s="1"/>
  <c r="M82" i="3" s="1"/>
  <c r="E83" i="3"/>
  <c r="K81" i="3"/>
  <c r="K82" i="3" l="1"/>
  <c r="J83" i="3"/>
  <c r="L83" i="3" s="1"/>
  <c r="M83" i="3" s="1"/>
  <c r="E84" i="3"/>
  <c r="A85" i="3"/>
  <c r="G84" i="3"/>
  <c r="D84" i="3"/>
  <c r="A86" i="3" l="1"/>
  <c r="G85" i="3"/>
  <c r="D85" i="3"/>
  <c r="J84" i="3"/>
  <c r="L84" i="3" s="1"/>
  <c r="M84" i="3" s="1"/>
  <c r="E85" i="3"/>
  <c r="K83" i="3"/>
  <c r="K84" i="3" l="1"/>
  <c r="J85" i="3"/>
  <c r="L85" i="3" s="1"/>
  <c r="M85" i="3" s="1"/>
  <c r="E86" i="3"/>
  <c r="G86" i="3"/>
  <c r="D86" i="3"/>
  <c r="A87" i="3"/>
  <c r="G87" i="3" l="1"/>
  <c r="D87" i="3"/>
  <c r="A88" i="3"/>
  <c r="E87" i="3"/>
  <c r="J86" i="3"/>
  <c r="L86" i="3" s="1"/>
  <c r="M86" i="3" s="1"/>
  <c r="K85" i="3"/>
  <c r="K86" i="3" l="1"/>
  <c r="G88" i="3"/>
  <c r="D88" i="3"/>
  <c r="A89" i="3"/>
  <c r="E88" i="3"/>
  <c r="J87" i="3"/>
  <c r="L87" i="3" s="1"/>
  <c r="M87" i="3" s="1"/>
  <c r="K87" i="3" l="1"/>
  <c r="G89" i="3"/>
  <c r="D89" i="3"/>
  <c r="A90" i="3"/>
  <c r="E89" i="3"/>
  <c r="J88" i="3"/>
  <c r="L88" i="3" s="1"/>
  <c r="M88" i="3" s="1"/>
  <c r="K88" i="3" l="1"/>
  <c r="A91" i="3"/>
  <c r="G90" i="3"/>
  <c r="D90" i="3"/>
  <c r="J89" i="3"/>
  <c r="L89" i="3" s="1"/>
  <c r="M89" i="3" s="1"/>
  <c r="E90" i="3"/>
  <c r="K89" i="3" l="1"/>
  <c r="E91" i="3"/>
  <c r="J90" i="3"/>
  <c r="L90" i="3" s="1"/>
  <c r="M90" i="3" s="1"/>
  <c r="A92" i="3"/>
  <c r="G91" i="3"/>
  <c r="D91" i="3"/>
  <c r="D92" i="3" l="1"/>
  <c r="A93" i="3"/>
  <c r="G92" i="3"/>
  <c r="E92" i="3"/>
  <c r="J91" i="3"/>
  <c r="L91" i="3" s="1"/>
  <c r="M91" i="3" s="1"/>
  <c r="K90" i="3"/>
  <c r="K91" i="3" l="1"/>
  <c r="J92" i="3"/>
  <c r="L92" i="3" s="1"/>
  <c r="M92" i="3" s="1"/>
  <c r="E93" i="3"/>
  <c r="G93" i="3"/>
  <c r="D93" i="3"/>
  <c r="A94" i="3"/>
  <c r="G94" i="3" l="1"/>
  <c r="A95" i="3"/>
  <c r="D94" i="3"/>
  <c r="E94" i="3"/>
  <c r="J93" i="3"/>
  <c r="L93" i="3" s="1"/>
  <c r="M93" i="3" s="1"/>
  <c r="K92" i="3"/>
  <c r="K93" i="3" l="1"/>
  <c r="A96" i="3"/>
  <c r="G95" i="3"/>
  <c r="D95" i="3"/>
  <c r="E95" i="3"/>
  <c r="J94" i="3"/>
  <c r="L94" i="3" s="1"/>
  <c r="M94" i="3" s="1"/>
  <c r="K94" i="3" l="1"/>
  <c r="E96" i="3"/>
  <c r="J95" i="3"/>
  <c r="L95" i="3" s="1"/>
  <c r="M95" i="3" s="1"/>
  <c r="A97" i="3"/>
  <c r="G96" i="3"/>
  <c r="D96" i="3"/>
  <c r="A98" i="3" l="1"/>
  <c r="G97" i="3"/>
  <c r="D97" i="3"/>
  <c r="J96" i="3"/>
  <c r="L96" i="3" s="1"/>
  <c r="M96" i="3" s="1"/>
  <c r="E97" i="3"/>
  <c r="K95" i="3"/>
  <c r="K96" i="3" l="1"/>
  <c r="E98" i="3"/>
  <c r="J97" i="3"/>
  <c r="L97" i="3" s="1"/>
  <c r="M97" i="3" s="1"/>
  <c r="A99" i="3"/>
  <c r="G98" i="3"/>
  <c r="D98" i="3"/>
  <c r="E99" i="3" l="1"/>
  <c r="J98" i="3"/>
  <c r="L98" i="3" s="1"/>
  <c r="M98" i="3" s="1"/>
  <c r="D99" i="3"/>
  <c r="A100" i="3"/>
  <c r="G99" i="3"/>
  <c r="K97" i="3"/>
  <c r="J99" i="3" l="1"/>
  <c r="L99" i="3" s="1"/>
  <c r="M99" i="3" s="1"/>
  <c r="E100" i="3"/>
  <c r="D100" i="3"/>
  <c r="A101" i="3"/>
  <c r="G100" i="3"/>
  <c r="K98" i="3"/>
  <c r="E101" i="3" l="1"/>
  <c r="J100" i="3"/>
  <c r="L100" i="3" s="1"/>
  <c r="M100" i="3" s="1"/>
  <c r="G101" i="3"/>
  <c r="A102" i="3"/>
  <c r="D101" i="3"/>
  <c r="K99" i="3"/>
  <c r="A103" i="3" l="1"/>
  <c r="G102" i="3"/>
  <c r="D102" i="3"/>
  <c r="J101" i="3"/>
  <c r="L101" i="3" s="1"/>
  <c r="M101" i="3" s="1"/>
  <c r="E102" i="3"/>
  <c r="K100" i="3"/>
  <c r="K101" i="3" l="1"/>
  <c r="E103" i="3"/>
  <c r="J102" i="3"/>
  <c r="L102" i="3" s="1"/>
  <c r="M102" i="3" s="1"/>
  <c r="A104" i="3"/>
  <c r="G103" i="3"/>
  <c r="D103" i="3"/>
  <c r="J103" i="3" l="1"/>
  <c r="L103" i="3" s="1"/>
  <c r="M103" i="3" s="1"/>
  <c r="E104" i="3"/>
  <c r="D104" i="3"/>
  <c r="A105" i="3"/>
  <c r="G104" i="3"/>
  <c r="K102" i="3"/>
  <c r="E105" i="3" l="1"/>
  <c r="J104" i="3"/>
  <c r="L104" i="3" s="1"/>
  <c r="M104" i="3" s="1"/>
  <c r="A106" i="3"/>
  <c r="G105" i="3"/>
  <c r="D105" i="3"/>
  <c r="K103" i="3"/>
  <c r="G106" i="3" l="1"/>
  <c r="D106" i="3"/>
  <c r="A107" i="3"/>
  <c r="E106" i="3"/>
  <c r="J105" i="3"/>
  <c r="L105" i="3" s="1"/>
  <c r="M105" i="3" s="1"/>
  <c r="K104" i="3"/>
  <c r="K105" i="3" l="1"/>
  <c r="D107" i="3"/>
  <c r="A108" i="3"/>
  <c r="G107" i="3"/>
  <c r="E107" i="3"/>
  <c r="J106" i="3"/>
  <c r="L106" i="3" s="1"/>
  <c r="M106" i="3" s="1"/>
  <c r="E108" i="3" l="1"/>
  <c r="J107" i="3"/>
  <c r="L107" i="3" s="1"/>
  <c r="M107" i="3" s="1"/>
  <c r="K106" i="3"/>
  <c r="A109" i="3"/>
  <c r="G108" i="3"/>
  <c r="D108" i="3"/>
  <c r="A110" i="3" l="1"/>
  <c r="G109" i="3"/>
  <c r="D109" i="3"/>
  <c r="J108" i="3"/>
  <c r="L108" i="3" s="1"/>
  <c r="M108" i="3" s="1"/>
  <c r="E109" i="3"/>
  <c r="K107" i="3"/>
  <c r="K108" i="3" l="1"/>
  <c r="E110" i="3"/>
  <c r="J109" i="3"/>
  <c r="L109" i="3" s="1"/>
  <c r="M109" i="3" s="1"/>
  <c r="A111" i="3"/>
  <c r="G110" i="3"/>
  <c r="D110" i="3"/>
  <c r="K109" i="3" l="1"/>
  <c r="E111" i="3"/>
  <c r="J110" i="3"/>
  <c r="L110" i="3" s="1"/>
  <c r="M110" i="3" s="1"/>
  <c r="D111" i="3"/>
  <c r="A112" i="3"/>
  <c r="G111" i="3"/>
  <c r="E112" i="3" l="1"/>
  <c r="J111" i="3"/>
  <c r="L111" i="3" s="1"/>
  <c r="M111" i="3" s="1"/>
  <c r="K110" i="3"/>
  <c r="A113" i="3"/>
  <c r="G112" i="3"/>
  <c r="D112" i="3"/>
  <c r="G113" i="3" l="1"/>
  <c r="D113" i="3"/>
  <c r="A114" i="3"/>
  <c r="E113" i="3"/>
  <c r="J112" i="3"/>
  <c r="L112" i="3" s="1"/>
  <c r="M112" i="3" s="1"/>
  <c r="K111" i="3"/>
  <c r="K112" i="3" l="1"/>
  <c r="G114" i="3"/>
  <c r="D114" i="3"/>
  <c r="A115" i="3"/>
  <c r="E114" i="3"/>
  <c r="J113" i="3"/>
  <c r="L113" i="3" s="1"/>
  <c r="M113" i="3" s="1"/>
  <c r="K113" i="3" l="1"/>
  <c r="A116" i="3"/>
  <c r="G115" i="3"/>
  <c r="D115" i="3"/>
  <c r="E115" i="3"/>
  <c r="J114" i="3"/>
  <c r="L114" i="3" s="1"/>
  <c r="M114" i="3" s="1"/>
  <c r="K114" i="3" l="1"/>
  <c r="J115" i="3"/>
  <c r="L115" i="3" s="1"/>
  <c r="M115" i="3" s="1"/>
  <c r="E116" i="3"/>
  <c r="D116" i="3"/>
  <c r="G116" i="3"/>
  <c r="A117" i="3"/>
  <c r="G117" i="3" l="1"/>
  <c r="A118" i="3"/>
  <c r="D117" i="3"/>
  <c r="J116" i="3"/>
  <c r="L116" i="3" s="1"/>
  <c r="M116" i="3" s="1"/>
  <c r="E117" i="3"/>
  <c r="K115" i="3"/>
  <c r="K116" i="3" l="1"/>
  <c r="G118" i="3"/>
  <c r="D118" i="3"/>
  <c r="A119" i="3"/>
  <c r="E118" i="3"/>
  <c r="J117" i="3"/>
  <c r="L117" i="3" s="1"/>
  <c r="M117" i="3" s="1"/>
  <c r="E119" i="3" l="1"/>
  <c r="J118" i="3"/>
  <c r="L118" i="3" s="1"/>
  <c r="M118" i="3" s="1"/>
  <c r="K117" i="3"/>
  <c r="A120" i="3"/>
  <c r="G119" i="3"/>
  <c r="D119" i="3"/>
  <c r="E120" i="3" l="1"/>
  <c r="J119" i="3"/>
  <c r="L119" i="3" s="1"/>
  <c r="M119" i="3" s="1"/>
  <c r="A121" i="3"/>
  <c r="G120" i="3"/>
  <c r="D120" i="3"/>
  <c r="K118" i="3"/>
  <c r="J120" i="3" l="1"/>
  <c r="L120" i="3" s="1"/>
  <c r="M120" i="3" s="1"/>
  <c r="E121" i="3"/>
  <c r="G121" i="3"/>
  <c r="D121" i="3"/>
  <c r="A122" i="3"/>
  <c r="K119" i="3"/>
  <c r="A123" i="3" l="1"/>
  <c r="G122" i="3"/>
  <c r="D122" i="3"/>
  <c r="J121" i="3"/>
  <c r="L121" i="3" s="1"/>
  <c r="M121" i="3" s="1"/>
  <c r="E122" i="3"/>
  <c r="K120" i="3"/>
  <c r="K121" i="3" l="1"/>
  <c r="E123" i="3"/>
  <c r="J122" i="3"/>
  <c r="L122" i="3" s="1"/>
  <c r="M122" i="3" s="1"/>
  <c r="D123" i="3"/>
  <c r="A124" i="3"/>
  <c r="G123" i="3"/>
  <c r="E124" i="3" l="1"/>
  <c r="J123" i="3"/>
  <c r="L123" i="3" s="1"/>
  <c r="M123" i="3" s="1"/>
  <c r="A125" i="3"/>
  <c r="G124" i="3"/>
  <c r="D124" i="3"/>
  <c r="K122" i="3"/>
  <c r="E125" i="3" l="1"/>
  <c r="J124" i="3"/>
  <c r="L124" i="3" s="1"/>
  <c r="M124" i="3" s="1"/>
  <c r="G125" i="3"/>
  <c r="A126" i="3"/>
  <c r="D125" i="3"/>
  <c r="K123" i="3"/>
  <c r="A127" i="3" l="1"/>
  <c r="G126" i="3"/>
  <c r="D126" i="3"/>
  <c r="J125" i="3"/>
  <c r="L125" i="3" s="1"/>
  <c r="M125" i="3" s="1"/>
  <c r="E126" i="3"/>
  <c r="K124" i="3"/>
  <c r="K125" i="3" l="1"/>
  <c r="E127" i="3"/>
  <c r="J126" i="3"/>
  <c r="L126" i="3" s="1"/>
  <c r="M126" i="3" s="1"/>
  <c r="A128" i="3"/>
  <c r="G127" i="3"/>
  <c r="E128" i="3" s="1"/>
  <c r="D127" i="3"/>
  <c r="A129" i="3" l="1"/>
  <c r="D128" i="3"/>
  <c r="G128" i="3"/>
  <c r="K126" i="3"/>
  <c r="J127" i="3"/>
  <c r="L127" i="3" s="1"/>
  <c r="M127" i="3" s="1"/>
  <c r="K127" i="3" l="1"/>
  <c r="J128" i="3"/>
  <c r="L128" i="3" s="1"/>
  <c r="M128" i="3" s="1"/>
  <c r="E129" i="3"/>
  <c r="A130" i="3"/>
  <c r="G129" i="3"/>
  <c r="D129" i="3"/>
  <c r="E130" i="3" l="1"/>
  <c r="J129" i="3"/>
  <c r="L129" i="3" s="1"/>
  <c r="M129" i="3" s="1"/>
  <c r="G130" i="3"/>
  <c r="D130" i="3"/>
  <c r="A131" i="3"/>
  <c r="K128" i="3"/>
  <c r="G131" i="3" l="1"/>
  <c r="D131" i="3"/>
  <c r="E131" i="3"/>
  <c r="J130" i="3"/>
  <c r="L130" i="3" s="1"/>
  <c r="M130" i="3" s="1"/>
  <c r="K129" i="3"/>
  <c r="K130" i="3" l="1"/>
  <c r="E132" i="3"/>
  <c r="J132" i="3" s="1"/>
  <c r="L132" i="3" s="1"/>
  <c r="J131" i="3"/>
  <c r="L131" i="3" s="1"/>
  <c r="M131" i="3" s="1"/>
  <c r="M132" i="3" l="1"/>
  <c r="Q5" i="3" s="1"/>
  <c r="Q4" i="3"/>
  <c r="K131" i="3"/>
  <c r="K132" i="3"/>
  <c r="P5" i="3" s="1"/>
  <c r="P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<sst xmlns="http://schemas.openxmlformats.org/spreadsheetml/2006/main" count="46" uniqueCount="38">
  <si>
    <t>Tax on Rent</t>
  </si>
  <si>
    <t>Particulars</t>
  </si>
  <si>
    <t>Amount</t>
  </si>
  <si>
    <t>Purchase Price</t>
  </si>
  <si>
    <t>Cost of Furnishing</t>
  </si>
  <si>
    <t>Monthly Rent</t>
  </si>
  <si>
    <t>Annual Rent Increase</t>
  </si>
  <si>
    <t>Security Deposit</t>
  </si>
  <si>
    <t>Insurance Premium</t>
  </si>
  <si>
    <t>Annual Premium Increase</t>
  </si>
  <si>
    <t>Expenses Details</t>
  </si>
  <si>
    <t>Income Details</t>
  </si>
  <si>
    <t>Capital Gains Tax</t>
  </si>
  <si>
    <t>Sale Price of Shop</t>
  </si>
  <si>
    <t>Month Start</t>
  </si>
  <si>
    <t>Month End</t>
  </si>
  <si>
    <t>Rent</t>
  </si>
  <si>
    <t>Rent Projection</t>
  </si>
  <si>
    <t>Insurance Projection</t>
  </si>
  <si>
    <t>Month</t>
  </si>
  <si>
    <t>Premium</t>
  </si>
  <si>
    <t>Outgoes</t>
  </si>
  <si>
    <t>Inflows</t>
  </si>
  <si>
    <t>Acquisition</t>
  </si>
  <si>
    <t>Furnishing</t>
  </si>
  <si>
    <t>Insurance</t>
  </si>
  <si>
    <t>Capital Gain tax</t>
  </si>
  <si>
    <t>Deposit</t>
  </si>
  <si>
    <t>Sale Proceeds</t>
  </si>
  <si>
    <t>Net Cashflows</t>
  </si>
  <si>
    <t>PV of Cashflows</t>
  </si>
  <si>
    <t>Interest Rate</t>
  </si>
  <si>
    <t>Total Profit</t>
  </si>
  <si>
    <t>Net Present Value</t>
  </si>
  <si>
    <t>Profit Details</t>
  </si>
  <si>
    <t>Present value calculation (Capital Gains @ 15%)</t>
  </si>
  <si>
    <t>Present value calculation
(Capital Gains @ 25%)</t>
  </si>
  <si>
    <t>Check 1:  All Cashflows are same except the last cashflow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</si>
</sst>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1" xfId="0" applyFont="1" applyBorder="1"/>
    <xf numFmtId="10" fontId="0" fillId="0" borderId="0" xfId="0" applyNumberFormat="1"/>
    <xf numFmtId="9" fontId="0" fillId="0" borderId="0" xfId="0" applyNumberFormat="1"/>
    <xf numFmtId="1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5" fillId="3" borderId="0" xfId="0" applyFont="1" applyFill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4" xfId="0" applyFont="1" applyBorder="1"/>
    <xf numFmtId="3" fontId="5" fillId="0" borderId="4" xfId="0" applyNumberFormat="1" applyFont="1" applyBorder="1"/>
    <xf numFmtId="0" fontId="5" fillId="0" borderId="5" xfId="0" applyFont="1" applyBorder="1"/>
    <xf numFmtId="3" fontId="5" fillId="0" borderId="5" xfId="0" applyNumberFormat="1" applyFont="1" applyBorder="1"/>
    <xf numFmtId="3" fontId="0" fillId="0" borderId="0" xfId="0" applyNumberFormat="1"/>
    <xf numFmtId="0" fontId="4" fillId="3" borderId="6" xfId="0" applyFont="1" applyFill="1" applyBorder="1" applyAlignment="1">
      <alignment horizontal="center" vertical="center" wrapText="1"/>
    </xf>
    <xf numFmtId="9" fontId="0" fillId="0" borderId="0" xfId="1" applyFont="1"/>
    <xf numFmtId="0" fontId="4" fillId="3" borderId="0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wrapText="1"/>
    </xf>
    <xf numFmtId="0" fontId="4" fillId="3" borderId="0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left" wrapText="1"/>
    </xf>
    <xf numFmtId="9" fontId="2" fillId="0" borderId="0" xfId="1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6FF74-A7B3-45A0-B5C8-B124391DB0EF}">
  <dimension ref="A1:G11"/>
  <sheetViews>
    <sheetView workbookViewId="0">
      <selection activeCell="G15" sqref="G15"/>
    </sheetView>
  </sheetViews>
  <sheetFormatPr defaultRowHeight="14.4" x14ac:dyDescent="0.3"/>
  <cols>
    <col min="1" max="1" width="22" bestFit="1" customWidth="1"/>
    <col min="2" max="2" width="21.88671875" bestFit="1" customWidth="1"/>
    <col min="6" max="6" width="18.33203125" bestFit="1" customWidth="1"/>
  </cols>
  <sheetData>
    <row r="1" spans="1:7" x14ac:dyDescent="0.3">
      <c r="A1" s="1"/>
      <c r="B1" s="2"/>
    </row>
    <row r="4" spans="1:7" x14ac:dyDescent="0.3">
      <c r="B4" s="6" t="s">
        <v>10</v>
      </c>
      <c r="C4" s="7"/>
      <c r="F4" s="6" t="s">
        <v>11</v>
      </c>
      <c r="G4" s="7"/>
    </row>
    <row r="5" spans="1:7" x14ac:dyDescent="0.3">
      <c r="B5" s="8" t="s">
        <v>1</v>
      </c>
      <c r="C5" s="8" t="s">
        <v>2</v>
      </c>
      <c r="F5" s="8" t="s">
        <v>1</v>
      </c>
      <c r="G5" s="8" t="s">
        <v>2</v>
      </c>
    </row>
    <row r="6" spans="1:7" x14ac:dyDescent="0.3">
      <c r="B6" t="s">
        <v>3</v>
      </c>
      <c r="C6">
        <v>16000000</v>
      </c>
      <c r="F6" t="s">
        <v>5</v>
      </c>
      <c r="G6">
        <v>60000</v>
      </c>
    </row>
    <row r="7" spans="1:7" x14ac:dyDescent="0.3">
      <c r="B7" t="s">
        <v>4</v>
      </c>
      <c r="C7">
        <v>4000000</v>
      </c>
      <c r="F7" t="s">
        <v>6</v>
      </c>
      <c r="G7" s="9">
        <v>0.12</v>
      </c>
    </row>
    <row r="8" spans="1:7" x14ac:dyDescent="0.3">
      <c r="B8" t="s">
        <v>8</v>
      </c>
      <c r="C8">
        <v>20000</v>
      </c>
      <c r="F8" t="s">
        <v>7</v>
      </c>
      <c r="G8">
        <v>1500000</v>
      </c>
    </row>
    <row r="9" spans="1:7" x14ac:dyDescent="0.3">
      <c r="B9" t="s">
        <v>9</v>
      </c>
      <c r="C9" s="10">
        <v>0.05</v>
      </c>
      <c r="F9" t="s">
        <v>13</v>
      </c>
      <c r="G9">
        <v>35000000</v>
      </c>
    </row>
    <row r="10" spans="1:7" x14ac:dyDescent="0.3">
      <c r="B10" t="s">
        <v>12</v>
      </c>
      <c r="C10" s="10">
        <v>0.15</v>
      </c>
    </row>
    <row r="11" spans="1:7" x14ac:dyDescent="0.3">
      <c r="B11" t="s">
        <v>0</v>
      </c>
      <c r="C11" s="10">
        <v>0.2</v>
      </c>
    </row>
  </sheetData>
  <mergeCells count="2">
    <mergeCell ref="B4:C4"/>
    <mergeCell ref="F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9A844-3C30-43CE-BAFC-98E13C2A1E84}">
  <dimension ref="B2:I14"/>
  <sheetViews>
    <sheetView workbookViewId="0">
      <selection activeCell="B14" sqref="B14"/>
    </sheetView>
  </sheetViews>
  <sheetFormatPr defaultRowHeight="14.4" x14ac:dyDescent="0.3"/>
  <cols>
    <col min="2" max="2" width="10.77734375" bestFit="1" customWidth="1"/>
    <col min="3" max="3" width="9.88671875" bestFit="1" customWidth="1"/>
    <col min="4" max="4" width="12" bestFit="1" customWidth="1"/>
  </cols>
  <sheetData>
    <row r="2" spans="2:9" x14ac:dyDescent="0.3">
      <c r="B2" s="5" t="s">
        <v>17</v>
      </c>
      <c r="C2" s="5"/>
      <c r="D2" s="5"/>
      <c r="H2" s="5" t="s">
        <v>18</v>
      </c>
      <c r="I2" s="5"/>
    </row>
    <row r="3" spans="2:9" x14ac:dyDescent="0.3">
      <c r="B3" s="12" t="s">
        <v>14</v>
      </c>
      <c r="C3" s="12" t="s">
        <v>15</v>
      </c>
      <c r="D3" s="12" t="s">
        <v>16</v>
      </c>
      <c r="H3" s="12" t="s">
        <v>19</v>
      </c>
      <c r="I3" s="12" t="s">
        <v>20</v>
      </c>
    </row>
    <row r="4" spans="2:9" x14ac:dyDescent="0.3">
      <c r="B4" s="3">
        <v>6</v>
      </c>
      <c r="C4" s="3">
        <f>B4+11</f>
        <v>17</v>
      </c>
      <c r="D4" s="11">
        <f>Input_Model!G6</f>
        <v>60000</v>
      </c>
      <c r="H4" s="3">
        <v>0</v>
      </c>
      <c r="I4" s="11">
        <f>Input_Model!C8</f>
        <v>20000</v>
      </c>
    </row>
    <row r="5" spans="2:9" x14ac:dyDescent="0.3">
      <c r="B5" s="3">
        <f>C4+1</f>
        <v>18</v>
      </c>
      <c r="C5" s="3">
        <f>B5+11</f>
        <v>29</v>
      </c>
      <c r="D5" s="11">
        <f>D4*(1+Input_Model!$G$7)</f>
        <v>67200</v>
      </c>
      <c r="H5" s="3">
        <f>H4+12</f>
        <v>12</v>
      </c>
      <c r="I5" s="11">
        <f>I4*(1+Input_Model!$C$9)</f>
        <v>21000</v>
      </c>
    </row>
    <row r="6" spans="2:9" x14ac:dyDescent="0.3">
      <c r="B6" s="3">
        <f>C5+1</f>
        <v>30</v>
      </c>
      <c r="C6" s="3">
        <f>B6+11</f>
        <v>41</v>
      </c>
      <c r="D6" s="11">
        <f>D5*(1+Input_Model!$G$7)</f>
        <v>75264</v>
      </c>
      <c r="H6" s="3">
        <f t="shared" ref="H6:H14" si="0">H5+12</f>
        <v>24</v>
      </c>
      <c r="I6" s="11">
        <f>I5*(1+Input_Model!$C$9)</f>
        <v>22050</v>
      </c>
    </row>
    <row r="7" spans="2:9" x14ac:dyDescent="0.3">
      <c r="B7" s="3">
        <f>C6+1</f>
        <v>42</v>
      </c>
      <c r="C7" s="3">
        <f>B7+11</f>
        <v>53</v>
      </c>
      <c r="D7" s="11">
        <f>D6*(1+Input_Model!$G$7)</f>
        <v>84295.680000000008</v>
      </c>
      <c r="H7" s="3">
        <f t="shared" si="0"/>
        <v>36</v>
      </c>
      <c r="I7" s="11">
        <f>I6*(1+Input_Model!$C$9)</f>
        <v>23152.5</v>
      </c>
    </row>
    <row r="8" spans="2:9" x14ac:dyDescent="0.3">
      <c r="B8" s="3">
        <f>C7+1</f>
        <v>54</v>
      </c>
      <c r="C8" s="3">
        <f>B8+11</f>
        <v>65</v>
      </c>
      <c r="D8" s="11">
        <f>D7*(1+Input_Model!$G$7)</f>
        <v>94411.161600000021</v>
      </c>
      <c r="H8" s="3">
        <f t="shared" si="0"/>
        <v>48</v>
      </c>
      <c r="I8" s="11">
        <f>I7*(1+Input_Model!$C$9)</f>
        <v>24310.125</v>
      </c>
    </row>
    <row r="9" spans="2:9" x14ac:dyDescent="0.3">
      <c r="B9" s="3">
        <f>C8+1</f>
        <v>66</v>
      </c>
      <c r="C9" s="3">
        <f>B9+11</f>
        <v>77</v>
      </c>
      <c r="D9" s="11">
        <f>D8*(1+Input_Model!$G$7)</f>
        <v>105740.50099200003</v>
      </c>
      <c r="H9" s="3">
        <f t="shared" si="0"/>
        <v>60</v>
      </c>
      <c r="I9" s="11">
        <f>I8*(1+Input_Model!$C$9)</f>
        <v>25525.631250000002</v>
      </c>
    </row>
    <row r="10" spans="2:9" x14ac:dyDescent="0.3">
      <c r="B10" s="3">
        <f>C9+1</f>
        <v>78</v>
      </c>
      <c r="C10" s="3">
        <f>B10+11</f>
        <v>89</v>
      </c>
      <c r="D10" s="11">
        <f>D9*(1+Input_Model!$G$7)</f>
        <v>118429.36111104004</v>
      </c>
      <c r="H10" s="3">
        <f t="shared" si="0"/>
        <v>72</v>
      </c>
      <c r="I10" s="11">
        <f>I9*(1+Input_Model!$C$9)</f>
        <v>26801.912812500002</v>
      </c>
    </row>
    <row r="11" spans="2:9" x14ac:dyDescent="0.3">
      <c r="B11" s="3">
        <f>C10+1</f>
        <v>90</v>
      </c>
      <c r="C11" s="3">
        <f>B11+11</f>
        <v>101</v>
      </c>
      <c r="D11" s="11">
        <f>D10*(1+Input_Model!$G$7)</f>
        <v>132640.88444436484</v>
      </c>
      <c r="H11" s="3">
        <f t="shared" si="0"/>
        <v>84</v>
      </c>
      <c r="I11" s="11">
        <f>I10*(1+Input_Model!$C$9)</f>
        <v>28142.008453125003</v>
      </c>
    </row>
    <row r="12" spans="2:9" x14ac:dyDescent="0.3">
      <c r="B12" s="3">
        <f>C11+1</f>
        <v>102</v>
      </c>
      <c r="C12" s="3">
        <f>B12+11</f>
        <v>113</v>
      </c>
      <c r="D12" s="11">
        <f>D11*(1+Input_Model!$G$7)</f>
        <v>148557.79057768863</v>
      </c>
      <c r="H12" s="3">
        <f t="shared" si="0"/>
        <v>96</v>
      </c>
      <c r="I12" s="11">
        <f>I11*(1+Input_Model!$C$9)</f>
        <v>29549.108875781254</v>
      </c>
    </row>
    <row r="13" spans="2:9" x14ac:dyDescent="0.3">
      <c r="B13" s="3">
        <f>C12+1</f>
        <v>114</v>
      </c>
      <c r="C13" s="3">
        <f>B13+11</f>
        <v>125</v>
      </c>
      <c r="D13" s="11">
        <f>D12*(1+Input_Model!$G$7)</f>
        <v>166384.7254470113</v>
      </c>
      <c r="H13" s="3">
        <f t="shared" si="0"/>
        <v>108</v>
      </c>
      <c r="I13" s="11">
        <f>I12*(1+Input_Model!$C$9)</f>
        <v>31026.56431957032</v>
      </c>
    </row>
    <row r="14" spans="2:9" x14ac:dyDescent="0.3">
      <c r="H14" s="3">
        <f t="shared" si="0"/>
        <v>120</v>
      </c>
      <c r="I14" s="11">
        <f>I13*(1+Input_Model!$C$9)</f>
        <v>32577.892535548835</v>
      </c>
    </row>
  </sheetData>
  <mergeCells count="2">
    <mergeCell ref="B2:D2"/>
    <mergeCell ref="H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82E57-EB12-4BFE-976C-1E6110961A96}">
  <dimension ref="A2:Q132"/>
  <sheetViews>
    <sheetView tabSelected="1" topLeftCell="G1" zoomScale="85" zoomScaleNormal="85" workbookViewId="0">
      <selection activeCell="N5" sqref="N5"/>
    </sheetView>
  </sheetViews>
  <sheetFormatPr defaultRowHeight="14.4" x14ac:dyDescent="0.3"/>
  <cols>
    <col min="2" max="2" width="10.6640625" bestFit="1" customWidth="1"/>
    <col min="3" max="3" width="9.109375" bestFit="1" customWidth="1"/>
    <col min="6" max="6" width="9.109375" bestFit="1" customWidth="1"/>
    <col min="8" max="8" width="9.77734375" bestFit="1" customWidth="1"/>
    <col min="9" max="9" width="10.6640625" bestFit="1" customWidth="1"/>
    <col min="10" max="10" width="13.6640625" bestFit="1" customWidth="1"/>
    <col min="11" max="11" width="15.33203125" bestFit="1" customWidth="1"/>
    <col min="12" max="12" width="23.109375" bestFit="1" customWidth="1"/>
    <col min="13" max="13" width="15.77734375" bestFit="1" customWidth="1"/>
    <col min="15" max="15" width="15.6640625" bestFit="1" customWidth="1"/>
    <col min="16" max="17" width="10.33203125" bestFit="1" customWidth="1"/>
  </cols>
  <sheetData>
    <row r="2" spans="1:17" x14ac:dyDescent="0.3">
      <c r="L2" s="26" t="s">
        <v>37</v>
      </c>
      <c r="M2" s="27" t="b" cm="1">
        <f t="array" ref="M2">AND(L6:L131=J6:J131)</f>
        <v>1</v>
      </c>
      <c r="O2" s="4" t="s">
        <v>34</v>
      </c>
      <c r="P2" s="4"/>
      <c r="Q2" s="4"/>
    </row>
    <row r="3" spans="1:17" x14ac:dyDescent="0.3">
      <c r="J3" s="20" t="s">
        <v>31</v>
      </c>
      <c r="K3" s="22">
        <v>0.08</v>
      </c>
      <c r="L3" s="26"/>
      <c r="M3" s="27"/>
      <c r="O3" t="s">
        <v>12</v>
      </c>
      <c r="P3" s="10">
        <v>0.15</v>
      </c>
      <c r="Q3" s="10">
        <v>0.25</v>
      </c>
    </row>
    <row r="4" spans="1:17" ht="31.8" customHeight="1" x14ac:dyDescent="0.3">
      <c r="A4" s="13"/>
      <c r="B4" s="14" t="s">
        <v>21</v>
      </c>
      <c r="C4" s="14"/>
      <c r="D4" s="14"/>
      <c r="E4" s="14"/>
      <c r="F4" s="14"/>
      <c r="G4" s="14" t="s">
        <v>22</v>
      </c>
      <c r="H4" s="14"/>
      <c r="I4" s="14"/>
      <c r="J4" s="24" t="s">
        <v>35</v>
      </c>
      <c r="K4" s="25"/>
      <c r="L4" s="24" t="s">
        <v>36</v>
      </c>
      <c r="M4" s="23"/>
      <c r="O4" t="s">
        <v>32</v>
      </c>
      <c r="P4" s="20">
        <f>SUM(J6:J132)</f>
        <v>21973935.656805664</v>
      </c>
      <c r="Q4" s="20">
        <f>SUM(L6:L132)</f>
        <v>17223935.656805664</v>
      </c>
    </row>
    <row r="5" spans="1:17" ht="26.4" x14ac:dyDescent="0.3">
      <c r="A5" s="15" t="s">
        <v>19</v>
      </c>
      <c r="B5" s="15" t="s">
        <v>23</v>
      </c>
      <c r="C5" s="15" t="s">
        <v>24</v>
      </c>
      <c r="D5" s="15" t="s">
        <v>25</v>
      </c>
      <c r="E5" s="15" t="s">
        <v>0</v>
      </c>
      <c r="F5" s="15" t="s">
        <v>26</v>
      </c>
      <c r="G5" s="15" t="s">
        <v>16</v>
      </c>
      <c r="H5" s="15" t="s">
        <v>27</v>
      </c>
      <c r="I5" s="15" t="s">
        <v>28</v>
      </c>
      <c r="J5" s="15" t="s">
        <v>29</v>
      </c>
      <c r="K5" s="21" t="s">
        <v>30</v>
      </c>
      <c r="L5" s="15" t="s">
        <v>29</v>
      </c>
      <c r="M5" s="21" t="s">
        <v>30</v>
      </c>
      <c r="O5" t="s">
        <v>33</v>
      </c>
      <c r="P5">
        <f>SUM(K6:K132)</f>
        <v>1393258.2785842232</v>
      </c>
      <c r="Q5">
        <f>SUM(M6:M132)</f>
        <v>-723855.39459032193</v>
      </c>
    </row>
    <row r="6" spans="1:17" x14ac:dyDescent="0.3">
      <c r="A6" s="16">
        <v>0</v>
      </c>
      <c r="B6" s="17">
        <f>Input_Model!C6</f>
        <v>16000000</v>
      </c>
      <c r="C6" s="17"/>
      <c r="D6" s="17">
        <f>IFERROR(VLOOKUP(A6,Projection!$H$3:$I$14,2,FALSE),0)</f>
        <v>20000</v>
      </c>
      <c r="E6" s="17">
        <v>0</v>
      </c>
      <c r="F6" s="17"/>
      <c r="G6" s="17">
        <f>IFERROR(VLOOKUP(A6,Projection!$B$3:$D$13,3,1),0)</f>
        <v>0</v>
      </c>
      <c r="H6" s="17">
        <f>Input_Model!G8</f>
        <v>1500000</v>
      </c>
      <c r="I6" s="17"/>
      <c r="J6" s="17">
        <f>SUM(G6:I6)-SUM(B6:F6)</f>
        <v>-14520000</v>
      </c>
      <c r="K6">
        <f>J6/((1+$K$3)^(A6/12))</f>
        <v>-14520000</v>
      </c>
      <c r="L6" s="17">
        <f>J6-25%*F6/15%</f>
        <v>-14520000</v>
      </c>
      <c r="M6">
        <f>L6/((1+$K$3)^(A6/12))</f>
        <v>-14520000</v>
      </c>
    </row>
    <row r="7" spans="1:17" x14ac:dyDescent="0.3">
      <c r="A7" s="18">
        <f>+A6+1</f>
        <v>1</v>
      </c>
      <c r="B7" s="19"/>
      <c r="C7" s="19"/>
      <c r="D7" s="17">
        <f>IFERROR(VLOOKUP(A7,Projection!$H$3:$I$14,2,FALSE),0)</f>
        <v>0</v>
      </c>
      <c r="E7" s="19">
        <f>G6*Input_Model!$C$11</f>
        <v>0</v>
      </c>
      <c r="F7" s="19"/>
      <c r="G7" s="17">
        <f>IFERROR(VLOOKUP(A7,Projection!$B$3:$D$13,3,1),0)</f>
        <v>0</v>
      </c>
      <c r="H7" s="19"/>
      <c r="I7" s="19"/>
      <c r="J7" s="17">
        <f t="shared" ref="J7:J70" si="0">SUM(G7:I7)-SUM(B7:F7)</f>
        <v>0</v>
      </c>
      <c r="K7">
        <f t="shared" ref="K7:K70" si="1">J7/((1+$K$3)^(A7/12))</f>
        <v>0</v>
      </c>
      <c r="L7" s="17">
        <f t="shared" ref="L7:L70" si="2">J7-25%*F7/15%</f>
        <v>0</v>
      </c>
      <c r="M7">
        <f t="shared" ref="M7:M70" si="3">L7/((1+$K$3)^(A7/12))</f>
        <v>0</v>
      </c>
    </row>
    <row r="8" spans="1:17" x14ac:dyDescent="0.3">
      <c r="A8" s="18">
        <f t="shared" ref="A8:A72" si="4">+A7+1</f>
        <v>2</v>
      </c>
      <c r="B8" s="19"/>
      <c r="C8" s="19"/>
      <c r="D8" s="17">
        <f>IFERROR(VLOOKUP(A8,Projection!$H$3:$I$14,2,FALSE),0)</f>
        <v>0</v>
      </c>
      <c r="E8" s="19">
        <f>G7*Input_Model!$C$11</f>
        <v>0</v>
      </c>
      <c r="F8" s="19"/>
      <c r="G8" s="17">
        <f>IFERROR(VLOOKUP(A8,Projection!$B$3:$D$13,3,1),0)</f>
        <v>0</v>
      </c>
      <c r="H8" s="19"/>
      <c r="I8" s="19"/>
      <c r="J8" s="17">
        <f t="shared" si="0"/>
        <v>0</v>
      </c>
      <c r="K8">
        <f t="shared" si="1"/>
        <v>0</v>
      </c>
      <c r="L8" s="17">
        <f t="shared" si="2"/>
        <v>0</v>
      </c>
      <c r="M8">
        <f t="shared" si="3"/>
        <v>0</v>
      </c>
    </row>
    <row r="9" spans="1:17" x14ac:dyDescent="0.3">
      <c r="A9" s="18">
        <f t="shared" si="4"/>
        <v>3</v>
      </c>
      <c r="B9" s="19"/>
      <c r="C9" s="19">
        <f>Input_Model!C7</f>
        <v>4000000</v>
      </c>
      <c r="D9" s="17">
        <f>IFERROR(VLOOKUP(A9,Projection!$H$3:$I$14,2,FALSE),0)</f>
        <v>0</v>
      </c>
      <c r="E9" s="19">
        <f>G8*Input_Model!$C$11</f>
        <v>0</v>
      </c>
      <c r="F9" s="19"/>
      <c r="G9" s="17">
        <f>IFERROR(VLOOKUP(A9,Projection!$B$3:$D$13,3,1),0)</f>
        <v>0</v>
      </c>
      <c r="H9" s="19"/>
      <c r="I9" s="19"/>
      <c r="J9" s="17">
        <f t="shared" si="0"/>
        <v>-4000000</v>
      </c>
      <c r="K9">
        <f t="shared" si="1"/>
        <v>-3923774.6085102824</v>
      </c>
      <c r="L9" s="17">
        <f t="shared" si="2"/>
        <v>-4000000</v>
      </c>
      <c r="M9">
        <f t="shared" si="3"/>
        <v>-3923774.6085102824</v>
      </c>
    </row>
    <row r="10" spans="1:17" x14ac:dyDescent="0.3">
      <c r="A10" s="18">
        <f t="shared" si="4"/>
        <v>4</v>
      </c>
      <c r="B10" s="19"/>
      <c r="C10" s="19"/>
      <c r="D10" s="17">
        <f>IFERROR(VLOOKUP(A10,Projection!$H$3:$I$14,2,FALSE),0)</f>
        <v>0</v>
      </c>
      <c r="E10" s="19">
        <f>G9*Input_Model!$C$11</f>
        <v>0</v>
      </c>
      <c r="F10" s="19"/>
      <c r="G10" s="17">
        <f>IFERROR(VLOOKUP(A10,Projection!$B$3:$D$13,3,1),0)</f>
        <v>0</v>
      </c>
      <c r="H10" s="19"/>
      <c r="I10" s="19"/>
      <c r="J10" s="17">
        <f t="shared" si="0"/>
        <v>0</v>
      </c>
      <c r="K10">
        <f t="shared" si="1"/>
        <v>0</v>
      </c>
      <c r="L10" s="17">
        <f t="shared" si="2"/>
        <v>0</v>
      </c>
      <c r="M10">
        <f t="shared" si="3"/>
        <v>0</v>
      </c>
    </row>
    <row r="11" spans="1:17" x14ac:dyDescent="0.3">
      <c r="A11" s="18">
        <f t="shared" si="4"/>
        <v>5</v>
      </c>
      <c r="B11" s="19"/>
      <c r="C11" s="19"/>
      <c r="D11" s="17">
        <f>IFERROR(VLOOKUP(A11,Projection!$H$3:$I$14,2,FALSE),0)</f>
        <v>0</v>
      </c>
      <c r="E11" s="19">
        <f>G10*Input_Model!$C$11</f>
        <v>0</v>
      </c>
      <c r="F11" s="19"/>
      <c r="G11" s="17">
        <f>IFERROR(VLOOKUP(A11,Projection!$B$3:$D$13,3,1),0)</f>
        <v>0</v>
      </c>
      <c r="H11" s="19"/>
      <c r="I11" s="19"/>
      <c r="J11" s="17">
        <f t="shared" si="0"/>
        <v>0</v>
      </c>
      <c r="K11">
        <f t="shared" si="1"/>
        <v>0</v>
      </c>
      <c r="L11" s="17">
        <f t="shared" si="2"/>
        <v>0</v>
      </c>
      <c r="M11">
        <f t="shared" si="3"/>
        <v>0</v>
      </c>
    </row>
    <row r="12" spans="1:17" x14ac:dyDescent="0.3">
      <c r="A12" s="18">
        <f t="shared" si="4"/>
        <v>6</v>
      </c>
      <c r="B12" s="19"/>
      <c r="C12" s="19"/>
      <c r="D12" s="17">
        <f>IFERROR(VLOOKUP(A12,Projection!$H$3:$I$14,2,FALSE),0)</f>
        <v>0</v>
      </c>
      <c r="E12" s="19">
        <f>G11*Input_Model!$C$11</f>
        <v>0</v>
      </c>
      <c r="F12" s="19"/>
      <c r="G12" s="17">
        <f>IFERROR(VLOOKUP(A12,Projection!$B$3:$D$13,3,1),0)</f>
        <v>60000</v>
      </c>
      <c r="H12" s="19"/>
      <c r="I12" s="19"/>
      <c r="J12" s="17">
        <f t="shared" si="0"/>
        <v>60000</v>
      </c>
      <c r="K12">
        <f t="shared" si="1"/>
        <v>57735.026918962569</v>
      </c>
      <c r="L12" s="17">
        <f t="shared" si="2"/>
        <v>60000</v>
      </c>
      <c r="M12">
        <f t="shared" si="3"/>
        <v>57735.026918962569</v>
      </c>
    </row>
    <row r="13" spans="1:17" x14ac:dyDescent="0.3">
      <c r="A13" s="18">
        <f t="shared" si="4"/>
        <v>7</v>
      </c>
      <c r="B13" s="19"/>
      <c r="C13" s="19"/>
      <c r="D13" s="17">
        <f>IFERROR(VLOOKUP(A13,Projection!$H$3:$I$14,2,FALSE),0)</f>
        <v>0</v>
      </c>
      <c r="E13" s="19">
        <f>G12*Input_Model!$C$11</f>
        <v>12000</v>
      </c>
      <c r="F13" s="19"/>
      <c r="G13" s="17">
        <f>IFERROR(VLOOKUP(A13,Projection!$B$3:$D$13,3,1),0)</f>
        <v>60000</v>
      </c>
      <c r="H13" s="19"/>
      <c r="I13" s="19"/>
      <c r="J13" s="17">
        <f t="shared" si="0"/>
        <v>48000</v>
      </c>
      <c r="K13">
        <f t="shared" si="1"/>
        <v>45892.74622413324</v>
      </c>
      <c r="L13" s="17">
        <f t="shared" si="2"/>
        <v>48000</v>
      </c>
      <c r="M13">
        <f t="shared" si="3"/>
        <v>45892.74622413324</v>
      </c>
    </row>
    <row r="14" spans="1:17" x14ac:dyDescent="0.3">
      <c r="A14" s="18">
        <f t="shared" si="4"/>
        <v>8</v>
      </c>
      <c r="B14" s="19"/>
      <c r="C14" s="19"/>
      <c r="D14" s="17">
        <f>IFERROR(VLOOKUP(A14,Projection!$H$3:$I$14,2,FALSE),0)</f>
        <v>0</v>
      </c>
      <c r="E14" s="19">
        <f>G13*Input_Model!$C$11</f>
        <v>12000</v>
      </c>
      <c r="F14" s="19"/>
      <c r="G14" s="17">
        <f>IFERROR(VLOOKUP(A14,Projection!$B$3:$D$13,3,1),0)</f>
        <v>60000</v>
      </c>
      <c r="H14" s="19"/>
      <c r="I14" s="19"/>
      <c r="J14" s="17">
        <f t="shared" si="0"/>
        <v>48000</v>
      </c>
      <c r="K14">
        <f t="shared" si="1"/>
        <v>45599.358578045249</v>
      </c>
      <c r="L14" s="17">
        <f t="shared" si="2"/>
        <v>48000</v>
      </c>
      <c r="M14">
        <f t="shared" si="3"/>
        <v>45599.358578045249</v>
      </c>
    </row>
    <row r="15" spans="1:17" x14ac:dyDescent="0.3">
      <c r="A15" s="18">
        <f t="shared" si="4"/>
        <v>9</v>
      </c>
      <c r="B15" s="19"/>
      <c r="C15" s="19"/>
      <c r="D15" s="17">
        <f>IFERROR(VLOOKUP(A15,Projection!$H$3:$I$14,2,FALSE),0)</f>
        <v>0</v>
      </c>
      <c r="E15" s="19">
        <f>G14*Input_Model!$C$11</f>
        <v>12000</v>
      </c>
      <c r="F15" s="19"/>
      <c r="G15" s="17">
        <f>IFERROR(VLOOKUP(A15,Projection!$B$3:$D$13,3,1),0)</f>
        <v>60000</v>
      </c>
      <c r="H15" s="19"/>
      <c r="I15" s="19"/>
      <c r="J15" s="17">
        <f t="shared" si="0"/>
        <v>48000</v>
      </c>
      <c r="K15">
        <f t="shared" si="1"/>
        <v>45307.846529256603</v>
      </c>
      <c r="L15" s="17">
        <f t="shared" si="2"/>
        <v>48000</v>
      </c>
      <c r="M15">
        <f t="shared" si="3"/>
        <v>45307.846529256603</v>
      </c>
    </row>
    <row r="16" spans="1:17" x14ac:dyDescent="0.3">
      <c r="A16" s="18">
        <f t="shared" si="4"/>
        <v>10</v>
      </c>
      <c r="B16" s="19"/>
      <c r="C16" s="19"/>
      <c r="D16" s="17">
        <f>IFERROR(VLOOKUP(A16,Projection!$H$3:$I$14,2,FALSE),0)</f>
        <v>0</v>
      </c>
      <c r="E16" s="19">
        <f>G15*Input_Model!$C$11</f>
        <v>12000</v>
      </c>
      <c r="F16" s="19"/>
      <c r="G16" s="17">
        <f>IFERROR(VLOOKUP(A16,Projection!$B$3:$D$13,3,1),0)</f>
        <v>60000</v>
      </c>
      <c r="H16" s="19"/>
      <c r="I16" s="19"/>
      <c r="J16" s="17">
        <f t="shared" si="0"/>
        <v>48000</v>
      </c>
      <c r="K16">
        <f t="shared" si="1"/>
        <v>45018.198087265038</v>
      </c>
      <c r="L16" s="17">
        <f t="shared" si="2"/>
        <v>48000</v>
      </c>
      <c r="M16">
        <f t="shared" si="3"/>
        <v>45018.198087265038</v>
      </c>
    </row>
    <row r="17" spans="1:13" x14ac:dyDescent="0.3">
      <c r="A17" s="18">
        <f t="shared" si="4"/>
        <v>11</v>
      </c>
      <c r="B17" s="19"/>
      <c r="C17" s="19"/>
      <c r="D17" s="17">
        <f>IFERROR(VLOOKUP(A17,Projection!$H$3:$I$14,2,FALSE),0)</f>
        <v>0</v>
      </c>
      <c r="E17" s="19">
        <f>G16*Input_Model!$C$11</f>
        <v>12000</v>
      </c>
      <c r="F17" s="19"/>
      <c r="G17" s="17">
        <f>IFERROR(VLOOKUP(A17,Projection!$B$3:$D$13,3,1),0)</f>
        <v>60000</v>
      </c>
      <c r="H17" s="19"/>
      <c r="I17" s="19"/>
      <c r="J17" s="17">
        <f t="shared" si="0"/>
        <v>48000</v>
      </c>
      <c r="K17">
        <f t="shared" si="1"/>
        <v>44730.401338222371</v>
      </c>
      <c r="L17" s="17">
        <f t="shared" si="2"/>
        <v>48000</v>
      </c>
      <c r="M17">
        <f t="shared" si="3"/>
        <v>44730.401338222371</v>
      </c>
    </row>
    <row r="18" spans="1:13" x14ac:dyDescent="0.3">
      <c r="A18" s="18">
        <f t="shared" si="4"/>
        <v>12</v>
      </c>
      <c r="B18" s="19"/>
      <c r="C18" s="19"/>
      <c r="D18" s="17">
        <f>IFERROR(VLOOKUP(A18,Projection!$H$3:$I$14,2,FALSE),0)</f>
        <v>21000</v>
      </c>
      <c r="E18" s="19">
        <f>G17*Input_Model!$C$11</f>
        <v>12000</v>
      </c>
      <c r="F18" s="19"/>
      <c r="G18" s="17">
        <f>IFERROR(VLOOKUP(A18,Projection!$B$3:$D$13,3,1),0)</f>
        <v>60000</v>
      </c>
      <c r="H18" s="19"/>
      <c r="I18" s="19"/>
      <c r="J18" s="17">
        <f t="shared" si="0"/>
        <v>27000</v>
      </c>
      <c r="K18">
        <f t="shared" si="1"/>
        <v>25000</v>
      </c>
      <c r="L18" s="17">
        <f t="shared" si="2"/>
        <v>27000</v>
      </c>
      <c r="M18">
        <f t="shared" si="3"/>
        <v>25000</v>
      </c>
    </row>
    <row r="19" spans="1:13" x14ac:dyDescent="0.3">
      <c r="A19" s="18">
        <f t="shared" si="4"/>
        <v>13</v>
      </c>
      <c r="B19" s="19"/>
      <c r="C19" s="19"/>
      <c r="D19" s="17">
        <f>IFERROR(VLOOKUP(A19,Projection!$H$3:$I$14,2,FALSE),0)</f>
        <v>0</v>
      </c>
      <c r="E19" s="19">
        <f>G18*Input_Model!$C$11</f>
        <v>12000</v>
      </c>
      <c r="F19" s="19"/>
      <c r="G19" s="17">
        <f>IFERROR(VLOOKUP(A19,Projection!$B$3:$D$13,3,1),0)</f>
        <v>60000</v>
      </c>
      <c r="H19" s="19"/>
      <c r="I19" s="19"/>
      <c r="J19" s="17">
        <f t="shared" si="0"/>
        <v>48000</v>
      </c>
      <c r="K19">
        <f t="shared" si="1"/>
        <v>44160.315643924179</v>
      </c>
      <c r="L19" s="17">
        <f t="shared" si="2"/>
        <v>48000</v>
      </c>
      <c r="M19">
        <f t="shared" si="3"/>
        <v>44160.315643924179</v>
      </c>
    </row>
    <row r="20" spans="1:13" x14ac:dyDescent="0.3">
      <c r="A20" s="18">
        <f t="shared" si="4"/>
        <v>14</v>
      </c>
      <c r="B20" s="19"/>
      <c r="C20" s="19"/>
      <c r="D20" s="17">
        <f>IFERROR(VLOOKUP(A20,Projection!$H$3:$I$14,2,FALSE),0)</f>
        <v>0</v>
      </c>
      <c r="E20" s="19">
        <f>G19*Input_Model!$C$11</f>
        <v>12000</v>
      </c>
      <c r="F20" s="19"/>
      <c r="G20" s="17">
        <f>IFERROR(VLOOKUP(A20,Projection!$B$3:$D$13,3,1),0)</f>
        <v>60000</v>
      </c>
      <c r="H20" s="19"/>
      <c r="I20" s="19"/>
      <c r="J20" s="17">
        <f t="shared" si="0"/>
        <v>48000</v>
      </c>
      <c r="K20">
        <f t="shared" si="1"/>
        <v>43878.003249847825</v>
      </c>
      <c r="L20" s="17">
        <f t="shared" si="2"/>
        <v>48000</v>
      </c>
      <c r="M20">
        <f t="shared" si="3"/>
        <v>43878.003249847825</v>
      </c>
    </row>
    <row r="21" spans="1:13" x14ac:dyDescent="0.3">
      <c r="A21" s="18">
        <f t="shared" si="4"/>
        <v>15</v>
      </c>
      <c r="B21" s="19"/>
      <c r="C21" s="19"/>
      <c r="D21" s="17">
        <f>IFERROR(VLOOKUP(A21,Projection!$H$3:$I$14,2,FALSE),0)</f>
        <v>0</v>
      </c>
      <c r="E21" s="19">
        <f>G20*Input_Model!$C$11</f>
        <v>12000</v>
      </c>
      <c r="F21" s="19"/>
      <c r="G21" s="17">
        <f>IFERROR(VLOOKUP(A21,Projection!$B$3:$D$13,3,1),0)</f>
        <v>60000</v>
      </c>
      <c r="H21" s="19"/>
      <c r="I21" s="19"/>
      <c r="J21" s="17">
        <f t="shared" si="0"/>
        <v>48000</v>
      </c>
      <c r="K21">
        <f t="shared" si="1"/>
        <v>43597.495650114244</v>
      </c>
      <c r="L21" s="17">
        <f t="shared" si="2"/>
        <v>48000</v>
      </c>
      <c r="M21">
        <f t="shared" si="3"/>
        <v>43597.495650114244</v>
      </c>
    </row>
    <row r="22" spans="1:13" x14ac:dyDescent="0.3">
      <c r="A22" s="18">
        <f t="shared" si="4"/>
        <v>16</v>
      </c>
      <c r="B22" s="19"/>
      <c r="C22" s="19"/>
      <c r="D22" s="17">
        <f>IFERROR(VLOOKUP(A22,Projection!$H$3:$I$14,2,FALSE),0)</f>
        <v>0</v>
      </c>
      <c r="E22" s="19">
        <f>G21*Input_Model!$C$11</f>
        <v>12000</v>
      </c>
      <c r="F22" s="19"/>
      <c r="G22" s="17">
        <f>IFERROR(VLOOKUP(A22,Projection!$B$3:$D$13,3,1),0)</f>
        <v>60000</v>
      </c>
      <c r="H22" s="19"/>
      <c r="I22" s="19"/>
      <c r="J22" s="17">
        <f t="shared" si="0"/>
        <v>48000</v>
      </c>
      <c r="K22">
        <f t="shared" si="1"/>
        <v>43318.781306857272</v>
      </c>
      <c r="L22" s="17">
        <f t="shared" si="2"/>
        <v>48000</v>
      </c>
      <c r="M22">
        <f t="shared" si="3"/>
        <v>43318.781306857272</v>
      </c>
    </row>
    <row r="23" spans="1:13" x14ac:dyDescent="0.3">
      <c r="A23" s="18">
        <f t="shared" si="4"/>
        <v>17</v>
      </c>
      <c r="B23" s="19"/>
      <c r="C23" s="19"/>
      <c r="D23" s="17">
        <f>IFERROR(VLOOKUP(A23,Projection!$H$3:$I$14,2,FALSE),0)</f>
        <v>0</v>
      </c>
      <c r="E23" s="19">
        <f>G22*Input_Model!$C$11</f>
        <v>12000</v>
      </c>
      <c r="F23" s="19"/>
      <c r="G23" s="17">
        <f>IFERROR(VLOOKUP(A23,Projection!$B$3:$D$13,3,1),0)</f>
        <v>60000</v>
      </c>
      <c r="H23" s="19"/>
      <c r="I23" s="19"/>
      <c r="J23" s="17">
        <f t="shared" si="0"/>
        <v>48000</v>
      </c>
      <c r="K23">
        <f t="shared" si="1"/>
        <v>43041.848755971136</v>
      </c>
      <c r="L23" s="17">
        <f t="shared" si="2"/>
        <v>48000</v>
      </c>
      <c r="M23">
        <f t="shared" si="3"/>
        <v>43041.848755971136</v>
      </c>
    </row>
    <row r="24" spans="1:13" x14ac:dyDescent="0.3">
      <c r="A24" s="18">
        <f t="shared" si="4"/>
        <v>18</v>
      </c>
      <c r="B24" s="19"/>
      <c r="C24" s="19"/>
      <c r="D24" s="17">
        <f>IFERROR(VLOOKUP(A24,Projection!$H$3:$I$14,2,FALSE),0)</f>
        <v>0</v>
      </c>
      <c r="E24" s="19">
        <f>G23*Input_Model!$C$11</f>
        <v>12000</v>
      </c>
      <c r="F24" s="19"/>
      <c r="G24" s="17">
        <f>IFERROR(VLOOKUP(A24,Projection!$B$3:$D$13,3,1),0)</f>
        <v>67200</v>
      </c>
      <c r="H24" s="19"/>
      <c r="I24" s="19"/>
      <c r="J24" s="17">
        <f t="shared" si="0"/>
        <v>55200</v>
      </c>
      <c r="K24">
        <f t="shared" si="1"/>
        <v>49181.689597634781</v>
      </c>
      <c r="L24" s="17">
        <f t="shared" si="2"/>
        <v>55200</v>
      </c>
      <c r="M24">
        <f t="shared" si="3"/>
        <v>49181.689597634781</v>
      </c>
    </row>
    <row r="25" spans="1:13" x14ac:dyDescent="0.3">
      <c r="A25" s="18">
        <f t="shared" si="4"/>
        <v>19</v>
      </c>
      <c r="B25" s="19"/>
      <c r="C25" s="19"/>
      <c r="D25" s="17">
        <f>IFERROR(VLOOKUP(A25,Projection!$H$3:$I$14,2,FALSE),0)</f>
        <v>0</v>
      </c>
      <c r="E25" s="19">
        <f>G24*Input_Model!$C$11</f>
        <v>13440</v>
      </c>
      <c r="F25" s="19"/>
      <c r="G25" s="17">
        <f>IFERROR(VLOOKUP(A25,Projection!$B$3:$D$13,3,1),0)</f>
        <v>67200</v>
      </c>
      <c r="H25" s="19"/>
      <c r="I25" s="19"/>
      <c r="J25" s="17">
        <f t="shared" si="0"/>
        <v>53760</v>
      </c>
      <c r="K25">
        <f t="shared" si="1"/>
        <v>47592.477565767804</v>
      </c>
      <c r="L25" s="17">
        <f t="shared" si="2"/>
        <v>53760</v>
      </c>
      <c r="M25">
        <f t="shared" si="3"/>
        <v>47592.477565767804</v>
      </c>
    </row>
    <row r="26" spans="1:13" x14ac:dyDescent="0.3">
      <c r="A26" s="18">
        <f t="shared" si="4"/>
        <v>20</v>
      </c>
      <c r="B26" s="19"/>
      <c r="C26" s="19"/>
      <c r="D26" s="17">
        <f>IFERROR(VLOOKUP(A26,Projection!$H$3:$I$14,2,FALSE),0)</f>
        <v>0</v>
      </c>
      <c r="E26" s="19">
        <f>G25*Input_Model!$C$11</f>
        <v>13440</v>
      </c>
      <c r="F26" s="19"/>
      <c r="G26" s="17">
        <f>IFERROR(VLOOKUP(A26,Projection!$B$3:$D$13,3,1),0)</f>
        <v>67200</v>
      </c>
      <c r="H26" s="19"/>
      <c r="I26" s="19"/>
      <c r="J26" s="17">
        <f t="shared" si="0"/>
        <v>53760</v>
      </c>
      <c r="K26">
        <f t="shared" si="1"/>
        <v>47288.223710565442</v>
      </c>
      <c r="L26" s="17">
        <f t="shared" si="2"/>
        <v>53760</v>
      </c>
      <c r="M26">
        <f t="shared" si="3"/>
        <v>47288.223710565442</v>
      </c>
    </row>
    <row r="27" spans="1:13" x14ac:dyDescent="0.3">
      <c r="A27" s="18">
        <f t="shared" si="4"/>
        <v>21</v>
      </c>
      <c r="B27" s="19"/>
      <c r="C27" s="19"/>
      <c r="D27" s="17">
        <f>IFERROR(VLOOKUP(A27,Projection!$H$3:$I$14,2,FALSE),0)</f>
        <v>0</v>
      </c>
      <c r="E27" s="19">
        <f>G26*Input_Model!$C$11</f>
        <v>13440</v>
      </c>
      <c r="F27" s="19"/>
      <c r="G27" s="17">
        <f>IFERROR(VLOOKUP(A27,Projection!$B$3:$D$13,3,1),0)</f>
        <v>67200</v>
      </c>
      <c r="H27" s="19"/>
      <c r="I27" s="19"/>
      <c r="J27" s="17">
        <f t="shared" si="0"/>
        <v>53760</v>
      </c>
      <c r="K27">
        <f t="shared" si="1"/>
        <v>46985.914919229064</v>
      </c>
      <c r="L27" s="17">
        <f t="shared" si="2"/>
        <v>53760</v>
      </c>
      <c r="M27">
        <f t="shared" si="3"/>
        <v>46985.914919229064</v>
      </c>
    </row>
    <row r="28" spans="1:13" x14ac:dyDescent="0.3">
      <c r="A28" s="18">
        <f t="shared" si="4"/>
        <v>22</v>
      </c>
      <c r="B28" s="19"/>
      <c r="C28" s="19"/>
      <c r="D28" s="17">
        <f>IFERROR(VLOOKUP(A28,Projection!$H$3:$I$14,2,FALSE),0)</f>
        <v>0</v>
      </c>
      <c r="E28" s="19">
        <f>G27*Input_Model!$C$11</f>
        <v>13440</v>
      </c>
      <c r="F28" s="19"/>
      <c r="G28" s="17">
        <f>IFERROR(VLOOKUP(A28,Projection!$B$3:$D$13,3,1),0)</f>
        <v>67200</v>
      </c>
      <c r="H28" s="19"/>
      <c r="I28" s="19"/>
      <c r="J28" s="17">
        <f t="shared" si="0"/>
        <v>53760</v>
      </c>
      <c r="K28">
        <f t="shared" si="1"/>
        <v>46685.538757163733</v>
      </c>
      <c r="L28" s="17">
        <f t="shared" si="2"/>
        <v>53760</v>
      </c>
      <c r="M28">
        <f t="shared" si="3"/>
        <v>46685.538757163733</v>
      </c>
    </row>
    <row r="29" spans="1:13" x14ac:dyDescent="0.3">
      <c r="A29" s="18">
        <f t="shared" si="4"/>
        <v>23</v>
      </c>
      <c r="B29" s="19"/>
      <c r="C29" s="19"/>
      <c r="D29" s="17">
        <f>IFERROR(VLOOKUP(A29,Projection!$H$3:$I$14,2,FALSE),0)</f>
        <v>0</v>
      </c>
      <c r="E29" s="19">
        <f>G28*Input_Model!$C$11</f>
        <v>13440</v>
      </c>
      <c r="F29" s="19"/>
      <c r="G29" s="17">
        <f>IFERROR(VLOOKUP(A29,Projection!$B$3:$D$13,3,1),0)</f>
        <v>67200</v>
      </c>
      <c r="H29" s="19"/>
      <c r="I29" s="19"/>
      <c r="J29" s="17">
        <f t="shared" si="0"/>
        <v>53760</v>
      </c>
      <c r="K29">
        <f t="shared" si="1"/>
        <v>46387.082869267637</v>
      </c>
      <c r="L29" s="17">
        <f t="shared" si="2"/>
        <v>53760</v>
      </c>
      <c r="M29">
        <f t="shared" si="3"/>
        <v>46387.082869267637</v>
      </c>
    </row>
    <row r="30" spans="1:13" x14ac:dyDescent="0.3">
      <c r="A30" s="18">
        <f t="shared" si="4"/>
        <v>24</v>
      </c>
      <c r="B30" s="19"/>
      <c r="C30" s="19"/>
      <c r="D30" s="17">
        <f>IFERROR(VLOOKUP(A30,Projection!$H$3:$I$14,2,FALSE),0)</f>
        <v>22050</v>
      </c>
      <c r="E30" s="19">
        <f>G29*Input_Model!$C$11</f>
        <v>13440</v>
      </c>
      <c r="F30" s="19"/>
      <c r="G30" s="17">
        <f>IFERROR(VLOOKUP(A30,Projection!$B$3:$D$13,3,1),0)</f>
        <v>67200</v>
      </c>
      <c r="H30" s="19"/>
      <c r="I30" s="19"/>
      <c r="J30" s="17">
        <f t="shared" si="0"/>
        <v>31710</v>
      </c>
      <c r="K30">
        <f t="shared" si="1"/>
        <v>27186.213991769546</v>
      </c>
      <c r="L30" s="17">
        <f t="shared" si="2"/>
        <v>31710</v>
      </c>
      <c r="M30">
        <f t="shared" si="3"/>
        <v>27186.213991769546</v>
      </c>
    </row>
    <row r="31" spans="1:13" x14ac:dyDescent="0.3">
      <c r="A31" s="18">
        <f t="shared" si="4"/>
        <v>25</v>
      </c>
      <c r="B31" s="19"/>
      <c r="C31" s="19"/>
      <c r="D31" s="17">
        <f>IFERROR(VLOOKUP(A31,Projection!$H$3:$I$14,2,FALSE),0)</f>
        <v>0</v>
      </c>
      <c r="E31" s="19">
        <f>G30*Input_Model!$C$11</f>
        <v>13440</v>
      </c>
      <c r="F31" s="19"/>
      <c r="G31" s="17">
        <f>IFERROR(VLOOKUP(A31,Projection!$B$3:$D$13,3,1),0)</f>
        <v>67200</v>
      </c>
      <c r="H31" s="19"/>
      <c r="I31" s="19"/>
      <c r="J31" s="17">
        <f t="shared" si="0"/>
        <v>53760</v>
      </c>
      <c r="K31">
        <f t="shared" si="1"/>
        <v>45795.882889995431</v>
      </c>
      <c r="L31" s="17">
        <f t="shared" si="2"/>
        <v>53760</v>
      </c>
      <c r="M31">
        <f t="shared" si="3"/>
        <v>45795.882889995431</v>
      </c>
    </row>
    <row r="32" spans="1:13" x14ac:dyDescent="0.3">
      <c r="A32" s="18">
        <f t="shared" si="4"/>
        <v>26</v>
      </c>
      <c r="B32" s="19"/>
      <c r="C32" s="19"/>
      <c r="D32" s="17">
        <f>IFERROR(VLOOKUP(A32,Projection!$H$3:$I$14,2,FALSE),0)</f>
        <v>0</v>
      </c>
      <c r="E32" s="19">
        <f>G31*Input_Model!$C$11</f>
        <v>13440</v>
      </c>
      <c r="F32" s="19"/>
      <c r="G32" s="17">
        <f>IFERROR(VLOOKUP(A32,Projection!$B$3:$D$13,3,1),0)</f>
        <v>67200</v>
      </c>
      <c r="H32" s="19"/>
      <c r="I32" s="19"/>
      <c r="J32" s="17">
        <f t="shared" si="0"/>
        <v>53760</v>
      </c>
      <c r="K32">
        <f t="shared" si="1"/>
        <v>45503.114481323668</v>
      </c>
      <c r="L32" s="17">
        <f t="shared" si="2"/>
        <v>53760</v>
      </c>
      <c r="M32">
        <f t="shared" si="3"/>
        <v>45503.114481323668</v>
      </c>
    </row>
    <row r="33" spans="1:13" x14ac:dyDescent="0.3">
      <c r="A33" s="18">
        <f t="shared" si="4"/>
        <v>27</v>
      </c>
      <c r="B33" s="19"/>
      <c r="C33" s="19"/>
      <c r="D33" s="17">
        <f>IFERROR(VLOOKUP(A33,Projection!$H$3:$I$14,2,FALSE),0)</f>
        <v>0</v>
      </c>
      <c r="E33" s="19">
        <f>G32*Input_Model!$C$11</f>
        <v>13440</v>
      </c>
      <c r="F33" s="19"/>
      <c r="G33" s="17">
        <f>IFERROR(VLOOKUP(A33,Projection!$B$3:$D$13,3,1),0)</f>
        <v>67200</v>
      </c>
      <c r="H33" s="19"/>
      <c r="I33" s="19"/>
      <c r="J33" s="17">
        <f t="shared" si="0"/>
        <v>53760</v>
      </c>
      <c r="K33">
        <f t="shared" si="1"/>
        <v>45212.217711229583</v>
      </c>
      <c r="L33" s="17">
        <f t="shared" si="2"/>
        <v>53760</v>
      </c>
      <c r="M33">
        <f t="shared" si="3"/>
        <v>45212.217711229583</v>
      </c>
    </row>
    <row r="34" spans="1:13" x14ac:dyDescent="0.3">
      <c r="A34" s="18">
        <f t="shared" si="4"/>
        <v>28</v>
      </c>
      <c r="B34" s="19"/>
      <c r="C34" s="19"/>
      <c r="D34" s="17">
        <f>IFERROR(VLOOKUP(A34,Projection!$H$3:$I$14,2,FALSE),0)</f>
        <v>0</v>
      </c>
      <c r="E34" s="19">
        <f>G33*Input_Model!$C$11</f>
        <v>13440</v>
      </c>
      <c r="F34" s="19"/>
      <c r="G34" s="17">
        <f>IFERROR(VLOOKUP(A34,Projection!$B$3:$D$13,3,1),0)</f>
        <v>67200</v>
      </c>
      <c r="H34" s="19"/>
      <c r="I34" s="19"/>
      <c r="J34" s="17">
        <f t="shared" si="0"/>
        <v>53760</v>
      </c>
      <c r="K34">
        <f t="shared" si="1"/>
        <v>44923.180614518649</v>
      </c>
      <c r="L34" s="17">
        <f t="shared" si="2"/>
        <v>53760</v>
      </c>
      <c r="M34">
        <f t="shared" si="3"/>
        <v>44923.180614518649</v>
      </c>
    </row>
    <row r="35" spans="1:13" x14ac:dyDescent="0.3">
      <c r="A35" s="18">
        <f t="shared" si="4"/>
        <v>29</v>
      </c>
      <c r="B35" s="19"/>
      <c r="C35" s="19"/>
      <c r="D35" s="17">
        <f>IFERROR(VLOOKUP(A35,Projection!$H$3:$I$14,2,FALSE),0)</f>
        <v>0</v>
      </c>
      <c r="E35" s="19">
        <f>G34*Input_Model!$C$11</f>
        <v>13440</v>
      </c>
      <c r="F35" s="19"/>
      <c r="G35" s="17">
        <f>IFERROR(VLOOKUP(A35,Projection!$B$3:$D$13,3,1),0)</f>
        <v>67200</v>
      </c>
      <c r="H35" s="19"/>
      <c r="I35" s="19"/>
      <c r="J35" s="17">
        <f t="shared" si="0"/>
        <v>53760</v>
      </c>
      <c r="K35">
        <f t="shared" si="1"/>
        <v>44635.991302488583</v>
      </c>
      <c r="L35" s="17">
        <f t="shared" si="2"/>
        <v>53760</v>
      </c>
      <c r="M35">
        <f t="shared" si="3"/>
        <v>44635.991302488583</v>
      </c>
    </row>
    <row r="36" spans="1:13" x14ac:dyDescent="0.3">
      <c r="A36" s="18">
        <f t="shared" si="4"/>
        <v>30</v>
      </c>
      <c r="B36" s="19"/>
      <c r="C36" s="19"/>
      <c r="D36" s="17">
        <f>IFERROR(VLOOKUP(A36,Projection!$H$3:$I$14,2,FALSE),0)</f>
        <v>0</v>
      </c>
      <c r="E36" s="19">
        <f>G35*Input_Model!$C$11</f>
        <v>13440</v>
      </c>
      <c r="F36" s="19"/>
      <c r="G36" s="17">
        <f>IFERROR(VLOOKUP(A36,Projection!$B$3:$D$13,3,1),0)</f>
        <v>75264</v>
      </c>
      <c r="H36" s="19"/>
      <c r="I36" s="19"/>
      <c r="J36" s="17">
        <f t="shared" si="0"/>
        <v>61824</v>
      </c>
      <c r="K36">
        <f t="shared" si="1"/>
        <v>51003.233656806435</v>
      </c>
      <c r="L36" s="17">
        <f t="shared" si="2"/>
        <v>61824</v>
      </c>
      <c r="M36">
        <f t="shared" si="3"/>
        <v>51003.233656806435</v>
      </c>
    </row>
    <row r="37" spans="1:13" x14ac:dyDescent="0.3">
      <c r="A37" s="18">
        <f t="shared" si="4"/>
        <v>31</v>
      </c>
      <c r="B37" s="19"/>
      <c r="C37" s="19"/>
      <c r="D37" s="17">
        <f>IFERROR(VLOOKUP(A37,Projection!$H$3:$I$14,2,FALSE),0)</f>
        <v>0</v>
      </c>
      <c r="E37" s="19">
        <f>G36*Input_Model!$C$11</f>
        <v>15052.800000000001</v>
      </c>
      <c r="F37" s="19"/>
      <c r="G37" s="17">
        <f>IFERROR(VLOOKUP(A37,Projection!$B$3:$D$13,3,1),0)</f>
        <v>75264</v>
      </c>
      <c r="H37" s="19"/>
      <c r="I37" s="19"/>
      <c r="J37" s="17">
        <f t="shared" si="0"/>
        <v>60211.199999999997</v>
      </c>
      <c r="K37">
        <f t="shared" si="1"/>
        <v>49355.161920055492</v>
      </c>
      <c r="L37" s="17">
        <f t="shared" si="2"/>
        <v>60211.199999999997</v>
      </c>
      <c r="M37">
        <f t="shared" si="3"/>
        <v>49355.161920055492</v>
      </c>
    </row>
    <row r="38" spans="1:13" x14ac:dyDescent="0.3">
      <c r="A38" s="18">
        <f t="shared" si="4"/>
        <v>32</v>
      </c>
      <c r="B38" s="19"/>
      <c r="C38" s="19"/>
      <c r="D38" s="17">
        <f>IFERROR(VLOOKUP(A38,Projection!$H$3:$I$14,2,FALSE),0)</f>
        <v>0</v>
      </c>
      <c r="E38" s="19">
        <f>G37*Input_Model!$C$11</f>
        <v>15052.800000000001</v>
      </c>
      <c r="F38" s="19"/>
      <c r="G38" s="17">
        <f>IFERROR(VLOOKUP(A38,Projection!$B$3:$D$13,3,1),0)</f>
        <v>75264</v>
      </c>
      <c r="H38" s="19"/>
      <c r="I38" s="19"/>
      <c r="J38" s="17">
        <f t="shared" si="0"/>
        <v>60211.199999999997</v>
      </c>
      <c r="K38">
        <f t="shared" si="1"/>
        <v>49039.639403549343</v>
      </c>
      <c r="L38" s="17">
        <f t="shared" si="2"/>
        <v>60211.199999999997</v>
      </c>
      <c r="M38">
        <f t="shared" si="3"/>
        <v>49039.639403549343</v>
      </c>
    </row>
    <row r="39" spans="1:13" x14ac:dyDescent="0.3">
      <c r="A39" s="18">
        <f t="shared" si="4"/>
        <v>33</v>
      </c>
      <c r="B39" s="19"/>
      <c r="C39" s="19"/>
      <c r="D39" s="17">
        <f>IFERROR(VLOOKUP(A39,Projection!$H$3:$I$14,2,FALSE),0)</f>
        <v>0</v>
      </c>
      <c r="E39" s="19">
        <f>G38*Input_Model!$C$11</f>
        <v>15052.800000000001</v>
      </c>
      <c r="F39" s="19"/>
      <c r="G39" s="17">
        <f>IFERROR(VLOOKUP(A39,Projection!$B$3:$D$13,3,1),0)</f>
        <v>75264</v>
      </c>
      <c r="H39" s="19"/>
      <c r="I39" s="19"/>
      <c r="J39" s="17">
        <f t="shared" si="0"/>
        <v>60211.199999999997</v>
      </c>
      <c r="K39">
        <f t="shared" si="1"/>
        <v>48726.13399031161</v>
      </c>
      <c r="L39" s="17">
        <f t="shared" si="2"/>
        <v>60211.199999999997</v>
      </c>
      <c r="M39">
        <f t="shared" si="3"/>
        <v>48726.13399031161</v>
      </c>
    </row>
    <row r="40" spans="1:13" x14ac:dyDescent="0.3">
      <c r="A40" s="18">
        <f t="shared" si="4"/>
        <v>34</v>
      </c>
      <c r="B40" s="19"/>
      <c r="C40" s="19"/>
      <c r="D40" s="17">
        <f>IFERROR(VLOOKUP(A40,Projection!$H$3:$I$14,2,FALSE),0)</f>
        <v>0</v>
      </c>
      <c r="E40" s="19">
        <f>G39*Input_Model!$C$11</f>
        <v>15052.800000000001</v>
      </c>
      <c r="F40" s="19"/>
      <c r="G40" s="17">
        <f>IFERROR(VLOOKUP(A40,Projection!$B$3:$D$13,3,1),0)</f>
        <v>75264</v>
      </c>
      <c r="H40" s="19"/>
      <c r="I40" s="19"/>
      <c r="J40" s="17">
        <f t="shared" si="0"/>
        <v>60211.199999999997</v>
      </c>
      <c r="K40">
        <f t="shared" si="1"/>
        <v>48414.632785206828</v>
      </c>
      <c r="L40" s="17">
        <f t="shared" si="2"/>
        <v>60211.199999999997</v>
      </c>
      <c r="M40">
        <f t="shared" si="3"/>
        <v>48414.632785206828</v>
      </c>
    </row>
    <row r="41" spans="1:13" x14ac:dyDescent="0.3">
      <c r="A41" s="18">
        <f t="shared" si="4"/>
        <v>35</v>
      </c>
      <c r="B41" s="19"/>
      <c r="C41" s="19"/>
      <c r="D41" s="17">
        <f>IFERROR(VLOOKUP(A41,Projection!$H$3:$I$14,2,FALSE),0)</f>
        <v>0</v>
      </c>
      <c r="E41" s="19">
        <f>G40*Input_Model!$C$11</f>
        <v>15052.800000000001</v>
      </c>
      <c r="F41" s="19"/>
      <c r="G41" s="17">
        <f>IFERROR(VLOOKUP(A41,Projection!$B$3:$D$13,3,1),0)</f>
        <v>75264</v>
      </c>
      <c r="H41" s="19"/>
      <c r="I41" s="19"/>
      <c r="J41" s="17">
        <f t="shared" si="0"/>
        <v>60211.199999999997</v>
      </c>
      <c r="K41">
        <f t="shared" si="1"/>
        <v>48105.122975536811</v>
      </c>
      <c r="L41" s="17">
        <f t="shared" si="2"/>
        <v>60211.199999999997</v>
      </c>
      <c r="M41">
        <f t="shared" si="3"/>
        <v>48105.122975536811</v>
      </c>
    </row>
    <row r="42" spans="1:13" x14ac:dyDescent="0.3">
      <c r="A42" s="18">
        <f t="shared" si="4"/>
        <v>36</v>
      </c>
      <c r="B42" s="19"/>
      <c r="C42" s="19"/>
      <c r="D42" s="17">
        <f>IFERROR(VLOOKUP(A42,Projection!$H$3:$I$14,2,FALSE),0)</f>
        <v>23152.5</v>
      </c>
      <c r="E42" s="19">
        <f>G41*Input_Model!$C$11</f>
        <v>15052.800000000001</v>
      </c>
      <c r="F42" s="19"/>
      <c r="G42" s="17">
        <f>IFERROR(VLOOKUP(A42,Projection!$B$3:$D$13,3,1),0)</f>
        <v>75264</v>
      </c>
      <c r="H42" s="19"/>
      <c r="I42" s="19"/>
      <c r="J42" s="17">
        <f t="shared" si="0"/>
        <v>37058.699999999997</v>
      </c>
      <c r="K42">
        <f t="shared" si="1"/>
        <v>29418.390870294155</v>
      </c>
      <c r="L42" s="17">
        <f t="shared" si="2"/>
        <v>37058.699999999997</v>
      </c>
      <c r="M42">
        <f t="shared" si="3"/>
        <v>29418.390870294155</v>
      </c>
    </row>
    <row r="43" spans="1:13" x14ac:dyDescent="0.3">
      <c r="A43" s="18">
        <f t="shared" si="4"/>
        <v>37</v>
      </c>
      <c r="B43" s="19"/>
      <c r="C43" s="19"/>
      <c r="D43" s="17">
        <f>IFERROR(VLOOKUP(A43,Projection!$H$3:$I$14,2,FALSE),0)</f>
        <v>0</v>
      </c>
      <c r="E43" s="19">
        <f>G42*Input_Model!$C$11</f>
        <v>15052.800000000001</v>
      </c>
      <c r="F43" s="19"/>
      <c r="G43" s="17">
        <f>IFERROR(VLOOKUP(A43,Projection!$B$3:$D$13,3,1),0)</f>
        <v>75264</v>
      </c>
      <c r="H43" s="19"/>
      <c r="I43" s="19"/>
      <c r="J43" s="17">
        <f t="shared" si="0"/>
        <v>60211.199999999997</v>
      </c>
      <c r="K43">
        <f t="shared" si="1"/>
        <v>47492.026700736002</v>
      </c>
      <c r="L43" s="17">
        <f t="shared" si="2"/>
        <v>60211.199999999997</v>
      </c>
      <c r="M43">
        <f t="shared" si="3"/>
        <v>47492.026700736002</v>
      </c>
    </row>
    <row r="44" spans="1:13" x14ac:dyDescent="0.3">
      <c r="A44" s="18">
        <f t="shared" si="4"/>
        <v>38</v>
      </c>
      <c r="B44" s="19"/>
      <c r="C44" s="19"/>
      <c r="D44" s="17">
        <f>IFERROR(VLOOKUP(A44,Projection!$H$3:$I$14,2,FALSE),0)</f>
        <v>0</v>
      </c>
      <c r="E44" s="19">
        <f>G43*Input_Model!$C$11</f>
        <v>15052.800000000001</v>
      </c>
      <c r="F44" s="19"/>
      <c r="G44" s="17">
        <f>IFERROR(VLOOKUP(A44,Projection!$B$3:$D$13,3,1),0)</f>
        <v>75264</v>
      </c>
      <c r="H44" s="19"/>
      <c r="I44" s="19"/>
      <c r="J44" s="17">
        <f t="shared" si="0"/>
        <v>60211.199999999997</v>
      </c>
      <c r="K44">
        <f t="shared" si="1"/>
        <v>47188.41501766898</v>
      </c>
      <c r="L44" s="17">
        <f t="shared" si="2"/>
        <v>60211.199999999997</v>
      </c>
      <c r="M44">
        <f t="shared" si="3"/>
        <v>47188.41501766898</v>
      </c>
    </row>
    <row r="45" spans="1:13" x14ac:dyDescent="0.3">
      <c r="A45" s="18">
        <f t="shared" si="4"/>
        <v>39</v>
      </c>
      <c r="B45" s="19"/>
      <c r="C45" s="19"/>
      <c r="D45" s="17">
        <f>IFERROR(VLOOKUP(A45,Projection!$H$3:$I$14,2,FALSE),0)</f>
        <v>0</v>
      </c>
      <c r="E45" s="19">
        <f>G44*Input_Model!$C$11</f>
        <v>15052.800000000001</v>
      </c>
      <c r="F45" s="19"/>
      <c r="G45" s="17">
        <f>IFERROR(VLOOKUP(A45,Projection!$B$3:$D$13,3,1),0)</f>
        <v>75264</v>
      </c>
      <c r="H45" s="19"/>
      <c r="I45" s="19"/>
      <c r="J45" s="17">
        <f t="shared" si="0"/>
        <v>60211.199999999997</v>
      </c>
      <c r="K45">
        <f t="shared" si="1"/>
        <v>46886.744293126976</v>
      </c>
      <c r="L45" s="17">
        <f t="shared" si="2"/>
        <v>60211.199999999997</v>
      </c>
      <c r="M45">
        <f t="shared" si="3"/>
        <v>46886.744293126976</v>
      </c>
    </row>
    <row r="46" spans="1:13" x14ac:dyDescent="0.3">
      <c r="A46" s="18">
        <f t="shared" si="4"/>
        <v>40</v>
      </c>
      <c r="B46" s="19"/>
      <c r="C46" s="19"/>
      <c r="D46" s="17">
        <f>IFERROR(VLOOKUP(A46,Projection!$H$3:$I$14,2,FALSE),0)</f>
        <v>0</v>
      </c>
      <c r="E46" s="19">
        <f>G45*Input_Model!$C$11</f>
        <v>15052.800000000001</v>
      </c>
      <c r="F46" s="19"/>
      <c r="G46" s="17">
        <f>IFERROR(VLOOKUP(A46,Projection!$B$3:$D$13,3,1),0)</f>
        <v>75264</v>
      </c>
      <c r="H46" s="19"/>
      <c r="I46" s="19"/>
      <c r="J46" s="17">
        <f t="shared" si="0"/>
        <v>60211.199999999997</v>
      </c>
      <c r="K46">
        <f t="shared" si="1"/>
        <v>46587.002118760072</v>
      </c>
      <c r="L46" s="17">
        <f t="shared" si="2"/>
        <v>60211.199999999997</v>
      </c>
      <c r="M46">
        <f t="shared" si="3"/>
        <v>46587.002118760072</v>
      </c>
    </row>
    <row r="47" spans="1:13" x14ac:dyDescent="0.3">
      <c r="A47" s="18">
        <f t="shared" si="4"/>
        <v>41</v>
      </c>
      <c r="B47" s="19"/>
      <c r="C47" s="19"/>
      <c r="D47" s="17">
        <f>IFERROR(VLOOKUP(A47,Projection!$H$3:$I$14,2,FALSE),0)</f>
        <v>0</v>
      </c>
      <c r="E47" s="19">
        <f>G46*Input_Model!$C$11</f>
        <v>15052.800000000001</v>
      </c>
      <c r="F47" s="19"/>
      <c r="G47" s="17">
        <f>IFERROR(VLOOKUP(A47,Projection!$B$3:$D$13,3,1),0)</f>
        <v>75264</v>
      </c>
      <c r="H47" s="19"/>
      <c r="I47" s="19"/>
      <c r="J47" s="17">
        <f t="shared" si="0"/>
        <v>60211.199999999997</v>
      </c>
      <c r="K47">
        <f t="shared" si="1"/>
        <v>46289.176165543715</v>
      </c>
      <c r="L47" s="17">
        <f t="shared" si="2"/>
        <v>60211.199999999997</v>
      </c>
      <c r="M47">
        <f t="shared" si="3"/>
        <v>46289.176165543715</v>
      </c>
    </row>
    <row r="48" spans="1:13" x14ac:dyDescent="0.3">
      <c r="A48" s="18">
        <f t="shared" si="4"/>
        <v>42</v>
      </c>
      <c r="B48" s="19"/>
      <c r="C48" s="19"/>
      <c r="D48" s="17">
        <f>IFERROR(VLOOKUP(A48,Projection!$H$3:$I$14,2,FALSE),0)</f>
        <v>0</v>
      </c>
      <c r="E48" s="19">
        <f>G47*Input_Model!$C$11</f>
        <v>15052.800000000001</v>
      </c>
      <c r="F48" s="19"/>
      <c r="G48" s="17">
        <f>IFERROR(VLOOKUP(A48,Projection!$B$3:$D$13,3,1),0)</f>
        <v>84295.680000000008</v>
      </c>
      <c r="H48" s="19"/>
      <c r="I48" s="19"/>
      <c r="J48" s="17">
        <f t="shared" si="0"/>
        <v>69242.880000000005</v>
      </c>
      <c r="K48">
        <f t="shared" si="1"/>
        <v>52892.242310762223</v>
      </c>
      <c r="L48" s="17">
        <f t="shared" si="2"/>
        <v>69242.880000000005</v>
      </c>
      <c r="M48">
        <f t="shared" si="3"/>
        <v>52892.242310762223</v>
      </c>
    </row>
    <row r="49" spans="1:13" x14ac:dyDescent="0.3">
      <c r="A49" s="18">
        <f t="shared" si="4"/>
        <v>43</v>
      </c>
      <c r="B49" s="19"/>
      <c r="C49" s="19"/>
      <c r="D49" s="17">
        <f>IFERROR(VLOOKUP(A49,Projection!$H$3:$I$14,2,FALSE),0)</f>
        <v>0</v>
      </c>
      <c r="E49" s="19">
        <f>G48*Input_Model!$C$11</f>
        <v>16859.136000000002</v>
      </c>
      <c r="F49" s="19"/>
      <c r="G49" s="17">
        <f>IFERROR(VLOOKUP(A49,Projection!$B$3:$D$13,3,1),0)</f>
        <v>84295.680000000008</v>
      </c>
      <c r="H49" s="19"/>
      <c r="I49" s="19"/>
      <c r="J49" s="17">
        <f t="shared" si="0"/>
        <v>67436.544000000009</v>
      </c>
      <c r="K49">
        <f t="shared" si="1"/>
        <v>51183.13088005755</v>
      </c>
      <c r="L49" s="17">
        <f t="shared" si="2"/>
        <v>67436.544000000009</v>
      </c>
      <c r="M49">
        <f t="shared" si="3"/>
        <v>51183.13088005755</v>
      </c>
    </row>
    <row r="50" spans="1:13" x14ac:dyDescent="0.3">
      <c r="A50" s="18">
        <f t="shared" si="4"/>
        <v>44</v>
      </c>
      <c r="B50" s="19"/>
      <c r="C50" s="19"/>
      <c r="D50" s="17">
        <f>IFERROR(VLOOKUP(A50,Projection!$H$3:$I$14,2,FALSE),0)</f>
        <v>0</v>
      </c>
      <c r="E50" s="19">
        <f>G49*Input_Model!$C$11</f>
        <v>16859.136000000002</v>
      </c>
      <c r="F50" s="19"/>
      <c r="G50" s="17">
        <f>IFERROR(VLOOKUP(A50,Projection!$B$3:$D$13,3,1),0)</f>
        <v>84295.680000000008</v>
      </c>
      <c r="H50" s="19"/>
      <c r="I50" s="19"/>
      <c r="J50" s="17">
        <f t="shared" si="0"/>
        <v>67436.544000000009</v>
      </c>
      <c r="K50">
        <f t="shared" si="1"/>
        <v>50855.922344421546</v>
      </c>
      <c r="L50" s="17">
        <f t="shared" si="2"/>
        <v>67436.544000000009</v>
      </c>
      <c r="M50">
        <f t="shared" si="3"/>
        <v>50855.922344421546</v>
      </c>
    </row>
    <row r="51" spans="1:13" x14ac:dyDescent="0.3">
      <c r="A51" s="18">
        <f t="shared" si="4"/>
        <v>45</v>
      </c>
      <c r="B51" s="19"/>
      <c r="C51" s="19"/>
      <c r="D51" s="17">
        <f>IFERROR(VLOOKUP(A51,Projection!$H$3:$I$14,2,FALSE),0)</f>
        <v>0</v>
      </c>
      <c r="E51" s="19">
        <f>G50*Input_Model!$C$11</f>
        <v>16859.136000000002</v>
      </c>
      <c r="F51" s="19"/>
      <c r="G51" s="17">
        <f>IFERROR(VLOOKUP(A51,Projection!$B$3:$D$13,3,1),0)</f>
        <v>84295.680000000008</v>
      </c>
      <c r="H51" s="19"/>
      <c r="I51" s="19"/>
      <c r="J51" s="17">
        <f t="shared" si="0"/>
        <v>67436.544000000009</v>
      </c>
      <c r="K51">
        <f t="shared" si="1"/>
        <v>50530.805619582417</v>
      </c>
      <c r="L51" s="17">
        <f t="shared" si="2"/>
        <v>67436.544000000009</v>
      </c>
      <c r="M51">
        <f t="shared" si="3"/>
        <v>50530.805619582417</v>
      </c>
    </row>
    <row r="52" spans="1:13" x14ac:dyDescent="0.3">
      <c r="A52" s="18">
        <f t="shared" si="4"/>
        <v>46</v>
      </c>
      <c r="B52" s="19"/>
      <c r="C52" s="19"/>
      <c r="D52" s="17">
        <f>IFERROR(VLOOKUP(A52,Projection!$H$3:$I$14,2,FALSE),0)</f>
        <v>0</v>
      </c>
      <c r="E52" s="19">
        <f>G51*Input_Model!$C$11</f>
        <v>16859.136000000002</v>
      </c>
      <c r="F52" s="19"/>
      <c r="G52" s="17">
        <f>IFERROR(VLOOKUP(A52,Projection!$B$3:$D$13,3,1),0)</f>
        <v>84295.680000000008</v>
      </c>
      <c r="H52" s="19"/>
      <c r="I52" s="19"/>
      <c r="J52" s="17">
        <f t="shared" si="0"/>
        <v>67436.544000000009</v>
      </c>
      <c r="K52">
        <f t="shared" si="1"/>
        <v>50207.767332807096</v>
      </c>
      <c r="L52" s="17">
        <f t="shared" si="2"/>
        <v>67436.544000000009</v>
      </c>
      <c r="M52">
        <f t="shared" si="3"/>
        <v>50207.767332807096</v>
      </c>
    </row>
    <row r="53" spans="1:13" x14ac:dyDescent="0.3">
      <c r="A53" s="18">
        <f t="shared" si="4"/>
        <v>47</v>
      </c>
      <c r="B53" s="19"/>
      <c r="C53" s="19"/>
      <c r="D53" s="17">
        <f>IFERROR(VLOOKUP(A53,Projection!$H$3:$I$14,2,FALSE),0)</f>
        <v>0</v>
      </c>
      <c r="E53" s="19">
        <f>G52*Input_Model!$C$11</f>
        <v>16859.136000000002</v>
      </c>
      <c r="F53" s="19"/>
      <c r="G53" s="17">
        <f>IFERROR(VLOOKUP(A53,Projection!$B$3:$D$13,3,1),0)</f>
        <v>84295.680000000008</v>
      </c>
      <c r="H53" s="19"/>
      <c r="I53" s="19"/>
      <c r="J53" s="17">
        <f t="shared" si="0"/>
        <v>67436.544000000009</v>
      </c>
      <c r="K53">
        <f t="shared" si="1"/>
        <v>49886.794196852992</v>
      </c>
      <c r="L53" s="17">
        <f t="shared" si="2"/>
        <v>67436.544000000009</v>
      </c>
      <c r="M53">
        <f t="shared" si="3"/>
        <v>49886.794196852992</v>
      </c>
    </row>
    <row r="54" spans="1:13" x14ac:dyDescent="0.3">
      <c r="A54" s="18">
        <f t="shared" si="4"/>
        <v>48</v>
      </c>
      <c r="B54" s="19"/>
      <c r="C54" s="19"/>
      <c r="D54" s="17">
        <f>IFERROR(VLOOKUP(A54,Projection!$H$3:$I$14,2,FALSE),0)</f>
        <v>24310.125</v>
      </c>
      <c r="E54" s="19">
        <f>G53*Input_Model!$C$11</f>
        <v>16859.136000000002</v>
      </c>
      <c r="F54" s="19"/>
      <c r="G54" s="17">
        <f>IFERROR(VLOOKUP(A54,Projection!$B$3:$D$13,3,1),0)</f>
        <v>84295.680000000008</v>
      </c>
      <c r="H54" s="19"/>
      <c r="I54" s="19"/>
      <c r="J54" s="17">
        <f t="shared" si="0"/>
        <v>43126.419000000009</v>
      </c>
      <c r="K54">
        <f t="shared" si="1"/>
        <v>31699.205409208171</v>
      </c>
      <c r="L54" s="17">
        <f t="shared" si="2"/>
        <v>43126.419000000009</v>
      </c>
      <c r="M54">
        <f t="shared" si="3"/>
        <v>31699.205409208171</v>
      </c>
    </row>
    <row r="55" spans="1:13" x14ac:dyDescent="0.3">
      <c r="A55" s="18">
        <f t="shared" si="4"/>
        <v>49</v>
      </c>
      <c r="B55" s="19"/>
      <c r="C55" s="19"/>
      <c r="D55" s="17">
        <f>IFERROR(VLOOKUP(A55,Projection!$H$3:$I$14,2,FALSE),0)</f>
        <v>0</v>
      </c>
      <c r="E55" s="19">
        <f>G54*Input_Model!$C$11</f>
        <v>16859.136000000002</v>
      </c>
      <c r="F55" s="19"/>
      <c r="G55" s="17">
        <f>IFERROR(VLOOKUP(A55,Projection!$B$3:$D$13,3,1),0)</f>
        <v>84295.680000000008</v>
      </c>
      <c r="H55" s="19"/>
      <c r="I55" s="19"/>
      <c r="J55" s="17">
        <f t="shared" si="0"/>
        <v>67436.544000000009</v>
      </c>
      <c r="K55">
        <f t="shared" si="1"/>
        <v>49250.990652615124</v>
      </c>
      <c r="L55" s="17">
        <f t="shared" si="2"/>
        <v>67436.544000000009</v>
      </c>
      <c r="M55">
        <f t="shared" si="3"/>
        <v>49250.990652615124</v>
      </c>
    </row>
    <row r="56" spans="1:13" x14ac:dyDescent="0.3">
      <c r="A56" s="18">
        <f t="shared" si="4"/>
        <v>50</v>
      </c>
      <c r="B56" s="19"/>
      <c r="C56" s="19"/>
      <c r="D56" s="17">
        <f>IFERROR(VLOOKUP(A56,Projection!$H$3:$I$14,2,FALSE),0)</f>
        <v>0</v>
      </c>
      <c r="E56" s="19">
        <f>G55*Input_Model!$C$11</f>
        <v>16859.136000000002</v>
      </c>
      <c r="F56" s="19"/>
      <c r="G56" s="17">
        <f>IFERROR(VLOOKUP(A56,Projection!$B$3:$D$13,3,1),0)</f>
        <v>84295.680000000008</v>
      </c>
      <c r="H56" s="19"/>
      <c r="I56" s="19"/>
      <c r="J56" s="17">
        <f t="shared" si="0"/>
        <v>67436.544000000009</v>
      </c>
      <c r="K56">
        <f t="shared" si="1"/>
        <v>48936.134092397464</v>
      </c>
      <c r="L56" s="17">
        <f t="shared" si="2"/>
        <v>67436.544000000009</v>
      </c>
      <c r="M56">
        <f t="shared" si="3"/>
        <v>48936.134092397464</v>
      </c>
    </row>
    <row r="57" spans="1:13" x14ac:dyDescent="0.3">
      <c r="A57" s="18">
        <f t="shared" si="4"/>
        <v>51</v>
      </c>
      <c r="B57" s="19"/>
      <c r="C57" s="19"/>
      <c r="D57" s="17">
        <f>IFERROR(VLOOKUP(A57,Projection!$H$3:$I$14,2,FALSE),0)</f>
        <v>0</v>
      </c>
      <c r="E57" s="19">
        <f>G56*Input_Model!$C$11</f>
        <v>16859.136000000002</v>
      </c>
      <c r="F57" s="19"/>
      <c r="G57" s="17">
        <f>IFERROR(VLOOKUP(A57,Projection!$B$3:$D$13,3,1),0)</f>
        <v>84295.680000000008</v>
      </c>
      <c r="H57" s="19"/>
      <c r="I57" s="19"/>
      <c r="J57" s="17">
        <f t="shared" si="0"/>
        <v>67436.544000000009</v>
      </c>
      <c r="K57">
        <f t="shared" si="1"/>
        <v>48623.290378057609</v>
      </c>
      <c r="L57" s="17">
        <f t="shared" si="2"/>
        <v>67436.544000000009</v>
      </c>
      <c r="M57">
        <f t="shared" si="3"/>
        <v>48623.290378057609</v>
      </c>
    </row>
    <row r="58" spans="1:13" x14ac:dyDescent="0.3">
      <c r="A58" s="18">
        <f t="shared" si="4"/>
        <v>52</v>
      </c>
      <c r="B58" s="19"/>
      <c r="C58" s="19"/>
      <c r="D58" s="17">
        <f>IFERROR(VLOOKUP(A58,Projection!$H$3:$I$14,2,FALSE),0)</f>
        <v>0</v>
      </c>
      <c r="E58" s="19">
        <f>G57*Input_Model!$C$11</f>
        <v>16859.136000000002</v>
      </c>
      <c r="F58" s="19"/>
      <c r="G58" s="17">
        <f>IFERROR(VLOOKUP(A58,Projection!$B$3:$D$13,3,1),0)</f>
        <v>84295.680000000008</v>
      </c>
      <c r="H58" s="19"/>
      <c r="I58" s="19"/>
      <c r="J58" s="17">
        <f t="shared" si="0"/>
        <v>67436.544000000009</v>
      </c>
      <c r="K58">
        <f t="shared" si="1"/>
        <v>48312.446641677125</v>
      </c>
      <c r="L58" s="17">
        <f t="shared" si="2"/>
        <v>67436.544000000009</v>
      </c>
      <c r="M58">
        <f t="shared" si="3"/>
        <v>48312.446641677125</v>
      </c>
    </row>
    <row r="59" spans="1:13" x14ac:dyDescent="0.3">
      <c r="A59" s="18">
        <f t="shared" si="4"/>
        <v>53</v>
      </c>
      <c r="B59" s="19"/>
      <c r="C59" s="19"/>
      <c r="D59" s="17">
        <f>IFERROR(VLOOKUP(A59,Projection!$H$3:$I$14,2,FALSE),0)</f>
        <v>0</v>
      </c>
      <c r="E59" s="19">
        <f>G58*Input_Model!$C$11</f>
        <v>16859.136000000002</v>
      </c>
      <c r="F59" s="19"/>
      <c r="G59" s="17">
        <f>IFERROR(VLOOKUP(A59,Projection!$B$3:$D$13,3,1),0)</f>
        <v>84295.680000000008</v>
      </c>
      <c r="H59" s="19"/>
      <c r="I59" s="19"/>
      <c r="J59" s="17">
        <f t="shared" si="0"/>
        <v>67436.544000000009</v>
      </c>
      <c r="K59">
        <f t="shared" si="1"/>
        <v>48003.590097600892</v>
      </c>
      <c r="L59" s="17">
        <f t="shared" si="2"/>
        <v>67436.544000000009</v>
      </c>
      <c r="M59">
        <f t="shared" si="3"/>
        <v>48003.590097600892</v>
      </c>
    </row>
    <row r="60" spans="1:13" x14ac:dyDescent="0.3">
      <c r="A60" s="18">
        <f t="shared" si="4"/>
        <v>54</v>
      </c>
      <c r="B60" s="19"/>
      <c r="C60" s="19"/>
      <c r="D60" s="17">
        <f>IFERROR(VLOOKUP(A60,Projection!$H$3:$I$14,2,FALSE),0)</f>
        <v>0</v>
      </c>
      <c r="E60" s="19">
        <f>G59*Input_Model!$C$11</f>
        <v>16859.136000000002</v>
      </c>
      <c r="F60" s="19"/>
      <c r="G60" s="17">
        <f>IFERROR(VLOOKUP(A60,Projection!$B$3:$D$13,3,1),0)</f>
        <v>94411.161600000021</v>
      </c>
      <c r="H60" s="19"/>
      <c r="I60" s="19"/>
      <c r="J60" s="17">
        <f t="shared" si="0"/>
        <v>77552.025600000023</v>
      </c>
      <c r="K60">
        <f t="shared" si="1"/>
        <v>54851.214248197881</v>
      </c>
      <c r="L60" s="17">
        <f t="shared" si="2"/>
        <v>77552.025600000023</v>
      </c>
      <c r="M60">
        <f t="shared" si="3"/>
        <v>54851.214248197881</v>
      </c>
    </row>
    <row r="61" spans="1:13" x14ac:dyDescent="0.3">
      <c r="A61" s="18">
        <f t="shared" si="4"/>
        <v>55</v>
      </c>
      <c r="B61" s="19"/>
      <c r="C61" s="19"/>
      <c r="D61" s="17">
        <f>IFERROR(VLOOKUP(A61,Projection!$H$3:$I$14,2,FALSE),0)</f>
        <v>0</v>
      </c>
      <c r="E61" s="19">
        <f>G60*Input_Model!$C$11</f>
        <v>18882.232320000006</v>
      </c>
      <c r="F61" s="19"/>
      <c r="G61" s="17">
        <f>IFERROR(VLOOKUP(A61,Projection!$B$3:$D$13,3,1),0)</f>
        <v>94411.161600000021</v>
      </c>
      <c r="H61" s="19"/>
      <c r="I61" s="19"/>
      <c r="J61" s="17">
        <f t="shared" si="0"/>
        <v>75528.929280000011</v>
      </c>
      <c r="K61">
        <f t="shared" si="1"/>
        <v>53078.80239413376</v>
      </c>
      <c r="L61" s="17">
        <f t="shared" si="2"/>
        <v>75528.929280000011</v>
      </c>
      <c r="M61">
        <f t="shared" si="3"/>
        <v>53078.80239413376</v>
      </c>
    </row>
    <row r="62" spans="1:13" x14ac:dyDescent="0.3">
      <c r="A62" s="18">
        <f t="shared" si="4"/>
        <v>56</v>
      </c>
      <c r="B62" s="19"/>
      <c r="C62" s="19"/>
      <c r="D62" s="17">
        <f>IFERROR(VLOOKUP(A62,Projection!$H$3:$I$14,2,FALSE),0)</f>
        <v>0</v>
      </c>
      <c r="E62" s="19">
        <f>G61*Input_Model!$C$11</f>
        <v>18882.232320000006</v>
      </c>
      <c r="F62" s="19"/>
      <c r="G62" s="17">
        <f>IFERROR(VLOOKUP(A62,Projection!$B$3:$D$13,3,1),0)</f>
        <v>94411.161600000021</v>
      </c>
      <c r="H62" s="19"/>
      <c r="I62" s="19"/>
      <c r="J62" s="17">
        <f t="shared" si="0"/>
        <v>75528.929280000011</v>
      </c>
      <c r="K62">
        <f t="shared" si="1"/>
        <v>52739.475023844556</v>
      </c>
      <c r="L62" s="17">
        <f t="shared" si="2"/>
        <v>75528.929280000011</v>
      </c>
      <c r="M62">
        <f t="shared" si="3"/>
        <v>52739.475023844556</v>
      </c>
    </row>
    <row r="63" spans="1:13" x14ac:dyDescent="0.3">
      <c r="A63" s="18">
        <f t="shared" si="4"/>
        <v>57</v>
      </c>
      <c r="B63" s="19"/>
      <c r="C63" s="19"/>
      <c r="D63" s="17">
        <f>IFERROR(VLOOKUP(A63,Projection!$H$3:$I$14,2,FALSE),0)</f>
        <v>0</v>
      </c>
      <c r="E63" s="19">
        <f>G62*Input_Model!$C$11</f>
        <v>18882.232320000006</v>
      </c>
      <c r="F63" s="19"/>
      <c r="G63" s="17">
        <f>IFERROR(VLOOKUP(A63,Projection!$B$3:$D$13,3,1),0)</f>
        <v>94411.161600000021</v>
      </c>
      <c r="H63" s="19"/>
      <c r="I63" s="19"/>
      <c r="J63" s="17">
        <f t="shared" si="0"/>
        <v>75528.929280000011</v>
      </c>
      <c r="K63">
        <f t="shared" si="1"/>
        <v>52402.31693882621</v>
      </c>
      <c r="L63" s="17">
        <f t="shared" si="2"/>
        <v>75528.929280000011</v>
      </c>
      <c r="M63">
        <f t="shared" si="3"/>
        <v>52402.31693882621</v>
      </c>
    </row>
    <row r="64" spans="1:13" x14ac:dyDescent="0.3">
      <c r="A64" s="18">
        <f t="shared" si="4"/>
        <v>58</v>
      </c>
      <c r="B64" s="19"/>
      <c r="C64" s="19"/>
      <c r="D64" s="17">
        <f>IFERROR(VLOOKUP(A64,Projection!$H$3:$I$14,2,FALSE),0)</f>
        <v>0</v>
      </c>
      <c r="E64" s="19">
        <f>G63*Input_Model!$C$11</f>
        <v>18882.232320000006</v>
      </c>
      <c r="F64" s="19"/>
      <c r="G64" s="17">
        <f>IFERROR(VLOOKUP(A64,Projection!$B$3:$D$13,3,1),0)</f>
        <v>94411.161600000021</v>
      </c>
      <c r="H64" s="19"/>
      <c r="I64" s="19"/>
      <c r="J64" s="17">
        <f t="shared" si="0"/>
        <v>75528.929280000011</v>
      </c>
      <c r="K64">
        <f t="shared" si="1"/>
        <v>52067.3142710592</v>
      </c>
      <c r="L64" s="17">
        <f t="shared" si="2"/>
        <v>75528.929280000011</v>
      </c>
      <c r="M64">
        <f t="shared" si="3"/>
        <v>52067.3142710592</v>
      </c>
    </row>
    <row r="65" spans="1:13" x14ac:dyDescent="0.3">
      <c r="A65" s="18">
        <f t="shared" si="4"/>
        <v>59</v>
      </c>
      <c r="B65" s="19"/>
      <c r="C65" s="19"/>
      <c r="D65" s="17">
        <f>IFERROR(VLOOKUP(A65,Projection!$H$3:$I$14,2,FALSE),0)</f>
        <v>0</v>
      </c>
      <c r="E65" s="19">
        <f>G64*Input_Model!$C$11</f>
        <v>18882.232320000006</v>
      </c>
      <c r="F65" s="19"/>
      <c r="G65" s="17">
        <f>IFERROR(VLOOKUP(A65,Projection!$B$3:$D$13,3,1),0)</f>
        <v>94411.161600000021</v>
      </c>
      <c r="H65" s="19"/>
      <c r="I65" s="19"/>
      <c r="J65" s="17">
        <f t="shared" si="0"/>
        <v>75528.929280000011</v>
      </c>
      <c r="K65">
        <f t="shared" si="1"/>
        <v>51734.453241180876</v>
      </c>
      <c r="L65" s="17">
        <f t="shared" si="2"/>
        <v>75528.929280000011</v>
      </c>
      <c r="M65">
        <f t="shared" si="3"/>
        <v>51734.453241180876</v>
      </c>
    </row>
    <row r="66" spans="1:13" x14ac:dyDescent="0.3">
      <c r="A66" s="18">
        <f t="shared" si="4"/>
        <v>60</v>
      </c>
      <c r="B66" s="19"/>
      <c r="C66" s="19"/>
      <c r="D66" s="17">
        <f>IFERROR(VLOOKUP(A66,Projection!$H$3:$I$14,2,FALSE),0)</f>
        <v>25525.631250000002</v>
      </c>
      <c r="E66" s="19">
        <f>G65*Input_Model!$C$11</f>
        <v>18882.232320000006</v>
      </c>
      <c r="F66" s="19"/>
      <c r="G66" s="17">
        <f>IFERROR(VLOOKUP(A66,Projection!$B$3:$D$13,3,1),0)</f>
        <v>94411.161600000021</v>
      </c>
      <c r="H66" s="19"/>
      <c r="I66" s="19"/>
      <c r="J66" s="17">
        <f t="shared" si="0"/>
        <v>50003.298030000013</v>
      </c>
      <c r="K66">
        <f t="shared" si="1"/>
        <v>34031.40443548897</v>
      </c>
      <c r="L66" s="17">
        <f t="shared" si="2"/>
        <v>50003.298030000013</v>
      </c>
      <c r="M66">
        <f t="shared" si="3"/>
        <v>34031.40443548897</v>
      </c>
    </row>
    <row r="67" spans="1:13" x14ac:dyDescent="0.3">
      <c r="A67" s="18">
        <f t="shared" si="4"/>
        <v>61</v>
      </c>
      <c r="B67" s="19"/>
      <c r="C67" s="19"/>
      <c r="D67" s="17">
        <f>IFERROR(VLOOKUP(A67,Projection!$H$3:$I$14,2,FALSE),0)</f>
        <v>0</v>
      </c>
      <c r="E67" s="19">
        <f>G66*Input_Model!$C$11</f>
        <v>18882.232320000006</v>
      </c>
      <c r="F67" s="19"/>
      <c r="G67" s="17">
        <f>IFERROR(VLOOKUP(A67,Projection!$B$3:$D$13,3,1),0)</f>
        <v>94411.161600000021</v>
      </c>
      <c r="H67" s="19"/>
      <c r="I67" s="19"/>
      <c r="J67" s="17">
        <f t="shared" si="0"/>
        <v>75528.929280000011</v>
      </c>
      <c r="K67">
        <f t="shared" si="1"/>
        <v>51075.101417526792</v>
      </c>
      <c r="L67" s="17">
        <f t="shared" si="2"/>
        <v>75528.929280000011</v>
      </c>
      <c r="M67">
        <f t="shared" si="3"/>
        <v>51075.101417526792</v>
      </c>
    </row>
    <row r="68" spans="1:13" x14ac:dyDescent="0.3">
      <c r="A68" s="18">
        <f t="shared" si="4"/>
        <v>62</v>
      </c>
      <c r="B68" s="19"/>
      <c r="C68" s="19"/>
      <c r="D68" s="17">
        <f>IFERROR(VLOOKUP(A68,Projection!$H$3:$I$14,2,FALSE),0)</f>
        <v>0</v>
      </c>
      <c r="E68" s="19">
        <f>G67*Input_Model!$C$11</f>
        <v>18882.232320000006</v>
      </c>
      <c r="F68" s="19"/>
      <c r="G68" s="17">
        <f>IFERROR(VLOOKUP(A68,Projection!$B$3:$D$13,3,1),0)</f>
        <v>94411.161600000021</v>
      </c>
      <c r="H68" s="19"/>
      <c r="I68" s="19"/>
      <c r="J68" s="17">
        <f t="shared" si="0"/>
        <v>75528.929280000011</v>
      </c>
      <c r="K68">
        <f t="shared" si="1"/>
        <v>50748.583503227004</v>
      </c>
      <c r="L68" s="17">
        <f t="shared" si="2"/>
        <v>75528.929280000011</v>
      </c>
      <c r="M68">
        <f t="shared" si="3"/>
        <v>50748.583503227004</v>
      </c>
    </row>
    <row r="69" spans="1:13" x14ac:dyDescent="0.3">
      <c r="A69" s="18">
        <f t="shared" si="4"/>
        <v>63</v>
      </c>
      <c r="B69" s="19"/>
      <c r="C69" s="19"/>
      <c r="D69" s="17">
        <f>IFERROR(VLOOKUP(A69,Projection!$H$3:$I$14,2,FALSE),0)</f>
        <v>0</v>
      </c>
      <c r="E69" s="19">
        <f>G68*Input_Model!$C$11</f>
        <v>18882.232320000006</v>
      </c>
      <c r="F69" s="19"/>
      <c r="G69" s="17">
        <f>IFERROR(VLOOKUP(A69,Projection!$B$3:$D$13,3,1),0)</f>
        <v>94411.161600000021</v>
      </c>
      <c r="H69" s="19"/>
      <c r="I69" s="19"/>
      <c r="J69" s="17">
        <f t="shared" si="0"/>
        <v>75528.929280000011</v>
      </c>
      <c r="K69">
        <f t="shared" si="1"/>
        <v>50424.152984652326</v>
      </c>
      <c r="L69" s="17">
        <f t="shared" si="2"/>
        <v>75528.929280000011</v>
      </c>
      <c r="M69">
        <f t="shared" si="3"/>
        <v>50424.152984652326</v>
      </c>
    </row>
    <row r="70" spans="1:13" x14ac:dyDescent="0.3">
      <c r="A70" s="18">
        <f t="shared" si="4"/>
        <v>64</v>
      </c>
      <c r="B70" s="19"/>
      <c r="C70" s="19"/>
      <c r="D70" s="17">
        <f>IFERROR(VLOOKUP(A70,Projection!$H$3:$I$14,2,FALSE),0)</f>
        <v>0</v>
      </c>
      <c r="E70" s="19">
        <f>G69*Input_Model!$C$11</f>
        <v>18882.232320000006</v>
      </c>
      <c r="F70" s="19"/>
      <c r="G70" s="17">
        <f>IFERROR(VLOOKUP(A70,Projection!$B$3:$D$13,3,1),0)</f>
        <v>94411.161600000021</v>
      </c>
      <c r="H70" s="19"/>
      <c r="I70" s="19"/>
      <c r="J70" s="17">
        <f t="shared" si="0"/>
        <v>75528.929280000011</v>
      </c>
      <c r="K70">
        <f t="shared" si="1"/>
        <v>50101.796517294788</v>
      </c>
      <c r="L70" s="17">
        <f t="shared" si="2"/>
        <v>75528.929280000011</v>
      </c>
      <c r="M70">
        <f t="shared" si="3"/>
        <v>50101.796517294788</v>
      </c>
    </row>
    <row r="71" spans="1:13" x14ac:dyDescent="0.3">
      <c r="A71" s="18">
        <f t="shared" si="4"/>
        <v>65</v>
      </c>
      <c r="B71" s="19"/>
      <c r="C71" s="19"/>
      <c r="D71" s="17">
        <f>IFERROR(VLOOKUP(A71,Projection!$H$3:$I$14,2,FALSE),0)</f>
        <v>0</v>
      </c>
      <c r="E71" s="19">
        <f>G70*Input_Model!$C$11</f>
        <v>18882.232320000006</v>
      </c>
      <c r="F71" s="19"/>
      <c r="G71" s="17">
        <f>IFERROR(VLOOKUP(A71,Projection!$B$3:$D$13,3,1),0)</f>
        <v>94411.161600000021</v>
      </c>
      <c r="H71" s="19"/>
      <c r="I71" s="19"/>
      <c r="J71" s="17">
        <f t="shared" ref="J71" si="5">SUM(G71:I71)-SUM(B71:F71)</f>
        <v>75528.929280000011</v>
      </c>
      <c r="K71">
        <f t="shared" ref="K71:K132" si="6">J71/((1+$K$3)^(A71/12))</f>
        <v>49781.500841956477</v>
      </c>
      <c r="L71" s="17">
        <f t="shared" ref="L71:L132" si="7">J71-25%*F71/15%</f>
        <v>75528.929280000011</v>
      </c>
      <c r="M71">
        <f t="shared" ref="M71:M132" si="8">L71/((1+$K$3)^(A71/12))</f>
        <v>49781.500841956477</v>
      </c>
    </row>
    <row r="72" spans="1:13" x14ac:dyDescent="0.3">
      <c r="A72" s="18">
        <f t="shared" si="4"/>
        <v>66</v>
      </c>
      <c r="B72" s="19"/>
      <c r="C72" s="19"/>
      <c r="D72" s="17">
        <f>IFERROR(VLOOKUP(A72,Projection!$H$3:$I$14,2,FALSE),0)</f>
        <v>0</v>
      </c>
      <c r="E72" s="19">
        <f>G71*Input_Model!$C$11</f>
        <v>18882.232320000006</v>
      </c>
      <c r="F72" s="19"/>
      <c r="G72" s="17">
        <f>IFERROR(VLOOKUP(A72,Projection!$B$3:$D$13,3,1),0)</f>
        <v>105740.50099200003</v>
      </c>
      <c r="H72" s="19"/>
      <c r="I72" s="19"/>
      <c r="J72" s="17">
        <f t="shared" ref="J72:J125" si="9">SUM(G72:I72)-SUM(B72:F72)</f>
        <v>86858.26867200002</v>
      </c>
      <c r="K72">
        <f t="shared" si="6"/>
        <v>56882.740701834831</v>
      </c>
      <c r="L72" s="17">
        <f t="shared" si="7"/>
        <v>86858.26867200002</v>
      </c>
      <c r="M72">
        <f t="shared" si="8"/>
        <v>56882.740701834831</v>
      </c>
    </row>
    <row r="73" spans="1:13" x14ac:dyDescent="0.3">
      <c r="A73" s="18">
        <f t="shared" ref="A73:A125" si="10">+A72+1</f>
        <v>67</v>
      </c>
      <c r="B73" s="19"/>
      <c r="C73" s="19"/>
      <c r="D73" s="17">
        <f>IFERROR(VLOOKUP(A73,Projection!$H$3:$I$14,2,FALSE),0)</f>
        <v>0</v>
      </c>
      <c r="E73" s="19">
        <f>G72*Input_Model!$C$11</f>
        <v>21148.100198400007</v>
      </c>
      <c r="F73" s="19"/>
      <c r="G73" s="17">
        <f>IFERROR(VLOOKUP(A73,Projection!$B$3:$D$13,3,1),0)</f>
        <v>105740.50099200003</v>
      </c>
      <c r="H73" s="19"/>
      <c r="I73" s="19"/>
      <c r="J73" s="17">
        <f t="shared" si="9"/>
        <v>84592.400793600027</v>
      </c>
      <c r="K73">
        <f t="shared" si="6"/>
        <v>55044.683964286865</v>
      </c>
      <c r="L73" s="17">
        <f t="shared" si="7"/>
        <v>84592.400793600027</v>
      </c>
      <c r="M73">
        <f t="shared" si="8"/>
        <v>55044.683964286865</v>
      </c>
    </row>
    <row r="74" spans="1:13" x14ac:dyDescent="0.3">
      <c r="A74" s="18">
        <f t="shared" si="10"/>
        <v>68</v>
      </c>
      <c r="B74" s="19"/>
      <c r="C74" s="19"/>
      <c r="D74" s="17">
        <f>IFERROR(VLOOKUP(A74,Projection!$H$3:$I$14,2,FALSE),0)</f>
        <v>0</v>
      </c>
      <c r="E74" s="19">
        <f>G73*Input_Model!$C$11</f>
        <v>21148.100198400007</v>
      </c>
      <c r="F74" s="19"/>
      <c r="G74" s="17">
        <f>IFERROR(VLOOKUP(A74,Projection!$B$3:$D$13,3,1),0)</f>
        <v>105740.50099200003</v>
      </c>
      <c r="H74" s="19"/>
      <c r="I74" s="19"/>
      <c r="J74" s="17">
        <f t="shared" si="9"/>
        <v>84592.400793600027</v>
      </c>
      <c r="K74">
        <f t="shared" si="6"/>
        <v>54692.78891361659</v>
      </c>
      <c r="L74" s="17">
        <f t="shared" si="7"/>
        <v>84592.400793600027</v>
      </c>
      <c r="M74">
        <f t="shared" si="8"/>
        <v>54692.78891361659</v>
      </c>
    </row>
    <row r="75" spans="1:13" x14ac:dyDescent="0.3">
      <c r="A75" s="18">
        <f t="shared" si="10"/>
        <v>69</v>
      </c>
      <c r="B75" s="19"/>
      <c r="C75" s="19"/>
      <c r="D75" s="17">
        <f>IFERROR(VLOOKUP(A75,Projection!$H$3:$I$14,2,FALSE),0)</f>
        <v>0</v>
      </c>
      <c r="E75" s="19">
        <f>G74*Input_Model!$C$11</f>
        <v>21148.100198400007</v>
      </c>
      <c r="F75" s="19"/>
      <c r="G75" s="17">
        <f>IFERROR(VLOOKUP(A75,Projection!$B$3:$D$13,3,1),0)</f>
        <v>105740.50099200003</v>
      </c>
      <c r="H75" s="19"/>
      <c r="I75" s="19"/>
      <c r="J75" s="17">
        <f t="shared" si="9"/>
        <v>84592.400793600027</v>
      </c>
      <c r="K75">
        <f t="shared" si="6"/>
        <v>54343.143492116076</v>
      </c>
      <c r="L75" s="17">
        <f t="shared" si="7"/>
        <v>84592.400793600027</v>
      </c>
      <c r="M75">
        <f t="shared" si="8"/>
        <v>54343.143492116076</v>
      </c>
    </row>
    <row r="76" spans="1:13" x14ac:dyDescent="0.3">
      <c r="A76" s="18">
        <f t="shared" si="10"/>
        <v>70</v>
      </c>
      <c r="B76" s="19"/>
      <c r="C76" s="19"/>
      <c r="D76" s="17">
        <f>IFERROR(VLOOKUP(A76,Projection!$H$3:$I$14,2,FALSE),0)</f>
        <v>0</v>
      </c>
      <c r="E76" s="19">
        <f>G75*Input_Model!$C$11</f>
        <v>21148.100198400007</v>
      </c>
      <c r="F76" s="19"/>
      <c r="G76" s="17">
        <f>IFERROR(VLOOKUP(A76,Projection!$B$3:$D$13,3,1),0)</f>
        <v>105740.50099200003</v>
      </c>
      <c r="H76" s="19"/>
      <c r="I76" s="19"/>
      <c r="J76" s="17">
        <f t="shared" si="9"/>
        <v>84592.400793600027</v>
      </c>
      <c r="K76">
        <f t="shared" si="6"/>
        <v>53995.733318135477</v>
      </c>
      <c r="L76" s="17">
        <f t="shared" si="7"/>
        <v>84592.400793600027</v>
      </c>
      <c r="M76">
        <f t="shared" si="8"/>
        <v>53995.733318135477</v>
      </c>
    </row>
    <row r="77" spans="1:13" x14ac:dyDescent="0.3">
      <c r="A77" s="18">
        <f t="shared" si="10"/>
        <v>71</v>
      </c>
      <c r="B77" s="19"/>
      <c r="C77" s="19"/>
      <c r="D77" s="17">
        <f>IFERROR(VLOOKUP(A77,Projection!$H$3:$I$14,2,FALSE),0)</f>
        <v>0</v>
      </c>
      <c r="E77" s="19">
        <f>G76*Input_Model!$C$11</f>
        <v>21148.100198400007</v>
      </c>
      <c r="F77" s="19"/>
      <c r="G77" s="17">
        <f>IFERROR(VLOOKUP(A77,Projection!$B$3:$D$13,3,1),0)</f>
        <v>105740.50099200003</v>
      </c>
      <c r="H77" s="19"/>
      <c r="I77" s="19"/>
      <c r="J77" s="17">
        <f t="shared" si="9"/>
        <v>84592.400793600027</v>
      </c>
      <c r="K77">
        <f t="shared" si="6"/>
        <v>53650.544101965359</v>
      </c>
      <c r="L77" s="17">
        <f t="shared" si="7"/>
        <v>84592.400793600027</v>
      </c>
      <c r="M77">
        <f t="shared" si="8"/>
        <v>53650.544101965359</v>
      </c>
    </row>
    <row r="78" spans="1:13" x14ac:dyDescent="0.3">
      <c r="A78" s="18">
        <f t="shared" si="10"/>
        <v>72</v>
      </c>
      <c r="B78" s="19"/>
      <c r="C78" s="19"/>
      <c r="D78" s="17">
        <f>IFERROR(VLOOKUP(A78,Projection!$H$3:$I$14,2,FALSE),0)</f>
        <v>26801.912812500002</v>
      </c>
      <c r="E78" s="19">
        <f>G77*Input_Model!$C$11</f>
        <v>21148.100198400007</v>
      </c>
      <c r="F78" s="19"/>
      <c r="G78" s="17">
        <f>IFERROR(VLOOKUP(A78,Projection!$B$3:$D$13,3,1),0)</f>
        <v>105740.50099200003</v>
      </c>
      <c r="H78" s="19"/>
      <c r="I78" s="19"/>
      <c r="J78" s="17">
        <f t="shared" si="9"/>
        <v>57790.487981100021</v>
      </c>
      <c r="K78">
        <f t="shared" si="6"/>
        <v>36417.810248442336</v>
      </c>
      <c r="L78" s="17">
        <f t="shared" si="7"/>
        <v>57790.487981100021</v>
      </c>
      <c r="M78">
        <f t="shared" si="8"/>
        <v>36417.810248442336</v>
      </c>
    </row>
    <row r="79" spans="1:13" x14ac:dyDescent="0.3">
      <c r="A79" s="18">
        <f t="shared" si="10"/>
        <v>73</v>
      </c>
      <c r="B79" s="19"/>
      <c r="C79" s="19"/>
      <c r="D79" s="17">
        <f>IFERROR(VLOOKUP(A79,Projection!$H$3:$I$14,2,FALSE),0)</f>
        <v>0</v>
      </c>
      <c r="E79" s="19">
        <f>G78*Input_Model!$C$11</f>
        <v>21148.100198400007</v>
      </c>
      <c r="F79" s="19"/>
      <c r="G79" s="17">
        <f>IFERROR(VLOOKUP(A79,Projection!$B$3:$D$13,3,1),0)</f>
        <v>105740.50099200003</v>
      </c>
      <c r="H79" s="19"/>
      <c r="I79" s="19"/>
      <c r="J79" s="17">
        <f t="shared" si="9"/>
        <v>84592.400793600027</v>
      </c>
      <c r="K79">
        <f t="shared" si="6"/>
        <v>52966.771840398163</v>
      </c>
      <c r="L79" s="17">
        <f t="shared" si="7"/>
        <v>84592.400793600027</v>
      </c>
      <c r="M79">
        <f t="shared" si="8"/>
        <v>52966.771840398163</v>
      </c>
    </row>
    <row r="80" spans="1:13" x14ac:dyDescent="0.3">
      <c r="A80" s="18">
        <f t="shared" si="10"/>
        <v>74</v>
      </c>
      <c r="B80" s="19"/>
      <c r="C80" s="19"/>
      <c r="D80" s="17">
        <f>IFERROR(VLOOKUP(A80,Projection!$H$3:$I$14,2,FALSE),0)</f>
        <v>0</v>
      </c>
      <c r="E80" s="19">
        <f>G79*Input_Model!$C$11</f>
        <v>21148.100198400007</v>
      </c>
      <c r="F80" s="19"/>
      <c r="G80" s="17">
        <f>IFERROR(VLOOKUP(A80,Projection!$B$3:$D$13,3,1),0)</f>
        <v>105740.50099200003</v>
      </c>
      <c r="H80" s="19"/>
      <c r="I80" s="19"/>
      <c r="J80" s="17">
        <f t="shared" si="9"/>
        <v>84592.400793600027</v>
      </c>
      <c r="K80">
        <f t="shared" si="6"/>
        <v>52628.160670013196</v>
      </c>
      <c r="L80" s="17">
        <f t="shared" si="7"/>
        <v>84592.400793600027</v>
      </c>
      <c r="M80">
        <f t="shared" si="8"/>
        <v>52628.160670013196</v>
      </c>
    </row>
    <row r="81" spans="1:13" x14ac:dyDescent="0.3">
      <c r="A81" s="18">
        <f t="shared" si="10"/>
        <v>75</v>
      </c>
      <c r="B81" s="19"/>
      <c r="C81" s="19"/>
      <c r="D81" s="17">
        <f>IFERROR(VLOOKUP(A81,Projection!$H$3:$I$14,2,FALSE),0)</f>
        <v>0</v>
      </c>
      <c r="E81" s="19">
        <f>G80*Input_Model!$C$11</f>
        <v>21148.100198400007</v>
      </c>
      <c r="F81" s="19"/>
      <c r="G81" s="17">
        <f>IFERROR(VLOOKUP(A81,Projection!$B$3:$D$13,3,1),0)</f>
        <v>105740.50099200003</v>
      </c>
      <c r="H81" s="19"/>
      <c r="I81" s="19"/>
      <c r="J81" s="17">
        <f t="shared" si="9"/>
        <v>84592.400793600027</v>
      </c>
      <c r="K81">
        <f t="shared" si="6"/>
        <v>52291.714206306118</v>
      </c>
      <c r="L81" s="17">
        <f t="shared" si="7"/>
        <v>84592.400793600027</v>
      </c>
      <c r="M81">
        <f t="shared" si="8"/>
        <v>52291.714206306118</v>
      </c>
    </row>
    <row r="82" spans="1:13" x14ac:dyDescent="0.3">
      <c r="A82" s="18">
        <f t="shared" si="10"/>
        <v>76</v>
      </c>
      <c r="B82" s="19"/>
      <c r="C82" s="19"/>
      <c r="D82" s="17">
        <f>IFERROR(VLOOKUP(A82,Projection!$H$3:$I$14,2,FALSE),0)</f>
        <v>0</v>
      </c>
      <c r="E82" s="19">
        <f>G81*Input_Model!$C$11</f>
        <v>21148.100198400007</v>
      </c>
      <c r="F82" s="19"/>
      <c r="G82" s="17">
        <f>IFERROR(VLOOKUP(A82,Projection!$B$3:$D$13,3,1),0)</f>
        <v>105740.50099200003</v>
      </c>
      <c r="H82" s="19"/>
      <c r="I82" s="19"/>
      <c r="J82" s="17">
        <f t="shared" si="9"/>
        <v>84592.400793600027</v>
      </c>
      <c r="K82">
        <f t="shared" si="6"/>
        <v>51957.418610527937</v>
      </c>
      <c r="L82" s="17">
        <f t="shared" si="7"/>
        <v>84592.400793600027</v>
      </c>
      <c r="M82">
        <f t="shared" si="8"/>
        <v>51957.418610527937</v>
      </c>
    </row>
    <row r="83" spans="1:13" x14ac:dyDescent="0.3">
      <c r="A83" s="18">
        <f t="shared" si="10"/>
        <v>77</v>
      </c>
      <c r="B83" s="19"/>
      <c r="C83" s="19"/>
      <c r="D83" s="17">
        <f>IFERROR(VLOOKUP(A83,Projection!$H$3:$I$14,2,FALSE),0)</f>
        <v>0</v>
      </c>
      <c r="E83" s="19">
        <f>G82*Input_Model!$C$11</f>
        <v>21148.100198400007</v>
      </c>
      <c r="F83" s="19"/>
      <c r="G83" s="17">
        <f>IFERROR(VLOOKUP(A83,Projection!$B$3:$D$13,3,1),0)</f>
        <v>105740.50099200003</v>
      </c>
      <c r="H83" s="19"/>
      <c r="I83" s="19"/>
      <c r="J83" s="17">
        <f t="shared" si="9"/>
        <v>84592.400793600027</v>
      </c>
      <c r="K83">
        <f t="shared" si="6"/>
        <v>51625.260132399315</v>
      </c>
      <c r="L83" s="17">
        <f t="shared" si="7"/>
        <v>84592.400793600027</v>
      </c>
      <c r="M83">
        <f t="shared" si="8"/>
        <v>51625.260132399315</v>
      </c>
    </row>
    <row r="84" spans="1:13" x14ac:dyDescent="0.3">
      <c r="A84" s="18">
        <f t="shared" si="10"/>
        <v>78</v>
      </c>
      <c r="B84" s="19"/>
      <c r="C84" s="19"/>
      <c r="D84" s="17">
        <f>IFERROR(VLOOKUP(A84,Projection!$H$3:$I$14,2,FALSE),0)</f>
        <v>0</v>
      </c>
      <c r="E84" s="19">
        <f>G83*Input_Model!$C$11</f>
        <v>21148.100198400007</v>
      </c>
      <c r="F84" s="19"/>
      <c r="G84" s="17">
        <f>IFERROR(VLOOKUP(A84,Projection!$B$3:$D$13,3,1),0)</f>
        <v>118429.36111104004</v>
      </c>
      <c r="H84" s="19"/>
      <c r="I84" s="19"/>
      <c r="J84" s="17">
        <f t="shared" si="9"/>
        <v>97281.260912640035</v>
      </c>
      <c r="K84">
        <f t="shared" si="6"/>
        <v>58989.508875976862</v>
      </c>
      <c r="L84" s="17">
        <f t="shared" si="7"/>
        <v>97281.260912640035</v>
      </c>
      <c r="M84">
        <f t="shared" si="8"/>
        <v>58989.508875976862</v>
      </c>
    </row>
    <row r="85" spans="1:13" x14ac:dyDescent="0.3">
      <c r="A85" s="18">
        <f t="shared" si="10"/>
        <v>79</v>
      </c>
      <c r="B85" s="19"/>
      <c r="C85" s="19"/>
      <c r="D85" s="17">
        <f>IFERROR(VLOOKUP(A85,Projection!$H$3:$I$14,2,FALSE),0)</f>
        <v>0</v>
      </c>
      <c r="E85" s="19">
        <f>G84*Input_Model!$C$11</f>
        <v>23685.87222220801</v>
      </c>
      <c r="F85" s="19"/>
      <c r="G85" s="17">
        <f>IFERROR(VLOOKUP(A85,Projection!$B$3:$D$13,3,1),0)</f>
        <v>118429.36111104004</v>
      </c>
      <c r="H85" s="19"/>
      <c r="I85" s="19"/>
      <c r="J85" s="17">
        <f t="shared" si="9"/>
        <v>94743.488888832027</v>
      </c>
      <c r="K85">
        <f t="shared" si="6"/>
        <v>57083.375962964143</v>
      </c>
      <c r="L85" s="17">
        <f t="shared" si="7"/>
        <v>94743.488888832027</v>
      </c>
      <c r="M85">
        <f t="shared" si="8"/>
        <v>57083.375962964143</v>
      </c>
    </row>
    <row r="86" spans="1:13" x14ac:dyDescent="0.3">
      <c r="A86" s="18">
        <f t="shared" si="10"/>
        <v>80</v>
      </c>
      <c r="B86" s="19"/>
      <c r="C86" s="19"/>
      <c r="D86" s="17">
        <f>IFERROR(VLOOKUP(A86,Projection!$H$3:$I$14,2,FALSE),0)</f>
        <v>0</v>
      </c>
      <c r="E86" s="19">
        <f>G85*Input_Model!$C$11</f>
        <v>23685.87222220801</v>
      </c>
      <c r="F86" s="19"/>
      <c r="G86" s="17">
        <f>IFERROR(VLOOKUP(A86,Projection!$B$3:$D$13,3,1),0)</f>
        <v>118429.36111104004</v>
      </c>
      <c r="H86" s="19"/>
      <c r="I86" s="19"/>
      <c r="J86" s="17">
        <f t="shared" si="9"/>
        <v>94743.488888832027</v>
      </c>
      <c r="K86">
        <f t="shared" si="6"/>
        <v>56718.447762269054</v>
      </c>
      <c r="L86" s="17">
        <f t="shared" si="7"/>
        <v>94743.488888832027</v>
      </c>
      <c r="M86">
        <f t="shared" si="8"/>
        <v>56718.447762269054</v>
      </c>
    </row>
    <row r="87" spans="1:13" x14ac:dyDescent="0.3">
      <c r="A87" s="18">
        <f t="shared" si="10"/>
        <v>81</v>
      </c>
      <c r="B87" s="19"/>
      <c r="C87" s="19"/>
      <c r="D87" s="17">
        <f>IFERROR(VLOOKUP(A87,Projection!$H$3:$I$14,2,FALSE),0)</f>
        <v>0</v>
      </c>
      <c r="E87" s="19">
        <f>G86*Input_Model!$C$11</f>
        <v>23685.87222220801</v>
      </c>
      <c r="F87" s="19"/>
      <c r="G87" s="17">
        <f>IFERROR(VLOOKUP(A87,Projection!$B$3:$D$13,3,1),0)</f>
        <v>118429.36111104004</v>
      </c>
      <c r="H87" s="19"/>
      <c r="I87" s="19"/>
      <c r="J87" s="17">
        <f t="shared" si="9"/>
        <v>94743.488888832027</v>
      </c>
      <c r="K87">
        <f t="shared" si="6"/>
        <v>56355.852510342585</v>
      </c>
      <c r="L87" s="17">
        <f t="shared" si="7"/>
        <v>94743.488888832027</v>
      </c>
      <c r="M87">
        <f t="shared" si="8"/>
        <v>56355.852510342585</v>
      </c>
    </row>
    <row r="88" spans="1:13" x14ac:dyDescent="0.3">
      <c r="A88" s="18">
        <f t="shared" si="10"/>
        <v>82</v>
      </c>
      <c r="B88" s="19"/>
      <c r="C88" s="19"/>
      <c r="D88" s="17">
        <f>IFERROR(VLOOKUP(A88,Projection!$H$3:$I$14,2,FALSE),0)</f>
        <v>0</v>
      </c>
      <c r="E88" s="19">
        <f>G87*Input_Model!$C$11</f>
        <v>23685.87222220801</v>
      </c>
      <c r="F88" s="19"/>
      <c r="G88" s="17">
        <f>IFERROR(VLOOKUP(A88,Projection!$B$3:$D$13,3,1),0)</f>
        <v>118429.36111104004</v>
      </c>
      <c r="H88" s="19"/>
      <c r="I88" s="19"/>
      <c r="J88" s="17">
        <f t="shared" si="9"/>
        <v>94743.488888832027</v>
      </c>
      <c r="K88">
        <f t="shared" si="6"/>
        <v>55995.575292881222</v>
      </c>
      <c r="L88" s="17">
        <f t="shared" si="7"/>
        <v>94743.488888832027</v>
      </c>
      <c r="M88">
        <f t="shared" si="8"/>
        <v>55995.575292881222</v>
      </c>
    </row>
    <row r="89" spans="1:13" x14ac:dyDescent="0.3">
      <c r="A89" s="18">
        <f t="shared" si="10"/>
        <v>83</v>
      </c>
      <c r="B89" s="19"/>
      <c r="C89" s="19"/>
      <c r="D89" s="17">
        <f>IFERROR(VLOOKUP(A89,Projection!$H$3:$I$14,2,FALSE),0)</f>
        <v>0</v>
      </c>
      <c r="E89" s="19">
        <f>G88*Input_Model!$C$11</f>
        <v>23685.87222220801</v>
      </c>
      <c r="F89" s="19"/>
      <c r="G89" s="17">
        <f>IFERROR(VLOOKUP(A89,Projection!$B$3:$D$13,3,1),0)</f>
        <v>118429.36111104004</v>
      </c>
      <c r="H89" s="19"/>
      <c r="I89" s="19"/>
      <c r="J89" s="17">
        <f t="shared" si="9"/>
        <v>94743.488888832027</v>
      </c>
      <c r="K89">
        <f t="shared" si="6"/>
        <v>55637.601290927036</v>
      </c>
      <c r="L89" s="17">
        <f t="shared" si="7"/>
        <v>94743.488888832027</v>
      </c>
      <c r="M89">
        <f t="shared" si="8"/>
        <v>55637.601290927036</v>
      </c>
    </row>
    <row r="90" spans="1:13" x14ac:dyDescent="0.3">
      <c r="A90" s="18">
        <f t="shared" si="10"/>
        <v>84</v>
      </c>
      <c r="B90" s="19"/>
      <c r="C90" s="19"/>
      <c r="D90" s="17">
        <f>IFERROR(VLOOKUP(A90,Projection!$H$3:$I$14,2,FALSE),0)</f>
        <v>28142.008453125003</v>
      </c>
      <c r="E90" s="19">
        <f>G89*Input_Model!$C$11</f>
        <v>23685.87222220801</v>
      </c>
      <c r="F90" s="19"/>
      <c r="G90" s="17">
        <f>IFERROR(VLOOKUP(A90,Projection!$B$3:$D$13,3,1),0)</f>
        <v>118429.36111104004</v>
      </c>
      <c r="H90" s="19"/>
      <c r="I90" s="19"/>
      <c r="J90" s="17">
        <f t="shared" si="9"/>
        <v>66601.480435707024</v>
      </c>
      <c r="K90">
        <f t="shared" si="6"/>
        <v>38861.324144473961</v>
      </c>
      <c r="L90" s="17">
        <f t="shared" si="7"/>
        <v>66601.480435707024</v>
      </c>
      <c r="M90">
        <f t="shared" si="8"/>
        <v>38861.324144473961</v>
      </c>
    </row>
    <row r="91" spans="1:13" x14ac:dyDescent="0.3">
      <c r="A91" s="18">
        <f t="shared" si="10"/>
        <v>85</v>
      </c>
      <c r="B91" s="19"/>
      <c r="C91" s="19"/>
      <c r="D91" s="17">
        <f>IFERROR(VLOOKUP(A91,Projection!$H$3:$I$14,2,FALSE),0)</f>
        <v>0</v>
      </c>
      <c r="E91" s="19">
        <f>G90*Input_Model!$C$11</f>
        <v>23685.87222220801</v>
      </c>
      <c r="F91" s="19"/>
      <c r="G91" s="17">
        <f>IFERROR(VLOOKUP(A91,Projection!$B$3:$D$13,3,1),0)</f>
        <v>118429.36111104004</v>
      </c>
      <c r="H91" s="19"/>
      <c r="I91" s="19"/>
      <c r="J91" s="17">
        <f t="shared" si="9"/>
        <v>94743.488888832027</v>
      </c>
      <c r="K91">
        <f t="shared" si="6"/>
        <v>54928.504130783273</v>
      </c>
      <c r="L91" s="17">
        <f t="shared" si="7"/>
        <v>94743.488888832027</v>
      </c>
      <c r="M91">
        <f t="shared" si="8"/>
        <v>54928.504130783273</v>
      </c>
    </row>
    <row r="92" spans="1:13" x14ac:dyDescent="0.3">
      <c r="A92" s="18">
        <f t="shared" si="10"/>
        <v>86</v>
      </c>
      <c r="B92" s="19"/>
      <c r="C92" s="19"/>
      <c r="D92" s="17">
        <f>IFERROR(VLOOKUP(A92,Projection!$H$3:$I$14,2,FALSE),0)</f>
        <v>0</v>
      </c>
      <c r="E92" s="19">
        <f>G91*Input_Model!$C$11</f>
        <v>23685.87222220801</v>
      </c>
      <c r="F92" s="19"/>
      <c r="G92" s="17">
        <f>IFERROR(VLOOKUP(A92,Projection!$B$3:$D$13,3,1),0)</f>
        <v>118429.36111104004</v>
      </c>
      <c r="H92" s="19"/>
      <c r="I92" s="19"/>
      <c r="J92" s="17">
        <f t="shared" si="9"/>
        <v>94743.488888832027</v>
      </c>
      <c r="K92">
        <f t="shared" si="6"/>
        <v>54577.351805939601</v>
      </c>
      <c r="L92" s="17">
        <f t="shared" si="7"/>
        <v>94743.488888832027</v>
      </c>
      <c r="M92">
        <f t="shared" si="8"/>
        <v>54577.351805939601</v>
      </c>
    </row>
    <row r="93" spans="1:13" x14ac:dyDescent="0.3">
      <c r="A93" s="18">
        <f t="shared" si="10"/>
        <v>87</v>
      </c>
      <c r="B93" s="19"/>
      <c r="C93" s="19"/>
      <c r="D93" s="17">
        <f>IFERROR(VLOOKUP(A93,Projection!$H$3:$I$14,2,FALSE),0)</f>
        <v>0</v>
      </c>
      <c r="E93" s="19">
        <f>G92*Input_Model!$C$11</f>
        <v>23685.87222220801</v>
      </c>
      <c r="F93" s="19"/>
      <c r="G93" s="17">
        <f>IFERROR(VLOOKUP(A93,Projection!$B$3:$D$13,3,1),0)</f>
        <v>118429.36111104004</v>
      </c>
      <c r="H93" s="19"/>
      <c r="I93" s="19"/>
      <c r="J93" s="17">
        <f t="shared" si="9"/>
        <v>94743.488888832027</v>
      </c>
      <c r="K93">
        <f t="shared" si="6"/>
        <v>54228.44436209523</v>
      </c>
      <c r="L93" s="17">
        <f t="shared" si="7"/>
        <v>94743.488888832027</v>
      </c>
      <c r="M93">
        <f t="shared" si="8"/>
        <v>54228.44436209523</v>
      </c>
    </row>
    <row r="94" spans="1:13" x14ac:dyDescent="0.3">
      <c r="A94" s="18">
        <f t="shared" si="10"/>
        <v>88</v>
      </c>
      <c r="B94" s="19"/>
      <c r="C94" s="19"/>
      <c r="D94" s="17">
        <f>IFERROR(VLOOKUP(A94,Projection!$H$3:$I$14,2,FALSE),0)</f>
        <v>0</v>
      </c>
      <c r="E94" s="19">
        <f>G93*Input_Model!$C$11</f>
        <v>23685.87222220801</v>
      </c>
      <c r="F94" s="19"/>
      <c r="G94" s="17">
        <f>IFERROR(VLOOKUP(A94,Projection!$B$3:$D$13,3,1),0)</f>
        <v>118429.36111104004</v>
      </c>
      <c r="H94" s="19"/>
      <c r="I94" s="19"/>
      <c r="J94" s="17">
        <f t="shared" si="9"/>
        <v>94743.488888832027</v>
      </c>
      <c r="K94">
        <f t="shared" si="6"/>
        <v>53881.767447954888</v>
      </c>
      <c r="L94" s="17">
        <f t="shared" si="7"/>
        <v>94743.488888832027</v>
      </c>
      <c r="M94">
        <f t="shared" si="8"/>
        <v>53881.767447954888</v>
      </c>
    </row>
    <row r="95" spans="1:13" x14ac:dyDescent="0.3">
      <c r="A95" s="18">
        <f t="shared" si="10"/>
        <v>89</v>
      </c>
      <c r="B95" s="19"/>
      <c r="C95" s="19"/>
      <c r="D95" s="17">
        <f>IFERROR(VLOOKUP(A95,Projection!$H$3:$I$14,2,FALSE),0)</f>
        <v>0</v>
      </c>
      <c r="E95" s="19">
        <f>G94*Input_Model!$C$11</f>
        <v>23685.87222220801</v>
      </c>
      <c r="F95" s="19"/>
      <c r="G95" s="17">
        <f>IFERROR(VLOOKUP(A95,Projection!$B$3:$D$13,3,1),0)</f>
        <v>118429.36111104004</v>
      </c>
      <c r="H95" s="19"/>
      <c r="I95" s="19"/>
      <c r="J95" s="17">
        <f t="shared" si="9"/>
        <v>94743.488888832027</v>
      </c>
      <c r="K95">
        <f t="shared" si="6"/>
        <v>53537.306803969652</v>
      </c>
      <c r="L95" s="17">
        <f t="shared" si="7"/>
        <v>94743.488888832027</v>
      </c>
      <c r="M95">
        <f t="shared" si="8"/>
        <v>53537.306803969652</v>
      </c>
    </row>
    <row r="96" spans="1:13" x14ac:dyDescent="0.3">
      <c r="A96" s="18">
        <f t="shared" si="10"/>
        <v>90</v>
      </c>
      <c r="B96" s="19"/>
      <c r="C96" s="19"/>
      <c r="D96" s="17">
        <f>IFERROR(VLOOKUP(A96,Projection!$H$3:$I$14,2,FALSE),0)</f>
        <v>0</v>
      </c>
      <c r="E96" s="19">
        <f>G95*Input_Model!$C$11</f>
        <v>23685.87222220801</v>
      </c>
      <c r="F96" s="19"/>
      <c r="G96" s="17">
        <f>IFERROR(VLOOKUP(A96,Projection!$B$3:$D$13,3,1),0)</f>
        <v>132640.88444436484</v>
      </c>
      <c r="H96" s="19"/>
      <c r="I96" s="19"/>
      <c r="J96" s="17">
        <f t="shared" si="9"/>
        <v>108955.01222215683</v>
      </c>
      <c r="K96">
        <f t="shared" si="6"/>
        <v>61174.305501013034</v>
      </c>
      <c r="L96" s="17">
        <f t="shared" si="7"/>
        <v>108955.01222215683</v>
      </c>
      <c r="M96">
        <f t="shared" si="8"/>
        <v>61174.305501013034</v>
      </c>
    </row>
    <row r="97" spans="1:13" x14ac:dyDescent="0.3">
      <c r="A97" s="18">
        <f t="shared" si="10"/>
        <v>91</v>
      </c>
      <c r="B97" s="19"/>
      <c r="C97" s="19"/>
      <c r="D97" s="17">
        <f>IFERROR(VLOOKUP(A97,Projection!$H$3:$I$14,2,FALSE),0)</f>
        <v>0</v>
      </c>
      <c r="E97" s="19">
        <f>G96*Input_Model!$C$11</f>
        <v>26528.176888872971</v>
      </c>
      <c r="F97" s="19"/>
      <c r="G97" s="17">
        <f>IFERROR(VLOOKUP(A97,Projection!$B$3:$D$13,3,1),0)</f>
        <v>132640.88444436484</v>
      </c>
      <c r="H97" s="19"/>
      <c r="I97" s="19"/>
      <c r="J97" s="17">
        <f t="shared" si="9"/>
        <v>106112.70755549187</v>
      </c>
      <c r="K97">
        <f t="shared" si="6"/>
        <v>59197.575072703556</v>
      </c>
      <c r="L97" s="17">
        <f t="shared" si="7"/>
        <v>106112.70755549187</v>
      </c>
      <c r="M97">
        <f t="shared" si="8"/>
        <v>59197.575072703556</v>
      </c>
    </row>
    <row r="98" spans="1:13" x14ac:dyDescent="0.3">
      <c r="A98" s="18">
        <f t="shared" si="10"/>
        <v>92</v>
      </c>
      <c r="B98" s="19"/>
      <c r="C98" s="19"/>
      <c r="D98" s="17">
        <f>IFERROR(VLOOKUP(A98,Projection!$H$3:$I$14,2,FALSE),0)</f>
        <v>0</v>
      </c>
      <c r="E98" s="19">
        <f>G97*Input_Model!$C$11</f>
        <v>26528.176888872971</v>
      </c>
      <c r="F98" s="19"/>
      <c r="G98" s="17">
        <f>IFERROR(VLOOKUP(A98,Projection!$B$3:$D$13,3,1),0)</f>
        <v>132640.88444436484</v>
      </c>
      <c r="H98" s="19"/>
      <c r="I98" s="19"/>
      <c r="J98" s="17">
        <f t="shared" si="9"/>
        <v>106112.70755549187</v>
      </c>
      <c r="K98">
        <f t="shared" si="6"/>
        <v>58819.131012723454</v>
      </c>
      <c r="L98" s="17">
        <f t="shared" si="7"/>
        <v>106112.70755549187</v>
      </c>
      <c r="M98">
        <f t="shared" si="8"/>
        <v>58819.131012723454</v>
      </c>
    </row>
    <row r="99" spans="1:13" x14ac:dyDescent="0.3">
      <c r="A99" s="18">
        <f t="shared" si="10"/>
        <v>93</v>
      </c>
      <c r="B99" s="19"/>
      <c r="C99" s="19"/>
      <c r="D99" s="17">
        <f>IFERROR(VLOOKUP(A99,Projection!$H$3:$I$14,2,FALSE),0)</f>
        <v>0</v>
      </c>
      <c r="E99" s="19">
        <f>G98*Input_Model!$C$11</f>
        <v>26528.176888872971</v>
      </c>
      <c r="F99" s="19"/>
      <c r="G99" s="17">
        <f>IFERROR(VLOOKUP(A99,Projection!$B$3:$D$13,3,1),0)</f>
        <v>132640.88444436484</v>
      </c>
      <c r="H99" s="19"/>
      <c r="I99" s="19"/>
      <c r="J99" s="17">
        <f t="shared" si="9"/>
        <v>106112.70755549187</v>
      </c>
      <c r="K99">
        <f t="shared" si="6"/>
        <v>58443.106307021939</v>
      </c>
      <c r="L99" s="17">
        <f t="shared" si="7"/>
        <v>106112.70755549187</v>
      </c>
      <c r="M99">
        <f t="shared" si="8"/>
        <v>58443.106307021939</v>
      </c>
    </row>
    <row r="100" spans="1:13" x14ac:dyDescent="0.3">
      <c r="A100" s="18">
        <f t="shared" si="10"/>
        <v>94</v>
      </c>
      <c r="B100" s="19"/>
      <c r="C100" s="19"/>
      <c r="D100" s="17">
        <f>IFERROR(VLOOKUP(A100,Projection!$H$3:$I$14,2,FALSE),0)</f>
        <v>0</v>
      </c>
      <c r="E100" s="19">
        <f>G99*Input_Model!$C$11</f>
        <v>26528.176888872971</v>
      </c>
      <c r="F100" s="19"/>
      <c r="G100" s="17">
        <f>IFERROR(VLOOKUP(A100,Projection!$B$3:$D$13,3,1),0)</f>
        <v>132640.88444436484</v>
      </c>
      <c r="H100" s="19"/>
      <c r="I100" s="19"/>
      <c r="J100" s="17">
        <f t="shared" si="9"/>
        <v>106112.70755549187</v>
      </c>
      <c r="K100">
        <f t="shared" si="6"/>
        <v>58069.485488913866</v>
      </c>
      <c r="L100" s="17">
        <f t="shared" si="7"/>
        <v>106112.70755549187</v>
      </c>
      <c r="M100">
        <f t="shared" si="8"/>
        <v>58069.485488913866</v>
      </c>
    </row>
    <row r="101" spans="1:13" x14ac:dyDescent="0.3">
      <c r="A101" s="18">
        <f t="shared" si="10"/>
        <v>95</v>
      </c>
      <c r="B101" s="19"/>
      <c r="C101" s="19"/>
      <c r="D101" s="17">
        <f>IFERROR(VLOOKUP(A101,Projection!$H$3:$I$14,2,FALSE),0)</f>
        <v>0</v>
      </c>
      <c r="E101" s="19">
        <f>G100*Input_Model!$C$11</f>
        <v>26528.176888872971</v>
      </c>
      <c r="F101" s="19"/>
      <c r="G101" s="17">
        <f>IFERROR(VLOOKUP(A101,Projection!$B$3:$D$13,3,1),0)</f>
        <v>132640.88444436484</v>
      </c>
      <c r="H101" s="19"/>
      <c r="I101" s="19"/>
      <c r="J101" s="17">
        <f t="shared" si="9"/>
        <v>106112.70755549187</v>
      </c>
      <c r="K101">
        <f t="shared" si="6"/>
        <v>57698.253190590993</v>
      </c>
      <c r="L101" s="17">
        <f t="shared" si="7"/>
        <v>106112.70755549187</v>
      </c>
      <c r="M101">
        <f t="shared" si="8"/>
        <v>57698.253190590993</v>
      </c>
    </row>
    <row r="102" spans="1:13" x14ac:dyDescent="0.3">
      <c r="A102" s="18">
        <f t="shared" si="10"/>
        <v>96</v>
      </c>
      <c r="B102" s="19"/>
      <c r="C102" s="19"/>
      <c r="D102" s="17">
        <f>IFERROR(VLOOKUP(A102,Projection!$H$3:$I$14,2,FALSE),0)</f>
        <v>29549.108875781254</v>
      </c>
      <c r="E102" s="19">
        <f>G101*Input_Model!$C$11</f>
        <v>26528.176888872971</v>
      </c>
      <c r="F102" s="19"/>
      <c r="G102" s="17">
        <f>IFERROR(VLOOKUP(A102,Projection!$B$3:$D$13,3,1),0)</f>
        <v>132640.88444436484</v>
      </c>
      <c r="H102" s="19"/>
      <c r="I102" s="19"/>
      <c r="J102" s="17">
        <f t="shared" si="9"/>
        <v>76563.598679710616</v>
      </c>
      <c r="K102">
        <f t="shared" si="6"/>
        <v>41364.930052144198</v>
      </c>
      <c r="L102" s="17">
        <f t="shared" si="7"/>
        <v>76563.598679710616</v>
      </c>
      <c r="M102">
        <f t="shared" si="8"/>
        <v>41364.930052144198</v>
      </c>
    </row>
    <row r="103" spans="1:13" x14ac:dyDescent="0.3">
      <c r="A103" s="18">
        <f t="shared" si="10"/>
        <v>97</v>
      </c>
      <c r="B103" s="19"/>
      <c r="C103" s="19"/>
      <c r="D103" s="17">
        <f>IFERROR(VLOOKUP(A103,Projection!$H$3:$I$14,2,FALSE),0)</f>
        <v>0</v>
      </c>
      <c r="E103" s="19">
        <f>G102*Input_Model!$C$11</f>
        <v>26528.176888872971</v>
      </c>
      <c r="F103" s="19"/>
      <c r="G103" s="17">
        <f>IFERROR(VLOOKUP(A103,Projection!$B$3:$D$13,3,1),0)</f>
        <v>132640.88444436484</v>
      </c>
      <c r="H103" s="19"/>
      <c r="I103" s="19"/>
      <c r="J103" s="17">
        <f t="shared" si="9"/>
        <v>106112.70755549187</v>
      </c>
      <c r="K103">
        <f t="shared" si="6"/>
        <v>56962.893172664124</v>
      </c>
      <c r="L103" s="17">
        <f t="shared" si="7"/>
        <v>106112.70755549187</v>
      </c>
      <c r="M103">
        <f t="shared" si="8"/>
        <v>56962.893172664124</v>
      </c>
    </row>
    <row r="104" spans="1:13" x14ac:dyDescent="0.3">
      <c r="A104" s="18">
        <f t="shared" si="10"/>
        <v>98</v>
      </c>
      <c r="B104" s="19"/>
      <c r="C104" s="19"/>
      <c r="D104" s="17">
        <f>IFERROR(VLOOKUP(A104,Projection!$H$3:$I$14,2,FALSE),0)</f>
        <v>0</v>
      </c>
      <c r="E104" s="19">
        <f>G103*Input_Model!$C$11</f>
        <v>26528.176888872971</v>
      </c>
      <c r="F104" s="19"/>
      <c r="G104" s="17">
        <f>IFERROR(VLOOKUP(A104,Projection!$B$3:$D$13,3,1),0)</f>
        <v>132640.88444436484</v>
      </c>
      <c r="H104" s="19"/>
      <c r="I104" s="19"/>
      <c r="J104" s="17">
        <f t="shared" si="9"/>
        <v>106112.70755549187</v>
      </c>
      <c r="K104">
        <f t="shared" si="6"/>
        <v>56598.735206159588</v>
      </c>
      <c r="L104" s="17">
        <f t="shared" si="7"/>
        <v>106112.70755549187</v>
      </c>
      <c r="M104">
        <f t="shared" si="8"/>
        <v>56598.735206159588</v>
      </c>
    </row>
    <row r="105" spans="1:13" x14ac:dyDescent="0.3">
      <c r="A105" s="18">
        <f t="shared" si="10"/>
        <v>99</v>
      </c>
      <c r="B105" s="19"/>
      <c r="C105" s="19"/>
      <c r="D105" s="17">
        <f>IFERROR(VLOOKUP(A105,Projection!$H$3:$I$14,2,FALSE),0)</f>
        <v>0</v>
      </c>
      <c r="E105" s="19">
        <f>G104*Input_Model!$C$11</f>
        <v>26528.176888872971</v>
      </c>
      <c r="F105" s="19"/>
      <c r="G105" s="17">
        <f>IFERROR(VLOOKUP(A105,Projection!$B$3:$D$13,3,1),0)</f>
        <v>132640.88444436484</v>
      </c>
      <c r="H105" s="19"/>
      <c r="I105" s="19"/>
      <c r="J105" s="17">
        <f t="shared" si="9"/>
        <v>106112.70755549187</v>
      </c>
      <c r="K105">
        <f t="shared" si="6"/>
        <v>56236.905264395049</v>
      </c>
      <c r="L105" s="17">
        <f t="shared" si="7"/>
        <v>106112.70755549187</v>
      </c>
      <c r="M105">
        <f t="shared" si="8"/>
        <v>56236.905264395049</v>
      </c>
    </row>
    <row r="106" spans="1:13" x14ac:dyDescent="0.3">
      <c r="A106" s="18">
        <f t="shared" si="10"/>
        <v>100</v>
      </c>
      <c r="B106" s="19"/>
      <c r="C106" s="19"/>
      <c r="D106" s="17">
        <f>IFERROR(VLOOKUP(A106,Projection!$H$3:$I$14,2,FALSE),0)</f>
        <v>0</v>
      </c>
      <c r="E106" s="19">
        <f>G105*Input_Model!$C$11</f>
        <v>26528.176888872971</v>
      </c>
      <c r="F106" s="19"/>
      <c r="G106" s="17">
        <f>IFERROR(VLOOKUP(A106,Projection!$B$3:$D$13,3,1),0)</f>
        <v>132640.88444436484</v>
      </c>
      <c r="H106" s="19"/>
      <c r="I106" s="19"/>
      <c r="J106" s="17">
        <f t="shared" si="9"/>
        <v>106112.70755549187</v>
      </c>
      <c r="K106">
        <f t="shared" si="6"/>
        <v>55877.388464545802</v>
      </c>
      <c r="L106" s="17">
        <f t="shared" si="7"/>
        <v>106112.70755549187</v>
      </c>
      <c r="M106">
        <f t="shared" si="8"/>
        <v>55877.388464545802</v>
      </c>
    </row>
    <row r="107" spans="1:13" x14ac:dyDescent="0.3">
      <c r="A107" s="18">
        <f t="shared" si="10"/>
        <v>101</v>
      </c>
      <c r="B107" s="19"/>
      <c r="C107" s="19"/>
      <c r="D107" s="17">
        <f>IFERROR(VLOOKUP(A107,Projection!$H$3:$I$14,2,FALSE),0)</f>
        <v>0</v>
      </c>
      <c r="E107" s="19">
        <f>G106*Input_Model!$C$11</f>
        <v>26528.176888872971</v>
      </c>
      <c r="F107" s="19"/>
      <c r="G107" s="17">
        <f>IFERROR(VLOOKUP(A107,Projection!$B$3:$D$13,3,1),0)</f>
        <v>132640.88444436484</v>
      </c>
      <c r="H107" s="19"/>
      <c r="I107" s="19"/>
      <c r="J107" s="17">
        <f t="shared" si="9"/>
        <v>106112.70755549187</v>
      </c>
      <c r="K107">
        <f t="shared" si="6"/>
        <v>55520.170018931487</v>
      </c>
      <c r="L107" s="17">
        <f t="shared" si="7"/>
        <v>106112.70755549187</v>
      </c>
      <c r="M107">
        <f t="shared" si="8"/>
        <v>55520.170018931487</v>
      </c>
    </row>
    <row r="108" spans="1:13" x14ac:dyDescent="0.3">
      <c r="A108" s="18">
        <f t="shared" si="10"/>
        <v>102</v>
      </c>
      <c r="B108" s="19"/>
      <c r="C108" s="19"/>
      <c r="D108" s="17">
        <f>IFERROR(VLOOKUP(A108,Projection!$H$3:$I$14,2,FALSE),0)</f>
        <v>0</v>
      </c>
      <c r="E108" s="19">
        <f>G107*Input_Model!$C$11</f>
        <v>26528.176888872971</v>
      </c>
      <c r="F108" s="19"/>
      <c r="G108" s="17">
        <f>IFERROR(VLOOKUP(A108,Projection!$B$3:$D$13,3,1),0)</f>
        <v>148557.79057768863</v>
      </c>
      <c r="H108" s="19"/>
      <c r="I108" s="19"/>
      <c r="J108" s="17">
        <f t="shared" si="9"/>
        <v>122029.61368881566</v>
      </c>
      <c r="K108">
        <f t="shared" si="6"/>
        <v>63440.02051956908</v>
      </c>
      <c r="L108" s="17">
        <f t="shared" si="7"/>
        <v>122029.61368881566</v>
      </c>
      <c r="M108">
        <f t="shared" si="8"/>
        <v>63440.02051956908</v>
      </c>
    </row>
    <row r="109" spans="1:13" x14ac:dyDescent="0.3">
      <c r="A109" s="18">
        <f t="shared" si="10"/>
        <v>103</v>
      </c>
      <c r="B109" s="19"/>
      <c r="C109" s="19"/>
      <c r="D109" s="17">
        <f>IFERROR(VLOOKUP(A109,Projection!$H$3:$I$14,2,FALSE),0)</f>
        <v>0</v>
      </c>
      <c r="E109" s="19">
        <f>G108*Input_Model!$C$11</f>
        <v>29711.558115537729</v>
      </c>
      <c r="F109" s="19"/>
      <c r="G109" s="17">
        <f>IFERROR(VLOOKUP(A109,Projection!$B$3:$D$13,3,1),0)</f>
        <v>148557.79057768863</v>
      </c>
      <c r="H109" s="19"/>
      <c r="I109" s="19"/>
      <c r="J109" s="17">
        <f t="shared" si="9"/>
        <v>118846.2324621509</v>
      </c>
      <c r="K109">
        <f t="shared" si="6"/>
        <v>61390.077853174051</v>
      </c>
      <c r="L109" s="17">
        <f t="shared" si="7"/>
        <v>118846.2324621509</v>
      </c>
      <c r="M109">
        <f t="shared" si="8"/>
        <v>61390.077853174051</v>
      </c>
    </row>
    <row r="110" spans="1:13" x14ac:dyDescent="0.3">
      <c r="A110" s="18">
        <f t="shared" si="10"/>
        <v>104</v>
      </c>
      <c r="B110" s="19"/>
      <c r="C110" s="19"/>
      <c r="D110" s="17">
        <f>IFERROR(VLOOKUP(A110,Projection!$H$3:$I$14,2,FALSE),0)</f>
        <v>0</v>
      </c>
      <c r="E110" s="19">
        <f>G109*Input_Model!$C$11</f>
        <v>29711.558115537729</v>
      </c>
      <c r="F110" s="19"/>
      <c r="G110" s="17">
        <f>IFERROR(VLOOKUP(A110,Projection!$B$3:$D$13,3,1),0)</f>
        <v>148557.79057768863</v>
      </c>
      <c r="H110" s="19"/>
      <c r="I110" s="19"/>
      <c r="J110" s="17">
        <f t="shared" si="9"/>
        <v>118846.2324621509</v>
      </c>
      <c r="K110">
        <f t="shared" si="6"/>
        <v>60997.61734652803</v>
      </c>
      <c r="L110" s="17">
        <f t="shared" si="7"/>
        <v>118846.2324621509</v>
      </c>
      <c r="M110">
        <f t="shared" si="8"/>
        <v>60997.61734652803</v>
      </c>
    </row>
    <row r="111" spans="1:13" x14ac:dyDescent="0.3">
      <c r="A111" s="18">
        <f t="shared" si="10"/>
        <v>105</v>
      </c>
      <c r="B111" s="19"/>
      <c r="C111" s="19"/>
      <c r="D111" s="17">
        <f>IFERROR(VLOOKUP(A111,Projection!$H$3:$I$14,2,FALSE),0)</f>
        <v>0</v>
      </c>
      <c r="E111" s="19">
        <f>G110*Input_Model!$C$11</f>
        <v>29711.558115537729</v>
      </c>
      <c r="F111" s="19"/>
      <c r="G111" s="17">
        <f>IFERROR(VLOOKUP(A111,Projection!$B$3:$D$13,3,1),0)</f>
        <v>148557.79057768863</v>
      </c>
      <c r="H111" s="19"/>
      <c r="I111" s="19"/>
      <c r="J111" s="17">
        <f t="shared" si="9"/>
        <v>118846.2324621509</v>
      </c>
      <c r="K111">
        <f t="shared" si="6"/>
        <v>60607.665799874609</v>
      </c>
      <c r="L111" s="17">
        <f t="shared" si="7"/>
        <v>118846.2324621509</v>
      </c>
      <c r="M111">
        <f t="shared" si="8"/>
        <v>60607.665799874609</v>
      </c>
    </row>
    <row r="112" spans="1:13" x14ac:dyDescent="0.3">
      <c r="A112" s="18">
        <f t="shared" si="10"/>
        <v>106</v>
      </c>
      <c r="B112" s="19"/>
      <c r="C112" s="19"/>
      <c r="D112" s="17">
        <f>IFERROR(VLOOKUP(A112,Projection!$H$3:$I$14,2,FALSE),0)</f>
        <v>0</v>
      </c>
      <c r="E112" s="19">
        <f>G111*Input_Model!$C$11</f>
        <v>29711.558115537729</v>
      </c>
      <c r="F112" s="19"/>
      <c r="G112" s="17">
        <f>IFERROR(VLOOKUP(A112,Projection!$B$3:$D$13,3,1),0)</f>
        <v>148557.79057768863</v>
      </c>
      <c r="H112" s="19"/>
      <c r="I112" s="19"/>
      <c r="J112" s="17">
        <f t="shared" si="9"/>
        <v>118846.2324621509</v>
      </c>
      <c r="K112">
        <f t="shared" si="6"/>
        <v>60220.207173688446</v>
      </c>
      <c r="L112" s="17">
        <f t="shared" si="7"/>
        <v>118846.2324621509</v>
      </c>
      <c r="M112">
        <f t="shared" si="8"/>
        <v>60220.207173688446</v>
      </c>
    </row>
    <row r="113" spans="1:13" x14ac:dyDescent="0.3">
      <c r="A113" s="18">
        <f t="shared" si="10"/>
        <v>107</v>
      </c>
      <c r="B113" s="19"/>
      <c r="C113" s="19"/>
      <c r="D113" s="17">
        <f>IFERROR(VLOOKUP(A113,Projection!$H$3:$I$14,2,FALSE),0)</f>
        <v>0</v>
      </c>
      <c r="E113" s="19">
        <f>G112*Input_Model!$C$11</f>
        <v>29711.558115537729</v>
      </c>
      <c r="F113" s="19"/>
      <c r="G113" s="17">
        <f>IFERROR(VLOOKUP(A113,Projection!$B$3:$D$13,3,1),0)</f>
        <v>148557.79057768863</v>
      </c>
      <c r="H113" s="19"/>
      <c r="I113" s="19"/>
      <c r="J113" s="17">
        <f t="shared" si="9"/>
        <v>118846.2324621509</v>
      </c>
      <c r="K113">
        <f t="shared" si="6"/>
        <v>59835.225530983254</v>
      </c>
      <c r="L113" s="17">
        <f t="shared" si="7"/>
        <v>118846.2324621509</v>
      </c>
      <c r="M113">
        <f t="shared" si="8"/>
        <v>59835.225530983254</v>
      </c>
    </row>
    <row r="114" spans="1:13" x14ac:dyDescent="0.3">
      <c r="A114" s="18">
        <f t="shared" si="10"/>
        <v>108</v>
      </c>
      <c r="B114" s="19"/>
      <c r="C114" s="19"/>
      <c r="D114" s="17">
        <f>IFERROR(VLOOKUP(A114,Projection!$H$3:$I$14,2,FALSE),0)</f>
        <v>31026.56431957032</v>
      </c>
      <c r="E114" s="19">
        <f>G113*Input_Model!$C$11</f>
        <v>29711.558115537729</v>
      </c>
      <c r="F114" s="19"/>
      <c r="G114" s="17">
        <f>IFERROR(VLOOKUP(A114,Projection!$B$3:$D$13,3,1),0)</f>
        <v>148557.79057768863</v>
      </c>
      <c r="H114" s="19"/>
      <c r="I114" s="19"/>
      <c r="J114" s="17">
        <f t="shared" si="9"/>
        <v>87819.668142580587</v>
      </c>
      <c r="K114">
        <f t="shared" si="6"/>
        <v>43931.698282153433</v>
      </c>
      <c r="L114" s="17">
        <f t="shared" si="7"/>
        <v>87819.668142580587</v>
      </c>
      <c r="M114">
        <f t="shared" si="8"/>
        <v>43931.698282153433</v>
      </c>
    </row>
    <row r="115" spans="1:13" x14ac:dyDescent="0.3">
      <c r="A115" s="18">
        <f t="shared" si="10"/>
        <v>109</v>
      </c>
      <c r="B115" s="19"/>
      <c r="C115" s="19"/>
      <c r="D115" s="17">
        <f>IFERROR(VLOOKUP(A115,Projection!$H$3:$I$14,2,FALSE),0)</f>
        <v>0</v>
      </c>
      <c r="E115" s="19">
        <f>G114*Input_Model!$C$11</f>
        <v>29711.558115537729</v>
      </c>
      <c r="F115" s="19"/>
      <c r="G115" s="17">
        <f>IFERROR(VLOOKUP(A115,Projection!$B$3:$D$13,3,1),0)</f>
        <v>148557.79057768863</v>
      </c>
      <c r="H115" s="19"/>
      <c r="I115" s="19"/>
      <c r="J115" s="17">
        <f t="shared" si="9"/>
        <v>118846.2324621509</v>
      </c>
      <c r="K115">
        <f t="shared" si="6"/>
        <v>59072.62995683687</v>
      </c>
      <c r="L115" s="17">
        <f t="shared" si="7"/>
        <v>118846.2324621509</v>
      </c>
      <c r="M115">
        <f t="shared" si="8"/>
        <v>59072.62995683687</v>
      </c>
    </row>
    <row r="116" spans="1:13" x14ac:dyDescent="0.3">
      <c r="A116" s="18">
        <f t="shared" si="10"/>
        <v>110</v>
      </c>
      <c r="B116" s="19"/>
      <c r="C116" s="19"/>
      <c r="D116" s="17">
        <f>IFERROR(VLOOKUP(A116,Projection!$H$3:$I$14,2,FALSE),0)</f>
        <v>0</v>
      </c>
      <c r="E116" s="19">
        <f>G115*Input_Model!$C$11</f>
        <v>29711.558115537729</v>
      </c>
      <c r="F116" s="19"/>
      <c r="G116" s="17">
        <f>IFERROR(VLOOKUP(A116,Projection!$B$3:$D$13,3,1),0)</f>
        <v>148557.79057768863</v>
      </c>
      <c r="H116" s="19"/>
      <c r="I116" s="19"/>
      <c r="J116" s="17">
        <f t="shared" si="9"/>
        <v>118846.2324621509</v>
      </c>
      <c r="K116">
        <f t="shared" si="6"/>
        <v>58694.984658239569</v>
      </c>
      <c r="L116" s="17">
        <f t="shared" si="7"/>
        <v>118846.2324621509</v>
      </c>
      <c r="M116">
        <f t="shared" si="8"/>
        <v>58694.984658239569</v>
      </c>
    </row>
    <row r="117" spans="1:13" x14ac:dyDescent="0.3">
      <c r="A117" s="18">
        <f t="shared" si="10"/>
        <v>111</v>
      </c>
      <c r="B117" s="19"/>
      <c r="C117" s="19"/>
      <c r="D117" s="17">
        <f>IFERROR(VLOOKUP(A117,Projection!$H$3:$I$14,2,FALSE),0)</f>
        <v>0</v>
      </c>
      <c r="E117" s="19">
        <f>G116*Input_Model!$C$11</f>
        <v>29711.558115537729</v>
      </c>
      <c r="F117" s="19"/>
      <c r="G117" s="17">
        <f>IFERROR(VLOOKUP(A117,Projection!$B$3:$D$13,3,1),0)</f>
        <v>148557.79057768863</v>
      </c>
      <c r="H117" s="19"/>
      <c r="I117" s="19"/>
      <c r="J117" s="17">
        <f t="shared" si="9"/>
        <v>118846.2324621509</v>
      </c>
      <c r="K117">
        <f t="shared" si="6"/>
        <v>58319.753607520797</v>
      </c>
      <c r="L117" s="17">
        <f t="shared" si="7"/>
        <v>118846.2324621509</v>
      </c>
      <c r="M117">
        <f t="shared" si="8"/>
        <v>58319.753607520797</v>
      </c>
    </row>
    <row r="118" spans="1:13" x14ac:dyDescent="0.3">
      <c r="A118" s="18">
        <f t="shared" si="10"/>
        <v>112</v>
      </c>
      <c r="B118" s="19"/>
      <c r="C118" s="19"/>
      <c r="D118" s="17">
        <f>IFERROR(VLOOKUP(A118,Projection!$H$3:$I$14,2,FALSE),0)</f>
        <v>0</v>
      </c>
      <c r="E118" s="19">
        <f>G117*Input_Model!$C$11</f>
        <v>29711.558115537729</v>
      </c>
      <c r="F118" s="19"/>
      <c r="G118" s="17">
        <f>IFERROR(VLOOKUP(A118,Projection!$B$3:$D$13,3,1),0)</f>
        <v>148557.79057768863</v>
      </c>
      <c r="H118" s="19"/>
      <c r="I118" s="19"/>
      <c r="J118" s="17">
        <f t="shared" si="9"/>
        <v>118846.2324621509</v>
      </c>
      <c r="K118">
        <f t="shared" si="6"/>
        <v>57946.921370640091</v>
      </c>
      <c r="L118" s="17">
        <f t="shared" si="7"/>
        <v>118846.2324621509</v>
      </c>
      <c r="M118">
        <f t="shared" si="8"/>
        <v>57946.921370640091</v>
      </c>
    </row>
    <row r="119" spans="1:13" x14ac:dyDescent="0.3">
      <c r="A119" s="18">
        <f t="shared" si="10"/>
        <v>113</v>
      </c>
      <c r="B119" s="19"/>
      <c r="C119" s="19"/>
      <c r="D119" s="17">
        <f>IFERROR(VLOOKUP(A119,Projection!$H$3:$I$14,2,FALSE),0)</f>
        <v>0</v>
      </c>
      <c r="E119" s="19">
        <f>G118*Input_Model!$C$11</f>
        <v>29711.558115537729</v>
      </c>
      <c r="F119" s="19"/>
      <c r="G119" s="17">
        <f>IFERROR(VLOOKUP(A119,Projection!$B$3:$D$13,3,1),0)</f>
        <v>148557.79057768863</v>
      </c>
      <c r="H119" s="19"/>
      <c r="I119" s="19"/>
      <c r="J119" s="17">
        <f t="shared" si="9"/>
        <v>118846.2324621509</v>
      </c>
      <c r="K119">
        <f t="shared" si="6"/>
        <v>57576.472612225254</v>
      </c>
      <c r="L119" s="17">
        <f t="shared" si="7"/>
        <v>118846.2324621509</v>
      </c>
      <c r="M119">
        <f t="shared" si="8"/>
        <v>57576.472612225254</v>
      </c>
    </row>
    <row r="120" spans="1:13" x14ac:dyDescent="0.3">
      <c r="A120" s="18">
        <f t="shared" si="10"/>
        <v>114</v>
      </c>
      <c r="B120" s="19"/>
      <c r="C120" s="19"/>
      <c r="D120" s="17">
        <f>IFERROR(VLOOKUP(A120,Projection!$H$3:$I$14,2,FALSE),0)</f>
        <v>0</v>
      </c>
      <c r="E120" s="19">
        <f>G119*Input_Model!$C$11</f>
        <v>29711.558115537729</v>
      </c>
      <c r="F120" s="19"/>
      <c r="G120" s="17">
        <f>IFERROR(VLOOKUP(A120,Projection!$B$3:$D$13,3,1),0)</f>
        <v>166384.7254470113</v>
      </c>
      <c r="H120" s="19"/>
      <c r="I120" s="19"/>
      <c r="J120" s="17">
        <f t="shared" si="9"/>
        <v>136673.16733147355</v>
      </c>
      <c r="K120">
        <f t="shared" si="6"/>
        <v>65789.650909182747</v>
      </c>
      <c r="L120" s="17">
        <f t="shared" si="7"/>
        <v>136673.16733147355</v>
      </c>
      <c r="M120">
        <f t="shared" si="8"/>
        <v>65789.650909182747</v>
      </c>
    </row>
    <row r="121" spans="1:13" x14ac:dyDescent="0.3">
      <c r="A121" s="18">
        <f t="shared" si="10"/>
        <v>115</v>
      </c>
      <c r="B121" s="19"/>
      <c r="C121" s="19"/>
      <c r="D121" s="17">
        <f>IFERROR(VLOOKUP(A121,Projection!$H$3:$I$14,2,FALSE),0)</f>
        <v>0</v>
      </c>
      <c r="E121" s="19">
        <f>G120*Input_Model!$C$11</f>
        <v>33276.945089402259</v>
      </c>
      <c r="F121" s="19"/>
      <c r="G121" s="17">
        <f>IFERROR(VLOOKUP(A121,Projection!$B$3:$D$13,3,1),0)</f>
        <v>166384.7254470113</v>
      </c>
      <c r="H121" s="19"/>
      <c r="I121" s="19"/>
      <c r="J121" s="17">
        <f t="shared" si="9"/>
        <v>133107.78035760904</v>
      </c>
      <c r="K121">
        <f t="shared" si="6"/>
        <v>63663.784440328658</v>
      </c>
      <c r="L121" s="17">
        <f t="shared" si="7"/>
        <v>133107.78035760904</v>
      </c>
      <c r="M121">
        <f t="shared" si="8"/>
        <v>63663.784440328658</v>
      </c>
    </row>
    <row r="122" spans="1:13" x14ac:dyDescent="0.3">
      <c r="A122" s="18">
        <f t="shared" si="10"/>
        <v>116</v>
      </c>
      <c r="B122" s="19"/>
      <c r="C122" s="19"/>
      <c r="D122" s="17">
        <f>IFERROR(VLOOKUP(A122,Projection!$H$3:$I$14,2,FALSE),0)</f>
        <v>0</v>
      </c>
      <c r="E122" s="19">
        <f>G121*Input_Model!$C$11</f>
        <v>33276.945089402259</v>
      </c>
      <c r="F122" s="19"/>
      <c r="G122" s="17">
        <f>IFERROR(VLOOKUP(A122,Projection!$B$3:$D$13,3,1),0)</f>
        <v>166384.7254470113</v>
      </c>
      <c r="H122" s="19"/>
      <c r="I122" s="19"/>
      <c r="J122" s="17">
        <f t="shared" si="9"/>
        <v>133107.78035760904</v>
      </c>
      <c r="K122">
        <f t="shared" si="6"/>
        <v>63256.788359362414</v>
      </c>
      <c r="L122" s="17">
        <f t="shared" si="7"/>
        <v>133107.78035760904</v>
      </c>
      <c r="M122">
        <f t="shared" si="8"/>
        <v>63256.788359362414</v>
      </c>
    </row>
    <row r="123" spans="1:13" x14ac:dyDescent="0.3">
      <c r="A123" s="18">
        <f t="shared" si="10"/>
        <v>117</v>
      </c>
      <c r="B123" s="19"/>
      <c r="C123" s="19"/>
      <c r="D123" s="17">
        <f>IFERROR(VLOOKUP(A123,Projection!$H$3:$I$14,2,FALSE),0)</f>
        <v>0</v>
      </c>
      <c r="E123" s="19">
        <f>G122*Input_Model!$C$11</f>
        <v>33276.945089402259</v>
      </c>
      <c r="F123" s="19"/>
      <c r="G123" s="17">
        <f>IFERROR(VLOOKUP(A123,Projection!$B$3:$D$13,3,1),0)</f>
        <v>166384.7254470113</v>
      </c>
      <c r="H123" s="19"/>
      <c r="I123" s="19"/>
      <c r="J123" s="17">
        <f t="shared" si="9"/>
        <v>133107.78035760904</v>
      </c>
      <c r="K123">
        <f t="shared" si="6"/>
        <v>62852.394162832941</v>
      </c>
      <c r="L123" s="17">
        <f t="shared" si="7"/>
        <v>133107.78035760904</v>
      </c>
      <c r="M123">
        <f t="shared" si="8"/>
        <v>62852.394162832941</v>
      </c>
    </row>
    <row r="124" spans="1:13" x14ac:dyDescent="0.3">
      <c r="A124" s="18">
        <f t="shared" si="10"/>
        <v>118</v>
      </c>
      <c r="B124" s="19"/>
      <c r="C124" s="19"/>
      <c r="D124" s="17">
        <f>IFERROR(VLOOKUP(A124,Projection!$H$3:$I$14,2,FALSE),0)</f>
        <v>0</v>
      </c>
      <c r="E124" s="19">
        <f>G123*Input_Model!$C$11</f>
        <v>33276.945089402259</v>
      </c>
      <c r="F124" s="19"/>
      <c r="G124" s="17">
        <f>IFERROR(VLOOKUP(A124,Projection!$B$3:$D$13,3,1),0)</f>
        <v>166384.7254470113</v>
      </c>
      <c r="H124" s="19"/>
      <c r="I124" s="19"/>
      <c r="J124" s="17">
        <f t="shared" si="9"/>
        <v>133107.78035760904</v>
      </c>
      <c r="K124">
        <f t="shared" si="6"/>
        <v>62450.585217158397</v>
      </c>
      <c r="L124" s="17">
        <f t="shared" si="7"/>
        <v>133107.78035760904</v>
      </c>
      <c r="M124">
        <f t="shared" si="8"/>
        <v>62450.585217158397</v>
      </c>
    </row>
    <row r="125" spans="1:13" x14ac:dyDescent="0.3">
      <c r="A125" s="18">
        <f t="shared" si="10"/>
        <v>119</v>
      </c>
      <c r="B125" s="19"/>
      <c r="C125" s="19"/>
      <c r="D125" s="17">
        <f>IFERROR(VLOOKUP(A125,Projection!$H$3:$I$14,2,FALSE),0)</f>
        <v>0</v>
      </c>
      <c r="E125" s="19">
        <f>G124*Input_Model!$C$11</f>
        <v>33276.945089402259</v>
      </c>
      <c r="F125" s="19"/>
      <c r="G125" s="17">
        <f>IFERROR(VLOOKUP(A125,Projection!$B$3:$D$13,3,1),0)</f>
        <v>166384.7254470113</v>
      </c>
      <c r="H125" s="19"/>
      <c r="I125" s="19"/>
      <c r="J125" s="17">
        <f t="shared" si="9"/>
        <v>133107.78035760904</v>
      </c>
      <c r="K125">
        <f t="shared" si="6"/>
        <v>62051.344995093757</v>
      </c>
      <c r="L125" s="17">
        <f t="shared" si="7"/>
        <v>133107.78035760904</v>
      </c>
      <c r="M125">
        <f t="shared" si="8"/>
        <v>62051.344995093757</v>
      </c>
    </row>
    <row r="126" spans="1:13" x14ac:dyDescent="0.3">
      <c r="A126" s="18">
        <f t="shared" ref="A126:A131" si="11">+A125+1</f>
        <v>120</v>
      </c>
      <c r="B126" s="19"/>
      <c r="C126" s="19"/>
      <c r="D126" s="17">
        <f>IFERROR(VLOOKUP(A126,Projection!$H$3:$I$14,2,FALSE),0)</f>
        <v>32577.892535548835</v>
      </c>
      <c r="E126" s="19">
        <f>G125*Input_Model!$C$11</f>
        <v>33276.945089402259</v>
      </c>
      <c r="F126" s="19"/>
      <c r="G126" s="17">
        <f>IFERROR(VLOOKUP(A126,Projection!$B$3:$D$13,3,1),0)</f>
        <v>166384.7254470113</v>
      </c>
      <c r="H126" s="19"/>
      <c r="I126" s="19"/>
      <c r="J126" s="17">
        <f t="shared" ref="J126" si="12">SUM(G126:I126)-SUM(B126:F126)</f>
        <v>100529.88782206021</v>
      </c>
      <c r="K126">
        <f t="shared" si="6"/>
        <v>46564.789397062086</v>
      </c>
      <c r="L126" s="17">
        <f t="shared" si="7"/>
        <v>100529.88782206021</v>
      </c>
      <c r="M126">
        <f t="shared" si="8"/>
        <v>46564.789397062086</v>
      </c>
    </row>
    <row r="127" spans="1:13" x14ac:dyDescent="0.3">
      <c r="A127" s="18">
        <f t="shared" si="11"/>
        <v>121</v>
      </c>
      <c r="B127" s="19"/>
      <c r="C127" s="19"/>
      <c r="D127" s="17">
        <f>IFERROR(VLOOKUP(A127,Projection!$H$3:$I$14,2,FALSE),0)</f>
        <v>0</v>
      </c>
      <c r="E127" s="19">
        <f>G126*Input_Model!$C$11</f>
        <v>33276.945089402259</v>
      </c>
      <c r="F127" s="19"/>
      <c r="G127" s="17">
        <f>IFERROR(VLOOKUP(A127,Projection!$B$3:$D$13,3,1),0)</f>
        <v>166384.7254470113</v>
      </c>
      <c r="H127" s="19"/>
      <c r="I127" s="19"/>
      <c r="J127" s="17">
        <f t="shared" ref="J127:J132" si="13">SUM(G127:I127)-SUM(B127:F127)</f>
        <v>133107.78035760904</v>
      </c>
      <c r="K127">
        <f t="shared" si="6"/>
        <v>61260.505140423433</v>
      </c>
      <c r="L127" s="17">
        <f t="shared" si="7"/>
        <v>133107.78035760904</v>
      </c>
      <c r="M127">
        <f t="shared" si="8"/>
        <v>61260.505140423433</v>
      </c>
    </row>
    <row r="128" spans="1:13" x14ac:dyDescent="0.3">
      <c r="A128" s="18">
        <f t="shared" si="11"/>
        <v>122</v>
      </c>
      <c r="B128" s="19"/>
      <c r="C128" s="19"/>
      <c r="D128" s="17">
        <f>IFERROR(VLOOKUP(A128,Projection!$H$3:$I$14,2,FALSE),0)</f>
        <v>0</v>
      </c>
      <c r="E128" s="19">
        <f>G127*Input_Model!$C$11</f>
        <v>33276.945089402259</v>
      </c>
      <c r="F128" s="19"/>
      <c r="G128" s="17">
        <f>IFERROR(VLOOKUP(A128,Projection!$B$3:$D$13,3,1),0)</f>
        <v>166384.7254470113</v>
      </c>
      <c r="H128" s="19"/>
      <c r="I128" s="19"/>
      <c r="J128" s="17">
        <f t="shared" si="13"/>
        <v>133107.78035760904</v>
      </c>
      <c r="K128">
        <f t="shared" si="6"/>
        <v>60868.872978915118</v>
      </c>
      <c r="L128" s="17">
        <f t="shared" si="7"/>
        <v>133107.78035760904</v>
      </c>
      <c r="M128">
        <f t="shared" si="8"/>
        <v>60868.872978915118</v>
      </c>
    </row>
    <row r="129" spans="1:13" x14ac:dyDescent="0.3">
      <c r="A129" s="18">
        <f t="shared" si="11"/>
        <v>123</v>
      </c>
      <c r="B129" s="19"/>
      <c r="C129" s="19"/>
      <c r="D129" s="17">
        <f>IFERROR(VLOOKUP(A129,Projection!$H$3:$I$14,2,FALSE),0)</f>
        <v>0</v>
      </c>
      <c r="E129" s="19">
        <f>G128*Input_Model!$C$11</f>
        <v>33276.945089402259</v>
      </c>
      <c r="F129" s="19"/>
      <c r="G129" s="17">
        <f>IFERROR(VLOOKUP(A129,Projection!$B$3:$D$13,3,1),0)</f>
        <v>166384.7254470113</v>
      </c>
      <c r="H129" s="19"/>
      <c r="I129" s="19"/>
      <c r="J129" s="17">
        <f t="shared" si="13"/>
        <v>133107.78035760904</v>
      </c>
      <c r="K129">
        <f t="shared" si="6"/>
        <v>60479.744481873429</v>
      </c>
      <c r="L129" s="17">
        <f t="shared" si="7"/>
        <v>133107.78035760904</v>
      </c>
      <c r="M129">
        <f t="shared" si="8"/>
        <v>60479.744481873429</v>
      </c>
    </row>
    <row r="130" spans="1:13" x14ac:dyDescent="0.3">
      <c r="A130" s="18">
        <f t="shared" si="11"/>
        <v>124</v>
      </c>
      <c r="B130" s="19"/>
      <c r="C130" s="19"/>
      <c r="D130" s="17">
        <f>IFERROR(VLOOKUP(A130,Projection!$H$3:$I$14,2,FALSE),0)</f>
        <v>0</v>
      </c>
      <c r="E130" s="19">
        <f>G129*Input_Model!$C$11</f>
        <v>33276.945089402259</v>
      </c>
      <c r="F130" s="19"/>
      <c r="G130" s="17">
        <f>IFERROR(VLOOKUP(A130,Projection!$B$3:$D$13,3,1),0)</f>
        <v>166384.7254470113</v>
      </c>
      <c r="H130" s="19"/>
      <c r="I130" s="19"/>
      <c r="J130" s="17">
        <f t="shared" si="13"/>
        <v>133107.78035760904</v>
      </c>
      <c r="K130">
        <f t="shared" si="6"/>
        <v>60093.103643626768</v>
      </c>
      <c r="L130" s="17">
        <f t="shared" si="7"/>
        <v>133107.78035760904</v>
      </c>
      <c r="M130">
        <f t="shared" si="8"/>
        <v>60093.103643626768</v>
      </c>
    </row>
    <row r="131" spans="1:13" x14ac:dyDescent="0.3">
      <c r="A131" s="18">
        <f t="shared" si="11"/>
        <v>125</v>
      </c>
      <c r="B131" s="19"/>
      <c r="C131" s="19"/>
      <c r="D131" s="17">
        <f>IFERROR(VLOOKUP(A131,Projection!$H$3:$I$14,2,FALSE),0)</f>
        <v>0</v>
      </c>
      <c r="E131" s="19">
        <f>G130*Input_Model!$C$11</f>
        <v>33276.945089402259</v>
      </c>
      <c r="F131" s="19"/>
      <c r="G131" s="17">
        <f>IFERROR(VLOOKUP(A131,Projection!$B$3:$D$13,3,1),0)</f>
        <v>166384.7254470113</v>
      </c>
      <c r="J131" s="17">
        <f t="shared" si="13"/>
        <v>133107.78035760904</v>
      </c>
      <c r="K131">
        <f t="shared" si="6"/>
        <v>59708.934560826194</v>
      </c>
      <c r="L131" s="17">
        <f t="shared" si="7"/>
        <v>133107.78035760904</v>
      </c>
      <c r="M131">
        <f t="shared" si="8"/>
        <v>59708.934560826194</v>
      </c>
    </row>
    <row r="132" spans="1:13" x14ac:dyDescent="0.3">
      <c r="A132">
        <v>126</v>
      </c>
      <c r="B132" s="19"/>
      <c r="C132" s="19"/>
      <c r="D132" s="17">
        <f>IFERROR(VLOOKUP(A132,Projection!$H$3:$I$14,2,FALSE),0)</f>
        <v>0</v>
      </c>
      <c r="E132" s="19">
        <f>G131*Input_Model!$C$11</f>
        <v>33276.945089402259</v>
      </c>
      <c r="F132" s="19">
        <f>(I132-B6)*Input_Model!C10</f>
        <v>2850000</v>
      </c>
      <c r="G132" s="17">
        <v>0</v>
      </c>
      <c r="H132" s="19">
        <f>-H6</f>
        <v>-1500000</v>
      </c>
      <c r="I132" s="19">
        <f>Input_Model!G9</f>
        <v>35000000</v>
      </c>
      <c r="J132" s="17">
        <f t="shared" si="13"/>
        <v>30616723.054910596</v>
      </c>
      <c r="K132">
        <f t="shared" si="6"/>
        <v>13646122.738389378</v>
      </c>
      <c r="L132" s="17">
        <f t="shared" si="7"/>
        <v>25866723.054910596</v>
      </c>
      <c r="M132">
        <f t="shared" si="8"/>
        <v>11529009.065214833</v>
      </c>
    </row>
  </sheetData>
  <mergeCells count="7">
    <mergeCell ref="B4:F4"/>
    <mergeCell ref="G4:I4"/>
    <mergeCell ref="J4:K4"/>
    <mergeCell ref="L4:M4"/>
    <mergeCell ref="O2:Q2"/>
    <mergeCell ref="L2:L3"/>
    <mergeCell ref="M2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Input_Model</vt:lpstr>
      <vt:lpstr>Projection</vt:lpstr>
      <vt:lpstr>Cashflow Projection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Bhavya Shah</dc:creator>
  <cp:lastModifiedBy>Bhavya Shah</cp:lastModifiedBy>
  <dcterms:created xsi:type="dcterms:W3CDTF">2023-09-25T16:27:43Z</dcterms:created>
  <dcterms:modified xsi:type="dcterms:W3CDTF">2023-09-25T17:29:28Z</dcterms:modified>
</cp:coreProperties>
</file>