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niosalpha-my.sharepoint.com/personal/akshata_telisara_aioniosalpha_com/Documents/Desktop/Valuations/"/>
    </mc:Choice>
  </mc:AlternateContent>
  <xr:revisionPtr revIDLastSave="407" documentId="8_{95D78A37-CD08-4C2F-B5BE-EB59A1C56C4D}" xr6:coauthVersionLast="47" xr6:coauthVersionMax="47" xr10:uidLastSave="{7A0D62AA-FB76-4EF2-B219-85379573A467}"/>
  <bookViews>
    <workbookView xWindow="-110" yWindow="-110" windowWidth="19420" windowHeight="10300" xr2:uid="{9DAE3386-7D77-45B5-8572-09EC7400FB7A}"/>
  </bookViews>
  <sheets>
    <sheet name="Classwork" sheetId="1" r:id="rId1"/>
    <sheet name="Homewor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C61" i="1"/>
  <c r="C56" i="1"/>
  <c r="C54" i="1"/>
  <c r="C53" i="1"/>
  <c r="B35" i="1"/>
  <c r="B34" i="1"/>
  <c r="C43" i="1"/>
  <c r="C38" i="1"/>
  <c r="B20" i="1"/>
  <c r="B22" i="1" s="1"/>
  <c r="B24" i="1" s="1"/>
  <c r="C39" i="1" s="1"/>
  <c r="B8" i="1"/>
  <c r="B17" i="1"/>
  <c r="I17" i="1" s="1"/>
  <c r="B14" i="1"/>
  <c r="I14" i="1" s="1"/>
  <c r="I6" i="1" s="1"/>
  <c r="B12" i="1"/>
  <c r="I12" i="1" s="1"/>
  <c r="B11" i="1"/>
  <c r="I11" i="1" s="1"/>
  <c r="I3" i="1"/>
  <c r="I2" i="1"/>
  <c r="B28" i="1" l="1"/>
  <c r="B31" i="1" s="1"/>
  <c r="C48" i="1" s="1"/>
  <c r="C44" i="1"/>
  <c r="C46" i="1" s="1"/>
  <c r="C41" i="1"/>
  <c r="I4" i="1"/>
  <c r="I5" i="1"/>
  <c r="I7" i="1"/>
  <c r="I8" i="1" l="1"/>
  <c r="C49" i="1" s="1"/>
  <c r="C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Koundinya Nimmagadda</author>
  </authors>
  <commentList>
    <comment ref="B33" authorId="0" shapeId="0" xr:uid="{F00FB0F9-0EF6-4E05-B87B-62C0ADE1E5FF}">
      <text>
        <r>
          <rPr>
            <b/>
            <sz val="9"/>
            <color indexed="81"/>
            <rFont val="Tahoma"/>
            <family val="2"/>
          </rPr>
          <t>Koundinya Nimmagadda:</t>
        </r>
        <r>
          <rPr>
            <sz val="9"/>
            <color indexed="81"/>
            <rFont val="Tahoma"/>
            <family val="2"/>
          </rPr>
          <t xml:space="preserve">
4QFY20 PPT</t>
        </r>
      </text>
    </comment>
    <comment ref="C33" authorId="0" shapeId="0" xr:uid="{16FEE0FA-17FE-42F8-85A4-B7E2F9CD41BF}">
      <text>
        <r>
          <rPr>
            <b/>
            <sz val="9"/>
            <color indexed="81"/>
            <rFont val="Tahoma"/>
            <family val="2"/>
          </rPr>
          <t>Koundinya Nimmagadda:</t>
        </r>
        <r>
          <rPr>
            <sz val="9"/>
            <color indexed="81"/>
            <rFont val="Tahoma"/>
            <family val="2"/>
          </rPr>
          <t xml:space="preserve">
4QFY21 PPT</t>
        </r>
      </text>
    </comment>
    <comment ref="C34" authorId="0" shapeId="0" xr:uid="{111C01A2-959A-4046-8422-5E4B065400B4}">
      <text>
        <r>
          <rPr>
            <b/>
            <sz val="9"/>
            <color indexed="81"/>
            <rFont val="Tahoma"/>
            <family val="2"/>
          </rPr>
          <t>Koundinya Nimmagadda:</t>
        </r>
        <r>
          <rPr>
            <sz val="9"/>
            <color indexed="81"/>
            <rFont val="Tahoma"/>
            <family val="2"/>
          </rPr>
          <t xml:space="preserve">
4QFY21 PPT</t>
        </r>
      </text>
    </comment>
  </commentList>
</comments>
</file>

<file path=xl/sharedStrings.xml><?xml version="1.0" encoding="utf-8"?>
<sst xmlns="http://schemas.openxmlformats.org/spreadsheetml/2006/main" count="110" uniqueCount="83">
  <si>
    <t>FY23</t>
  </si>
  <si>
    <t>FY24</t>
  </si>
  <si>
    <t>In Crs</t>
  </si>
  <si>
    <t>Emp Exp</t>
  </si>
  <si>
    <t>Other expenses</t>
  </si>
  <si>
    <t>Ebitda</t>
  </si>
  <si>
    <t>EV</t>
  </si>
  <si>
    <t>Ev/Ebitda</t>
  </si>
  <si>
    <t>MPS</t>
  </si>
  <si>
    <t>EPS</t>
  </si>
  <si>
    <t>P/S</t>
  </si>
  <si>
    <t>SPS</t>
  </si>
  <si>
    <t>Dividend Yield</t>
  </si>
  <si>
    <t>DPS</t>
  </si>
  <si>
    <t>Underlying earnings</t>
  </si>
  <si>
    <t>PAT</t>
  </si>
  <si>
    <t>Revenue from operations</t>
  </si>
  <si>
    <t>Raw Material consumed</t>
  </si>
  <si>
    <t>Driver</t>
  </si>
  <si>
    <t>GDP growth of 7%. The Co will grow faster by 10%</t>
  </si>
  <si>
    <t>7%*1.01</t>
  </si>
  <si>
    <t>Timber prices have increased by 6.5%</t>
  </si>
  <si>
    <t>Purchases of stock in trade</t>
  </si>
  <si>
    <t>Change in Inventory</t>
  </si>
  <si>
    <t>No change vs last year</t>
  </si>
  <si>
    <t>Purchases of stock in trade (as a % of sales)</t>
  </si>
  <si>
    <t>Change in Inventory (as a % of sales</t>
  </si>
  <si>
    <t>Expense per employee</t>
  </si>
  <si>
    <t>No of employees</t>
  </si>
  <si>
    <t>Employee expense increase by 2%</t>
  </si>
  <si>
    <t>Other expenses (as a % of sales)</t>
  </si>
  <si>
    <t>Ratios</t>
  </si>
  <si>
    <t>Shares Outstanding</t>
  </si>
  <si>
    <t>No of new shares</t>
  </si>
  <si>
    <t>Equity Issuance (Value)</t>
  </si>
  <si>
    <t>Issue price per share</t>
  </si>
  <si>
    <t>Total shares outstanding</t>
  </si>
  <si>
    <t>P/E</t>
  </si>
  <si>
    <t>FY24 MPS</t>
  </si>
  <si>
    <t>EV/Ebitda</t>
  </si>
  <si>
    <t>Enterprise Value:</t>
  </si>
  <si>
    <t>Market Value of Equity</t>
  </si>
  <si>
    <t>Market Value of Debt</t>
  </si>
  <si>
    <t>Cash and Bank</t>
  </si>
  <si>
    <t>Dividend in FY23 (Crs)</t>
  </si>
  <si>
    <t>Dividend per share</t>
  </si>
  <si>
    <t>Dividend per share (FY23)</t>
  </si>
  <si>
    <t>Dividend per share (FY24) increase by 3%</t>
  </si>
  <si>
    <t>Fire insurance</t>
  </si>
  <si>
    <t>Government Grant</t>
  </si>
  <si>
    <t>1)</t>
  </si>
  <si>
    <t>Calculate the following for FY23:</t>
  </si>
  <si>
    <t>2)</t>
  </si>
  <si>
    <t>3)</t>
  </si>
  <si>
    <t>4)</t>
  </si>
  <si>
    <t>Further information:</t>
  </si>
  <si>
    <t>Share price</t>
  </si>
  <si>
    <t>Cash Balance</t>
  </si>
  <si>
    <t>Bank Balance</t>
  </si>
  <si>
    <t>Investment in Mutual funds</t>
  </si>
  <si>
    <t>Controlling stake of 51% in a Subsidiary Co</t>
  </si>
  <si>
    <t>FY20</t>
  </si>
  <si>
    <t>FY22</t>
  </si>
  <si>
    <t>FY21</t>
  </si>
  <si>
    <t>(In Lacs)</t>
  </si>
  <si>
    <t>In Lacs - ABC Sugar Mill Limited</t>
  </si>
  <si>
    <t>ABC Market share</t>
  </si>
  <si>
    <t>Calculate the following for FY24, FY25, and FY26:</t>
  </si>
  <si>
    <t>1) The industry will grow by 5% in FY24 and FY25. Post which, due to market downturn, the Co will degrow by 15%</t>
  </si>
  <si>
    <t>2) Market share grows by 0.5% in FY24, FY25, and FY26.</t>
  </si>
  <si>
    <t>Sugar produced (Tonnes)</t>
  </si>
  <si>
    <t>Sugar sold (Tonnes)</t>
  </si>
  <si>
    <t>4) Raw Material prices increased by 3% in FY24 and FY25, and then decreased by 8%</t>
  </si>
  <si>
    <t>Opening Stock (Tonnes)</t>
  </si>
  <si>
    <t>Closing Stock (Tonnes)</t>
  </si>
  <si>
    <t>Sugar prices (per tonne)</t>
  </si>
  <si>
    <t>3) Sugar Prices to increase by 5.5% in FY24, 6% in FY25, and decrease by 10% in FY26</t>
  </si>
  <si>
    <t>5) No change in Employee expenses and Other expenses</t>
  </si>
  <si>
    <t>6) Dividend to grow by 10% every year</t>
  </si>
  <si>
    <t>FY25</t>
  </si>
  <si>
    <t>FY26</t>
  </si>
  <si>
    <t>Sugar Industry</t>
  </si>
  <si>
    <t>7) Due to downturn in the industry in FY26, the Co raised equity of Rs. 250 Crs at Rs. 360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</si>
</sst>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0" fontId="0" fillId="0" borderId="0" xfId="1" applyNumberFormat="1" applyFont="1"/>
    <xf numFmtId="43" fontId="0" fillId="0" borderId="0" xfId="0" applyNumberFormat="1"/>
    <xf numFmtId="0" fontId="2" fillId="0" borderId="0" xfId="0" applyFont="1"/>
    <xf numFmtId="165" fontId="0" fillId="0" borderId="0" xfId="1" applyNumberFormat="1" applyFont="1"/>
    <xf numFmtId="165" fontId="0" fillId="0" borderId="0" xfId="0" applyNumberFormat="1"/>
    <xf numFmtId="43" fontId="2" fillId="0" borderId="0" xfId="1" applyFont="1"/>
    <xf numFmtId="166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19</xdr:col>
      <xdr:colOff>857630</xdr:colOff>
      <xdr:row>15</xdr:row>
      <xdr:rowOff>150432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ECE1E7-5156-453F-9A03-8AA84F89B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0722" y="0"/>
          <a:ext cx="7398130" cy="29020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19</xdr:col>
      <xdr:colOff>1232299</xdr:colOff>
      <xdr:row>44</xdr:row>
      <xdr:rowOff>88444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D75001-E97A-498F-8A43-76282F762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0722" y="3118556"/>
          <a:ext cx="7772799" cy="485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13</xdr:col>
      <xdr:colOff>508291</xdr:colOff>
      <xdr:row>26</xdr:row>
      <xdr:rowOff>6587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80EF42-55CA-43E6-91CD-AA9609AC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50" y="184150"/>
          <a:ext cx="5658141" cy="46103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EE93A-36B6-4194-A13D-42694D57B60B}">
  <dimension ref="A1:T61"/>
  <sheetViews>
    <sheetView tabSelected="1" topLeftCell="A44" zoomScale="90" workbookViewId="0">
      <selection activeCell="C61" sqref="C61"/>
    </sheetView>
  </sheetViews>
  <sheetFormatPr defaultRowHeight="14.5" x14ac:dyDescent="0.35"/>
  <cols>
    <col min="1" max="1" width="38.08984375" bestFit="1" customWidth="1"/>
    <col min="2" max="2" width="17" bestFit="1" customWidth="1"/>
    <col min="3" max="6" width="9" customWidth="1"/>
    <col min="9" max="9" width="10.7265625" customWidth="1"/>
    <col min="10" max="10" width="19.7265625" bestFit="1" customWidth="1"/>
    <col min="11" max="12" width="9.7265625" bestFit="1" customWidth="1"/>
    <col min="14" max="14" width="13.453125" customWidth="1"/>
    <col min="15" max="16" width="10" bestFit="1" customWidth="1"/>
    <col min="18" max="18" width="14.7265625" bestFit="1" customWidth="1"/>
    <col min="20" max="20" width="17.7265625" bestFit="1" customWidth="1"/>
  </cols>
  <sheetData>
    <row r="1" spans="1:20" x14ac:dyDescent="0.35">
      <c r="A1" s="6" t="s">
        <v>2</v>
      </c>
      <c r="B1" s="6" t="s">
        <v>0</v>
      </c>
      <c r="C1" s="6" t="s">
        <v>18</v>
      </c>
      <c r="E1" s="6"/>
      <c r="F1" s="6"/>
      <c r="I1" s="6" t="s">
        <v>1</v>
      </c>
    </row>
    <row r="2" spans="1:20" x14ac:dyDescent="0.35">
      <c r="A2" t="s">
        <v>16</v>
      </c>
      <c r="B2" s="1">
        <v>1782.85</v>
      </c>
      <c r="C2" s="1" t="s">
        <v>19</v>
      </c>
      <c r="E2" s="1"/>
      <c r="F2" s="1"/>
      <c r="H2" t="s">
        <v>20</v>
      </c>
      <c r="I2" s="1">
        <f>B2*1.077</f>
        <v>1920.1294499999999</v>
      </c>
      <c r="J2" s="3"/>
    </row>
    <row r="3" spans="1:20" x14ac:dyDescent="0.35">
      <c r="A3" t="s">
        <v>17</v>
      </c>
      <c r="B3" s="1">
        <v>736.68</v>
      </c>
      <c r="C3" s="1" t="s">
        <v>21</v>
      </c>
      <c r="E3" s="1"/>
      <c r="F3" s="1"/>
      <c r="I3" s="1">
        <f>B3*1.065</f>
        <v>784.56419999999991</v>
      </c>
    </row>
    <row r="4" spans="1:20" x14ac:dyDescent="0.35">
      <c r="A4" t="s">
        <v>22</v>
      </c>
      <c r="B4" s="1">
        <v>14.6808</v>
      </c>
      <c r="C4" s="1" t="s">
        <v>24</v>
      </c>
      <c r="E4" s="1"/>
      <c r="F4" s="1"/>
      <c r="I4" s="1">
        <f>I11*I2</f>
        <v>15.811221600000001</v>
      </c>
    </row>
    <row r="5" spans="1:20" x14ac:dyDescent="0.35">
      <c r="A5" t="s">
        <v>23</v>
      </c>
      <c r="B5" s="1">
        <v>-5.5811000000000002</v>
      </c>
      <c r="C5" s="1" t="s">
        <v>24</v>
      </c>
      <c r="E5" s="1"/>
      <c r="F5" s="1"/>
      <c r="I5" s="1">
        <f>I12*I2</f>
        <v>-6.0108446999999998</v>
      </c>
      <c r="O5" s="1"/>
      <c r="P5" s="1"/>
      <c r="T5" s="2"/>
    </row>
    <row r="6" spans="1:20" x14ac:dyDescent="0.35">
      <c r="A6" t="s">
        <v>3</v>
      </c>
      <c r="B6" s="1">
        <v>136.58269999999999</v>
      </c>
      <c r="C6" s="1" t="s">
        <v>29</v>
      </c>
      <c r="E6" s="1"/>
      <c r="F6" s="1"/>
      <c r="I6" s="1">
        <f>I14*I15/10^7</f>
        <v>139.95064552067305</v>
      </c>
      <c r="O6" s="1"/>
      <c r="P6" s="1"/>
      <c r="T6" s="2"/>
    </row>
    <row r="7" spans="1:20" x14ac:dyDescent="0.35">
      <c r="A7" t="s">
        <v>4</v>
      </c>
      <c r="B7" s="1">
        <v>489.97</v>
      </c>
      <c r="C7" s="1" t="s">
        <v>24</v>
      </c>
      <c r="I7" s="1">
        <f>I17*I2</f>
        <v>527.69768999999997</v>
      </c>
      <c r="K7" s="3"/>
      <c r="L7" s="4"/>
      <c r="O7" s="1"/>
      <c r="P7" s="1"/>
      <c r="T7" s="2"/>
    </row>
    <row r="8" spans="1:20" x14ac:dyDescent="0.35">
      <c r="A8" t="s">
        <v>5</v>
      </c>
      <c r="B8" s="1">
        <f>B2-B3-B4-B5-B6-B7</f>
        <v>410.51760000000013</v>
      </c>
      <c r="C8" s="1"/>
      <c r="I8" s="1">
        <f>I2-I3-I4-I5-I6-I7</f>
        <v>458.11653757932709</v>
      </c>
      <c r="K8" s="3"/>
      <c r="L8" s="4"/>
      <c r="O8" s="1"/>
      <c r="P8" s="1"/>
      <c r="T8" s="2"/>
    </row>
    <row r="9" spans="1:20" x14ac:dyDescent="0.35">
      <c r="I9" s="1"/>
      <c r="T9" s="2"/>
    </row>
    <row r="10" spans="1:20" x14ac:dyDescent="0.35">
      <c r="I10" s="1"/>
    </row>
    <row r="11" spans="1:20" x14ac:dyDescent="0.35">
      <c r="A11" t="s">
        <v>25</v>
      </c>
      <c r="B11" s="3">
        <f>B4/B2</f>
        <v>8.2344560675323229E-3</v>
      </c>
      <c r="I11" s="4">
        <f>B11</f>
        <v>8.2344560675323229E-3</v>
      </c>
      <c r="K11" s="3"/>
      <c r="L11" s="4"/>
    </row>
    <row r="12" spans="1:20" x14ac:dyDescent="0.35">
      <c r="A12" t="s">
        <v>26</v>
      </c>
      <c r="B12" s="3">
        <f>B5/B2</f>
        <v>-3.1304372213029701E-3</v>
      </c>
      <c r="I12" s="4">
        <f>B12</f>
        <v>-3.1304372213029701E-3</v>
      </c>
      <c r="K12" s="1"/>
      <c r="L12" s="1"/>
      <c r="N12" s="6"/>
    </row>
    <row r="13" spans="1:20" x14ac:dyDescent="0.35">
      <c r="I13" s="1"/>
      <c r="K13" s="5"/>
      <c r="L13" s="5"/>
      <c r="O13" s="1"/>
      <c r="R13" s="7"/>
    </row>
    <row r="14" spans="1:20" x14ac:dyDescent="0.35">
      <c r="A14" t="s">
        <v>27</v>
      </c>
      <c r="B14" s="7">
        <f>B6/B15*10^7</f>
        <v>18240.211004273504</v>
      </c>
      <c r="I14" s="8">
        <f>B14*1.02</f>
        <v>18605.015224358973</v>
      </c>
      <c r="O14" s="1"/>
      <c r="R14" s="8"/>
      <c r="T14" s="5"/>
    </row>
    <row r="15" spans="1:20" x14ac:dyDescent="0.35">
      <c r="A15" t="s">
        <v>28</v>
      </c>
      <c r="B15" s="7">
        <v>74880</v>
      </c>
      <c r="I15" s="7">
        <v>75222</v>
      </c>
      <c r="O15" s="1"/>
      <c r="T15" s="5"/>
    </row>
    <row r="16" spans="1:20" x14ac:dyDescent="0.35">
      <c r="I16" s="5"/>
      <c r="K16" s="1"/>
      <c r="L16" s="1"/>
      <c r="O16" s="1"/>
      <c r="R16" s="7"/>
    </row>
    <row r="17" spans="1:15" x14ac:dyDescent="0.35">
      <c r="A17" t="s">
        <v>30</v>
      </c>
      <c r="B17" s="3">
        <f>B7/B2</f>
        <v>0.27482401772442999</v>
      </c>
      <c r="I17" s="3">
        <f>B17</f>
        <v>0.27482401772442999</v>
      </c>
      <c r="K17" s="1"/>
      <c r="L17" s="1"/>
      <c r="O17" s="1"/>
    </row>
    <row r="18" spans="1:15" x14ac:dyDescent="0.35">
      <c r="K18" s="1"/>
      <c r="L18" s="1"/>
      <c r="O18" s="1"/>
    </row>
    <row r="19" spans="1:15" x14ac:dyDescent="0.35">
      <c r="A19" t="s">
        <v>32</v>
      </c>
      <c r="B19" s="7">
        <v>122627395</v>
      </c>
      <c r="I19" s="3"/>
      <c r="K19" s="1"/>
      <c r="L19" s="1"/>
    </row>
    <row r="20" spans="1:15" x14ac:dyDescent="0.35">
      <c r="A20" t="s">
        <v>34</v>
      </c>
      <c r="B20" s="7">
        <f>470*10^7</f>
        <v>4700000000</v>
      </c>
      <c r="J20" s="6"/>
      <c r="K20" s="9"/>
      <c r="L20" s="1"/>
    </row>
    <row r="21" spans="1:15" x14ac:dyDescent="0.35">
      <c r="A21" t="s">
        <v>35</v>
      </c>
      <c r="B21" s="7">
        <v>310</v>
      </c>
      <c r="K21" s="1"/>
      <c r="L21" s="1"/>
    </row>
    <row r="22" spans="1:15" x14ac:dyDescent="0.35">
      <c r="A22" t="s">
        <v>33</v>
      </c>
      <c r="B22" s="7">
        <f>B20/B21</f>
        <v>15161290.322580645</v>
      </c>
      <c r="K22" s="1"/>
      <c r="L22" s="1"/>
    </row>
    <row r="23" spans="1:15" x14ac:dyDescent="0.35">
      <c r="K23" s="1"/>
      <c r="L23" s="1"/>
    </row>
    <row r="24" spans="1:15" x14ac:dyDescent="0.35">
      <c r="A24" t="s">
        <v>36</v>
      </c>
      <c r="B24" s="8">
        <f>B19+B22</f>
        <v>137788685.32258064</v>
      </c>
    </row>
    <row r="25" spans="1:15" x14ac:dyDescent="0.35">
      <c r="A25" t="s">
        <v>38</v>
      </c>
      <c r="B25" s="8">
        <v>380</v>
      </c>
    </row>
    <row r="26" spans="1:15" x14ac:dyDescent="0.35">
      <c r="B26" s="8"/>
    </row>
    <row r="27" spans="1:15" x14ac:dyDescent="0.35">
      <c r="A27" t="s">
        <v>40</v>
      </c>
      <c r="B27" s="8"/>
    </row>
    <row r="28" spans="1:15" x14ac:dyDescent="0.35">
      <c r="A28" t="s">
        <v>41</v>
      </c>
      <c r="B28" s="8">
        <f>B24*B25/10^7</f>
        <v>5235.9700422580645</v>
      </c>
    </row>
    <row r="29" spans="1:15" x14ac:dyDescent="0.35">
      <c r="A29" t="s">
        <v>42</v>
      </c>
      <c r="B29" s="8">
        <v>191</v>
      </c>
    </row>
    <row r="30" spans="1:15" x14ac:dyDescent="0.35">
      <c r="A30" t="s">
        <v>43</v>
      </c>
      <c r="B30" s="8">
        <v>320</v>
      </c>
    </row>
    <row r="31" spans="1:15" x14ac:dyDescent="0.35">
      <c r="B31" s="8">
        <f>B28+B29-B30</f>
        <v>5106.9700422580645</v>
      </c>
    </row>
    <row r="32" spans="1:15" x14ac:dyDescent="0.35">
      <c r="B32" s="8"/>
    </row>
    <row r="33" spans="1:3" x14ac:dyDescent="0.35">
      <c r="A33" t="s">
        <v>44</v>
      </c>
      <c r="B33" s="5">
        <v>18.399999999999999</v>
      </c>
    </row>
    <row r="34" spans="1:3" x14ac:dyDescent="0.35">
      <c r="A34" t="s">
        <v>46</v>
      </c>
      <c r="B34" s="5">
        <f>B33/B19*10^7</f>
        <v>1.5004803779775309</v>
      </c>
    </row>
    <row r="35" spans="1:3" x14ac:dyDescent="0.35">
      <c r="A35" t="s">
        <v>47</v>
      </c>
      <c r="B35" s="5">
        <f>B34*1.03</f>
        <v>1.5454947893168569</v>
      </c>
    </row>
    <row r="37" spans="1:3" x14ac:dyDescent="0.35">
      <c r="A37" s="6" t="s">
        <v>31</v>
      </c>
    </row>
    <row r="38" spans="1:3" x14ac:dyDescent="0.35">
      <c r="A38" t="s">
        <v>37</v>
      </c>
      <c r="B38" t="s">
        <v>8</v>
      </c>
      <c r="C38" s="5">
        <f>B25</f>
        <v>380</v>
      </c>
    </row>
    <row r="39" spans="1:3" x14ac:dyDescent="0.35">
      <c r="B39" t="s">
        <v>9</v>
      </c>
      <c r="C39" s="5">
        <f>270/B24*10^7</f>
        <v>19.5952228855291</v>
      </c>
    </row>
    <row r="40" spans="1:3" x14ac:dyDescent="0.35">
      <c r="C40" s="5"/>
    </row>
    <row r="41" spans="1:3" x14ac:dyDescent="0.35">
      <c r="B41" t="s">
        <v>37</v>
      </c>
      <c r="C41" s="5">
        <f>C38/C39</f>
        <v>19.392481637992834</v>
      </c>
    </row>
    <row r="43" spans="1:3" x14ac:dyDescent="0.35">
      <c r="A43" t="s">
        <v>10</v>
      </c>
      <c r="B43" t="s">
        <v>8</v>
      </c>
      <c r="C43" s="5">
        <f>B25</f>
        <v>380</v>
      </c>
    </row>
    <row r="44" spans="1:3" x14ac:dyDescent="0.35">
      <c r="B44" t="s">
        <v>11</v>
      </c>
      <c r="C44" s="5">
        <f>I2/B24*10^7</f>
        <v>139.35320200673485</v>
      </c>
    </row>
    <row r="45" spans="1:3" x14ac:dyDescent="0.35">
      <c r="C45" s="5"/>
    </row>
    <row r="46" spans="1:3" x14ac:dyDescent="0.35">
      <c r="B46" t="s">
        <v>10</v>
      </c>
      <c r="C46" s="5">
        <f>C43/C44</f>
        <v>2.7268838787187311</v>
      </c>
    </row>
    <row r="47" spans="1:3" x14ac:dyDescent="0.35">
      <c r="C47" s="5"/>
    </row>
    <row r="48" spans="1:3" x14ac:dyDescent="0.35">
      <c r="A48" t="s">
        <v>39</v>
      </c>
      <c r="B48" t="s">
        <v>6</v>
      </c>
      <c r="C48" s="5">
        <f>B31</f>
        <v>5106.9700422580645</v>
      </c>
    </row>
    <row r="49" spans="1:3" x14ac:dyDescent="0.35">
      <c r="B49" t="s">
        <v>5</v>
      </c>
      <c r="C49" s="5">
        <f>I8</f>
        <v>458.11653757932709</v>
      </c>
    </row>
    <row r="50" spans="1:3" x14ac:dyDescent="0.35">
      <c r="C50" s="5"/>
    </row>
    <row r="51" spans="1:3" x14ac:dyDescent="0.35">
      <c r="B51" t="s">
        <v>7</v>
      </c>
      <c r="C51" s="5">
        <f>C48/C49</f>
        <v>11.147753078819482</v>
      </c>
    </row>
    <row r="52" spans="1:3" x14ac:dyDescent="0.35">
      <c r="C52" s="5"/>
    </row>
    <row r="53" spans="1:3" x14ac:dyDescent="0.35">
      <c r="A53" t="s">
        <v>12</v>
      </c>
      <c r="B53" t="s">
        <v>13</v>
      </c>
      <c r="C53" s="5">
        <f>B35</f>
        <v>1.5454947893168569</v>
      </c>
    </row>
    <row r="54" spans="1:3" x14ac:dyDescent="0.35">
      <c r="B54" t="s">
        <v>8</v>
      </c>
      <c r="C54" s="5">
        <f>B25</f>
        <v>380</v>
      </c>
    </row>
    <row r="55" spans="1:3" x14ac:dyDescent="0.35">
      <c r="C55" s="8"/>
    </row>
    <row r="56" spans="1:3" x14ac:dyDescent="0.35">
      <c r="B56" t="s">
        <v>12</v>
      </c>
      <c r="C56" s="3">
        <f>C53/C54</f>
        <v>4.0670915508338344E-3</v>
      </c>
    </row>
    <row r="57" spans="1:3" x14ac:dyDescent="0.35">
      <c r="C57" s="5"/>
    </row>
    <row r="58" spans="1:3" x14ac:dyDescent="0.35">
      <c r="A58" t="s">
        <v>14</v>
      </c>
      <c r="B58" t="s">
        <v>15</v>
      </c>
      <c r="C58" s="5">
        <v>270</v>
      </c>
    </row>
    <row r="59" spans="1:3" x14ac:dyDescent="0.35">
      <c r="B59" t="s">
        <v>48</v>
      </c>
      <c r="C59" s="5">
        <v>15</v>
      </c>
    </row>
    <row r="60" spans="1:3" x14ac:dyDescent="0.35">
      <c r="B60" t="s">
        <v>49</v>
      </c>
      <c r="C60" s="5">
        <v>9</v>
      </c>
    </row>
    <row r="61" spans="1:3" x14ac:dyDescent="0.35">
      <c r="C61" s="5">
        <f>C58-C59-C60</f>
        <v>246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442D-DF41-43B1-B3FB-F97708AA3EF0}">
  <dimension ref="A1:H46"/>
  <sheetViews>
    <sheetView workbookViewId="0">
      <selection activeCell="F46" sqref="F46"/>
    </sheetView>
  </sheetViews>
  <sheetFormatPr defaultRowHeight="14.5" x14ac:dyDescent="0.35"/>
  <cols>
    <col min="1" max="1" width="27.81640625" bestFit="1" customWidth="1"/>
    <col min="2" max="2" width="13.81640625" bestFit="1" customWidth="1"/>
    <col min="3" max="3" width="12.1796875" bestFit="1" customWidth="1"/>
    <col min="4" max="4" width="12.26953125" bestFit="1" customWidth="1"/>
    <col min="5" max="5" width="12.1796875" bestFit="1" customWidth="1"/>
    <col min="6" max="6" width="9.7265625" bestFit="1" customWidth="1"/>
    <col min="7" max="7" width="10" customWidth="1"/>
    <col min="8" max="8" width="10.36328125" customWidth="1"/>
  </cols>
  <sheetData>
    <row r="1" spans="1:6" x14ac:dyDescent="0.35">
      <c r="A1" s="6" t="s">
        <v>51</v>
      </c>
      <c r="B1" s="6" t="s">
        <v>64</v>
      </c>
      <c r="F1" s="6" t="s">
        <v>65</v>
      </c>
    </row>
    <row r="3" spans="1:6" x14ac:dyDescent="0.35">
      <c r="A3" t="s">
        <v>50</v>
      </c>
      <c r="B3" t="s">
        <v>37</v>
      </c>
    </row>
    <row r="4" spans="1:6" x14ac:dyDescent="0.35">
      <c r="A4" t="s">
        <v>52</v>
      </c>
      <c r="B4" t="s">
        <v>10</v>
      </c>
    </row>
    <row r="5" spans="1:6" x14ac:dyDescent="0.35">
      <c r="A5" t="s">
        <v>53</v>
      </c>
      <c r="B5" t="s">
        <v>39</v>
      </c>
    </row>
    <row r="6" spans="1:6" x14ac:dyDescent="0.35">
      <c r="A6" t="s">
        <v>54</v>
      </c>
      <c r="B6" t="s">
        <v>12</v>
      </c>
      <c r="D6" s="7">
        <f>466586/20%</f>
        <v>2332930</v>
      </c>
    </row>
    <row r="8" spans="1:6" x14ac:dyDescent="0.35">
      <c r="A8" s="6" t="s">
        <v>55</v>
      </c>
      <c r="B8" s="2"/>
    </row>
    <row r="9" spans="1:6" x14ac:dyDescent="0.35">
      <c r="A9" t="s">
        <v>32</v>
      </c>
      <c r="B9" s="7">
        <v>201749245</v>
      </c>
    </row>
    <row r="10" spans="1:6" x14ac:dyDescent="0.35">
      <c r="A10" t="s">
        <v>56</v>
      </c>
      <c r="B10" s="7">
        <v>383</v>
      </c>
    </row>
    <row r="11" spans="1:6" x14ac:dyDescent="0.35">
      <c r="A11" t="s">
        <v>45</v>
      </c>
      <c r="B11" s="2">
        <v>2.5</v>
      </c>
    </row>
    <row r="12" spans="1:6" x14ac:dyDescent="0.35">
      <c r="B12" s="2"/>
    </row>
    <row r="13" spans="1:6" x14ac:dyDescent="0.35">
      <c r="A13" t="s">
        <v>42</v>
      </c>
      <c r="B13" s="2">
        <v>187860</v>
      </c>
    </row>
    <row r="14" spans="1:6" x14ac:dyDescent="0.35">
      <c r="A14" t="s">
        <v>57</v>
      </c>
      <c r="B14" s="2">
        <v>30.990000000000002</v>
      </c>
    </row>
    <row r="15" spans="1:6" x14ac:dyDescent="0.35">
      <c r="A15" t="s">
        <v>58</v>
      </c>
      <c r="B15" s="2">
        <v>1158.51</v>
      </c>
    </row>
    <row r="16" spans="1:6" x14ac:dyDescent="0.35">
      <c r="A16" t="s">
        <v>59</v>
      </c>
      <c r="B16" s="2">
        <v>6125.0599999999995</v>
      </c>
    </row>
    <row r="17" spans="1:8" x14ac:dyDescent="0.35">
      <c r="A17" t="s">
        <v>60</v>
      </c>
      <c r="B17" s="2">
        <v>21034</v>
      </c>
    </row>
    <row r="18" spans="1:8" x14ac:dyDescent="0.35">
      <c r="B18" s="2"/>
    </row>
    <row r="19" spans="1:8" x14ac:dyDescent="0.35">
      <c r="B19" s="2"/>
    </row>
    <row r="20" spans="1:8" x14ac:dyDescent="0.35">
      <c r="A20" s="6" t="s">
        <v>67</v>
      </c>
    </row>
    <row r="21" spans="1:8" x14ac:dyDescent="0.35">
      <c r="A21" t="s">
        <v>50</v>
      </c>
      <c r="B21" t="s">
        <v>37</v>
      </c>
    </row>
    <row r="22" spans="1:8" x14ac:dyDescent="0.35">
      <c r="A22" t="s">
        <v>52</v>
      </c>
      <c r="B22" t="s">
        <v>10</v>
      </c>
    </row>
    <row r="23" spans="1:8" x14ac:dyDescent="0.35">
      <c r="A23" t="s">
        <v>53</v>
      </c>
      <c r="B23" t="s">
        <v>39</v>
      </c>
    </row>
    <row r="24" spans="1:8" x14ac:dyDescent="0.35">
      <c r="A24" t="s">
        <v>54</v>
      </c>
      <c r="B24" t="s">
        <v>12</v>
      </c>
    </row>
    <row r="28" spans="1:8" x14ac:dyDescent="0.35">
      <c r="A28" s="6" t="s">
        <v>55</v>
      </c>
      <c r="B28" s="2"/>
    </row>
    <row r="29" spans="1:8" x14ac:dyDescent="0.35">
      <c r="B29" t="s">
        <v>61</v>
      </c>
      <c r="C29" t="s">
        <v>63</v>
      </c>
      <c r="D29" t="s">
        <v>62</v>
      </c>
      <c r="E29" t="s">
        <v>0</v>
      </c>
      <c r="F29" t="s">
        <v>1</v>
      </c>
      <c r="G29" t="s">
        <v>79</v>
      </c>
      <c r="H29" t="s">
        <v>80</v>
      </c>
    </row>
    <row r="30" spans="1:8" x14ac:dyDescent="0.35">
      <c r="A30" t="s">
        <v>81</v>
      </c>
      <c r="B30" s="7">
        <v>2634052.2222222225</v>
      </c>
      <c r="C30" s="7">
        <v>2733896.0227272725</v>
      </c>
      <c r="D30" s="7">
        <v>2662652.0879120883</v>
      </c>
      <c r="E30" s="7">
        <v>2332931</v>
      </c>
    </row>
    <row r="31" spans="1:8" x14ac:dyDescent="0.35">
      <c r="A31" t="s">
        <v>66</v>
      </c>
      <c r="B31" s="10">
        <v>0.18</v>
      </c>
      <c r="C31" s="10">
        <v>0.17599999999999999</v>
      </c>
      <c r="D31" s="10">
        <v>0.182</v>
      </c>
      <c r="E31" s="10">
        <v>0.2</v>
      </c>
      <c r="G31" s="5"/>
    </row>
    <row r="32" spans="1:8" x14ac:dyDescent="0.35">
      <c r="A32" t="s">
        <v>73</v>
      </c>
      <c r="B32" s="7">
        <v>7237000</v>
      </c>
      <c r="C32" s="7">
        <v>6848000</v>
      </c>
      <c r="D32" s="7">
        <v>6440000</v>
      </c>
      <c r="E32" s="7">
        <v>5327000</v>
      </c>
    </row>
    <row r="33" spans="1:8" x14ac:dyDescent="0.35">
      <c r="A33" t="s">
        <v>70</v>
      </c>
      <c r="B33" s="7">
        <v>11673000</v>
      </c>
      <c r="C33" s="7">
        <v>10979000</v>
      </c>
      <c r="D33" s="7">
        <v>9096000</v>
      </c>
      <c r="E33" s="7">
        <v>8833000</v>
      </c>
    </row>
    <row r="34" spans="1:8" x14ac:dyDescent="0.35">
      <c r="A34" t="s">
        <v>71</v>
      </c>
      <c r="B34" s="7">
        <v>12053000</v>
      </c>
      <c r="C34" s="7">
        <v>11326000</v>
      </c>
      <c r="D34" s="7">
        <v>10263000</v>
      </c>
      <c r="E34" s="7">
        <v>9038000</v>
      </c>
    </row>
    <row r="35" spans="1:8" x14ac:dyDescent="0.35">
      <c r="A35" t="s">
        <v>74</v>
      </c>
      <c r="B35" s="7">
        <v>6857000</v>
      </c>
      <c r="C35" s="7">
        <v>6501000</v>
      </c>
      <c r="D35" s="7">
        <v>5273000</v>
      </c>
      <c r="E35" s="7">
        <v>5122000</v>
      </c>
    </row>
    <row r="36" spans="1:8" x14ac:dyDescent="0.35">
      <c r="A36" t="s">
        <v>75</v>
      </c>
      <c r="B36" s="7">
        <v>3034.2724632871486</v>
      </c>
      <c r="C36" s="7">
        <v>3201.4783683559949</v>
      </c>
      <c r="D36" s="7">
        <v>3471.1601870798013</v>
      </c>
      <c r="E36" s="7">
        <v>3597</v>
      </c>
    </row>
    <row r="37" spans="1:8" x14ac:dyDescent="0.35">
      <c r="A37" t="s">
        <v>56</v>
      </c>
      <c r="B37" s="7"/>
      <c r="C37" s="7"/>
      <c r="D37" s="7"/>
      <c r="E37" s="7"/>
      <c r="F37" s="7">
        <v>450</v>
      </c>
      <c r="G37" s="7">
        <v>550</v>
      </c>
      <c r="H37" s="7">
        <v>380</v>
      </c>
    </row>
    <row r="38" spans="1:8" x14ac:dyDescent="0.35">
      <c r="A38" t="s">
        <v>15</v>
      </c>
      <c r="B38" s="7"/>
      <c r="C38" s="7"/>
      <c r="D38" s="7"/>
      <c r="E38" s="7"/>
      <c r="F38" s="7">
        <v>70650</v>
      </c>
      <c r="G38" s="7">
        <v>70240</v>
      </c>
      <c r="H38" s="7">
        <v>44170</v>
      </c>
    </row>
    <row r="40" spans="1:8" x14ac:dyDescent="0.35">
      <c r="A40" t="s">
        <v>68</v>
      </c>
    </row>
    <row r="41" spans="1:8" x14ac:dyDescent="0.35">
      <c r="A41" t="s">
        <v>69</v>
      </c>
    </row>
    <row r="42" spans="1:8" x14ac:dyDescent="0.35">
      <c r="A42" t="s">
        <v>76</v>
      </c>
    </row>
    <row r="43" spans="1:8" x14ac:dyDescent="0.35">
      <c r="A43" t="s">
        <v>72</v>
      </c>
    </row>
    <row r="44" spans="1:8" x14ac:dyDescent="0.35">
      <c r="A44" t="s">
        <v>77</v>
      </c>
    </row>
    <row r="45" spans="1:8" x14ac:dyDescent="0.35">
      <c r="A45" t="s">
        <v>78</v>
      </c>
    </row>
    <row r="46" spans="1:8" x14ac:dyDescent="0.35">
      <c r="A46" t="s">
        <v>82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Classwork</vt:lpstr>
      <vt:lpstr>Homework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Akshata Telisara</dc:creator>
  <cp:lastModifiedBy>Akshata Telisara</cp:lastModifiedBy>
  <dcterms:created xsi:type="dcterms:W3CDTF">2023-12-23T05:18:24Z</dcterms:created>
  <dcterms:modified xsi:type="dcterms:W3CDTF">2023-12-24T17:07:25Z</dcterms:modified>
</cp:coreProperties>
</file>