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punmiya/Documents/IAQS/Year 22-23/SRM 3/"/>
    </mc:Choice>
  </mc:AlternateContent>
  <xr:revisionPtr revIDLastSave="0" documentId="13_ncr:1_{12BC0B47-0D24-E442-AD6D-AE505D85387F}" xr6:coauthVersionLast="47" xr6:coauthVersionMax="47" xr10:uidLastSave="{00000000-0000-0000-0000-000000000000}"/>
  <bookViews>
    <workbookView xWindow="0" yWindow="500" windowWidth="25600" windowHeight="15500" activeTab="1" xr2:uid="{01D9C043-12B3-7A41-9DE7-367E520CA046}"/>
  </bookViews>
  <sheets>
    <sheet name="Run off data" sheetId="1" r:id="rId1"/>
    <sheet name="BFM" sheetId="5" r:id="rId2"/>
    <sheet name="CLM" sheetId="2" r:id="rId3"/>
    <sheet name="Inflation" sheetId="3" r:id="rId4"/>
    <sheet name="ACPC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5" l="1"/>
  <c r="G32" i="5"/>
  <c r="F32" i="5"/>
  <c r="E32" i="5"/>
  <c r="D32" i="5"/>
  <c r="D30" i="5"/>
  <c r="E30" i="5"/>
  <c r="F30" i="5"/>
  <c r="G30" i="5"/>
  <c r="G28" i="5"/>
  <c r="F28" i="5"/>
  <c r="E28" i="5"/>
  <c r="D28" i="5"/>
  <c r="G27" i="5"/>
  <c r="F27" i="5"/>
  <c r="E27" i="5"/>
  <c r="D27" i="5"/>
  <c r="F26" i="5"/>
  <c r="E26" i="5"/>
  <c r="D26" i="5"/>
  <c r="G26" i="5"/>
  <c r="G25" i="5"/>
  <c r="F25" i="5"/>
  <c r="E25" i="5"/>
  <c r="D25" i="5"/>
  <c r="G23" i="5"/>
  <c r="F23" i="5"/>
  <c r="E23" i="5"/>
  <c r="D23" i="5"/>
  <c r="C23" i="5"/>
  <c r="G22" i="5"/>
  <c r="F22" i="5"/>
  <c r="E22" i="5"/>
  <c r="D22" i="5"/>
  <c r="C22" i="5"/>
  <c r="J17" i="5"/>
  <c r="J18" i="5"/>
  <c r="J19" i="5"/>
  <c r="J20" i="5"/>
  <c r="J16" i="5"/>
  <c r="N7" i="5"/>
  <c r="D19" i="5"/>
  <c r="D18" i="5"/>
  <c r="E18" i="5" s="1"/>
  <c r="D17" i="5"/>
  <c r="E17" i="5" s="1"/>
  <c r="F17" i="5" s="1"/>
  <c r="E16" i="5"/>
  <c r="F16" i="5" s="1"/>
  <c r="G16" i="5" s="1"/>
  <c r="D16" i="5"/>
  <c r="E28" i="2"/>
  <c r="D28" i="2"/>
  <c r="C29" i="2"/>
  <c r="E15" i="2"/>
  <c r="D15" i="2"/>
  <c r="E14" i="2"/>
  <c r="E16" i="2"/>
  <c r="D16" i="2"/>
  <c r="C16" i="2"/>
  <c r="E22" i="2"/>
  <c r="D22" i="2"/>
  <c r="C22" i="2"/>
  <c r="B32" i="4"/>
  <c r="C30" i="4"/>
  <c r="B30" i="4"/>
  <c r="D28" i="4"/>
  <c r="C28" i="4"/>
  <c r="B28" i="4"/>
  <c r="E26" i="4"/>
  <c r="D26" i="4"/>
  <c r="C26" i="4"/>
  <c r="B26" i="4"/>
  <c r="F24" i="4"/>
  <c r="E24" i="4"/>
  <c r="D24" i="4"/>
  <c r="C24" i="4"/>
  <c r="B24" i="4"/>
  <c r="H22" i="4"/>
  <c r="G22" i="4"/>
  <c r="F22" i="4"/>
  <c r="E22" i="4"/>
  <c r="D22" i="4"/>
  <c r="C22" i="4"/>
  <c r="B22" i="4"/>
  <c r="C18" i="2"/>
  <c r="B18" i="2"/>
  <c r="B19" i="2" s="1"/>
  <c r="D14" i="2"/>
  <c r="C15" i="2"/>
  <c r="C14" i="2"/>
  <c r="C13" i="2"/>
  <c r="C26" i="2" s="1"/>
  <c r="E19" i="3"/>
  <c r="G18" i="3"/>
  <c r="B19" i="3"/>
  <c r="B20" i="3" s="1"/>
  <c r="B21" i="3" s="1"/>
  <c r="B22" i="3" s="1"/>
  <c r="B11" i="3"/>
  <c r="B12" i="3" s="1"/>
  <c r="B13" i="3" s="1"/>
  <c r="B14" i="3" s="1"/>
  <c r="F2" i="3"/>
  <c r="F3" i="3" s="1"/>
  <c r="F4" i="3" s="1"/>
  <c r="F5" i="3" s="1"/>
  <c r="C22" i="3" s="1"/>
  <c r="C10" i="1"/>
  <c r="D10" i="1" s="1"/>
  <c r="F14" i="1"/>
  <c r="F7" i="1" s="1"/>
  <c r="E14" i="1"/>
  <c r="E8" i="1" s="1"/>
  <c r="F8" i="1" s="1"/>
  <c r="D14" i="1"/>
  <c r="D9" i="1" s="1"/>
  <c r="C14" i="1"/>
  <c r="F12" i="1"/>
  <c r="E12" i="1"/>
  <c r="D12" i="1"/>
  <c r="C12" i="1"/>
  <c r="D27" i="2"/>
  <c r="C28" i="2"/>
  <c r="C27" i="2"/>
  <c r="A7" i="1"/>
  <c r="A8" i="1" s="1"/>
  <c r="A9" i="1" s="1"/>
  <c r="A10" i="1" s="1"/>
  <c r="C20" i="2" l="1"/>
  <c r="E9" i="1"/>
  <c r="F9" i="1" s="1"/>
  <c r="D18" i="3"/>
  <c r="D27" i="3" s="1"/>
  <c r="D19" i="3"/>
  <c r="D28" i="3" s="1"/>
  <c r="E28" i="3" s="1"/>
  <c r="F28" i="3" s="1"/>
  <c r="C19" i="2"/>
  <c r="C19" i="3"/>
  <c r="E20" i="3"/>
  <c r="C20" i="3"/>
  <c r="F19" i="3"/>
  <c r="C21" i="3"/>
  <c r="E18" i="3"/>
  <c r="D20" i="3"/>
  <c r="D29" i="3" s="1"/>
  <c r="E29" i="3" s="1"/>
  <c r="F18" i="3"/>
  <c r="D21" i="3"/>
  <c r="D30" i="3" s="1"/>
  <c r="E10" i="1"/>
  <c r="F10" i="1" s="1"/>
  <c r="C18" i="3"/>
  <c r="D13" i="2"/>
  <c r="D26" i="2"/>
  <c r="E27" i="3" l="1"/>
  <c r="F27" i="3" s="1"/>
  <c r="G27" i="3" s="1"/>
  <c r="E13" i="2"/>
  <c r="D18" i="2"/>
  <c r="D20" i="2" l="1"/>
  <c r="D19" i="2"/>
  <c r="E26" i="2"/>
  <c r="D29" i="2" l="1"/>
  <c r="E18" i="2"/>
  <c r="E19" i="2" s="1"/>
  <c r="E20" i="2"/>
  <c r="E27" i="2"/>
  <c r="E29" i="2" l="1"/>
</calcChain>
</file>

<file path=xl/sharedStrings.xml><?xml version="1.0" encoding="utf-8"?>
<sst xmlns="http://schemas.openxmlformats.org/spreadsheetml/2006/main" count="41" uniqueCount="33">
  <si>
    <t>Ultimate</t>
  </si>
  <si>
    <t>…</t>
  </si>
  <si>
    <t>Number of claims reported</t>
  </si>
  <si>
    <t>Development Year</t>
  </si>
  <si>
    <t>Table</t>
  </si>
  <si>
    <t>Cumulative table</t>
  </si>
  <si>
    <t>Loss development factors</t>
  </si>
  <si>
    <t>Estimation of future losses</t>
  </si>
  <si>
    <t>Run off data/ Actuarial triangle</t>
  </si>
  <si>
    <t>Development years</t>
  </si>
  <si>
    <t>Accident year</t>
  </si>
  <si>
    <t>Development factor</t>
  </si>
  <si>
    <t>Inflation index</t>
  </si>
  <si>
    <t>Incremental</t>
  </si>
  <si>
    <t>Inflation adjusted</t>
  </si>
  <si>
    <t>Cumulative claims</t>
  </si>
  <si>
    <t>Claim numbers</t>
  </si>
  <si>
    <t>Average claims</t>
  </si>
  <si>
    <t>Incremental claim data</t>
  </si>
  <si>
    <t>=Development year 1 claims/ Development year 0 claims</t>
  </si>
  <si>
    <t>Accident Year</t>
  </si>
  <si>
    <t>Earned Premium</t>
  </si>
  <si>
    <t>Cumulative</t>
  </si>
  <si>
    <t>Loss ratio</t>
  </si>
  <si>
    <t>Ultimate claims (as per LR)</t>
  </si>
  <si>
    <t>DF</t>
  </si>
  <si>
    <t>Total</t>
  </si>
  <si>
    <t>Total - last</t>
  </si>
  <si>
    <t>f</t>
  </si>
  <si>
    <t>1/f</t>
  </si>
  <si>
    <t>1-1/f</t>
  </si>
  <si>
    <t>Emerging liab</t>
  </si>
  <si>
    <t>Total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</si>
</sst>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1" fontId="0" fillId="2" borderId="1" xfId="0" applyNumberFormat="1" applyFill="1" applyBorder="1"/>
    <xf numFmtId="165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Alignment="1">
      <alignment horizontal="left" vertical="center" wrapText="1" readingOrder="1"/>
    </xf>
    <xf numFmtId="1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/>
    <xf numFmtId="0" fontId="0" fillId="0" borderId="0" xfId="0" quotePrefix="1"/>
    <xf numFmtId="1" fontId="3" fillId="0" borderId="1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 wrapText="1" readingOrder="1"/>
    </xf>
    <xf numFmtId="1" fontId="0" fillId="0" borderId="0" xfId="0" applyNumberForma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7" fillId="0" borderId="0" xfId="0" applyFont="1"/>
    <xf numFmtId="0" fontId="8" fillId="0" borderId="1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center" readingOrder="1"/>
    </xf>
    <xf numFmtId="10" fontId="7" fillId="2" borderId="0" xfId="1" applyNumberFormat="1" applyFont="1" applyFill="1"/>
    <xf numFmtId="1" fontId="7" fillId="0" borderId="0" xfId="0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1149-F408-7246-87C0-0E90A654930A}">
  <dimension ref="A3:H17"/>
  <sheetViews>
    <sheetView showGridLines="0" zoomScale="180" zoomScaleNormal="180" workbookViewId="0">
      <selection activeCell="D1" sqref="D1"/>
    </sheetView>
  </sheetViews>
  <sheetFormatPr baseColWidth="10" defaultRowHeight="16" x14ac:dyDescent="0.2"/>
  <cols>
    <col min="1" max="1" width="12.1640625" bestFit="1" customWidth="1"/>
    <col min="2" max="2" width="17.83203125" bestFit="1" customWidth="1"/>
  </cols>
  <sheetData>
    <row r="3" spans="1:8" x14ac:dyDescent="0.2">
      <c r="A3" t="s">
        <v>8</v>
      </c>
    </row>
    <row r="4" spans="1:8" x14ac:dyDescent="0.2">
      <c r="B4" s="23" t="s">
        <v>9</v>
      </c>
      <c r="C4" s="23"/>
      <c r="D4" s="23"/>
      <c r="E4" s="23"/>
      <c r="F4" s="23"/>
      <c r="G4" s="23"/>
    </row>
    <row r="5" spans="1:8" x14ac:dyDescent="0.2">
      <c r="A5" s="1" t="s">
        <v>10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 t="s">
        <v>1</v>
      </c>
      <c r="H5" s="1" t="s">
        <v>0</v>
      </c>
    </row>
    <row r="6" spans="1:8" x14ac:dyDescent="0.2">
      <c r="A6" s="1">
        <v>2015</v>
      </c>
      <c r="B6" s="1">
        <v>34871</v>
      </c>
      <c r="C6" s="1">
        <v>38358</v>
      </c>
      <c r="D6" s="1">
        <v>40256</v>
      </c>
      <c r="E6" s="1">
        <v>41082</v>
      </c>
      <c r="F6" s="1">
        <v>40671</v>
      </c>
      <c r="G6" s="1"/>
      <c r="H6" s="1">
        <v>41077</v>
      </c>
    </row>
    <row r="7" spans="1:8" x14ac:dyDescent="0.2">
      <c r="A7" s="1">
        <f>A6+1</f>
        <v>2016</v>
      </c>
      <c r="B7" s="1">
        <v>38728</v>
      </c>
      <c r="C7" s="1">
        <v>41989</v>
      </c>
      <c r="D7" s="1">
        <v>44029</v>
      </c>
      <c r="E7" s="1">
        <v>44829</v>
      </c>
      <c r="F7" s="9">
        <f>E7*F$14</f>
        <v>44380.513582590916</v>
      </c>
      <c r="G7" s="1"/>
      <c r="H7" s="1"/>
    </row>
    <row r="8" spans="1:8" x14ac:dyDescent="0.2">
      <c r="A8" s="1">
        <f t="shared" ref="A8:A10" si="0">A7+1</f>
        <v>2017</v>
      </c>
      <c r="B8" s="1">
        <v>29017</v>
      </c>
      <c r="C8" s="1">
        <v>36728</v>
      </c>
      <c r="D8" s="1">
        <v>39120</v>
      </c>
      <c r="E8" s="9">
        <f t="shared" ref="E8:F8" si="1">D8*E$14</f>
        <v>39874.69087026162</v>
      </c>
      <c r="F8" s="9">
        <f t="shared" si="1"/>
        <v>39475.769251360944</v>
      </c>
      <c r="G8" s="1"/>
      <c r="H8" s="1"/>
    </row>
    <row r="9" spans="1:8" x14ac:dyDescent="0.2">
      <c r="A9" s="1">
        <f t="shared" si="0"/>
        <v>2018</v>
      </c>
      <c r="B9" s="1">
        <v>40829</v>
      </c>
      <c r="C9" s="1">
        <v>44829</v>
      </c>
      <c r="D9" s="9">
        <f t="shared" ref="D9:F9" si="2">C9*D$14</f>
        <v>47252.810121716844</v>
      </c>
      <c r="E9" s="9">
        <f t="shared" si="2"/>
        <v>48164.39663483201</v>
      </c>
      <c r="F9" s="9">
        <f t="shared" si="2"/>
        <v>47682.54163709782</v>
      </c>
      <c r="G9" s="1"/>
      <c r="H9" s="1"/>
    </row>
    <row r="10" spans="1:8" x14ac:dyDescent="0.2">
      <c r="A10" s="1">
        <f t="shared" si="0"/>
        <v>2019</v>
      </c>
      <c r="B10" s="1">
        <v>42821</v>
      </c>
      <c r="C10" s="9">
        <f>B10*C$14</f>
        <v>48331.35476314964</v>
      </c>
      <c r="D10" s="9">
        <f t="shared" ref="D10:F10" si="3">C10*D$14</f>
        <v>50944.529870138642</v>
      </c>
      <c r="E10" s="9">
        <f t="shared" si="3"/>
        <v>51927.335892192932</v>
      </c>
      <c r="F10" s="9">
        <f t="shared" si="3"/>
        <v>51407.835014638498</v>
      </c>
      <c r="G10" s="1"/>
      <c r="H10" s="1"/>
    </row>
    <row r="12" spans="1:8" x14ac:dyDescent="0.2">
      <c r="C12">
        <f>C6-B6</f>
        <v>3487</v>
      </c>
      <c r="D12">
        <f t="shared" ref="D12:F12" si="4">D6-C6</f>
        <v>1898</v>
      </c>
      <c r="E12">
        <f t="shared" si="4"/>
        <v>826</v>
      </c>
      <c r="F12">
        <f t="shared" si="4"/>
        <v>-411</v>
      </c>
    </row>
    <row r="13" spans="1:8" x14ac:dyDescent="0.2">
      <c r="C13" s="6"/>
    </row>
    <row r="14" spans="1:8" x14ac:dyDescent="0.2">
      <c r="B14" t="s">
        <v>11</v>
      </c>
      <c r="C14" s="8">
        <f>SUM(C6:C9)/SUM(B6:B9)</f>
        <v>1.1286834675311095</v>
      </c>
      <c r="D14" s="8">
        <f>SUM(D6:D8)/SUM(C6:C8)</f>
        <v>1.0540679051889814</v>
      </c>
      <c r="E14" s="8">
        <f>SUM(E6:E7)/SUM(D6:D7)</f>
        <v>1.019291688912618</v>
      </c>
      <c r="F14" s="8">
        <f>F6/E6</f>
        <v>0.98999561851905948</v>
      </c>
    </row>
    <row r="15" spans="1:8" x14ac:dyDescent="0.2">
      <c r="C15" s="6"/>
    </row>
    <row r="16" spans="1:8" x14ac:dyDescent="0.2">
      <c r="C16" s="6"/>
    </row>
    <row r="17" spans="3:3" x14ac:dyDescent="0.2">
      <c r="C17" s="7"/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0D8B-08D5-2A43-83CE-BEF5F7DBCC51}">
  <dimension ref="B5:N34"/>
  <sheetViews>
    <sheetView showGridLines="0" tabSelected="1" topLeftCell="A15" workbookViewId="0">
      <selection activeCell="G34" sqref="G34"/>
    </sheetView>
  </sheetViews>
  <sheetFormatPr baseColWidth="10" defaultRowHeight="24" x14ac:dyDescent="0.3"/>
  <cols>
    <col min="1" max="1" width="10.83203125" style="25"/>
    <col min="2" max="2" width="18.33203125" style="25" bestFit="1" customWidth="1"/>
    <col min="3" max="7" width="11.33203125" style="25" customWidth="1"/>
    <col min="8" max="12" width="10.83203125" style="25"/>
    <col min="13" max="13" width="13" style="25" bestFit="1" customWidth="1"/>
    <col min="14" max="16384" width="10.83203125" style="25"/>
  </cols>
  <sheetData>
    <row r="5" spans="2:14" x14ac:dyDescent="0.3">
      <c r="B5" s="26" t="s">
        <v>20</v>
      </c>
      <c r="C5" s="27" t="s">
        <v>3</v>
      </c>
      <c r="D5" s="28"/>
      <c r="E5" s="28"/>
      <c r="F5" s="28"/>
      <c r="G5" s="29"/>
    </row>
    <row r="6" spans="2:14" x14ac:dyDescent="0.3">
      <c r="B6" s="30"/>
      <c r="C6" s="31">
        <v>1</v>
      </c>
      <c r="D6" s="31">
        <v>2</v>
      </c>
      <c r="E6" s="31">
        <v>3</v>
      </c>
      <c r="F6" s="31">
        <v>4</v>
      </c>
      <c r="G6" s="31">
        <v>5</v>
      </c>
      <c r="J6" s="25" t="s">
        <v>21</v>
      </c>
    </row>
    <row r="7" spans="2:14" x14ac:dyDescent="0.3">
      <c r="B7" s="31">
        <v>1</v>
      </c>
      <c r="C7" s="31">
        <v>2800</v>
      </c>
      <c r="D7" s="31">
        <v>1400</v>
      </c>
      <c r="E7" s="31">
        <v>987</v>
      </c>
      <c r="F7" s="31">
        <v>322</v>
      </c>
      <c r="G7" s="31">
        <v>57</v>
      </c>
      <c r="J7" s="25">
        <v>6727</v>
      </c>
      <c r="M7" s="25" t="s">
        <v>23</v>
      </c>
      <c r="N7" s="32">
        <f>G16/J7</f>
        <v>0.82741192210495018</v>
      </c>
    </row>
    <row r="8" spans="2:14" x14ac:dyDescent="0.3">
      <c r="B8" s="31">
        <v>2</v>
      </c>
      <c r="C8" s="31">
        <v>3260</v>
      </c>
      <c r="D8" s="31">
        <v>2004</v>
      </c>
      <c r="E8" s="31">
        <v>1017</v>
      </c>
      <c r="F8" s="31">
        <v>421</v>
      </c>
      <c r="G8" s="30"/>
      <c r="J8" s="25">
        <v>8289</v>
      </c>
    </row>
    <row r="9" spans="2:14" x14ac:dyDescent="0.3">
      <c r="B9" s="31">
        <v>3</v>
      </c>
      <c r="C9" s="31">
        <v>3854</v>
      </c>
      <c r="D9" s="31">
        <v>1978</v>
      </c>
      <c r="E9" s="31">
        <v>857</v>
      </c>
      <c r="F9" s="30"/>
      <c r="G9" s="30"/>
      <c r="J9" s="25">
        <v>9627</v>
      </c>
    </row>
    <row r="10" spans="2:14" x14ac:dyDescent="0.3">
      <c r="B10" s="31">
        <v>4</v>
      </c>
      <c r="C10" s="31">
        <v>3722</v>
      </c>
      <c r="D10" s="31">
        <v>2114</v>
      </c>
      <c r="E10" s="30"/>
      <c r="F10" s="30"/>
      <c r="G10" s="30"/>
      <c r="J10" s="25">
        <v>9928</v>
      </c>
    </row>
    <row r="11" spans="2:14" x14ac:dyDescent="0.3">
      <c r="B11" s="31">
        <v>5</v>
      </c>
      <c r="C11" s="31">
        <v>4627</v>
      </c>
      <c r="D11" s="30"/>
      <c r="E11" s="30"/>
      <c r="F11" s="30"/>
      <c r="G11" s="30"/>
      <c r="J11" s="25">
        <v>10004</v>
      </c>
    </row>
    <row r="13" spans="2:14" x14ac:dyDescent="0.3">
      <c r="B13" s="25" t="s">
        <v>22</v>
      </c>
    </row>
    <row r="14" spans="2:14" x14ac:dyDescent="0.3">
      <c r="B14" s="26" t="s">
        <v>20</v>
      </c>
      <c r="C14" s="27" t="s">
        <v>3</v>
      </c>
      <c r="D14" s="28"/>
      <c r="E14" s="28"/>
      <c r="F14" s="28"/>
      <c r="G14" s="29"/>
      <c r="J14" s="25" t="s">
        <v>24</v>
      </c>
    </row>
    <row r="15" spans="2:14" x14ac:dyDescent="0.3">
      <c r="B15" s="30"/>
      <c r="C15" s="31">
        <v>1</v>
      </c>
      <c r="D15" s="31">
        <v>2</v>
      </c>
      <c r="E15" s="31">
        <v>3</v>
      </c>
      <c r="F15" s="31">
        <v>4</v>
      </c>
      <c r="G15" s="31">
        <v>5</v>
      </c>
    </row>
    <row r="16" spans="2:14" x14ac:dyDescent="0.3">
      <c r="B16" s="31">
        <v>1</v>
      </c>
      <c r="C16" s="31">
        <v>2800</v>
      </c>
      <c r="D16" s="31">
        <f>C16+D7</f>
        <v>4200</v>
      </c>
      <c r="E16" s="31">
        <f t="shared" ref="E16:G16" si="0">D16+E7</f>
        <v>5187</v>
      </c>
      <c r="F16" s="31">
        <f t="shared" si="0"/>
        <v>5509</v>
      </c>
      <c r="G16" s="31">
        <f t="shared" si="0"/>
        <v>5566</v>
      </c>
      <c r="J16" s="25">
        <f>J7*$N$7</f>
        <v>5566</v>
      </c>
    </row>
    <row r="17" spans="2:10" x14ac:dyDescent="0.3">
      <c r="B17" s="31">
        <v>2</v>
      </c>
      <c r="C17" s="31">
        <v>3260</v>
      </c>
      <c r="D17" s="31">
        <f t="shared" ref="D17:F17" si="1">C17+D8</f>
        <v>5264</v>
      </c>
      <c r="E17" s="31">
        <f t="shared" si="1"/>
        <v>6281</v>
      </c>
      <c r="F17" s="31">
        <f t="shared" si="1"/>
        <v>6702</v>
      </c>
      <c r="G17" s="30"/>
      <c r="J17" s="33">
        <f t="shared" ref="J17:J20" si="2">J8*$N$7</f>
        <v>6858.4174223279324</v>
      </c>
    </row>
    <row r="18" spans="2:10" x14ac:dyDescent="0.3">
      <c r="B18" s="31">
        <v>3</v>
      </c>
      <c r="C18" s="31">
        <v>3854</v>
      </c>
      <c r="D18" s="31">
        <f t="shared" ref="D18:E18" si="3">C18+D9</f>
        <v>5832</v>
      </c>
      <c r="E18" s="31">
        <f t="shared" si="3"/>
        <v>6689</v>
      </c>
      <c r="F18" s="30"/>
      <c r="G18" s="30"/>
      <c r="J18" s="33">
        <f t="shared" si="2"/>
        <v>7965.4945741043557</v>
      </c>
    </row>
    <row r="19" spans="2:10" x14ac:dyDescent="0.3">
      <c r="B19" s="31">
        <v>4</v>
      </c>
      <c r="C19" s="31">
        <v>3722</v>
      </c>
      <c r="D19" s="31">
        <f>C19+D10</f>
        <v>5836</v>
      </c>
      <c r="E19" s="30"/>
      <c r="F19" s="30"/>
      <c r="G19" s="30"/>
      <c r="J19" s="33">
        <f t="shared" si="2"/>
        <v>8214.545562657946</v>
      </c>
    </row>
    <row r="20" spans="2:10" x14ac:dyDescent="0.3">
      <c r="B20" s="31">
        <v>5</v>
      </c>
      <c r="C20" s="31">
        <v>4627</v>
      </c>
      <c r="D20" s="30"/>
      <c r="E20" s="30"/>
      <c r="F20" s="30"/>
      <c r="G20" s="30"/>
      <c r="J20" s="33">
        <f t="shared" si="2"/>
        <v>8277.4288687379212</v>
      </c>
    </row>
    <row r="22" spans="2:10" x14ac:dyDescent="0.3">
      <c r="B22" s="25" t="s">
        <v>26</v>
      </c>
      <c r="C22" s="25">
        <f>SUM(C16:C20)</f>
        <v>18263</v>
      </c>
      <c r="D22" s="25">
        <f t="shared" ref="D22:G22" si="4">SUM(D16:D20)</f>
        <v>21132</v>
      </c>
      <c r="E22" s="25">
        <f t="shared" si="4"/>
        <v>18157</v>
      </c>
      <c r="F22" s="25">
        <f t="shared" si="4"/>
        <v>12211</v>
      </c>
      <c r="G22" s="25">
        <f t="shared" si="4"/>
        <v>5566</v>
      </c>
    </row>
    <row r="23" spans="2:10" x14ac:dyDescent="0.3">
      <c r="B23" s="25" t="s">
        <v>27</v>
      </c>
      <c r="C23" s="25">
        <f>C22-C20</f>
        <v>13636</v>
      </c>
      <c r="D23" s="25">
        <f>D22-D19</f>
        <v>15296</v>
      </c>
      <c r="E23" s="25">
        <f>E22-E18</f>
        <v>11468</v>
      </c>
      <c r="F23" s="25">
        <f>F22-F17</f>
        <v>5509</v>
      </c>
      <c r="G23" s="25">
        <f>G22-G16</f>
        <v>0</v>
      </c>
    </row>
    <row r="25" spans="2:10" x14ac:dyDescent="0.3">
      <c r="B25" s="25" t="s">
        <v>25</v>
      </c>
      <c r="C25" s="25">
        <v>1</v>
      </c>
      <c r="D25" s="25">
        <f>D22/C23</f>
        <v>1.5497213259020242</v>
      </c>
      <c r="E25" s="25">
        <f t="shared" ref="E25:G25" si="5">E22/D23</f>
        <v>1.1870423640167365</v>
      </c>
      <c r="F25" s="25">
        <f t="shared" si="5"/>
        <v>1.0647889780258109</v>
      </c>
      <c r="G25" s="25">
        <f t="shared" si="5"/>
        <v>1.0103467053911781</v>
      </c>
    </row>
    <row r="26" spans="2:10" x14ac:dyDescent="0.3">
      <c r="B26" s="25" t="s">
        <v>28</v>
      </c>
      <c r="D26" s="25">
        <f>PRODUCT(D25:$G$25)</f>
        <v>1.9790365026519452</v>
      </c>
      <c r="E26" s="25">
        <f>PRODUCT(E25:$G$25)</f>
        <v>1.2770273400606627</v>
      </c>
      <c r="F26" s="25">
        <f>PRODUCT(F25:$G$25)</f>
        <v>1.0758060358852175</v>
      </c>
      <c r="G26" s="25">
        <f>PRODUCT(G25:$G$25)</f>
        <v>1.0103467053911781</v>
      </c>
    </row>
    <row r="27" spans="2:10" x14ac:dyDescent="0.3">
      <c r="B27" s="25" t="s">
        <v>29</v>
      </c>
      <c r="D27" s="25">
        <f>1/D26</f>
        <v>0.50529638976339331</v>
      </c>
      <c r="E27" s="25">
        <f t="shared" ref="E27:G27" si="6">1/E26</f>
        <v>0.78306859111763183</v>
      </c>
      <c r="F27" s="25">
        <f t="shared" si="6"/>
        <v>0.92953559158752885</v>
      </c>
      <c r="G27" s="25">
        <f t="shared" si="6"/>
        <v>0.98975925260510234</v>
      </c>
    </row>
    <row r="28" spans="2:10" x14ac:dyDescent="0.3">
      <c r="B28" s="25" t="s">
        <v>30</v>
      </c>
      <c r="D28" s="25">
        <f>1-D27</f>
        <v>0.49470361023660669</v>
      </c>
      <c r="E28" s="25">
        <f t="shared" ref="E28:G28" si="7">1-E27</f>
        <v>0.21693140888236817</v>
      </c>
      <c r="F28" s="25">
        <f t="shared" si="7"/>
        <v>7.0464408412471147E-2</v>
      </c>
      <c r="G28" s="25">
        <f t="shared" si="7"/>
        <v>1.0240747394897665E-2</v>
      </c>
    </row>
    <row r="30" spans="2:10" x14ac:dyDescent="0.3">
      <c r="B30" s="25" t="s">
        <v>24</v>
      </c>
      <c r="D30" s="33">
        <f>J20</f>
        <v>8277.4288687379212</v>
      </c>
      <c r="E30" s="33">
        <f>J19</f>
        <v>8214.545562657946</v>
      </c>
      <c r="F30" s="33">
        <f>J18</f>
        <v>7965.4945741043557</v>
      </c>
      <c r="G30" s="33">
        <f>J17</f>
        <v>6858.4174223279324</v>
      </c>
    </row>
    <row r="32" spans="2:10" x14ac:dyDescent="0.3">
      <c r="B32" s="25" t="s">
        <v>31</v>
      </c>
      <c r="D32" s="33">
        <f>D30*D28</f>
        <v>4094.8739448413608</v>
      </c>
      <c r="E32" s="33">
        <f t="shared" ref="E32:G32" si="8">E30*E28</f>
        <v>1781.9929422357941</v>
      </c>
      <c r="F32" s="33">
        <f t="shared" si="8"/>
        <v>561.28386287701221</v>
      </c>
      <c r="G32" s="33">
        <f t="shared" si="8"/>
        <v>70.235320350825532</v>
      </c>
    </row>
    <row r="34" spans="2:7" x14ac:dyDescent="0.3">
      <c r="B34" s="25" t="s">
        <v>32</v>
      </c>
      <c r="G34" s="33">
        <f>SUM(D32:G32)</f>
        <v>6508.3860703049922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B831-748E-F240-AAF1-1BBAA540363B}">
  <dimension ref="A1:F30"/>
  <sheetViews>
    <sheetView showGridLines="0" topLeftCell="A14" zoomScale="160" zoomScaleNormal="160" workbookViewId="0">
      <selection activeCell="D27" sqref="D27"/>
    </sheetView>
  </sheetViews>
  <sheetFormatPr baseColWidth="10" defaultRowHeight="16" x14ac:dyDescent="0.2"/>
  <cols>
    <col min="1" max="1" width="31.5" customWidth="1"/>
    <col min="2" max="2" width="11.6640625" bestFit="1" customWidth="1"/>
    <col min="3" max="3" width="12.1640625" bestFit="1" customWidth="1"/>
    <col min="4" max="5" width="13.33203125" bestFit="1" customWidth="1"/>
  </cols>
  <sheetData>
    <row r="1" spans="1:6" x14ac:dyDescent="0.2">
      <c r="A1" t="s">
        <v>4</v>
      </c>
    </row>
    <row r="3" spans="1:6" ht="58" customHeight="1" x14ac:dyDescent="0.2">
      <c r="A3" s="2" t="s">
        <v>2</v>
      </c>
      <c r="B3" s="24" t="s">
        <v>3</v>
      </c>
      <c r="C3" s="24"/>
      <c r="D3" s="24"/>
      <c r="E3" s="24"/>
    </row>
    <row r="4" spans="1:6" x14ac:dyDescent="0.2">
      <c r="A4" s="3"/>
      <c r="B4" s="4">
        <v>0</v>
      </c>
      <c r="C4" s="4">
        <v>1</v>
      </c>
      <c r="D4" s="4">
        <v>2</v>
      </c>
      <c r="E4" s="4">
        <v>3</v>
      </c>
    </row>
    <row r="5" spans="1:6" x14ac:dyDescent="0.2">
      <c r="A5" s="4">
        <v>2009</v>
      </c>
      <c r="B5" s="4">
        <v>17500</v>
      </c>
      <c r="C5" s="4">
        <v>5000</v>
      </c>
      <c r="D5" s="4">
        <v>2250</v>
      </c>
      <c r="E5" s="4">
        <v>750</v>
      </c>
      <c r="F5" t="s">
        <v>18</v>
      </c>
    </row>
    <row r="6" spans="1:6" x14ac:dyDescent="0.2">
      <c r="A6" s="4">
        <v>2010</v>
      </c>
      <c r="B6" s="4">
        <v>21000</v>
      </c>
      <c r="C6" s="4">
        <v>6200</v>
      </c>
      <c r="D6" s="4">
        <v>2750</v>
      </c>
      <c r="E6" s="3"/>
    </row>
    <row r="7" spans="1:6" x14ac:dyDescent="0.2">
      <c r="A7" s="4">
        <v>2011</v>
      </c>
      <c r="B7" s="4">
        <v>18800</v>
      </c>
      <c r="C7" s="4">
        <v>5500</v>
      </c>
      <c r="D7" s="3"/>
      <c r="E7" s="3"/>
    </row>
    <row r="8" spans="1:6" x14ac:dyDescent="0.2">
      <c r="A8" s="4">
        <v>2012</v>
      </c>
      <c r="B8" s="4">
        <v>21300</v>
      </c>
      <c r="C8" s="3"/>
      <c r="D8" s="3"/>
      <c r="E8" s="3"/>
    </row>
    <row r="10" spans="1:6" x14ac:dyDescent="0.2">
      <c r="A10" t="s">
        <v>5</v>
      </c>
    </row>
    <row r="12" spans="1:6" x14ac:dyDescent="0.2">
      <c r="A12" s="3"/>
      <c r="B12" s="4">
        <v>0</v>
      </c>
      <c r="C12" s="4">
        <v>1</v>
      </c>
      <c r="D12" s="4">
        <v>2</v>
      </c>
      <c r="E12" s="4">
        <v>3</v>
      </c>
    </row>
    <row r="13" spans="1:6" x14ac:dyDescent="0.2">
      <c r="A13" s="4">
        <v>2009</v>
      </c>
      <c r="B13" s="4">
        <v>17500</v>
      </c>
      <c r="C13" s="4">
        <f>B13+C5</f>
        <v>22500</v>
      </c>
      <c r="D13" s="4">
        <f t="shared" ref="D13:E13" si="0">C13+D5</f>
        <v>24750</v>
      </c>
      <c r="E13" s="4">
        <f t="shared" si="0"/>
        <v>25500</v>
      </c>
    </row>
    <row r="14" spans="1:6" x14ac:dyDescent="0.2">
      <c r="A14" s="4">
        <v>2010</v>
      </c>
      <c r="B14" s="4">
        <v>21000</v>
      </c>
      <c r="C14" s="4">
        <f t="shared" ref="C14:C15" si="1">B14+C6</f>
        <v>27200</v>
      </c>
      <c r="D14" s="21">
        <f>C14+D6</f>
        <v>29950</v>
      </c>
      <c r="E14" s="20">
        <f>D14*E22</f>
        <v>30857.575757575756</v>
      </c>
    </row>
    <row r="15" spans="1:6" x14ac:dyDescent="0.2">
      <c r="A15" s="4">
        <v>2011</v>
      </c>
      <c r="B15" s="4">
        <v>18800</v>
      </c>
      <c r="C15" s="4">
        <f t="shared" si="1"/>
        <v>24300</v>
      </c>
      <c r="D15" s="20">
        <f>C15*D22</f>
        <v>26744.668008048291</v>
      </c>
      <c r="E15" s="20">
        <f>D15*E22</f>
        <v>27555.112493140663</v>
      </c>
    </row>
    <row r="16" spans="1:6" x14ac:dyDescent="0.2">
      <c r="A16" s="4">
        <v>2012</v>
      </c>
      <c r="B16" s="4">
        <v>21300</v>
      </c>
      <c r="C16" s="20">
        <f>B16*C22</f>
        <v>27507.853403141362</v>
      </c>
      <c r="D16" s="20">
        <f>C16*D22</f>
        <v>30275.243081525805</v>
      </c>
      <c r="E16" s="20">
        <f>D16*E22</f>
        <v>31192.674690056891</v>
      </c>
    </row>
    <row r="18" spans="1:5" x14ac:dyDescent="0.2">
      <c r="B18">
        <f>SUM(B13:B16)</f>
        <v>78600</v>
      </c>
      <c r="C18">
        <f t="shared" ref="C18:E18" si="2">SUM(C13:C16)</f>
        <v>101507.85340314136</v>
      </c>
      <c r="D18">
        <f t="shared" si="2"/>
        <v>111719.9110895741</v>
      </c>
      <c r="E18">
        <f t="shared" si="2"/>
        <v>115105.36294077331</v>
      </c>
    </row>
    <row r="19" spans="1:5" x14ac:dyDescent="0.2">
      <c r="B19" s="5">
        <f>B18-B16</f>
        <v>57300</v>
      </c>
      <c r="C19" s="5">
        <f>C18-C15</f>
        <v>77207.853403141358</v>
      </c>
      <c r="D19" s="5">
        <f>D18-D14</f>
        <v>81769.911089574103</v>
      </c>
      <c r="E19" s="5">
        <f>E18-E13</f>
        <v>89605.36294077331</v>
      </c>
    </row>
    <row r="20" spans="1:5" x14ac:dyDescent="0.2">
      <c r="A20" t="s">
        <v>6</v>
      </c>
      <c r="B20" s="5">
        <v>0</v>
      </c>
      <c r="C20" s="16">
        <f>C18/B19</f>
        <v>1.7715157661979295</v>
      </c>
      <c r="D20" s="16">
        <f t="shared" ref="D20:E20" si="3">D18/C19</f>
        <v>1.4470019067390436</v>
      </c>
      <c r="E20" s="16">
        <f t="shared" si="3"/>
        <v>1.4076738179974562</v>
      </c>
    </row>
    <row r="22" spans="1:5" x14ac:dyDescent="0.2">
      <c r="C22">
        <f>SUM(C13:C15)/SUM(B13:B15)</f>
        <v>1.2914485165794067</v>
      </c>
      <c r="D22">
        <f>SUM(D13:D14)/SUM(C13:C14)</f>
        <v>1.1006036217303823</v>
      </c>
      <c r="E22">
        <f>E13/D13</f>
        <v>1.0303030303030303</v>
      </c>
    </row>
    <row r="23" spans="1:5" x14ac:dyDescent="0.2">
      <c r="A23" t="s">
        <v>7</v>
      </c>
      <c r="C23" s="19" t="s">
        <v>19</v>
      </c>
    </row>
    <row r="25" spans="1:5" x14ac:dyDescent="0.2">
      <c r="A25" s="3"/>
      <c r="B25" s="4">
        <v>0</v>
      </c>
      <c r="C25" s="4">
        <v>1</v>
      </c>
      <c r="D25" s="4">
        <v>2</v>
      </c>
      <c r="E25" s="4">
        <v>3</v>
      </c>
    </row>
    <row r="26" spans="1:5" x14ac:dyDescent="0.2">
      <c r="A26" s="4">
        <v>2009</v>
      </c>
      <c r="B26" s="4">
        <v>17500</v>
      </c>
      <c r="C26" s="4">
        <f>C13</f>
        <v>22500</v>
      </c>
      <c r="D26" s="4">
        <f t="shared" ref="D26:D27" si="4">D13</f>
        <v>24750</v>
      </c>
      <c r="E26" s="4">
        <f>E13</f>
        <v>25500</v>
      </c>
    </row>
    <row r="27" spans="1:5" x14ac:dyDescent="0.2">
      <c r="A27" s="4">
        <v>2010</v>
      </c>
      <c r="B27" s="4">
        <v>21000</v>
      </c>
      <c r="C27" s="4">
        <f t="shared" ref="C27:C28" si="5">C14</f>
        <v>27200</v>
      </c>
      <c r="D27" s="4">
        <f t="shared" si="4"/>
        <v>29950</v>
      </c>
      <c r="E27" s="17">
        <f>D27*E$20</f>
        <v>42159.830849023812</v>
      </c>
    </row>
    <row r="28" spans="1:5" x14ac:dyDescent="0.2">
      <c r="A28" s="4">
        <v>2011</v>
      </c>
      <c r="B28" s="4">
        <v>18800</v>
      </c>
      <c r="C28" s="4">
        <f t="shared" si="5"/>
        <v>24300</v>
      </c>
      <c r="D28" s="17">
        <f>C28*D22</f>
        <v>26744.668008048291</v>
      </c>
      <c r="E28" s="17">
        <f>D28*E22</f>
        <v>27555.112493140663</v>
      </c>
    </row>
    <row r="29" spans="1:5" x14ac:dyDescent="0.2">
      <c r="A29" s="4">
        <v>2012</v>
      </c>
      <c r="B29" s="4">
        <v>21300</v>
      </c>
      <c r="C29" s="17">
        <f>C22*B16</f>
        <v>27507.853403141362</v>
      </c>
      <c r="D29" s="17">
        <f t="shared" ref="D29:E29" si="6">C29*D$20</f>
        <v>39803.916324643644</v>
      </c>
      <c r="E29" s="17">
        <f t="shared" si="6"/>
        <v>56030.930863962392</v>
      </c>
    </row>
    <row r="30" spans="1:5" x14ac:dyDescent="0.2">
      <c r="C30" s="22"/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509C-AABB-5448-AEDF-AE6D34E8F2E8}">
  <dimension ref="B1:G31"/>
  <sheetViews>
    <sheetView showGridLines="0" workbookViewId="0">
      <selection activeCell="C1" sqref="C1"/>
    </sheetView>
  </sheetViews>
  <sheetFormatPr baseColWidth="10" defaultRowHeight="16" x14ac:dyDescent="0.2"/>
  <cols>
    <col min="3" max="3" width="11.6640625" bestFit="1" customWidth="1"/>
  </cols>
  <sheetData>
    <row r="1" spans="2:7" x14ac:dyDescent="0.2">
      <c r="C1" t="s">
        <v>12</v>
      </c>
      <c r="D1">
        <v>2008</v>
      </c>
      <c r="F1">
        <v>100</v>
      </c>
    </row>
    <row r="2" spans="2:7" x14ac:dyDescent="0.2">
      <c r="D2">
        <v>2009</v>
      </c>
      <c r="E2" s="1">
        <v>5.0999999999999996</v>
      </c>
      <c r="F2" s="10">
        <f>(1+E2/100)*F1</f>
        <v>105.1</v>
      </c>
    </row>
    <row r="3" spans="2:7" x14ac:dyDescent="0.2">
      <c r="D3">
        <v>2010</v>
      </c>
      <c r="E3" s="1">
        <v>6.4</v>
      </c>
      <c r="F3" s="10">
        <f t="shared" ref="F3:F5" si="0">(1+E3/100)*F2</f>
        <v>111.82640000000001</v>
      </c>
    </row>
    <row r="4" spans="2:7" x14ac:dyDescent="0.2">
      <c r="D4">
        <v>2011</v>
      </c>
      <c r="E4" s="1">
        <v>7.3</v>
      </c>
      <c r="F4" s="10">
        <f t="shared" si="0"/>
        <v>119.9897272</v>
      </c>
    </row>
    <row r="5" spans="2:7" x14ac:dyDescent="0.2">
      <c r="D5">
        <v>2012</v>
      </c>
      <c r="E5" s="1">
        <v>5.4</v>
      </c>
      <c r="F5" s="10">
        <f t="shared" si="0"/>
        <v>126.46917246880001</v>
      </c>
    </row>
    <row r="8" spans="2:7" x14ac:dyDescent="0.2">
      <c r="B8" t="s">
        <v>13</v>
      </c>
    </row>
    <row r="9" spans="2:7" x14ac:dyDescent="0.2">
      <c r="B9" s="1"/>
      <c r="C9" s="12">
        <v>0</v>
      </c>
      <c r="D9" s="12">
        <v>1</v>
      </c>
      <c r="E9" s="12">
        <v>2</v>
      </c>
      <c r="F9" s="12">
        <v>3</v>
      </c>
      <c r="G9" s="12">
        <v>4</v>
      </c>
    </row>
    <row r="10" spans="2:7" x14ac:dyDescent="0.2">
      <c r="B10" s="11">
        <v>2008</v>
      </c>
      <c r="C10" s="13">
        <v>786</v>
      </c>
      <c r="D10" s="13">
        <v>624</v>
      </c>
      <c r="E10" s="13">
        <v>806</v>
      </c>
      <c r="F10" s="13">
        <v>224</v>
      </c>
      <c r="G10" s="13">
        <v>79</v>
      </c>
    </row>
    <row r="11" spans="2:7" x14ac:dyDescent="0.2">
      <c r="B11" s="11">
        <f>B10+1</f>
        <v>2009</v>
      </c>
      <c r="C11" s="13">
        <v>904</v>
      </c>
      <c r="D11" s="13">
        <v>671</v>
      </c>
      <c r="E11" s="13">
        <v>904</v>
      </c>
      <c r="F11" s="13">
        <v>281</v>
      </c>
      <c r="G11" s="14"/>
    </row>
    <row r="12" spans="2:7" x14ac:dyDescent="0.2">
      <c r="B12" s="11">
        <f t="shared" ref="B12:B14" si="1">B11+1</f>
        <v>2010</v>
      </c>
      <c r="C12" s="13">
        <v>995</v>
      </c>
      <c r="D12" s="13">
        <v>819</v>
      </c>
      <c r="E12" s="13">
        <v>1066</v>
      </c>
      <c r="F12" s="14"/>
      <c r="G12" s="14"/>
    </row>
    <row r="13" spans="2:7" x14ac:dyDescent="0.2">
      <c r="B13" s="11">
        <f t="shared" si="1"/>
        <v>2011</v>
      </c>
      <c r="C13" s="13">
        <v>1220</v>
      </c>
      <c r="D13" s="13">
        <v>922</v>
      </c>
      <c r="E13" s="14"/>
      <c r="F13" s="14"/>
      <c r="G13" s="14"/>
    </row>
    <row r="14" spans="2:7" x14ac:dyDescent="0.2">
      <c r="B14" s="11">
        <f t="shared" si="1"/>
        <v>2012</v>
      </c>
      <c r="C14" s="13">
        <v>1182</v>
      </c>
      <c r="D14" s="14"/>
      <c r="E14" s="14"/>
      <c r="F14" s="14"/>
      <c r="G14" s="14"/>
    </row>
    <row r="16" spans="2:7" x14ac:dyDescent="0.2">
      <c r="B16" t="s">
        <v>14</v>
      </c>
    </row>
    <row r="17" spans="2:7" x14ac:dyDescent="0.2">
      <c r="B17" s="1"/>
      <c r="C17" s="12">
        <v>0</v>
      </c>
      <c r="D17" s="12">
        <v>1</v>
      </c>
      <c r="E17" s="12">
        <v>2</v>
      </c>
      <c r="F17" s="12">
        <v>3</v>
      </c>
      <c r="G17" s="12">
        <v>4</v>
      </c>
    </row>
    <row r="18" spans="2:7" x14ac:dyDescent="0.2">
      <c r="B18" s="11">
        <v>2008</v>
      </c>
      <c r="C18" s="15">
        <f>$F$5/VLOOKUP($B18+C$17,$D$1:$F$5,3,0)*C10</f>
        <v>994.04769560476802</v>
      </c>
      <c r="D18" s="15">
        <f t="shared" ref="D18:G18" si="2">$F$5/VLOOKUP($B18+D$17,$D$1:$F$5,3,0)*D10</f>
        <v>750.87310771200009</v>
      </c>
      <c r="E18" s="15">
        <f t="shared" si="2"/>
        <v>911.53925200000015</v>
      </c>
      <c r="F18" s="15">
        <f t="shared" si="2"/>
        <v>236.096</v>
      </c>
      <c r="G18" s="15">
        <f t="shared" si="2"/>
        <v>79</v>
      </c>
    </row>
    <row r="19" spans="2:7" x14ac:dyDescent="0.2">
      <c r="B19" s="11">
        <f>B18+1</f>
        <v>2009</v>
      </c>
      <c r="C19" s="15">
        <f t="shared" ref="C19:E22" si="3">$F$5/VLOOKUP($B19+C$17,$D$1:$F$5,3,0)*C11</f>
        <v>1087.8033483520001</v>
      </c>
      <c r="D19" s="15">
        <f t="shared" si="3"/>
        <v>758.8620820000001</v>
      </c>
      <c r="E19" s="15">
        <f t="shared" si="3"/>
        <v>952.81600000000003</v>
      </c>
      <c r="F19" s="15">
        <f>$F$5/VLOOKUP($B19+F$17,$D$1:$F$5,3,0)*F11</f>
        <v>281</v>
      </c>
      <c r="G19" s="14"/>
    </row>
    <row r="20" spans="2:7" x14ac:dyDescent="0.2">
      <c r="B20" s="11">
        <f t="shared" ref="B20:B22" si="4">B19+1</f>
        <v>2010</v>
      </c>
      <c r="C20" s="15">
        <f t="shared" si="3"/>
        <v>1125.2872900000002</v>
      </c>
      <c r="D20" s="15">
        <f t="shared" si="3"/>
        <v>863.226</v>
      </c>
      <c r="E20" s="15">
        <f t="shared" si="3"/>
        <v>1066</v>
      </c>
      <c r="F20" s="14"/>
      <c r="G20" s="14"/>
    </row>
    <row r="21" spans="2:7" x14ac:dyDescent="0.2">
      <c r="B21" s="11">
        <f t="shared" si="4"/>
        <v>2011</v>
      </c>
      <c r="C21" s="15">
        <f t="shared" si="3"/>
        <v>1285.8800000000001</v>
      </c>
      <c r="D21" s="15">
        <f t="shared" si="3"/>
        <v>922</v>
      </c>
      <c r="E21" s="14"/>
      <c r="F21" s="14"/>
      <c r="G21" s="14"/>
    </row>
    <row r="22" spans="2:7" x14ac:dyDescent="0.2">
      <c r="B22" s="11">
        <f t="shared" si="4"/>
        <v>2012</v>
      </c>
      <c r="C22" s="15">
        <f t="shared" si="3"/>
        <v>1182</v>
      </c>
      <c r="D22" s="14"/>
      <c r="E22" s="14"/>
      <c r="F22" s="14"/>
      <c r="G22" s="14"/>
    </row>
    <row r="24" spans="2:7" x14ac:dyDescent="0.2">
      <c r="B24" t="s">
        <v>5</v>
      </c>
    </row>
    <row r="26" spans="2:7" x14ac:dyDescent="0.2">
      <c r="B26" s="1"/>
      <c r="C26" s="12">
        <v>0</v>
      </c>
      <c r="D26" s="12">
        <v>1</v>
      </c>
      <c r="E26" s="12">
        <v>2</v>
      </c>
      <c r="F26" s="12">
        <v>3</v>
      </c>
      <c r="G26" s="12">
        <v>4</v>
      </c>
    </row>
    <row r="27" spans="2:7" x14ac:dyDescent="0.2">
      <c r="B27" s="11">
        <v>2008</v>
      </c>
      <c r="C27" s="15">
        <v>994.04769560476802</v>
      </c>
      <c r="D27" s="15">
        <f>C27+D18</f>
        <v>1744.9208033167681</v>
      </c>
      <c r="E27" s="15">
        <f t="shared" ref="E27:G27" si="5">D27+E18</f>
        <v>2656.4600553167684</v>
      </c>
      <c r="F27" s="15">
        <f t="shared" si="5"/>
        <v>2892.5560553167684</v>
      </c>
      <c r="G27" s="15">
        <f t="shared" si="5"/>
        <v>2971.5560553167684</v>
      </c>
    </row>
    <row r="28" spans="2:7" x14ac:dyDescent="0.2">
      <c r="B28" s="11">
        <v>2009</v>
      </c>
      <c r="C28" s="15">
        <v>1087.8033483520001</v>
      </c>
      <c r="D28" s="15">
        <f t="shared" ref="D28:E29" si="6">C28+D19</f>
        <v>1846.6654303520002</v>
      </c>
      <c r="E28" s="15">
        <f t="shared" si="6"/>
        <v>2799.4814303520002</v>
      </c>
      <c r="F28" s="15">
        <f>E28+F19</f>
        <v>3080.4814303520002</v>
      </c>
      <c r="G28" s="14"/>
    </row>
    <row r="29" spans="2:7" x14ac:dyDescent="0.2">
      <c r="B29" s="11">
        <v>2010</v>
      </c>
      <c r="C29" s="15">
        <v>1125.2872900000002</v>
      </c>
      <c r="D29" s="15">
        <f t="shared" si="6"/>
        <v>1988.5132900000003</v>
      </c>
      <c r="E29" s="15">
        <f t="shared" si="6"/>
        <v>3054.5132900000003</v>
      </c>
      <c r="F29" s="14"/>
      <c r="G29" s="14"/>
    </row>
    <row r="30" spans="2:7" x14ac:dyDescent="0.2">
      <c r="B30" s="11">
        <v>2011</v>
      </c>
      <c r="C30" s="15">
        <v>1285.8800000000001</v>
      </c>
      <c r="D30" s="15">
        <f>C30+D21</f>
        <v>2207.88</v>
      </c>
      <c r="E30" s="14"/>
      <c r="F30" s="14"/>
      <c r="G30" s="14"/>
    </row>
    <row r="31" spans="2:7" x14ac:dyDescent="0.2">
      <c r="B31" s="11">
        <v>2012</v>
      </c>
      <c r="C31" s="15">
        <v>1182</v>
      </c>
      <c r="D31" s="14"/>
      <c r="E31" s="14"/>
      <c r="F31" s="14"/>
      <c r="G31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5495-0797-7049-9737-1B2412F8C1B8}">
  <dimension ref="B2:H33"/>
  <sheetViews>
    <sheetView showGridLines="0" workbookViewId="0">
      <selection activeCell="K20" sqref="K20"/>
    </sheetView>
  </sheetViews>
  <sheetFormatPr baseColWidth="10" defaultRowHeight="16" x14ac:dyDescent="0.2"/>
  <sheetData>
    <row r="2" spans="2:8" x14ac:dyDescent="0.2">
      <c r="B2" t="s">
        <v>15</v>
      </c>
    </row>
    <row r="3" spans="2:8" x14ac:dyDescent="0.2"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0</v>
      </c>
    </row>
    <row r="4" spans="2:8" x14ac:dyDescent="0.2">
      <c r="B4" s="13">
        <v>2777</v>
      </c>
      <c r="C4" s="13">
        <v>3264</v>
      </c>
      <c r="D4" s="13">
        <v>3452</v>
      </c>
      <c r="E4" s="13">
        <v>3594</v>
      </c>
      <c r="F4" s="13">
        <v>3719</v>
      </c>
      <c r="G4" s="13">
        <v>3717</v>
      </c>
      <c r="H4" s="13">
        <v>3717</v>
      </c>
    </row>
    <row r="5" spans="2:8" x14ac:dyDescent="0.2">
      <c r="B5" s="13">
        <v>3252</v>
      </c>
      <c r="C5" s="13">
        <v>3804</v>
      </c>
      <c r="D5" s="13">
        <v>3973</v>
      </c>
      <c r="E5" s="13">
        <v>4231</v>
      </c>
      <c r="F5" s="13">
        <v>4319</v>
      </c>
      <c r="G5" s="14"/>
      <c r="H5" s="14"/>
    </row>
    <row r="6" spans="2:8" x14ac:dyDescent="0.2">
      <c r="B6" s="13">
        <v>3725</v>
      </c>
      <c r="C6" s="13">
        <v>4404</v>
      </c>
      <c r="D6" s="13">
        <v>4779</v>
      </c>
      <c r="E6" s="13">
        <v>4946</v>
      </c>
      <c r="F6" s="14"/>
      <c r="G6" s="14"/>
      <c r="H6" s="14"/>
    </row>
    <row r="7" spans="2:8" x14ac:dyDescent="0.2">
      <c r="B7" s="13">
        <v>4521</v>
      </c>
      <c r="C7" s="13">
        <v>5422</v>
      </c>
      <c r="D7" s="13">
        <v>5676</v>
      </c>
      <c r="E7" s="14"/>
      <c r="F7" s="14"/>
      <c r="G7" s="14"/>
      <c r="H7" s="14"/>
    </row>
    <row r="8" spans="2:8" x14ac:dyDescent="0.2">
      <c r="B8" s="13">
        <v>5369</v>
      </c>
      <c r="C8" s="13">
        <v>6142</v>
      </c>
      <c r="D8" s="14"/>
      <c r="E8" s="14"/>
      <c r="F8" s="14"/>
      <c r="G8" s="14"/>
      <c r="H8" s="14"/>
    </row>
    <row r="9" spans="2:8" x14ac:dyDescent="0.2">
      <c r="B9" s="13">
        <v>5818</v>
      </c>
      <c r="C9" s="14"/>
      <c r="D9" s="14"/>
      <c r="E9" s="14"/>
      <c r="F9" s="14"/>
      <c r="G9" s="14"/>
      <c r="H9" s="14"/>
    </row>
    <row r="11" spans="2:8" x14ac:dyDescent="0.2">
      <c r="B11" t="s">
        <v>16</v>
      </c>
    </row>
    <row r="12" spans="2:8" x14ac:dyDescent="0.2"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 t="s">
        <v>0</v>
      </c>
    </row>
    <row r="13" spans="2:8" x14ac:dyDescent="0.2">
      <c r="B13" s="13">
        <v>414</v>
      </c>
      <c r="C13" s="13">
        <v>460</v>
      </c>
      <c r="D13" s="13">
        <v>482</v>
      </c>
      <c r="E13" s="13">
        <v>488</v>
      </c>
      <c r="F13" s="13">
        <v>492</v>
      </c>
      <c r="G13" s="13">
        <v>494</v>
      </c>
      <c r="H13" s="13">
        <v>494</v>
      </c>
    </row>
    <row r="14" spans="2:8" x14ac:dyDescent="0.2">
      <c r="B14" s="13">
        <v>453</v>
      </c>
      <c r="C14" s="13">
        <v>506</v>
      </c>
      <c r="D14" s="13">
        <v>526</v>
      </c>
      <c r="E14" s="13">
        <v>536</v>
      </c>
      <c r="F14" s="13">
        <v>539</v>
      </c>
      <c r="G14" s="13"/>
      <c r="H14" s="13"/>
    </row>
    <row r="15" spans="2:8" x14ac:dyDescent="0.2">
      <c r="B15" s="13">
        <v>494</v>
      </c>
      <c r="C15" s="13">
        <v>548</v>
      </c>
      <c r="D15" s="13">
        <v>572</v>
      </c>
      <c r="E15" s="13">
        <v>582</v>
      </c>
      <c r="F15" s="13"/>
      <c r="G15" s="13"/>
      <c r="H15" s="13"/>
    </row>
    <row r="16" spans="2:8" x14ac:dyDescent="0.2">
      <c r="B16" s="13">
        <v>530</v>
      </c>
      <c r="C16" s="13">
        <v>588</v>
      </c>
      <c r="D16" s="13">
        <v>615</v>
      </c>
      <c r="E16" s="13"/>
      <c r="F16" s="13"/>
      <c r="G16" s="13"/>
      <c r="H16" s="13"/>
    </row>
    <row r="17" spans="2:8" x14ac:dyDescent="0.2">
      <c r="B17" s="13">
        <v>545</v>
      </c>
      <c r="C17" s="13">
        <v>605</v>
      </c>
      <c r="D17" s="13"/>
      <c r="E17" s="13"/>
      <c r="F17" s="13"/>
      <c r="G17" s="13"/>
      <c r="H17" s="13"/>
    </row>
    <row r="18" spans="2:8" x14ac:dyDescent="0.2">
      <c r="B18" s="13">
        <v>557</v>
      </c>
      <c r="C18" s="13"/>
      <c r="D18" s="13"/>
      <c r="E18" s="13"/>
      <c r="F18" s="13"/>
      <c r="G18" s="13"/>
      <c r="H18" s="13"/>
    </row>
    <row r="20" spans="2:8" x14ac:dyDescent="0.2">
      <c r="B20" t="s">
        <v>17</v>
      </c>
    </row>
    <row r="21" spans="2:8" x14ac:dyDescent="0.2">
      <c r="B21" s="1">
        <v>0</v>
      </c>
      <c r="C21" s="1">
        <v>1</v>
      </c>
      <c r="D21" s="1">
        <v>2</v>
      </c>
      <c r="E21" s="1">
        <v>3</v>
      </c>
      <c r="F21" s="1">
        <v>4</v>
      </c>
      <c r="G21" s="1">
        <v>5</v>
      </c>
      <c r="H21" s="1" t="s">
        <v>0</v>
      </c>
    </row>
    <row r="22" spans="2:8" x14ac:dyDescent="0.2">
      <c r="B22" s="18">
        <f>B4/B13</f>
        <v>6.7077294685990339</v>
      </c>
      <c r="C22" s="18">
        <f t="shared" ref="C22:H22" si="0">C4/C13</f>
        <v>7.0956521739130434</v>
      </c>
      <c r="D22" s="18">
        <f t="shared" si="0"/>
        <v>7.1618257261410792</v>
      </c>
      <c r="E22" s="18">
        <f t="shared" si="0"/>
        <v>7.3647540983606561</v>
      </c>
      <c r="F22" s="18">
        <f t="shared" si="0"/>
        <v>7.558943089430894</v>
      </c>
      <c r="G22" s="18">
        <f t="shared" si="0"/>
        <v>7.5242914979757085</v>
      </c>
      <c r="H22" s="18">
        <f t="shared" si="0"/>
        <v>7.5242914979757085</v>
      </c>
    </row>
    <row r="23" spans="2:8" x14ac:dyDescent="0.2">
      <c r="B23" s="18"/>
      <c r="C23" s="18"/>
      <c r="D23" s="18"/>
      <c r="E23" s="18"/>
      <c r="F23" s="18"/>
      <c r="G23" s="18"/>
      <c r="H23" s="18"/>
    </row>
    <row r="24" spans="2:8" x14ac:dyDescent="0.2">
      <c r="B24" s="18">
        <f>B5/B14</f>
        <v>7.1788079470198678</v>
      </c>
      <c r="C24" s="18">
        <f>C5/C14</f>
        <v>7.5177865612648223</v>
      </c>
      <c r="D24" s="18">
        <f>D5/D14</f>
        <v>7.5532319391634983</v>
      </c>
      <c r="E24" s="18">
        <f>E5/E14</f>
        <v>7.8936567164179108</v>
      </c>
      <c r="F24" s="18">
        <f>F5/F14</f>
        <v>8.0129870129870131</v>
      </c>
      <c r="G24" s="18"/>
      <c r="H24" s="18"/>
    </row>
    <row r="25" spans="2:8" x14ac:dyDescent="0.2">
      <c r="B25" s="18"/>
      <c r="C25" s="18"/>
      <c r="D25" s="18"/>
      <c r="E25" s="18"/>
      <c r="F25" s="18"/>
      <c r="G25" s="18"/>
      <c r="H25" s="18"/>
    </row>
    <row r="26" spans="2:8" x14ac:dyDescent="0.2">
      <c r="B26" s="18">
        <f>B6/B15</f>
        <v>7.5404858299595139</v>
      </c>
      <c r="C26" s="18">
        <f>C6/C15</f>
        <v>8.0364963503649633</v>
      </c>
      <c r="D26" s="18">
        <f>D6/D15</f>
        <v>8.354895104895105</v>
      </c>
      <c r="E26" s="18">
        <f>E6/E15</f>
        <v>8.4982817869415808</v>
      </c>
      <c r="F26" s="18"/>
      <c r="G26" s="18"/>
      <c r="H26" s="18"/>
    </row>
    <row r="27" spans="2:8" x14ac:dyDescent="0.2">
      <c r="B27" s="18"/>
      <c r="C27" s="18"/>
      <c r="D27" s="18"/>
      <c r="E27" s="18"/>
      <c r="F27" s="18"/>
      <c r="G27" s="18"/>
      <c r="H27" s="18"/>
    </row>
    <row r="28" spans="2:8" x14ac:dyDescent="0.2">
      <c r="B28" s="18">
        <f>B7/B16</f>
        <v>8.530188679245283</v>
      </c>
      <c r="C28" s="18">
        <f>C7/C16</f>
        <v>9.2210884353741491</v>
      </c>
      <c r="D28" s="18">
        <f>D7/D16</f>
        <v>9.2292682926829261</v>
      </c>
      <c r="E28" s="18"/>
      <c r="F28" s="18"/>
      <c r="G28" s="18"/>
      <c r="H28" s="18"/>
    </row>
    <row r="29" spans="2:8" x14ac:dyDescent="0.2">
      <c r="B29" s="18"/>
      <c r="C29" s="18"/>
      <c r="D29" s="18"/>
      <c r="E29" s="18"/>
      <c r="F29" s="18"/>
      <c r="G29" s="18"/>
      <c r="H29" s="18"/>
    </row>
    <row r="30" spans="2:8" x14ac:dyDescent="0.2">
      <c r="B30" s="18">
        <f>B8/B17</f>
        <v>9.85137614678899</v>
      </c>
      <c r="C30" s="18">
        <f>C8/C17</f>
        <v>10.15206611570248</v>
      </c>
      <c r="D30" s="18"/>
      <c r="E30" s="18"/>
      <c r="F30" s="18"/>
      <c r="G30" s="18"/>
      <c r="H30" s="18"/>
    </row>
    <row r="31" spans="2:8" x14ac:dyDescent="0.2">
      <c r="B31" s="18"/>
      <c r="C31" s="18"/>
      <c r="D31" s="18"/>
      <c r="E31" s="18"/>
      <c r="F31" s="18"/>
      <c r="G31" s="18"/>
      <c r="H31" s="18"/>
    </row>
    <row r="32" spans="2:8" x14ac:dyDescent="0.2">
      <c r="B32" s="18">
        <f>B9/B18</f>
        <v>10.44524236983842</v>
      </c>
      <c r="C32" s="18"/>
      <c r="D32" s="18"/>
      <c r="E32" s="18"/>
      <c r="F32" s="18"/>
      <c r="G32" s="18"/>
      <c r="H32" s="18"/>
    </row>
    <row r="33" spans="2:8" x14ac:dyDescent="0.2">
      <c r="B33" s="6"/>
      <c r="C33" s="6"/>
      <c r="D33" s="6"/>
      <c r="E33" s="6"/>
      <c r="F33" s="6"/>
      <c r="G33" s="6"/>
      <c r="H3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Run off data</vt:lpstr>
      <vt:lpstr>BFM</vt:lpstr>
      <vt:lpstr>CLM</vt:lpstr>
      <vt:lpstr>Inflation</vt:lpstr>
      <vt:lpstr>ACPC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Kevin Punmiya</cp:lastModifiedBy>
  <dcterms:created xsi:type="dcterms:W3CDTF">2021-08-03T17:13:08Z</dcterms:created>
  <dcterms:modified xsi:type="dcterms:W3CDTF">2022-09-26T16:56:55Z</dcterms:modified>
</cp:coreProperties>
</file>