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ish/Desktop/"/>
    </mc:Choice>
  </mc:AlternateContent>
  <xr:revisionPtr revIDLastSave="0" documentId="8_{AAEA0FEA-0626-9142-AA7D-D8EC490BA621}" xr6:coauthVersionLast="47" xr6:coauthVersionMax="47" xr10:uidLastSave="{00000000-0000-0000-0000-000000000000}"/>
  <bookViews>
    <workbookView xWindow="0" yWindow="0" windowWidth="28800" windowHeight="18000" activeTab="5" xr2:uid="{1CAC3B9A-1F91-44F2-BC3E-299C42B73BA8}"/>
  </bookViews>
  <sheets>
    <sheet name="26- Trupti " sheetId="3" r:id="rId1"/>
    <sheet name="27- Mrinmayee Hole" sheetId="2" r:id="rId2"/>
    <sheet name="28- Harshal" sheetId="4" r:id="rId3"/>
    <sheet name="29-Deepali Gupta" sheetId="1" r:id="rId4"/>
    <sheet name="30-Ratio Analysis " sheetId="7" r:id="rId5"/>
    <sheet name="Graphs-30" sheetId="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9" i="7" l="1"/>
  <c r="C149" i="7"/>
  <c r="D148" i="7"/>
  <c r="C148" i="7"/>
  <c r="C147" i="7"/>
  <c r="D147" i="7" s="1"/>
  <c r="C146" i="7"/>
  <c r="D146" i="7" s="1"/>
  <c r="C145" i="7"/>
  <c r="D145" i="7" s="1"/>
  <c r="C144" i="7"/>
  <c r="D144" i="7" s="1"/>
  <c r="D143" i="7"/>
  <c r="C143" i="7"/>
  <c r="D142" i="7"/>
  <c r="C142" i="7"/>
  <c r="C141" i="7"/>
  <c r="D141" i="7" s="1"/>
  <c r="C140" i="7"/>
  <c r="D140" i="7" s="1"/>
  <c r="I135" i="7"/>
  <c r="D135" i="7"/>
  <c r="E149" i="7" s="1"/>
  <c r="I134" i="7"/>
  <c r="D134" i="7"/>
  <c r="E148" i="7" s="1"/>
  <c r="I133" i="7"/>
  <c r="D133" i="7"/>
  <c r="I132" i="7"/>
  <c r="D132" i="7"/>
  <c r="E146" i="7" s="1"/>
  <c r="I131" i="7"/>
  <c r="D131" i="7"/>
  <c r="E145" i="7" s="1"/>
  <c r="I130" i="7"/>
  <c r="D130" i="7"/>
  <c r="I129" i="7"/>
  <c r="E143" i="7" s="1"/>
  <c r="D129" i="7"/>
  <c r="I128" i="7"/>
  <c r="D128" i="7"/>
  <c r="E142" i="7" s="1"/>
  <c r="I127" i="7"/>
  <c r="E141" i="7" s="1"/>
  <c r="D127" i="7"/>
  <c r="I126" i="7"/>
  <c r="D126" i="7"/>
  <c r="G117" i="7"/>
  <c r="F117" i="7"/>
  <c r="D117" i="7"/>
  <c r="F116" i="7"/>
  <c r="G116" i="7" s="1"/>
  <c r="D116" i="7"/>
  <c r="F115" i="7"/>
  <c r="D115" i="7"/>
  <c r="G115" i="7" s="1"/>
  <c r="F114" i="7"/>
  <c r="D114" i="7"/>
  <c r="G114" i="7" s="1"/>
  <c r="G113" i="7"/>
  <c r="F113" i="7"/>
  <c r="D113" i="7"/>
  <c r="F112" i="7"/>
  <c r="G112" i="7" s="1"/>
  <c r="D112" i="7"/>
  <c r="F111" i="7"/>
  <c r="D111" i="7"/>
  <c r="G111" i="7" s="1"/>
  <c r="F110" i="7"/>
  <c r="D110" i="7"/>
  <c r="G110" i="7" s="1"/>
  <c r="G109" i="7"/>
  <c r="F109" i="7"/>
  <c r="D109" i="7"/>
  <c r="G108" i="7"/>
  <c r="F108" i="7"/>
  <c r="D108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0" i="7"/>
  <c r="C89" i="7"/>
  <c r="C88" i="7"/>
  <c r="C87" i="7"/>
  <c r="C86" i="7"/>
  <c r="C85" i="7"/>
  <c r="C84" i="7"/>
  <c r="C83" i="7"/>
  <c r="C82" i="7"/>
  <c r="C81" i="7"/>
  <c r="F77" i="7"/>
  <c r="C77" i="7"/>
  <c r="F76" i="7"/>
  <c r="C76" i="7"/>
  <c r="F75" i="7"/>
  <c r="C75" i="7"/>
  <c r="F74" i="7"/>
  <c r="C74" i="7"/>
  <c r="F73" i="7"/>
  <c r="C73" i="7"/>
  <c r="F72" i="7"/>
  <c r="C72" i="7"/>
  <c r="F71" i="7"/>
  <c r="C71" i="7"/>
  <c r="F70" i="7"/>
  <c r="C70" i="7"/>
  <c r="F69" i="7"/>
  <c r="C69" i="7"/>
  <c r="F68" i="7"/>
  <c r="C68" i="7"/>
  <c r="R61" i="7"/>
  <c r="K61" i="7"/>
  <c r="J61" i="7"/>
  <c r="C61" i="7"/>
  <c r="D61" i="7" s="1"/>
  <c r="R60" i="7"/>
  <c r="K60" i="7"/>
  <c r="J60" i="7"/>
  <c r="D60" i="7"/>
  <c r="C60" i="7"/>
  <c r="R59" i="7"/>
  <c r="K59" i="7"/>
  <c r="J59" i="7"/>
  <c r="C59" i="7"/>
  <c r="D59" i="7" s="1"/>
  <c r="R58" i="7"/>
  <c r="K58" i="7"/>
  <c r="J58" i="7"/>
  <c r="C58" i="7"/>
  <c r="D58" i="7" s="1"/>
  <c r="R57" i="7"/>
  <c r="K57" i="7"/>
  <c r="J57" i="7"/>
  <c r="C57" i="7"/>
  <c r="D57" i="7" s="1"/>
  <c r="R56" i="7"/>
  <c r="K56" i="7"/>
  <c r="J56" i="7"/>
  <c r="D56" i="7"/>
  <c r="C56" i="7"/>
  <c r="R55" i="7"/>
  <c r="K55" i="7"/>
  <c r="J55" i="7"/>
  <c r="D55" i="7"/>
  <c r="C55" i="7"/>
  <c r="R54" i="7"/>
  <c r="K54" i="7"/>
  <c r="J54" i="7"/>
  <c r="C54" i="7"/>
  <c r="D54" i="7" s="1"/>
  <c r="R53" i="7"/>
  <c r="K53" i="7"/>
  <c r="J53" i="7"/>
  <c r="C53" i="7"/>
  <c r="D53" i="7" s="1"/>
  <c r="R52" i="7"/>
  <c r="K52" i="7"/>
  <c r="J52" i="7"/>
  <c r="D52" i="7"/>
  <c r="C52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P32" i="7"/>
  <c r="Q32" i="7" s="1"/>
  <c r="O32" i="7"/>
  <c r="E32" i="7"/>
  <c r="N32" i="7" s="1"/>
  <c r="Q31" i="7"/>
  <c r="P31" i="7"/>
  <c r="O31" i="7"/>
  <c r="N31" i="7"/>
  <c r="G31" i="7"/>
  <c r="E31" i="7"/>
  <c r="P30" i="7"/>
  <c r="Q30" i="7" s="1"/>
  <c r="O30" i="7"/>
  <c r="E30" i="7"/>
  <c r="N30" i="7" s="1"/>
  <c r="Q29" i="7"/>
  <c r="P29" i="7"/>
  <c r="O29" i="7"/>
  <c r="N29" i="7"/>
  <c r="G29" i="7"/>
  <c r="E29" i="7"/>
  <c r="P28" i="7"/>
  <c r="Q28" i="7" s="1"/>
  <c r="O28" i="7"/>
  <c r="E28" i="7"/>
  <c r="N28" i="7" s="1"/>
  <c r="Q27" i="7"/>
  <c r="P27" i="7"/>
  <c r="O27" i="7"/>
  <c r="N27" i="7"/>
  <c r="G27" i="7"/>
  <c r="E27" i="7"/>
  <c r="P26" i="7"/>
  <c r="Q26" i="7" s="1"/>
  <c r="O26" i="7"/>
  <c r="E26" i="7"/>
  <c r="N26" i="7" s="1"/>
  <c r="Q25" i="7"/>
  <c r="P25" i="7"/>
  <c r="O25" i="7"/>
  <c r="N25" i="7"/>
  <c r="G25" i="7"/>
  <c r="E25" i="7"/>
  <c r="P24" i="7"/>
  <c r="Q24" i="7" s="1"/>
  <c r="O24" i="7"/>
  <c r="E24" i="7"/>
  <c r="N24" i="7" s="1"/>
  <c r="Q23" i="7"/>
  <c r="P23" i="7"/>
  <c r="O23" i="7"/>
  <c r="N23" i="7"/>
  <c r="G23" i="7"/>
  <c r="E23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L58" i="4"/>
  <c r="K58" i="4"/>
  <c r="J58" i="4"/>
  <c r="I58" i="4"/>
  <c r="H58" i="4"/>
  <c r="G58" i="4"/>
  <c r="F58" i="4"/>
  <c r="F49" i="4" s="1"/>
  <c r="E58" i="4"/>
  <c r="E49" i="4" s="1"/>
  <c r="D58" i="4"/>
  <c r="C58" i="4"/>
  <c r="L57" i="4"/>
  <c r="K57" i="4"/>
  <c r="J57" i="4"/>
  <c r="I57" i="4"/>
  <c r="H57" i="4"/>
  <c r="H49" i="4" s="1"/>
  <c r="G57" i="4"/>
  <c r="G49" i="4" s="1"/>
  <c r="F57" i="4"/>
  <c r="E57" i="4"/>
  <c r="D57" i="4"/>
  <c r="C57" i="4"/>
  <c r="L56" i="4"/>
  <c r="K56" i="4"/>
  <c r="J56" i="4"/>
  <c r="J49" i="4" s="1"/>
  <c r="I56" i="4"/>
  <c r="I49" i="4" s="1"/>
  <c r="H56" i="4"/>
  <c r="G56" i="4"/>
  <c r="F56" i="4"/>
  <c r="E56" i="4"/>
  <c r="D56" i="4"/>
  <c r="C56" i="4"/>
  <c r="L49" i="4"/>
  <c r="K49" i="4"/>
  <c r="D49" i="4"/>
  <c r="C49" i="4"/>
  <c r="L37" i="4"/>
  <c r="K37" i="4"/>
  <c r="J37" i="4"/>
  <c r="I37" i="4"/>
  <c r="H37" i="4"/>
  <c r="G37" i="4"/>
  <c r="F37" i="4"/>
  <c r="E37" i="4"/>
  <c r="D37" i="4"/>
  <c r="C37" i="4"/>
  <c r="L30" i="4"/>
  <c r="K30" i="4"/>
  <c r="J30" i="4"/>
  <c r="I30" i="4"/>
  <c r="H30" i="4"/>
  <c r="G30" i="4"/>
  <c r="F30" i="4"/>
  <c r="E30" i="4"/>
  <c r="D30" i="4"/>
  <c r="C30" i="4"/>
  <c r="L24" i="4"/>
  <c r="K24" i="4"/>
  <c r="J24" i="4"/>
  <c r="I24" i="4"/>
  <c r="H24" i="4"/>
  <c r="G24" i="4"/>
  <c r="F24" i="4"/>
  <c r="E24" i="4"/>
  <c r="D24" i="4"/>
  <c r="C24" i="4"/>
  <c r="L20" i="4"/>
  <c r="K20" i="4"/>
  <c r="J20" i="4"/>
  <c r="I20" i="4"/>
  <c r="H20" i="4"/>
  <c r="G20" i="4"/>
  <c r="F20" i="4"/>
  <c r="E20" i="4"/>
  <c r="D20" i="4"/>
  <c r="C20" i="4"/>
  <c r="L17" i="4"/>
  <c r="K17" i="4"/>
  <c r="J17" i="4"/>
  <c r="I17" i="4"/>
  <c r="H17" i="4"/>
  <c r="G17" i="4"/>
  <c r="F17" i="4"/>
  <c r="E17" i="4"/>
  <c r="D17" i="4"/>
  <c r="C17" i="4"/>
  <c r="L14" i="4"/>
  <c r="K14" i="4"/>
  <c r="J14" i="4"/>
  <c r="I14" i="4"/>
  <c r="H14" i="4"/>
  <c r="G14" i="4"/>
  <c r="F14" i="4"/>
  <c r="E14" i="4"/>
  <c r="D14" i="4"/>
  <c r="C14" i="4"/>
  <c r="L9" i="4"/>
  <c r="K9" i="4"/>
  <c r="J9" i="4"/>
  <c r="I9" i="4"/>
  <c r="H9" i="4"/>
  <c r="G9" i="4"/>
  <c r="F9" i="4"/>
  <c r="E9" i="4"/>
  <c r="D9" i="4"/>
  <c r="C9" i="4"/>
  <c r="E147" i="7" l="1"/>
  <c r="E144" i="7"/>
  <c r="E140" i="7"/>
  <c r="G26" i="7"/>
  <c r="G30" i="7"/>
  <c r="G24" i="7"/>
  <c r="G28" i="7"/>
  <c r="G32" i="7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47" i="2" l="1"/>
  <c r="C147" i="2"/>
  <c r="B147" i="2"/>
  <c r="D146" i="2"/>
  <c r="C146" i="2"/>
  <c r="B146" i="2"/>
  <c r="D145" i="2"/>
  <c r="C145" i="2"/>
  <c r="B145" i="2"/>
  <c r="D144" i="2"/>
  <c r="C144" i="2"/>
  <c r="E144" i="2" s="1"/>
  <c r="B144" i="2"/>
  <c r="D143" i="2"/>
  <c r="C143" i="2"/>
  <c r="B143" i="2"/>
  <c r="D142" i="2"/>
  <c r="C142" i="2"/>
  <c r="B142" i="2"/>
  <c r="D141" i="2"/>
  <c r="C141" i="2"/>
  <c r="B141" i="2"/>
  <c r="D140" i="2"/>
  <c r="C140" i="2"/>
  <c r="E140" i="2" s="1"/>
  <c r="B140" i="2"/>
  <c r="D139" i="2"/>
  <c r="C139" i="2"/>
  <c r="B139" i="2"/>
  <c r="D138" i="2"/>
  <c r="C138" i="2"/>
  <c r="B138" i="2"/>
  <c r="D137" i="2"/>
  <c r="C137" i="2"/>
  <c r="B137" i="2"/>
  <c r="D136" i="2"/>
  <c r="C136" i="2"/>
  <c r="E136" i="2" s="1"/>
  <c r="B136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G98" i="2"/>
  <c r="F98" i="2"/>
  <c r="E98" i="2"/>
  <c r="D98" i="2"/>
  <c r="C98" i="2"/>
  <c r="E147" i="2" s="1"/>
  <c r="B98" i="2"/>
  <c r="G97" i="2"/>
  <c r="F97" i="2"/>
  <c r="E97" i="2"/>
  <c r="D97" i="2"/>
  <c r="C97" i="2"/>
  <c r="E146" i="2" s="1"/>
  <c r="B97" i="2"/>
  <c r="G96" i="2"/>
  <c r="F96" i="2"/>
  <c r="E96" i="2"/>
  <c r="D96" i="2"/>
  <c r="C96" i="2"/>
  <c r="E145" i="2" s="1"/>
  <c r="B96" i="2"/>
  <c r="G95" i="2"/>
  <c r="F95" i="2"/>
  <c r="E95" i="2"/>
  <c r="D95" i="2"/>
  <c r="C95" i="2"/>
  <c r="B95" i="2"/>
  <c r="G94" i="2"/>
  <c r="F94" i="2"/>
  <c r="E94" i="2"/>
  <c r="D94" i="2"/>
  <c r="C94" i="2"/>
  <c r="E143" i="2" s="1"/>
  <c r="B94" i="2"/>
  <c r="G93" i="2"/>
  <c r="F93" i="2"/>
  <c r="E93" i="2"/>
  <c r="D93" i="2"/>
  <c r="C93" i="2"/>
  <c r="E142" i="2" s="1"/>
  <c r="B93" i="2"/>
  <c r="G92" i="2"/>
  <c r="F92" i="2"/>
  <c r="E92" i="2"/>
  <c r="D92" i="2"/>
  <c r="C92" i="2"/>
  <c r="E141" i="2" s="1"/>
  <c r="B92" i="2"/>
  <c r="G91" i="2"/>
  <c r="F91" i="2"/>
  <c r="E91" i="2"/>
  <c r="D91" i="2"/>
  <c r="C91" i="2"/>
  <c r="B91" i="2"/>
  <c r="G90" i="2"/>
  <c r="F90" i="2"/>
  <c r="E90" i="2"/>
  <c r="D90" i="2"/>
  <c r="C90" i="2"/>
  <c r="E139" i="2" s="1"/>
  <c r="B90" i="2"/>
  <c r="G89" i="2"/>
  <c r="F89" i="2"/>
  <c r="E89" i="2"/>
  <c r="D89" i="2"/>
  <c r="C89" i="2"/>
  <c r="E138" i="2" s="1"/>
  <c r="B89" i="2"/>
  <c r="G88" i="2"/>
  <c r="F88" i="2"/>
  <c r="E88" i="2"/>
  <c r="D88" i="2"/>
  <c r="C88" i="2"/>
  <c r="E137" i="2" s="1"/>
  <c r="B88" i="2"/>
  <c r="G87" i="2"/>
  <c r="F87" i="2"/>
  <c r="E87" i="2"/>
  <c r="D87" i="2"/>
  <c r="C87" i="2"/>
  <c r="B87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V5" i="1"/>
  <c r="U4" i="1"/>
  <c r="M18" i="1"/>
  <c r="I18" i="1"/>
  <c r="G18" i="1"/>
  <c r="H18" i="1"/>
  <c r="R20" i="1"/>
  <c r="R21" i="1"/>
  <c r="V6" i="1"/>
  <c r="V7" i="1"/>
  <c r="V8" i="1"/>
  <c r="V9" i="1"/>
  <c r="V10" i="1"/>
  <c r="V11" i="1"/>
  <c r="V12" i="1"/>
  <c r="V13" i="1"/>
  <c r="V4" i="1"/>
  <c r="U5" i="1"/>
  <c r="U6" i="1"/>
  <c r="U7" i="1"/>
  <c r="U8" i="1"/>
  <c r="U9" i="1"/>
  <c r="R23" i="1" s="1"/>
  <c r="U10" i="1"/>
  <c r="U11" i="1"/>
  <c r="U12" i="1"/>
  <c r="R26" i="1" s="1"/>
  <c r="U13" i="1"/>
  <c r="Q18" i="1"/>
  <c r="Q19" i="1"/>
  <c r="Q20" i="1"/>
  <c r="Q21" i="1"/>
  <c r="Q22" i="1"/>
  <c r="Q23" i="1"/>
  <c r="Q24" i="1"/>
  <c r="Q25" i="1"/>
  <c r="Q26" i="1"/>
  <c r="Q27" i="1"/>
  <c r="P19" i="1"/>
  <c r="P20" i="1"/>
  <c r="P21" i="1"/>
  <c r="P22" i="1"/>
  <c r="P23" i="1"/>
  <c r="P24" i="1"/>
  <c r="P25" i="1"/>
  <c r="P26" i="1"/>
  <c r="P27" i="1"/>
  <c r="P18" i="1"/>
  <c r="M19" i="1"/>
  <c r="M20" i="1"/>
  <c r="M21" i="1"/>
  <c r="M22" i="1"/>
  <c r="M23" i="1"/>
  <c r="M24" i="1"/>
  <c r="M25" i="1"/>
  <c r="M26" i="1"/>
  <c r="M27" i="1"/>
  <c r="O19" i="1"/>
  <c r="O20" i="1"/>
  <c r="O21" i="1"/>
  <c r="O22" i="1"/>
  <c r="O23" i="1"/>
  <c r="O24" i="1"/>
  <c r="O25" i="1"/>
  <c r="O26" i="1"/>
  <c r="O27" i="1"/>
  <c r="O18" i="1"/>
  <c r="N19" i="1"/>
  <c r="N20" i="1"/>
  <c r="N21" i="1"/>
  <c r="N22" i="1"/>
  <c r="N23" i="1"/>
  <c r="N24" i="1"/>
  <c r="N25" i="1"/>
  <c r="N26" i="1"/>
  <c r="N27" i="1"/>
  <c r="N18" i="1"/>
  <c r="J19" i="1"/>
  <c r="J20" i="1"/>
  <c r="J21" i="1"/>
  <c r="J22" i="1"/>
  <c r="J23" i="1"/>
  <c r="J24" i="1"/>
  <c r="J25" i="1"/>
  <c r="J26" i="1"/>
  <c r="J27" i="1"/>
  <c r="J18" i="1"/>
  <c r="K19" i="1"/>
  <c r="K20" i="1"/>
  <c r="K21" i="1"/>
  <c r="K22" i="1"/>
  <c r="K23" i="1"/>
  <c r="K24" i="1"/>
  <c r="K25" i="1"/>
  <c r="K26" i="1"/>
  <c r="K27" i="1"/>
  <c r="K18" i="1"/>
  <c r="D27" i="1"/>
  <c r="C18" i="1"/>
  <c r="C19" i="1"/>
  <c r="C20" i="1"/>
  <c r="C21" i="1"/>
  <c r="C22" i="1"/>
  <c r="C23" i="1"/>
  <c r="C24" i="1"/>
  <c r="C25" i="1"/>
  <c r="C26" i="1"/>
  <c r="C27" i="1"/>
  <c r="D19" i="1"/>
  <c r="D20" i="1"/>
  <c r="D21" i="1"/>
  <c r="D22" i="1"/>
  <c r="D23" i="1"/>
  <c r="D24" i="1"/>
  <c r="D25" i="1"/>
  <c r="D26" i="1"/>
  <c r="E19" i="1"/>
  <c r="R19" i="1" s="1"/>
  <c r="E20" i="1"/>
  <c r="E21" i="1"/>
  <c r="E22" i="1"/>
  <c r="R22" i="1" s="1"/>
  <c r="E23" i="1"/>
  <c r="E24" i="1"/>
  <c r="R24" i="1" s="1"/>
  <c r="E25" i="1"/>
  <c r="R25" i="1" s="1"/>
  <c r="E26" i="1"/>
  <c r="E27" i="1"/>
  <c r="R27" i="1" s="1"/>
  <c r="F19" i="1"/>
  <c r="F20" i="1"/>
  <c r="F21" i="1"/>
  <c r="F22" i="1"/>
  <c r="F23" i="1"/>
  <c r="F24" i="1"/>
  <c r="F25" i="1"/>
  <c r="F26" i="1"/>
  <c r="F27" i="1"/>
  <c r="G19" i="1"/>
  <c r="G20" i="1"/>
  <c r="G21" i="1"/>
  <c r="G22" i="1"/>
  <c r="G23" i="1"/>
  <c r="G24" i="1"/>
  <c r="G25" i="1"/>
  <c r="G26" i="1"/>
  <c r="G27" i="1"/>
  <c r="H19" i="1"/>
  <c r="H20" i="1"/>
  <c r="H21" i="1"/>
  <c r="H22" i="1"/>
  <c r="H23" i="1"/>
  <c r="H24" i="1"/>
  <c r="H25" i="1"/>
  <c r="H26" i="1"/>
  <c r="H27" i="1"/>
  <c r="I19" i="1"/>
  <c r="I20" i="1"/>
  <c r="I21" i="1"/>
  <c r="I22" i="1"/>
  <c r="I23" i="1"/>
  <c r="I24" i="1"/>
  <c r="I25" i="1"/>
  <c r="I26" i="1"/>
  <c r="I27" i="1"/>
  <c r="D18" i="1"/>
  <c r="E18" i="1"/>
  <c r="R18" i="1" s="1"/>
  <c r="F18" i="1"/>
</calcChain>
</file>

<file path=xl/sharedStrings.xml><?xml version="1.0" encoding="utf-8"?>
<sst xmlns="http://schemas.openxmlformats.org/spreadsheetml/2006/main" count="482" uniqueCount="251">
  <si>
    <t>Nestle India</t>
  </si>
  <si>
    <t xml:space="preserve">Year </t>
  </si>
  <si>
    <t xml:space="preserve">Current Asset(in crores) </t>
  </si>
  <si>
    <t>Current Liablity(in crores)</t>
  </si>
  <si>
    <t>Quick Ratio</t>
  </si>
  <si>
    <t>Inventories</t>
  </si>
  <si>
    <t>Current Ratio</t>
  </si>
  <si>
    <t>Liquidity Ratio</t>
  </si>
  <si>
    <t>Profit before tax and interest</t>
  </si>
  <si>
    <t>Revenue</t>
  </si>
  <si>
    <t>Profitibility Ratio</t>
  </si>
  <si>
    <t>Profit margin</t>
  </si>
  <si>
    <t>Gross profit margin</t>
  </si>
  <si>
    <t>Gross profit</t>
  </si>
  <si>
    <t>Return on capital employed</t>
  </si>
  <si>
    <t xml:space="preserve">Share capital </t>
  </si>
  <si>
    <t>Reserves</t>
  </si>
  <si>
    <t>long Term debt</t>
  </si>
  <si>
    <t>Asset utilisation Ratio</t>
  </si>
  <si>
    <t>Profit after interest and tax</t>
  </si>
  <si>
    <t>Return on equity</t>
  </si>
  <si>
    <t>Gearing Ratio</t>
  </si>
  <si>
    <t>Income Gearing</t>
  </si>
  <si>
    <t>Asset gearing</t>
  </si>
  <si>
    <t>Equity</t>
  </si>
  <si>
    <t>Interest</t>
  </si>
  <si>
    <t>Investors Ratio</t>
  </si>
  <si>
    <t>Earnings per share</t>
  </si>
  <si>
    <t>Price earnings ratio</t>
  </si>
  <si>
    <t>Dividend per share</t>
  </si>
  <si>
    <t>Dividend payout</t>
  </si>
  <si>
    <t>Market price per share</t>
  </si>
  <si>
    <t xml:space="preserve">Dividend Yield </t>
  </si>
  <si>
    <t>Dividend Cover</t>
  </si>
  <si>
    <t>Net asset value per share</t>
  </si>
  <si>
    <t>Non current liabilities</t>
  </si>
  <si>
    <t>Intangible assets</t>
  </si>
  <si>
    <t>No.of shares</t>
  </si>
  <si>
    <t>Net profit</t>
  </si>
  <si>
    <t>Dupont Analysis</t>
  </si>
  <si>
    <t>Asset turnover ratio</t>
  </si>
  <si>
    <t>Average asset</t>
  </si>
  <si>
    <t>Financial leverage</t>
  </si>
  <si>
    <t>Dupont Analysis of ROE</t>
  </si>
  <si>
    <t>Formul's used</t>
  </si>
  <si>
    <t>Current ratio</t>
  </si>
  <si>
    <t>Current Asset/ Current liability</t>
  </si>
  <si>
    <t>Quick ratio</t>
  </si>
  <si>
    <t>(Current Asset-inventories)/current liability</t>
  </si>
  <si>
    <t>Profitibility ratio</t>
  </si>
  <si>
    <t>Profit before tax and interest/Revenue</t>
  </si>
  <si>
    <t>Profit before tax and interest/(Share capital + Reserves + Long term debt)</t>
  </si>
  <si>
    <t>Asset utilisation ratio</t>
  </si>
  <si>
    <t>Revenue/(Share capital + Reserves + Long term debt)</t>
  </si>
  <si>
    <t>Profit after interest and tax /(Share capital + Reserves)</t>
  </si>
  <si>
    <t>Gearing ratio</t>
  </si>
  <si>
    <t>Asset Gearing</t>
  </si>
  <si>
    <t>Interest/Profit after interest and tax</t>
  </si>
  <si>
    <t>Long term debt/equity</t>
  </si>
  <si>
    <t>EPS/Market price per share</t>
  </si>
  <si>
    <t>Dividend yield</t>
  </si>
  <si>
    <t>Dividend per share / EPS</t>
  </si>
  <si>
    <t>Dividend per share / Market price per share</t>
  </si>
  <si>
    <t>Dividend cover</t>
  </si>
  <si>
    <t>Equity / Market price per share</t>
  </si>
  <si>
    <t>(Non current liabilities - Intangible assets)/ No. of shares</t>
  </si>
  <si>
    <t>Revenue/Average asset</t>
  </si>
  <si>
    <t>Average asset/Equity</t>
  </si>
  <si>
    <t>Name : Mrinmayee Hole</t>
  </si>
  <si>
    <t>Roll: No: 27</t>
  </si>
  <si>
    <t>Britannia Industries Ltd.</t>
  </si>
  <si>
    <t xml:space="preserve">Data taken for the month of March (Standalone) </t>
  </si>
  <si>
    <t>The values are in Rs. Crores</t>
  </si>
  <si>
    <t>Formulas</t>
  </si>
  <si>
    <t>Current Asset/Current Liabilities</t>
  </si>
  <si>
    <t>Current Asset- Inventories/Current Liabilities</t>
  </si>
  <si>
    <t>Profitability Ratio</t>
  </si>
  <si>
    <t>Operating  Profit Ratio</t>
  </si>
  <si>
    <t>Operating Profit(Profit Before Tax)/Revenue</t>
  </si>
  <si>
    <t>Profit Margin</t>
  </si>
  <si>
    <t>PBIT/Revenue(turnover)</t>
  </si>
  <si>
    <t>Gross Profit Margin</t>
  </si>
  <si>
    <t>Gross Profit/Revenue</t>
  </si>
  <si>
    <t>Return on Capital Employed(ROCE)</t>
  </si>
  <si>
    <t>(Profit before tax / sharecapital + reserves ) *  100</t>
  </si>
  <si>
    <t>Return on Equity</t>
  </si>
  <si>
    <t>(Net Profit/ Share capital + reserves)*100</t>
  </si>
  <si>
    <t>Asset Utilisation Ratio</t>
  </si>
  <si>
    <t>Revenue(turnover)/share capital + reserves + long term debt</t>
  </si>
  <si>
    <t>borrowings/equity</t>
  </si>
  <si>
    <t>Interest on Borrowings/ Profit on ordinary activities before interest and tax</t>
  </si>
  <si>
    <t>Investor Ratio</t>
  </si>
  <si>
    <t>Price Earning Ratio</t>
  </si>
  <si>
    <t>Market Price of an ordinary share/Earning per share</t>
  </si>
  <si>
    <t>Earning per share/ dividend per share</t>
  </si>
  <si>
    <t>Dividend Yield</t>
  </si>
  <si>
    <t>Dividends per share/ market price of an ordinary share</t>
  </si>
  <si>
    <t>Dupont Analyisis on ROE</t>
  </si>
  <si>
    <t>Profit Margin* Asset Turnover * Equity Multipler</t>
  </si>
  <si>
    <t>Used Calculations for Ratios</t>
  </si>
  <si>
    <t>Year</t>
  </si>
  <si>
    <t>Current Assets ( In Crore)</t>
  </si>
  <si>
    <t>Inventory (In Crore)</t>
  </si>
  <si>
    <t>Current Liabilities (In Crore)</t>
  </si>
  <si>
    <t>Operating Profit (Profit Before Tax)</t>
  </si>
  <si>
    <t>Gross Profit</t>
  </si>
  <si>
    <t>Revenue(Sales)</t>
  </si>
  <si>
    <t>Net Profit</t>
  </si>
  <si>
    <t>Tax</t>
  </si>
  <si>
    <t>PBIT</t>
  </si>
  <si>
    <t>Share Capital</t>
  </si>
  <si>
    <t>Debt</t>
  </si>
  <si>
    <t>Market Per Share</t>
  </si>
  <si>
    <t>Dividends Per share</t>
  </si>
  <si>
    <t>Total Assets</t>
  </si>
  <si>
    <t>Ratios</t>
  </si>
  <si>
    <t>Profitability Ratios</t>
  </si>
  <si>
    <t>ROCE</t>
  </si>
  <si>
    <t>ROE</t>
  </si>
  <si>
    <t>Asset utlization</t>
  </si>
  <si>
    <t>Gearing Ratios</t>
  </si>
  <si>
    <t>EPS</t>
  </si>
  <si>
    <t>Price to Earinings (P/E Ratio)</t>
  </si>
  <si>
    <t>Asset Turnover</t>
  </si>
  <si>
    <t>Equity Multipler</t>
  </si>
  <si>
    <t>Graphs</t>
  </si>
  <si>
    <t>Working Capital (In Crore)</t>
  </si>
  <si>
    <t>Profit After Tax</t>
  </si>
  <si>
    <t>revenue (Sales</t>
  </si>
  <si>
    <t>EQUITY</t>
  </si>
  <si>
    <t xml:space="preserve">Tasty Bite Eatables </t>
  </si>
  <si>
    <t xml:space="preserve">1.Liquidity Ratios </t>
  </si>
  <si>
    <t>Years</t>
  </si>
  <si>
    <t>Current Assets</t>
  </si>
  <si>
    <t>Current Liabilities</t>
  </si>
  <si>
    <t xml:space="preserve">Inventories 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</si>
  <si>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</si>
  <si>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</si>
  <si>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</si>
  <si>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</si>
  <si>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</si>
  <si>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</si>
  <si>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</si>
  <si>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</si>
  <si>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</si>
  <si>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</si>
  <si>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2.Profitability Ratios</t>
  </si>
  <si>
    <t>Long-Term Debt</t>
  </si>
  <si>
    <t>Total</t>
  </si>
  <si>
    <t xml:space="preserve">Profit Before Interest and After tax </t>
  </si>
  <si>
    <t xml:space="preserve">Return on Capital Employed </t>
  </si>
  <si>
    <t>Asset Utilisation</t>
  </si>
  <si>
    <t xml:space="preserve">Shareholder's Equity </t>
  </si>
  <si>
    <t xml:space="preserve">Returns onEquity </t>
  </si>
  <si>
    <t xml:space="preserve">Profit After Tax </t>
  </si>
  <si>
    <t xml:space="preserve">Sales </t>
  </si>
  <si>
    <t>Net Profit Margin</t>
  </si>
  <si>
    <t xml:space="preserve">Operating Profit </t>
  </si>
  <si>
    <t>Operating Profit Margin</t>
  </si>
  <si>
    <t xml:space="preserve">3.Gearing Ratio's </t>
  </si>
  <si>
    <t>Borrowings</t>
  </si>
  <si>
    <t xml:space="preserve">Equity </t>
  </si>
  <si>
    <t xml:space="preserve">Asset Gearing </t>
  </si>
  <si>
    <t xml:space="preserve">Interest </t>
  </si>
  <si>
    <t xml:space="preserve">Income Gearing </t>
  </si>
  <si>
    <t>Interest Cover</t>
  </si>
  <si>
    <t xml:space="preserve">Intangibles </t>
  </si>
  <si>
    <t xml:space="preserve">Current Liabilities </t>
  </si>
  <si>
    <t xml:space="preserve">Asset Cover </t>
  </si>
  <si>
    <t>4.Investor's Ratio</t>
  </si>
  <si>
    <t xml:space="preserve">No.of Shares </t>
  </si>
  <si>
    <t xml:space="preserve">Earnings Per Share </t>
  </si>
  <si>
    <t xml:space="preserve">Market Price Per Share </t>
  </si>
  <si>
    <t xml:space="preserve">Price to Earnings Ratio </t>
  </si>
  <si>
    <t xml:space="preserve">Dividend Per Share </t>
  </si>
  <si>
    <t xml:space="preserve">Dividend Cover </t>
  </si>
  <si>
    <t xml:space="preserve">Dividend Payout Ratio </t>
  </si>
  <si>
    <t xml:space="preserve">Share Capital </t>
  </si>
  <si>
    <t xml:space="preserve">Book Value of Equity </t>
  </si>
  <si>
    <t>No.of Shares</t>
  </si>
  <si>
    <t xml:space="preserve">Net Asset Value Per Share </t>
  </si>
  <si>
    <t>5.Duponts</t>
  </si>
  <si>
    <t>Net Margin</t>
  </si>
  <si>
    <t xml:space="preserve">Net Profit </t>
  </si>
  <si>
    <t xml:space="preserve">Total Assets </t>
  </si>
  <si>
    <t>Equity Multiplier</t>
  </si>
  <si>
    <t xml:space="preserve">Return on Equity </t>
  </si>
  <si>
    <t xml:space="preserve">Formula's Used </t>
  </si>
  <si>
    <t xml:space="preserve">1.Liquidity Ratio </t>
  </si>
  <si>
    <t xml:space="preserve">Current Ratio </t>
  </si>
  <si>
    <t>Current Assets / Current Liabilities</t>
  </si>
  <si>
    <t xml:space="preserve">Quick Ratio </t>
  </si>
  <si>
    <t>Current Assets - Inventory / Current Liabilities</t>
  </si>
  <si>
    <t xml:space="preserve">2.Profitability Ratios </t>
  </si>
  <si>
    <t xml:space="preserve">Net Profit Margin </t>
  </si>
  <si>
    <t>Asset Utilization</t>
  </si>
  <si>
    <t>Income Gearing =</t>
  </si>
  <si>
    <t xml:space="preserve">Asset Cover Ratio </t>
  </si>
  <si>
    <t xml:space="preserve">Investor's Ratio </t>
  </si>
  <si>
    <t>EPS=</t>
  </si>
  <si>
    <t>       Profit after Tax      /</t>
  </si>
  <si>
    <t>Weighted Avg. no of shares</t>
  </si>
  <si>
    <t>P/E Ratio =</t>
  </si>
  <si>
    <t>Market Value/ </t>
  </si>
  <si>
    <t>Dividend Payout Ratio =</t>
  </si>
  <si>
    <t>Dividend Per share/ </t>
  </si>
  <si>
    <t xml:space="preserve">5.Duponts Analysis </t>
  </si>
  <si>
    <t>Liquidity ratio</t>
  </si>
  <si>
    <t>Current asset/Current liabilty</t>
  </si>
  <si>
    <t>Current Asset</t>
  </si>
  <si>
    <t>Current liability</t>
  </si>
  <si>
    <t>Profitability ratios</t>
  </si>
  <si>
    <t>(Shown as %age)</t>
  </si>
  <si>
    <t>profit before tax/ (share capital + reserves)</t>
  </si>
  <si>
    <t>Profit before tax</t>
  </si>
  <si>
    <t>Total Shareholders fund(share capital+reserves)</t>
  </si>
  <si>
    <t xml:space="preserve">profit before tax and interest/revenue </t>
  </si>
  <si>
    <t>Gross revenue</t>
  </si>
  <si>
    <t>Asset utilization</t>
  </si>
  <si>
    <t>revenue/share capital + reserves + long-term debt</t>
  </si>
  <si>
    <t>Long term debt</t>
  </si>
  <si>
    <t>Gross profit ratio</t>
  </si>
  <si>
    <t>gross profit/revenue</t>
  </si>
  <si>
    <t>Gearing ratios</t>
  </si>
  <si>
    <t>earnings on ordinary activities/number of issued ordinary shares</t>
  </si>
  <si>
    <t>market price of an ordinary share/earnings per share</t>
  </si>
  <si>
    <t>Market price</t>
  </si>
  <si>
    <t>dividends per share/market price of an ordinary share</t>
  </si>
  <si>
    <t>earnings per share/dividends per share</t>
  </si>
  <si>
    <t>earnings per share</t>
  </si>
  <si>
    <t>dividends per share</t>
  </si>
  <si>
    <t>Payout ratio</t>
  </si>
  <si>
    <t>1/dividend cover</t>
  </si>
  <si>
    <t>Investor ratios</t>
  </si>
  <si>
    <t>expressed as days</t>
  </si>
  <si>
    <t>Inventory turnover ratio</t>
  </si>
  <si>
    <t>inventories/revenue</t>
  </si>
  <si>
    <t>inventory</t>
  </si>
  <si>
    <t>Trade receivables turnover period</t>
  </si>
  <si>
    <t>trade receivables/credit sales</t>
  </si>
  <si>
    <t>Payables turnover period</t>
  </si>
  <si>
    <t>payables/credit purchases</t>
  </si>
  <si>
    <t>Dupont analysis</t>
  </si>
  <si>
    <t>Net profit margin</t>
  </si>
  <si>
    <t>net income/revenue</t>
  </si>
  <si>
    <t>Sweating of assets</t>
  </si>
  <si>
    <t>Revenue/ total assets</t>
  </si>
  <si>
    <t>Asset to equity</t>
  </si>
  <si>
    <t>Net Income</t>
  </si>
  <si>
    <t>Total assets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</si>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</sst>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%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F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F"/>
      <name val="Times New Roman"/>
      <family val="1"/>
    </font>
    <font>
      <sz val="11"/>
      <color rgb="FF22222F"/>
      <name val="Times New Roman"/>
      <family val="1"/>
    </font>
    <font>
      <b/>
      <sz val="16"/>
      <color theme="1"/>
      <name val="Times New Roman"/>
      <family val="1"/>
    </font>
    <font>
      <sz val="22"/>
      <color rgb="FF00206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40"/>
      <color theme="1"/>
      <name val="Times New Roman"/>
      <family val="1"/>
    </font>
    <font>
      <sz val="18"/>
      <color theme="1"/>
      <name val="Times New Roman"/>
      <family val="1"/>
    </font>
    <font>
      <sz val="46"/>
      <color theme="1"/>
      <name val="Times New Roman"/>
      <family val="1"/>
    </font>
    <font>
      <sz val="40"/>
      <color theme="1"/>
      <name val="Times New Roman"/>
      <family val="1"/>
    </font>
    <font>
      <sz val="11"/>
      <name val="Times New Roman"/>
      <family val="1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44"/>
      <color rgb="FF333333"/>
      <name val="Times New Roman"/>
      <family val="1"/>
    </font>
    <font>
      <sz val="4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.AppleSystemUIFont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u/>
      <sz val="15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1D1D1"/>
      </top>
      <bottom style="medium">
        <color rgb="FFE0E0E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5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</cellStyleXfs>
  <cellXfs count="323">
    <xf numFmtId="0" fontId="0" fillId="0" borderId="0" xfId="0"/>
    <xf numFmtId="17" fontId="0" fillId="0" borderId="0" xfId="0" applyNumberFormat="1"/>
    <xf numFmtId="0" fontId="2" fillId="2" borderId="0" xfId="0" applyFont="1" applyFill="1" applyAlignment="1">
      <alignment horizontal="right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0" xfId="0" applyBorder="1"/>
    <xf numFmtId="0" fontId="2" fillId="2" borderId="0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4" fillId="5" borderId="4" xfId="0" applyFont="1" applyFill="1" applyBorder="1"/>
    <xf numFmtId="17" fontId="4" fillId="6" borderId="1" xfId="0" applyNumberFormat="1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4" fillId="6" borderId="1" xfId="0" applyFont="1" applyFill="1" applyBorder="1"/>
    <xf numFmtId="0" fontId="5" fillId="6" borderId="1" xfId="0" applyFont="1" applyFill="1" applyBorder="1" applyAlignment="1">
      <alignment horizontal="left"/>
    </xf>
    <xf numFmtId="9" fontId="3" fillId="6" borderId="1" xfId="1" applyFont="1" applyFill="1" applyBorder="1"/>
    <xf numFmtId="164" fontId="3" fillId="6" borderId="1" xfId="0" applyNumberFormat="1" applyFont="1" applyFill="1" applyBorder="1"/>
    <xf numFmtId="2" fontId="3" fillId="6" borderId="1" xfId="0" applyNumberFormat="1" applyFont="1" applyFill="1" applyBorder="1"/>
    <xf numFmtId="10" fontId="3" fillId="6" borderId="1" xfId="1" applyNumberFormat="1" applyFont="1" applyFill="1" applyBorder="1"/>
    <xf numFmtId="2" fontId="0" fillId="6" borderId="1" xfId="0" applyNumberFormat="1" applyFill="1" applyBorder="1"/>
    <xf numFmtId="0" fontId="6" fillId="6" borderId="1" xfId="0" applyFont="1" applyFill="1" applyBorder="1" applyAlignment="1">
      <alignment horizontal="right" vertical="center" wrapText="1"/>
    </xf>
    <xf numFmtId="0" fontId="7" fillId="4" borderId="0" xfId="0" applyFont="1" applyFill="1"/>
    <xf numFmtId="0" fontId="14" fillId="14" borderId="16" xfId="0" applyFont="1" applyFill="1" applyBorder="1"/>
    <xf numFmtId="0" fontId="14" fillId="14" borderId="17" xfId="0" applyFont="1" applyFill="1" applyBorder="1"/>
    <xf numFmtId="0" fontId="14" fillId="0" borderId="0" xfId="0" applyFont="1"/>
    <xf numFmtId="0" fontId="16" fillId="17" borderId="29" xfId="7" applyFont="1" applyFill="1" applyBorder="1"/>
    <xf numFmtId="0" fontId="17" fillId="0" borderId="0" xfId="0" applyFont="1"/>
    <xf numFmtId="0" fontId="19" fillId="18" borderId="30" xfId="8" applyFont="1" applyFill="1" applyBorder="1" applyAlignment="1">
      <alignment vertical="center" wrapText="1"/>
    </xf>
    <xf numFmtId="0" fontId="19" fillId="18" borderId="31" xfId="6" applyFont="1" applyFill="1" applyBorder="1" applyAlignment="1">
      <alignment vertical="center" wrapText="1"/>
    </xf>
    <xf numFmtId="0" fontId="19" fillId="18" borderId="32" xfId="8" applyFont="1" applyFill="1" applyBorder="1" applyAlignment="1">
      <alignment vertical="center" wrapText="1"/>
    </xf>
    <xf numFmtId="0" fontId="19" fillId="18" borderId="33" xfId="6" applyFont="1" applyFill="1" applyBorder="1" applyAlignment="1">
      <alignment vertical="center" wrapText="1"/>
    </xf>
    <xf numFmtId="0" fontId="16" fillId="17" borderId="29" xfId="7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18" borderId="30" xfId="0" applyFont="1" applyFill="1" applyBorder="1"/>
    <xf numFmtId="0" fontId="19" fillId="18" borderId="31" xfId="0" applyFont="1" applyFill="1" applyBorder="1" applyAlignment="1">
      <alignment vertical="center" wrapText="1"/>
    </xf>
    <xf numFmtId="0" fontId="19" fillId="18" borderId="34" xfId="8" applyFont="1" applyFill="1" applyBorder="1" applyAlignment="1">
      <alignment vertical="center" wrapText="1"/>
    </xf>
    <xf numFmtId="0" fontId="19" fillId="18" borderId="35" xfId="6" applyFont="1" applyFill="1" applyBorder="1" applyAlignment="1">
      <alignment vertical="center" wrapText="1"/>
    </xf>
    <xf numFmtId="0" fontId="17" fillId="18" borderId="30" xfId="8" applyFont="1" applyFill="1" applyBorder="1" applyAlignment="1">
      <alignment vertical="center" wrapText="1"/>
    </xf>
    <xf numFmtId="0" fontId="17" fillId="18" borderId="31" xfId="6" applyFont="1" applyFill="1" applyBorder="1" applyAlignment="1">
      <alignment vertical="center" wrapText="1"/>
    </xf>
    <xf numFmtId="0" fontId="17" fillId="18" borderId="32" xfId="8" applyFont="1" applyFill="1" applyBorder="1" applyAlignment="1">
      <alignment vertical="center" wrapText="1"/>
    </xf>
    <xf numFmtId="0" fontId="17" fillId="18" borderId="33" xfId="6" applyFont="1" applyFill="1" applyBorder="1" applyAlignment="1">
      <alignment vertical="center" wrapText="1"/>
    </xf>
    <xf numFmtId="0" fontId="14" fillId="17" borderId="29" xfId="7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17" borderId="36" xfId="0" applyFont="1" applyFill="1" applyBorder="1"/>
    <xf numFmtId="0" fontId="19" fillId="18" borderId="37" xfId="0" applyFont="1" applyFill="1" applyBorder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19" borderId="30" xfId="0" applyFont="1" applyFill="1" applyBorder="1"/>
    <xf numFmtId="0" fontId="4" fillId="0" borderId="38" xfId="0" applyFont="1" applyBorder="1"/>
    <xf numFmtId="0" fontId="4" fillId="0" borderId="31" xfId="0" applyFont="1" applyBorder="1"/>
    <xf numFmtId="17" fontId="3" fillId="0" borderId="34" xfId="0" applyNumberFormat="1" applyFont="1" applyBorder="1"/>
    <xf numFmtId="4" fontId="23" fillId="0" borderId="39" xfId="0" applyNumberFormat="1" applyFont="1" applyBorder="1" applyAlignment="1">
      <alignment horizontal="right" vertical="center"/>
    </xf>
    <xf numFmtId="4" fontId="23" fillId="0" borderId="39" xfId="0" applyNumberFormat="1" applyFont="1" applyBorder="1" applyAlignment="1">
      <alignment horizontal="right" wrapText="1"/>
    </xf>
    <xf numFmtId="0" fontId="23" fillId="0" borderId="39" xfId="0" applyFont="1" applyBorder="1" applyAlignment="1">
      <alignment horizontal="right" vertical="top" wrapText="1"/>
    </xf>
    <xf numFmtId="3" fontId="6" fillId="0" borderId="39" xfId="0" applyNumberFormat="1" applyFont="1" applyBorder="1" applyAlignment="1">
      <alignment horizontal="right" vertical="center" wrapText="1"/>
    </xf>
    <xf numFmtId="4" fontId="24" fillId="0" borderId="39" xfId="0" applyNumberFormat="1" applyFont="1" applyBorder="1" applyAlignment="1">
      <alignment horizontal="right" vertical="top" wrapText="1"/>
    </xf>
    <xf numFmtId="0" fontId="6" fillId="0" borderId="39" xfId="0" applyFont="1" applyBorder="1" applyAlignment="1">
      <alignment horizontal="right" vertical="center" wrapText="1"/>
    </xf>
    <xf numFmtId="9" fontId="6" fillId="0" borderId="39" xfId="0" applyNumberFormat="1" applyFont="1" applyBorder="1" applyAlignment="1">
      <alignment horizontal="right" vertical="center" wrapText="1"/>
    </xf>
    <xf numFmtId="4" fontId="3" fillId="0" borderId="39" xfId="0" applyNumberFormat="1" applyFont="1" applyBorder="1" applyAlignment="1">
      <alignment vertical="center" wrapText="1"/>
    </xf>
    <xf numFmtId="0" fontId="3" fillId="0" borderId="39" xfId="0" applyFont="1" applyBorder="1"/>
    <xf numFmtId="3" fontId="3" fillId="0" borderId="35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top" wrapText="1"/>
    </xf>
    <xf numFmtId="0" fontId="3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17" fontId="3" fillId="0" borderId="32" xfId="0" applyNumberFormat="1" applyFont="1" applyBorder="1"/>
    <xf numFmtId="0" fontId="23" fillId="0" borderId="40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top" wrapText="1"/>
    </xf>
    <xf numFmtId="0" fontId="6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top" wrapText="1"/>
    </xf>
    <xf numFmtId="3" fontId="6" fillId="0" borderId="40" xfId="0" applyNumberFormat="1" applyFont="1" applyBorder="1" applyAlignment="1">
      <alignment horizontal="right" vertical="center" wrapText="1"/>
    </xf>
    <xf numFmtId="9" fontId="6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/>
    <xf numFmtId="3" fontId="3" fillId="0" borderId="33" xfId="0" applyNumberFormat="1" applyFont="1" applyBorder="1" applyAlignment="1">
      <alignment vertical="center" wrapText="1"/>
    </xf>
    <xf numFmtId="17" fontId="3" fillId="0" borderId="0" xfId="0" applyNumberFormat="1" applyFont="1"/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top" wrapText="1"/>
    </xf>
    <xf numFmtId="4" fontId="2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19" borderId="41" xfId="0" applyFont="1" applyFill="1" applyBorder="1"/>
    <xf numFmtId="0" fontId="4" fillId="0" borderId="36" xfId="0" applyFont="1" applyBorder="1"/>
    <xf numFmtId="0" fontId="4" fillId="0" borderId="37" xfId="0" applyFont="1" applyBorder="1" applyAlignment="1">
      <alignment wrapText="1"/>
    </xf>
    <xf numFmtId="17" fontId="3" fillId="0" borderId="42" xfId="0" applyNumberFormat="1" applyFont="1" applyBorder="1"/>
    <xf numFmtId="10" fontId="23" fillId="0" borderId="43" xfId="1" applyNumberFormat="1" applyFont="1" applyFill="1" applyBorder="1" applyAlignment="1">
      <alignment horizontal="right" vertical="top" wrapText="1"/>
    </xf>
    <xf numFmtId="10" fontId="3" fillId="0" borderId="44" xfId="1" applyNumberFormat="1" applyFont="1" applyFill="1" applyBorder="1"/>
    <xf numFmtId="17" fontId="3" fillId="0" borderId="45" xfId="0" applyNumberFormat="1" applyFont="1" applyBorder="1"/>
    <xf numFmtId="10" fontId="23" fillId="0" borderId="34" xfId="1" applyNumberFormat="1" applyFont="1" applyFill="1" applyBorder="1" applyAlignment="1">
      <alignment horizontal="right" vertical="top" wrapText="1"/>
    </xf>
    <xf numFmtId="10" fontId="3" fillId="0" borderId="35" xfId="1" applyNumberFormat="1" applyFont="1" applyFill="1" applyBorder="1"/>
    <xf numFmtId="17" fontId="3" fillId="0" borderId="17" xfId="0" applyNumberFormat="1" applyFont="1" applyBorder="1"/>
    <xf numFmtId="10" fontId="23" fillId="0" borderId="32" xfId="1" applyNumberFormat="1" applyFont="1" applyFill="1" applyBorder="1" applyAlignment="1">
      <alignment horizontal="right" vertical="top" wrapText="1"/>
    </xf>
    <xf numFmtId="10" fontId="3" fillId="0" borderId="33" xfId="1" applyNumberFormat="1" applyFont="1" applyFill="1" applyBorder="1"/>
    <xf numFmtId="0" fontId="4" fillId="19" borderId="36" xfId="0" applyFont="1" applyFill="1" applyBorder="1"/>
    <xf numFmtId="0" fontId="4" fillId="0" borderId="46" xfId="0" applyFont="1" applyBorder="1"/>
    <xf numFmtId="0" fontId="4" fillId="0" borderId="37" xfId="0" applyFont="1" applyBorder="1"/>
    <xf numFmtId="17" fontId="3" fillId="0" borderId="43" xfId="0" applyNumberFormat="1" applyFont="1" applyBorder="1"/>
    <xf numFmtId="9" fontId="3" fillId="0" borderId="47" xfId="1" applyFont="1" applyFill="1" applyBorder="1"/>
    <xf numFmtId="9" fontId="4" fillId="0" borderId="47" xfId="1" applyFont="1" applyFill="1" applyBorder="1"/>
    <xf numFmtId="9" fontId="3" fillId="0" borderId="44" xfId="1" applyFont="1" applyFill="1" applyBorder="1"/>
    <xf numFmtId="9" fontId="3" fillId="0" borderId="39" xfId="1" applyFont="1" applyFill="1" applyBorder="1"/>
    <xf numFmtId="9" fontId="4" fillId="0" borderId="39" xfId="1" applyFont="1" applyFill="1" applyBorder="1"/>
    <xf numFmtId="9" fontId="3" fillId="0" borderId="35" xfId="1" applyFont="1" applyFill="1" applyBorder="1"/>
    <xf numFmtId="9" fontId="3" fillId="0" borderId="40" xfId="1" applyFont="1" applyFill="1" applyBorder="1"/>
    <xf numFmtId="9" fontId="4" fillId="0" borderId="40" xfId="1" applyFont="1" applyFill="1" applyBorder="1"/>
    <xf numFmtId="9" fontId="3" fillId="0" borderId="33" xfId="1" applyFont="1" applyFill="1" applyBorder="1"/>
    <xf numFmtId="0" fontId="3" fillId="0" borderId="47" xfId="0" applyFont="1" applyBorder="1"/>
    <xf numFmtId="0" fontId="3" fillId="0" borderId="43" xfId="0" applyFont="1" applyBorder="1" applyAlignment="1">
      <alignment vertical="center" wrapText="1"/>
    </xf>
    <xf numFmtId="165" fontId="3" fillId="0" borderId="47" xfId="1" applyNumberFormat="1" applyFont="1" applyFill="1" applyBorder="1"/>
    <xf numFmtId="0" fontId="3" fillId="0" borderId="34" xfId="0" applyFont="1" applyBorder="1" applyAlignment="1">
      <alignment vertical="center" wrapText="1"/>
    </xf>
    <xf numFmtId="165" fontId="3" fillId="0" borderId="39" xfId="1" applyNumberFormat="1" applyFont="1" applyFill="1" applyBorder="1"/>
    <xf numFmtId="0" fontId="3" fillId="0" borderId="32" xfId="0" applyFont="1" applyBorder="1" applyAlignment="1">
      <alignment vertical="center" wrapText="1"/>
    </xf>
    <xf numFmtId="165" fontId="3" fillId="0" borderId="40" xfId="1" applyNumberFormat="1" applyFont="1" applyFill="1" applyBorder="1"/>
    <xf numFmtId="0" fontId="4" fillId="20" borderId="37" xfId="0" applyFont="1" applyFill="1" applyBorder="1"/>
    <xf numFmtId="0" fontId="3" fillId="0" borderId="47" xfId="1" applyNumberFormat="1" applyFont="1" applyFill="1" applyBorder="1"/>
    <xf numFmtId="0" fontId="3" fillId="20" borderId="44" xfId="0" applyFont="1" applyFill="1" applyBorder="1"/>
    <xf numFmtId="0" fontId="3" fillId="0" borderId="39" xfId="1" applyNumberFormat="1" applyFont="1" applyFill="1" applyBorder="1"/>
    <xf numFmtId="0" fontId="3" fillId="20" borderId="35" xfId="0" applyFont="1" applyFill="1" applyBorder="1"/>
    <xf numFmtId="0" fontId="3" fillId="0" borderId="40" xfId="1" applyNumberFormat="1" applyFont="1" applyFill="1" applyBorder="1"/>
    <xf numFmtId="0" fontId="3" fillId="20" borderId="33" xfId="0" applyFont="1" applyFill="1" applyBorder="1"/>
    <xf numFmtId="0" fontId="13" fillId="0" borderId="0" xfId="0" applyFont="1" applyAlignment="1">
      <alignment wrapText="1"/>
    </xf>
    <xf numFmtId="2" fontId="0" fillId="0" borderId="0" xfId="0" applyNumberFormat="1"/>
    <xf numFmtId="0" fontId="4" fillId="0" borderId="34" xfId="0" applyFont="1" applyBorder="1"/>
    <xf numFmtId="0" fontId="4" fillId="0" borderId="35" xfId="0" applyFont="1" applyBorder="1" applyAlignment="1">
      <alignment wrapText="1"/>
    </xf>
    <xf numFmtId="3" fontId="0" fillId="0" borderId="0" xfId="0" applyNumberFormat="1"/>
    <xf numFmtId="0" fontId="4" fillId="0" borderId="39" xfId="0" applyFont="1" applyBorder="1"/>
    <xf numFmtId="10" fontId="0" fillId="0" borderId="0" xfId="0" applyNumberFormat="1"/>
    <xf numFmtId="0" fontId="4" fillId="14" borderId="53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0" borderId="54" xfId="0" applyFont="1" applyBorder="1"/>
    <xf numFmtId="0" fontId="4" fillId="0" borderId="35" xfId="0" applyFont="1" applyBorder="1"/>
    <xf numFmtId="0" fontId="4" fillId="14" borderId="39" xfId="0" applyFont="1" applyFill="1" applyBorder="1"/>
    <xf numFmtId="0" fontId="4" fillId="0" borderId="42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33" xfId="0" applyFont="1" applyBorder="1"/>
    <xf numFmtId="0" fontId="27" fillId="0" borderId="0" xfId="9"/>
    <xf numFmtId="0" fontId="27" fillId="0" borderId="39" xfId="9" applyBorder="1"/>
    <xf numFmtId="0" fontId="29" fillId="0" borderId="39" xfId="9" applyFont="1" applyBorder="1"/>
    <xf numFmtId="0" fontId="27" fillId="4" borderId="39" xfId="9" applyFill="1" applyBorder="1"/>
    <xf numFmtId="166" fontId="27" fillId="0" borderId="39" xfId="9" applyNumberFormat="1" applyBorder="1"/>
    <xf numFmtId="0" fontId="30" fillId="0" borderId="39" xfId="9" applyFont="1" applyBorder="1"/>
    <xf numFmtId="0" fontId="27" fillId="4" borderId="39" xfId="9" applyFill="1" applyBorder="1" applyAlignment="1">
      <alignment wrapText="1"/>
    </xf>
    <xf numFmtId="0" fontId="27" fillId="0" borderId="56" xfId="9" applyBorder="1"/>
    <xf numFmtId="0" fontId="27" fillId="21" borderId="56" xfId="9" applyFill="1" applyBorder="1"/>
    <xf numFmtId="2" fontId="27" fillId="0" borderId="39" xfId="9" applyNumberFormat="1" applyBorder="1"/>
    <xf numFmtId="1" fontId="27" fillId="0" borderId="39" xfId="9" applyNumberFormat="1" applyBorder="1"/>
    <xf numFmtId="0" fontId="28" fillId="22" borderId="0" xfId="9" applyFont="1" applyFill="1"/>
    <xf numFmtId="0" fontId="28" fillId="4" borderId="39" xfId="9" applyFont="1" applyFill="1" applyBorder="1"/>
    <xf numFmtId="0" fontId="28" fillId="4" borderId="55" xfId="9" applyFont="1" applyFill="1" applyBorder="1" applyAlignment="1">
      <alignment wrapText="1"/>
    </xf>
    <xf numFmtId="0" fontId="28" fillId="4" borderId="39" xfId="9" applyFont="1" applyFill="1" applyBorder="1" applyAlignment="1">
      <alignment wrapText="1"/>
    </xf>
    <xf numFmtId="0" fontId="34" fillId="0" borderId="0" xfId="9" applyFont="1"/>
    <xf numFmtId="0" fontId="35" fillId="0" borderId="0" xfId="9" applyFont="1"/>
    <xf numFmtId="0" fontId="36" fillId="0" borderId="0" xfId="9" applyFont="1"/>
    <xf numFmtId="0" fontId="36" fillId="22" borderId="0" xfId="9" applyFont="1" applyFill="1"/>
    <xf numFmtId="0" fontId="36" fillId="0" borderId="0" xfId="9" applyFont="1" applyAlignment="1">
      <alignment wrapText="1"/>
    </xf>
    <xf numFmtId="0" fontId="0" fillId="0" borderId="0" xfId="0" applyAlignment="1">
      <alignment horizontal="center"/>
    </xf>
    <xf numFmtId="17" fontId="37" fillId="23" borderId="57" xfId="0" applyNumberFormat="1" applyFont="1" applyFill="1" applyBorder="1" applyAlignment="1">
      <alignment horizontal="center" vertical="top" wrapText="1"/>
    </xf>
    <xf numFmtId="0" fontId="10" fillId="8" borderId="30" xfId="3" applyBorder="1" applyAlignment="1">
      <alignment horizontal="center"/>
    </xf>
    <xf numFmtId="0" fontId="10" fillId="8" borderId="38" xfId="3" applyBorder="1" applyAlignment="1">
      <alignment horizontal="center" wrapText="1"/>
    </xf>
    <xf numFmtId="0" fontId="10" fillId="8" borderId="38" xfId="3" applyBorder="1" applyAlignment="1">
      <alignment horizontal="center"/>
    </xf>
    <xf numFmtId="0" fontId="10" fillId="8" borderId="31" xfId="3" applyBorder="1" applyAlignment="1">
      <alignment horizontal="center"/>
    </xf>
    <xf numFmtId="0" fontId="10" fillId="8" borderId="34" xfId="3" applyBorder="1" applyAlignment="1">
      <alignment horizontal="center"/>
    </xf>
    <xf numFmtId="0" fontId="10" fillId="8" borderId="39" xfId="3" applyBorder="1" applyAlignment="1">
      <alignment horizontal="center"/>
    </xf>
    <xf numFmtId="4" fontId="10" fillId="8" borderId="39" xfId="3" applyNumberFormat="1" applyBorder="1" applyAlignment="1">
      <alignment horizontal="center" vertical="top" wrapText="1"/>
    </xf>
    <xf numFmtId="4" fontId="10" fillId="8" borderId="35" xfId="3" applyNumberFormat="1" applyBorder="1" applyAlignment="1">
      <alignment horizontal="center" vertical="top" wrapText="1"/>
    </xf>
    <xf numFmtId="0" fontId="10" fillId="8" borderId="32" xfId="3" applyBorder="1" applyAlignment="1">
      <alignment horizontal="center"/>
    </xf>
    <xf numFmtId="0" fontId="10" fillId="8" borderId="40" xfId="3" applyBorder="1" applyAlignment="1">
      <alignment horizontal="center"/>
    </xf>
    <xf numFmtId="4" fontId="10" fillId="8" borderId="40" xfId="3" applyNumberFormat="1" applyBorder="1" applyAlignment="1">
      <alignment horizontal="center" vertical="top" wrapText="1"/>
    </xf>
    <xf numFmtId="4" fontId="10" fillId="8" borderId="33" xfId="3" applyNumberForma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9" fillId="7" borderId="30" xfId="2" applyBorder="1" applyAlignment="1">
      <alignment horizontal="center"/>
    </xf>
    <xf numFmtId="0" fontId="9" fillId="7" borderId="38" xfId="2" applyBorder="1" applyAlignment="1">
      <alignment horizontal="center"/>
    </xf>
    <xf numFmtId="0" fontId="9" fillId="7" borderId="31" xfId="2" applyBorder="1" applyAlignment="1">
      <alignment horizontal="center"/>
    </xf>
    <xf numFmtId="0" fontId="9" fillId="7" borderId="34" xfId="2" applyBorder="1" applyAlignment="1">
      <alignment horizontal="center" wrapText="1"/>
    </xf>
    <xf numFmtId="0" fontId="9" fillId="7" borderId="39" xfId="2" applyBorder="1" applyAlignment="1">
      <alignment horizontal="center" wrapText="1"/>
    </xf>
    <xf numFmtId="10" fontId="9" fillId="7" borderId="39" xfId="2" applyNumberFormat="1" applyBorder="1" applyAlignment="1">
      <alignment horizontal="center"/>
    </xf>
    <xf numFmtId="10" fontId="9" fillId="7" borderId="35" xfId="2" applyNumberFormat="1" applyBorder="1" applyAlignment="1">
      <alignment horizontal="center"/>
    </xf>
    <xf numFmtId="0" fontId="9" fillId="7" borderId="34" xfId="2" applyBorder="1" applyAlignment="1">
      <alignment horizontal="center"/>
    </xf>
    <xf numFmtId="0" fontId="9" fillId="7" borderId="39" xfId="2" applyBorder="1" applyAlignment="1">
      <alignment horizontal="center"/>
    </xf>
    <xf numFmtId="3" fontId="9" fillId="7" borderId="39" xfId="2" applyNumberFormat="1" applyBorder="1" applyAlignment="1">
      <alignment horizontal="center" vertical="center" wrapText="1"/>
    </xf>
    <xf numFmtId="3" fontId="9" fillId="7" borderId="35" xfId="2" applyNumberFormat="1" applyBorder="1" applyAlignment="1">
      <alignment horizontal="center" vertical="center" wrapText="1"/>
    </xf>
    <xf numFmtId="4" fontId="9" fillId="7" borderId="39" xfId="2" applyNumberFormat="1" applyBorder="1" applyAlignment="1">
      <alignment horizontal="center" vertical="top" wrapText="1"/>
    </xf>
    <xf numFmtId="4" fontId="9" fillId="7" borderId="35" xfId="2" applyNumberFormat="1" applyBorder="1" applyAlignment="1">
      <alignment horizontal="center" vertical="top" wrapText="1"/>
    </xf>
    <xf numFmtId="0" fontId="9" fillId="7" borderId="39" xfId="2" applyBorder="1" applyAlignment="1">
      <alignment horizontal="center" vertical="top" wrapText="1"/>
    </xf>
    <xf numFmtId="0" fontId="9" fillId="7" borderId="35" xfId="2" applyBorder="1" applyAlignment="1">
      <alignment horizontal="center" vertical="top" wrapText="1"/>
    </xf>
    <xf numFmtId="0" fontId="9" fillId="7" borderId="32" xfId="2" applyBorder="1" applyAlignment="1">
      <alignment horizontal="center"/>
    </xf>
    <xf numFmtId="0" fontId="9" fillId="7" borderId="40" xfId="2" applyBorder="1" applyAlignment="1">
      <alignment horizontal="center" wrapText="1"/>
    </xf>
    <xf numFmtId="4" fontId="9" fillId="7" borderId="40" xfId="2" applyNumberFormat="1" applyBorder="1" applyAlignment="1">
      <alignment horizontal="center" vertical="top" wrapText="1"/>
    </xf>
    <xf numFmtId="4" fontId="9" fillId="7" borderId="33" xfId="2" applyNumberFormat="1" applyBorder="1" applyAlignment="1">
      <alignment horizontal="center" vertical="top" wrapText="1"/>
    </xf>
    <xf numFmtId="0" fontId="11" fillId="9" borderId="30" xfId="4" applyBorder="1" applyAlignment="1">
      <alignment horizontal="center"/>
    </xf>
    <xf numFmtId="0" fontId="11" fillId="9" borderId="38" xfId="4" applyBorder="1" applyAlignment="1">
      <alignment horizontal="center"/>
    </xf>
    <xf numFmtId="0" fontId="11" fillId="9" borderId="31" xfId="4" applyBorder="1" applyAlignment="1">
      <alignment horizontal="center"/>
    </xf>
    <xf numFmtId="0" fontId="11" fillId="9" borderId="34" xfId="4" applyBorder="1" applyAlignment="1">
      <alignment horizontal="center"/>
    </xf>
    <xf numFmtId="0" fontId="11" fillId="9" borderId="39" xfId="4" applyBorder="1" applyAlignment="1">
      <alignment horizontal="center" wrapText="1"/>
    </xf>
    <xf numFmtId="10" fontId="11" fillId="9" borderId="39" xfId="4" applyNumberFormat="1" applyBorder="1" applyAlignment="1">
      <alignment horizontal="center" vertical="top" wrapText="1"/>
    </xf>
    <xf numFmtId="10" fontId="11" fillId="9" borderId="35" xfId="4" applyNumberFormat="1" applyBorder="1" applyAlignment="1">
      <alignment horizontal="center" vertical="top" wrapText="1"/>
    </xf>
    <xf numFmtId="10" fontId="11" fillId="9" borderId="39" xfId="4" applyNumberFormat="1" applyBorder="1" applyAlignment="1">
      <alignment horizontal="center"/>
    </xf>
    <xf numFmtId="10" fontId="11" fillId="9" borderId="35" xfId="4" applyNumberFormat="1" applyBorder="1" applyAlignment="1">
      <alignment horizontal="center"/>
    </xf>
    <xf numFmtId="10" fontId="39" fillId="0" borderId="0" xfId="0" applyNumberFormat="1" applyFont="1" applyAlignment="1">
      <alignment horizontal="center" vertical="center" wrapText="1"/>
    </xf>
    <xf numFmtId="0" fontId="11" fillId="9" borderId="39" xfId="4" applyBorder="1" applyAlignment="1">
      <alignment horizontal="center"/>
    </xf>
    <xf numFmtId="10" fontId="11" fillId="9" borderId="39" xfId="4" applyNumberFormat="1" applyBorder="1" applyAlignment="1">
      <alignment horizontal="center" vertical="center" wrapText="1"/>
    </xf>
    <xf numFmtId="10" fontId="11" fillId="9" borderId="35" xfId="4" applyNumberFormat="1" applyBorder="1" applyAlignment="1">
      <alignment horizontal="center" vertical="center" wrapText="1"/>
    </xf>
    <xf numFmtId="0" fontId="11" fillId="9" borderId="32" xfId="4" applyBorder="1" applyAlignment="1">
      <alignment horizontal="center"/>
    </xf>
    <xf numFmtId="0" fontId="11" fillId="9" borderId="40" xfId="4" applyBorder="1" applyAlignment="1">
      <alignment horizontal="center"/>
    </xf>
    <xf numFmtId="10" fontId="11" fillId="9" borderId="40" xfId="4" applyNumberFormat="1" applyBorder="1" applyAlignment="1">
      <alignment horizontal="center" vertical="top" wrapText="1"/>
    </xf>
    <xf numFmtId="10" fontId="11" fillId="9" borderId="33" xfId="4" applyNumberFormat="1" applyBorder="1" applyAlignment="1">
      <alignment horizontal="center" vertical="top" wrapText="1"/>
    </xf>
    <xf numFmtId="0" fontId="12" fillId="10" borderId="15" xfId="5" applyAlignment="1">
      <alignment horizontal="center"/>
    </xf>
    <xf numFmtId="9" fontId="12" fillId="10" borderId="15" xfId="5" applyNumberFormat="1" applyAlignment="1">
      <alignment horizontal="center" vertical="center" wrapText="1"/>
    </xf>
    <xf numFmtId="0" fontId="12" fillId="10" borderId="15" xfId="5" applyAlignment="1">
      <alignment horizontal="center" wrapText="1"/>
    </xf>
    <xf numFmtId="2" fontId="12" fillId="10" borderId="15" xfId="5" applyNumberFormat="1" applyAlignment="1">
      <alignment horizontal="center" vertical="center" wrapText="1"/>
    </xf>
    <xf numFmtId="4" fontId="12" fillId="10" borderId="15" xfId="5" applyNumberFormat="1" applyAlignment="1">
      <alignment horizontal="center" vertical="top" wrapText="1"/>
    </xf>
    <xf numFmtId="0" fontId="3" fillId="24" borderId="30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 wrapText="1"/>
    </xf>
    <xf numFmtId="0" fontId="3" fillId="24" borderId="31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 wrapText="1"/>
    </xf>
    <xf numFmtId="0" fontId="3" fillId="24" borderId="35" xfId="0" applyFont="1" applyFill="1" applyBorder="1" applyAlignment="1">
      <alignment horizontal="center"/>
    </xf>
    <xf numFmtId="0" fontId="38" fillId="24" borderId="39" xfId="0" applyFont="1" applyFill="1" applyBorder="1" applyAlignment="1">
      <alignment horizontal="center" wrapText="1"/>
    </xf>
    <xf numFmtId="4" fontId="38" fillId="24" borderId="39" xfId="0" applyNumberFormat="1" applyFont="1" applyFill="1" applyBorder="1" applyAlignment="1">
      <alignment horizontal="center" vertical="top" wrapText="1"/>
    </xf>
    <xf numFmtId="4" fontId="38" fillId="24" borderId="35" xfId="0" applyNumberFormat="1" applyFont="1" applyFill="1" applyBorder="1" applyAlignment="1">
      <alignment horizontal="center" vertical="top" wrapText="1"/>
    </xf>
    <xf numFmtId="4" fontId="3" fillId="24" borderId="39" xfId="0" applyNumberFormat="1" applyFont="1" applyFill="1" applyBorder="1" applyAlignment="1">
      <alignment horizontal="center" vertical="top" wrapText="1"/>
    </xf>
    <xf numFmtId="4" fontId="3" fillId="24" borderId="35" xfId="0" applyNumberFormat="1" applyFont="1" applyFill="1" applyBorder="1" applyAlignment="1">
      <alignment horizontal="center" vertical="top" wrapText="1"/>
    </xf>
    <xf numFmtId="0" fontId="3" fillId="24" borderId="39" xfId="0" applyFont="1" applyFill="1" applyBorder="1" applyAlignment="1">
      <alignment horizontal="center" vertical="top" wrapText="1"/>
    </xf>
    <xf numFmtId="0" fontId="3" fillId="24" borderId="35" xfId="0" applyFont="1" applyFill="1" applyBorder="1" applyAlignment="1">
      <alignment horizontal="center" vertical="top" wrapText="1"/>
    </xf>
    <xf numFmtId="0" fontId="3" fillId="24" borderId="32" xfId="0" applyFont="1" applyFill="1" applyBorder="1" applyAlignment="1">
      <alignment horizontal="center"/>
    </xf>
    <xf numFmtId="0" fontId="3" fillId="24" borderId="40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40" fillId="2" borderId="58" xfId="0" applyFont="1" applyFill="1" applyBorder="1" applyAlignment="1">
      <alignment horizontal="right" vertical="top" wrapText="1"/>
    </xf>
    <xf numFmtId="0" fontId="27" fillId="21" borderId="0" xfId="9" applyFill="1"/>
    <xf numFmtId="9" fontId="0" fillId="0" borderId="55" xfId="10" applyFont="1" applyBorder="1"/>
    <xf numFmtId="9" fontId="0" fillId="0" borderId="39" xfId="10" applyFont="1" applyBorder="1"/>
    <xf numFmtId="0" fontId="4" fillId="14" borderId="30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14" borderId="51" xfId="0" applyFont="1" applyFill="1" applyBorder="1" applyAlignment="1">
      <alignment horizontal="center"/>
    </xf>
    <xf numFmtId="0" fontId="4" fillId="14" borderId="52" xfId="0" applyFont="1" applyFill="1" applyBorder="1" applyAlignment="1">
      <alignment horizontal="center"/>
    </xf>
    <xf numFmtId="0" fontId="4" fillId="14" borderId="53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0" fontId="26" fillId="16" borderId="22" xfId="0" applyFont="1" applyFill="1" applyBorder="1" applyAlignment="1">
      <alignment horizontal="center"/>
    </xf>
    <xf numFmtId="0" fontId="26" fillId="16" borderId="23" xfId="0" applyFont="1" applyFill="1" applyBorder="1" applyAlignment="1">
      <alignment horizontal="center"/>
    </xf>
    <xf numFmtId="0" fontId="26" fillId="16" borderId="24" xfId="0" applyFont="1" applyFill="1" applyBorder="1" applyAlignment="1">
      <alignment horizontal="center"/>
    </xf>
    <xf numFmtId="0" fontId="26" fillId="16" borderId="0" xfId="0" applyFont="1" applyFill="1" applyAlignment="1">
      <alignment horizontal="center"/>
    </xf>
    <xf numFmtId="0" fontId="26" fillId="16" borderId="25" xfId="0" applyFont="1" applyFill="1" applyBorder="1" applyAlignment="1">
      <alignment horizontal="center"/>
    </xf>
    <xf numFmtId="0" fontId="26" fillId="16" borderId="26" xfId="0" applyFont="1" applyFill="1" applyBorder="1" applyAlignment="1">
      <alignment horizontal="center"/>
    </xf>
    <xf numFmtId="0" fontId="26" fillId="16" borderId="27" xfId="0" applyFont="1" applyFill="1" applyBorder="1" applyAlignment="1">
      <alignment horizontal="center"/>
    </xf>
    <xf numFmtId="0" fontId="26" fillId="16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5" fillId="16" borderId="21" xfId="0" applyFont="1" applyFill="1" applyBorder="1" applyAlignment="1">
      <alignment horizontal="center" vertical="center" wrapText="1"/>
    </xf>
    <xf numFmtId="0" fontId="25" fillId="16" borderId="22" xfId="0" applyFont="1" applyFill="1" applyBorder="1" applyAlignment="1">
      <alignment horizontal="center" vertical="center" wrapText="1"/>
    </xf>
    <xf numFmtId="0" fontId="25" fillId="16" borderId="23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25" fillId="16" borderId="25" xfId="0" applyFont="1" applyFill="1" applyBorder="1" applyAlignment="1">
      <alignment horizontal="center" vertical="center" wrapText="1"/>
    </xf>
    <xf numFmtId="0" fontId="25" fillId="16" borderId="26" xfId="0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/>
    </xf>
    <xf numFmtId="0" fontId="7" fillId="19" borderId="19" xfId="0" applyFont="1" applyFill="1" applyBorder="1" applyAlignment="1">
      <alignment horizontal="center"/>
    </xf>
    <xf numFmtId="0" fontId="7" fillId="19" borderId="20" xfId="0" applyFont="1" applyFill="1" applyBorder="1" applyAlignment="1">
      <alignment horizontal="center"/>
    </xf>
    <xf numFmtId="0" fontId="7" fillId="19" borderId="48" xfId="0" applyFont="1" applyFill="1" applyBorder="1" applyAlignment="1">
      <alignment horizontal="center"/>
    </xf>
    <xf numFmtId="0" fontId="7" fillId="19" borderId="49" xfId="0" applyFont="1" applyFill="1" applyBorder="1" applyAlignment="1">
      <alignment horizontal="center"/>
    </xf>
    <xf numFmtId="0" fontId="7" fillId="19" borderId="50" xfId="0" applyFont="1" applyFill="1" applyBorder="1" applyAlignment="1">
      <alignment horizontal="center"/>
    </xf>
    <xf numFmtId="0" fontId="21" fillId="16" borderId="21" xfId="0" applyFont="1" applyFill="1" applyBorder="1" applyAlignment="1">
      <alignment horizontal="center" vertical="center"/>
    </xf>
    <xf numFmtId="0" fontId="21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6" borderId="28" xfId="0" applyFont="1" applyFill="1" applyBorder="1" applyAlignment="1">
      <alignment horizontal="center" vertical="center"/>
    </xf>
    <xf numFmtId="0" fontId="15" fillId="15" borderId="0" xfId="0" applyFont="1" applyFill="1" applyAlignment="1">
      <alignment horizontal="center"/>
    </xf>
    <xf numFmtId="0" fontId="16" fillId="14" borderId="18" xfId="0" applyFont="1" applyFill="1" applyBorder="1" applyAlignment="1">
      <alignment horizontal="center"/>
    </xf>
    <xf numFmtId="0" fontId="16" fillId="14" borderId="19" xfId="0" applyFont="1" applyFill="1" applyBorder="1" applyAlignment="1">
      <alignment horizontal="center"/>
    </xf>
    <xf numFmtId="0" fontId="16" fillId="14" borderId="20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0" fontId="17" fillId="14" borderId="20" xfId="0" applyFont="1" applyFill="1" applyBorder="1" applyAlignment="1">
      <alignment horizontal="center"/>
    </xf>
    <xf numFmtId="0" fontId="18" fillId="16" borderId="21" xfId="0" applyFont="1" applyFill="1" applyBorder="1" applyAlignment="1">
      <alignment horizontal="center"/>
    </xf>
    <xf numFmtId="0" fontId="18" fillId="16" borderId="22" xfId="0" applyFont="1" applyFill="1" applyBorder="1" applyAlignment="1">
      <alignment horizontal="center"/>
    </xf>
    <xf numFmtId="0" fontId="18" fillId="16" borderId="23" xfId="0" applyFont="1" applyFill="1" applyBorder="1" applyAlignment="1">
      <alignment horizontal="center"/>
    </xf>
    <xf numFmtId="0" fontId="18" fillId="16" borderId="24" xfId="0" applyFont="1" applyFill="1" applyBorder="1" applyAlignment="1">
      <alignment horizontal="center"/>
    </xf>
    <xf numFmtId="0" fontId="18" fillId="16" borderId="0" xfId="0" applyFont="1" applyFill="1" applyAlignment="1">
      <alignment horizontal="center"/>
    </xf>
    <xf numFmtId="0" fontId="18" fillId="16" borderId="25" xfId="0" applyFont="1" applyFill="1" applyBorder="1" applyAlignment="1">
      <alignment horizont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18" fillId="16" borderId="28" xfId="0" applyFont="1" applyFill="1" applyBorder="1" applyAlignment="1">
      <alignment horizontal="center"/>
    </xf>
    <xf numFmtId="0" fontId="20" fillId="15" borderId="21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5" xfId="0" applyFont="1" applyFill="1" applyBorder="1" applyAlignment="1">
      <alignment horizontal="center" vertical="center"/>
    </xf>
    <xf numFmtId="0" fontId="20" fillId="15" borderId="26" xfId="0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2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3" fillId="0" borderId="0" xfId="9" applyFont="1" applyAlignment="1">
      <alignment horizontal="center" wrapText="1"/>
    </xf>
    <xf numFmtId="0" fontId="27" fillId="0" borderId="0" xfId="9" applyAlignment="1">
      <alignment horizontal="center" wrapText="1"/>
    </xf>
    <xf numFmtId="0" fontId="31" fillId="22" borderId="0" xfId="9" applyFont="1" applyFill="1" applyAlignment="1">
      <alignment horizontal="center"/>
    </xf>
    <xf numFmtId="0" fontId="32" fillId="22" borderId="0" xfId="9" applyFont="1" applyFill="1" applyAlignment="1">
      <alignment horizont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 wrapText="1"/>
    </xf>
  </cellXfs>
  <cellStyles count="11">
    <cellStyle name="40% - Accent4" xfId="6" builtinId="43"/>
    <cellStyle name="40% - Accent5" xfId="7" builtinId="47"/>
    <cellStyle name="60% - Accent6" xfId="8" builtinId="52"/>
    <cellStyle name="Bad" xfId="3" builtinId="27"/>
    <cellStyle name="Calculation" xfId="5" builtinId="22"/>
    <cellStyle name="Good" xfId="2" builtinId="26"/>
    <cellStyle name="Neutral" xfId="4" builtinId="28"/>
    <cellStyle name="Normal" xfId="0" builtinId="0"/>
    <cellStyle name="Normal 2" xfId="9" xr:uid="{F41636DE-3B15-4E0D-B092-3B6B21C145AD}"/>
    <cellStyle name="Per cent" xfId="1" builtinId="5"/>
    <cellStyle name="Percent 2" xfId="10" xr:uid="{50926D64-D7EE-4DF0-8D96-E204D80A1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Liquidity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[1]Sheet1!$B$68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[1]Sheet1!$B$69:$B$80</c:f>
              <c:numCache>
                <c:formatCode>General</c:formatCode>
                <c:ptCount val="12"/>
                <c:pt idx="0">
                  <c:v>4.718397898883782</c:v>
                </c:pt>
                <c:pt idx="1">
                  <c:v>1.2064962617496453</c:v>
                </c:pt>
                <c:pt idx="2">
                  <c:v>1.4469811201502443</c:v>
                </c:pt>
                <c:pt idx="3">
                  <c:v>1.940310675194014</c:v>
                </c:pt>
                <c:pt idx="4">
                  <c:v>2.025958434295001</c:v>
                </c:pt>
                <c:pt idx="5">
                  <c:v>1.8403187016944795</c:v>
                </c:pt>
                <c:pt idx="6">
                  <c:v>1.055626722276011</c:v>
                </c:pt>
                <c:pt idx="7">
                  <c:v>1.1886564929934715</c:v>
                </c:pt>
                <c:pt idx="8">
                  <c:v>0.89736339638784257</c:v>
                </c:pt>
                <c:pt idx="9">
                  <c:v>0.8244174522322355</c:v>
                </c:pt>
                <c:pt idx="10">
                  <c:v>0.87615137961317735</c:v>
                </c:pt>
                <c:pt idx="11">
                  <c:v>1.5446226767022888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302-AC45-8F49D772D78E}"/>
            </c:ext>
          </c:extLst>
        </c:ser>
        <c:ser>
          <c:idx val="1"/>
          <c:order val="1"/>
          <c:tx>
            <c:strRef>
              <c:f>[1]Sheet1!$C$68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[1]Sheet1!$C$69:$C$80</c:f>
              <c:numCache>
                <c:formatCode>General</c:formatCode>
                <c:ptCount val="12"/>
                <c:pt idx="0">
                  <c:v>3.074747209455023</c:v>
                </c:pt>
                <c:pt idx="1">
                  <c:v>0.90861420294732775</c:v>
                </c:pt>
                <c:pt idx="2">
                  <c:v>1.16097080891714</c:v>
                </c:pt>
                <c:pt idx="3">
                  <c:v>1.4859956015066105</c:v>
                </c:pt>
                <c:pt idx="4">
                  <c:v>1.5906971296384413</c:v>
                </c:pt>
                <c:pt idx="5">
                  <c:v>1.2871711552936425</c:v>
                </c:pt>
                <c:pt idx="6">
                  <c:v>0.76962836076562158</c:v>
                </c:pt>
                <c:pt idx="7">
                  <c:v>0.90112686598195346</c:v>
                </c:pt>
                <c:pt idx="8">
                  <c:v>0.51459157163277436</c:v>
                </c:pt>
                <c:pt idx="9">
                  <c:v>0.44240210201212343</c:v>
                </c:pt>
                <c:pt idx="10">
                  <c:v>0.48577497293874972</c:v>
                </c:pt>
                <c:pt idx="11">
                  <c:v>0.86173224199600629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302-AC45-8F49D772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56216"/>
        <c:axId val="587957200"/>
      </c:lineChart>
      <c:catAx>
        <c:axId val="58795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7200"/>
        <c:crosses val="autoZero"/>
        <c:auto val="1"/>
        <c:lblAlgn val="ctr"/>
        <c:lblOffset val="100"/>
        <c:noMultiLvlLbl val="1"/>
      </c:catAx>
      <c:valAx>
        <c:axId val="5879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[1]Sheet1!$B$119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[1]Sheet1!$B$120:$B$131</c:f>
              <c:numCache>
                <c:formatCode>General</c:formatCode>
                <c:ptCount val="12"/>
                <c:pt idx="0">
                  <c:v>6.08</c:v>
                </c:pt>
                <c:pt idx="1">
                  <c:v>7.82</c:v>
                </c:pt>
                <c:pt idx="2">
                  <c:v>9.7799999999999994</c:v>
                </c:pt>
                <c:pt idx="3">
                  <c:v>15.42</c:v>
                </c:pt>
                <c:pt idx="4">
                  <c:v>25.94</c:v>
                </c:pt>
                <c:pt idx="5">
                  <c:v>31.8</c:v>
                </c:pt>
                <c:pt idx="6">
                  <c:v>35.15</c:v>
                </c:pt>
                <c:pt idx="7">
                  <c:v>39.479999999999997</c:v>
                </c:pt>
                <c:pt idx="8">
                  <c:v>46.7</c:v>
                </c:pt>
                <c:pt idx="9">
                  <c:v>61.73</c:v>
                </c:pt>
                <c:pt idx="10">
                  <c:v>73.069999999999993</c:v>
                </c:pt>
                <c:pt idx="11">
                  <c:v>66.56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C-4E4B-8236-DF52F6DA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731264"/>
        <c:axId val="923728640"/>
      </c:lineChart>
      <c:catAx>
        <c:axId val="9237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28640"/>
        <c:crosses val="autoZero"/>
        <c:auto val="1"/>
        <c:lblAlgn val="ctr"/>
        <c:lblOffset val="100"/>
        <c:noMultiLvlLbl val="1"/>
      </c:catAx>
      <c:valAx>
        <c:axId val="9237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3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[1]Sheet1!$C$119</c:f>
              <c:strCache>
                <c:ptCount val="1"/>
                <c:pt idx="0">
                  <c:v>Price to Earinings (P/E Ratio)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[1]Sheet1!$C$120:$C$131</c:f>
              <c:numCache>
                <c:formatCode>General</c:formatCode>
                <c:ptCount val="12"/>
                <c:pt idx="0">
                  <c:v>527.36842105263156</c:v>
                </c:pt>
                <c:pt idx="1">
                  <c:v>463.56138107416882</c:v>
                </c:pt>
                <c:pt idx="2">
                  <c:v>274.94376278118608</c:v>
                </c:pt>
                <c:pt idx="3">
                  <c:v>200.09727626459144</c:v>
                </c:pt>
                <c:pt idx="4">
                  <c:v>95.809560524286823</c:v>
                </c:pt>
                <c:pt idx="5">
                  <c:v>53.050314465408803</c:v>
                </c:pt>
                <c:pt idx="6">
                  <c:v>38.214793741109531</c:v>
                </c:pt>
                <c:pt idx="7">
                  <c:v>27.337386018237083</c:v>
                </c:pt>
                <c:pt idx="8">
                  <c:v>9.0299785867237681</c:v>
                </c:pt>
                <c:pt idx="9">
                  <c:v>4.2520654462983964</c:v>
                </c:pt>
                <c:pt idx="10">
                  <c:v>4.0577528397427125</c:v>
                </c:pt>
                <c:pt idx="11">
                  <c:v>2.7982271634615383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4-4F6C-A01E-6A64E691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70600"/>
        <c:axId val="589868304"/>
      </c:lineChart>
      <c:catAx>
        <c:axId val="58987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8304"/>
        <c:crosses val="autoZero"/>
        <c:auto val="1"/>
        <c:lblAlgn val="ctr"/>
        <c:lblOffset val="100"/>
        <c:noMultiLvlLbl val="1"/>
      </c:catAx>
      <c:valAx>
        <c:axId val="58986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[1]Sheet1!$D$119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[1]Sheet1!$D$120:$D$131</c:f>
              <c:numCache>
                <c:formatCode>General</c:formatCode>
                <c:ptCount val="12"/>
                <c:pt idx="0">
                  <c:v>9.2927631578947363</c:v>
                </c:pt>
                <c:pt idx="1">
                  <c:v>7.9283887468030692</c:v>
                </c:pt>
                <c:pt idx="2">
                  <c:v>1.278118609406953</c:v>
                </c:pt>
                <c:pt idx="3">
                  <c:v>0.97276264591439687</c:v>
                </c:pt>
                <c:pt idx="4">
                  <c:v>0.96376252891287584</c:v>
                </c:pt>
                <c:pt idx="5">
                  <c:v>0.69182389937106914</c:v>
                </c:pt>
                <c:pt idx="6">
                  <c:v>0.56899004267425324</c:v>
                </c:pt>
                <c:pt idx="7">
                  <c:v>0.40526849037487339</c:v>
                </c:pt>
                <c:pt idx="8">
                  <c:v>0.2569593147751606</c:v>
                </c:pt>
                <c:pt idx="9">
                  <c:v>0.13769641989308279</c:v>
                </c:pt>
                <c:pt idx="10">
                  <c:v>0.11632680990830711</c:v>
                </c:pt>
                <c:pt idx="11">
                  <c:v>9.765625E-2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7AB-949F-A8270D9D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084704"/>
        <c:axId val="933085360"/>
      </c:lineChart>
      <c:catAx>
        <c:axId val="9330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5360"/>
        <c:crosses val="autoZero"/>
        <c:auto val="1"/>
        <c:lblAlgn val="ctr"/>
        <c:lblOffset val="100"/>
        <c:noMultiLvlLbl val="1"/>
      </c:catAx>
      <c:valAx>
        <c:axId val="93308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[1]Sheet1!$E$119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[1]Sheet1!$E$120:$E$131</c:f>
              <c:numCache>
                <c:formatCode>General</c:formatCode>
                <c:ptCount val="12"/>
                <c:pt idx="0">
                  <c:v>1.7621007984031937E-2</c:v>
                </c:pt>
                <c:pt idx="1">
                  <c:v>1.7103212369484557E-2</c:v>
                </c:pt>
                <c:pt idx="2">
                  <c:v>4.6486546793358006E-3</c:v>
                </c:pt>
                <c:pt idx="3">
                  <c:v>4.8614487117160914E-3</c:v>
                </c:pt>
                <c:pt idx="4">
                  <c:v>1.0059147788999315E-2</c:v>
                </c:pt>
                <c:pt idx="5">
                  <c:v>1.3040901007705987E-2</c:v>
                </c:pt>
                <c:pt idx="6">
                  <c:v>1.48892611204169E-2</c:v>
                </c:pt>
                <c:pt idx="7">
                  <c:v>1.4824697946779335E-2</c:v>
                </c:pt>
                <c:pt idx="8">
                  <c:v>2.8456248517903723E-2</c:v>
                </c:pt>
                <c:pt idx="9">
                  <c:v>3.2383419689119168E-2</c:v>
                </c:pt>
                <c:pt idx="10">
                  <c:v>2.866779089376054E-2</c:v>
                </c:pt>
                <c:pt idx="11">
                  <c:v>3.4899328859060399E-2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4F8-B0C4-7AA8BAC6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0144"/>
        <c:axId val="893509656"/>
      </c:lineChart>
      <c:catAx>
        <c:axId val="8935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656"/>
        <c:crosses val="autoZero"/>
        <c:auto val="1"/>
        <c:lblAlgn val="ctr"/>
        <c:lblOffset val="100"/>
        <c:noMultiLvlLbl val="1"/>
      </c:catAx>
      <c:valAx>
        <c:axId val="89350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[1]Sheet1!$E$135</c:f>
              <c:strCache>
                <c:ptCount val="1"/>
                <c:pt idx="0">
                  <c:v>Dupont Analyisis on 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[1]Sheet1!$A$136:$A$147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[1]Sheet1!$E$136:$E$147</c:f>
              <c:numCache>
                <c:formatCode>General</c:formatCode>
                <c:ptCount val="12"/>
                <c:pt idx="0">
                  <c:v>86.716479867164793</c:v>
                </c:pt>
                <c:pt idx="1">
                  <c:v>97.592361975923623</c:v>
                </c:pt>
                <c:pt idx="2">
                  <c:v>73.63825363825363</c:v>
                </c:pt>
                <c:pt idx="3">
                  <c:v>69.16354556803995</c:v>
                </c:pt>
                <c:pt idx="4">
                  <c:v>58.725531028738018</c:v>
                </c:pt>
                <c:pt idx="5">
                  <c:v>50.25</c:v>
                </c:pt>
                <c:pt idx="6">
                  <c:v>46.833333333333329</c:v>
                </c:pt>
                <c:pt idx="7">
                  <c:v>32.430179241350572</c:v>
                </c:pt>
                <c:pt idx="8">
                  <c:v>24.885368903709882</c:v>
                </c:pt>
                <c:pt idx="9">
                  <c:v>15.558343789209536</c:v>
                </c:pt>
                <c:pt idx="10">
                  <c:v>10.632063624947678</c:v>
                </c:pt>
                <c:pt idx="11">
                  <c:v>8.7902888237756365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21F-9E65-D0701E56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710712"/>
        <c:axId val="292709728"/>
      </c:lineChart>
      <c:catAx>
        <c:axId val="29271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09728"/>
        <c:crosses val="autoZero"/>
        <c:auto val="1"/>
        <c:lblAlgn val="ctr"/>
        <c:lblOffset val="100"/>
        <c:noMultiLvlLbl val="1"/>
      </c:catAx>
      <c:valAx>
        <c:axId val="2927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1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Gupta'!$C$17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Gupta'!$C$18:$C$27</c:f>
              <c:numCache>
                <c:formatCode>0%</c:formatCode>
                <c:ptCount val="10"/>
                <c:pt idx="0">
                  <c:v>0.61421021726365232</c:v>
                </c:pt>
                <c:pt idx="1">
                  <c:v>0.6119610570236439</c:v>
                </c:pt>
                <c:pt idx="2">
                  <c:v>0.54038876889848808</c:v>
                </c:pt>
                <c:pt idx="3">
                  <c:v>0.65275761973875179</c:v>
                </c:pt>
                <c:pt idx="4">
                  <c:v>0.53526830914613566</c:v>
                </c:pt>
                <c:pt idx="5">
                  <c:v>0.50230698246693328</c:v>
                </c:pt>
                <c:pt idx="6">
                  <c:v>0.61115879828326181</c:v>
                </c:pt>
                <c:pt idx="7">
                  <c:v>0.68415664192475045</c:v>
                </c:pt>
                <c:pt idx="8">
                  <c:v>0.66773235898606986</c:v>
                </c:pt>
                <c:pt idx="9">
                  <c:v>0.5601184600197433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697-8C39-CA4E36D4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313504"/>
        <c:axId val="991313920"/>
      </c:lineChart>
      <c:catAx>
        <c:axId val="991313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920"/>
        <c:crosses val="autoZero"/>
        <c:auto val="1"/>
        <c:lblAlgn val="ctr"/>
        <c:lblOffset val="100"/>
        <c:noMultiLvlLbl val="0"/>
      </c:catAx>
      <c:valAx>
        <c:axId val="9913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Gupta'!$D$17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Gupta'!$D$18:$D$27</c:f>
              <c:numCache>
                <c:formatCode>0%</c:formatCode>
                <c:ptCount val="10"/>
                <c:pt idx="0">
                  <c:v>0.27598355842630651</c:v>
                </c:pt>
                <c:pt idx="1">
                  <c:v>0.2716736207695874</c:v>
                </c:pt>
                <c:pt idx="2">
                  <c:v>0.21814254859611232</c:v>
                </c:pt>
                <c:pt idx="3">
                  <c:v>0.38570391872278664</c:v>
                </c:pt>
                <c:pt idx="4">
                  <c:v>0.25042186972662844</c:v>
                </c:pt>
                <c:pt idx="5">
                  <c:v>0.24976930175330667</c:v>
                </c:pt>
                <c:pt idx="6">
                  <c:v>0.34220314735336194</c:v>
                </c:pt>
                <c:pt idx="7">
                  <c:v>0.45328896851804451</c:v>
                </c:pt>
                <c:pt idx="8">
                  <c:v>0.44713404886960495</c:v>
                </c:pt>
                <c:pt idx="9">
                  <c:v>0.30681145113524183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D77-AD9B-42BEB65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897888"/>
        <c:axId val="1592898720"/>
      </c:lineChart>
      <c:catAx>
        <c:axId val="159289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8720"/>
        <c:crosses val="autoZero"/>
        <c:auto val="1"/>
        <c:lblAlgn val="ctr"/>
        <c:lblOffset val="100"/>
        <c:noMultiLvlLbl val="0"/>
      </c:catAx>
      <c:valAx>
        <c:axId val="15928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Gupta'!$E$17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Gupta'!$E$18:$E$27</c:f>
              <c:numCache>
                <c:formatCode>0%</c:formatCode>
                <c:ptCount val="10"/>
                <c:pt idx="0">
                  <c:v>0.18305355715427657</c:v>
                </c:pt>
                <c:pt idx="1">
                  <c:v>0.18469727212242182</c:v>
                </c:pt>
                <c:pt idx="2">
                  <c:v>0.18632273545290942</c:v>
                </c:pt>
                <c:pt idx="3">
                  <c:v>0.18437534336886058</c:v>
                </c:pt>
                <c:pt idx="4">
                  <c:v>0.1800101471334348</c:v>
                </c:pt>
                <c:pt idx="5">
                  <c:v>9.957186544342507E-2</c:v>
                </c:pt>
                <c:pt idx="6">
                  <c:v>0.16901870692484411</c:v>
                </c:pt>
                <c:pt idx="7">
                  <c:v>0.18371628371628371</c:v>
                </c:pt>
                <c:pt idx="8">
                  <c:v>0.2151080410910379</c:v>
                </c:pt>
                <c:pt idx="9">
                  <c:v>0.2161047780742178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626-A38F-C02BCA57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28304"/>
        <c:axId val="1549829136"/>
      </c:lineChart>
      <c:catAx>
        <c:axId val="154982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9136"/>
        <c:crosses val="autoZero"/>
        <c:auto val="1"/>
        <c:lblAlgn val="ctr"/>
        <c:lblOffset val="100"/>
        <c:noMultiLvlLbl val="0"/>
      </c:catAx>
      <c:valAx>
        <c:axId val="15498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Gupta'!$F$17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Gupta'!$F$18:$F$27</c:f>
              <c:numCache>
                <c:formatCode>0%</c:formatCode>
                <c:ptCount val="10"/>
                <c:pt idx="0">
                  <c:v>0.19808153477218227</c:v>
                </c:pt>
                <c:pt idx="1">
                  <c:v>0.20292747837658018</c:v>
                </c:pt>
                <c:pt idx="2">
                  <c:v>0.21895620875824834</c:v>
                </c:pt>
                <c:pt idx="3">
                  <c:v>0.21404241292165696</c:v>
                </c:pt>
                <c:pt idx="4">
                  <c:v>0.20690005073566717</c:v>
                </c:pt>
                <c:pt idx="5">
                  <c:v>0.19021406727828746</c:v>
                </c:pt>
                <c:pt idx="6">
                  <c:v>0.20238485942457063</c:v>
                </c:pt>
                <c:pt idx="7">
                  <c:v>0.20949050949050949</c:v>
                </c:pt>
                <c:pt idx="8">
                  <c:v>0.23184555437477861</c:v>
                </c:pt>
                <c:pt idx="9">
                  <c:v>0.23655913978494625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6EB-81AA-59DF0CE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1424"/>
        <c:axId val="1595233488"/>
      </c:lineChart>
      <c:catAx>
        <c:axId val="1595221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33488"/>
        <c:crosses val="autoZero"/>
        <c:auto val="1"/>
        <c:lblAlgn val="ctr"/>
        <c:lblOffset val="100"/>
        <c:noMultiLvlLbl val="0"/>
      </c:catAx>
      <c:valAx>
        <c:axId val="15952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Gupta'!$G$17</c:f>
              <c:strCache>
                <c:ptCount val="1"/>
                <c:pt idx="0">
                  <c:v>Return on capital employed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Gupta'!$G$18:$G$27</c:f>
              <c:numCache>
                <c:formatCode>0%</c:formatCode>
                <c:ptCount val="10"/>
                <c:pt idx="0">
                  <c:v>1.3391812865497077</c:v>
                </c:pt>
                <c:pt idx="1">
                  <c:v>0.61826280623608021</c:v>
                </c:pt>
                <c:pt idx="2">
                  <c:v>0.5452949438202247</c:v>
                </c:pt>
                <c:pt idx="3">
                  <c:v>0.47174585324711837</c:v>
                </c:pt>
                <c:pt idx="4">
                  <c:v>0.62093104655232767</c:v>
                </c:pt>
                <c:pt idx="5">
                  <c:v>0.28712522045855376</c:v>
                </c:pt>
                <c:pt idx="6">
                  <c:v>0.4660633484162896</c:v>
                </c:pt>
                <c:pt idx="7">
                  <c:v>0.53227206946454408</c:v>
                </c:pt>
                <c:pt idx="8">
                  <c:v>0.65507011866235165</c:v>
                </c:pt>
                <c:pt idx="9">
                  <c:v>1.2686283815851922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56C-9883-244DC5B7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1986144"/>
        <c:axId val="1751989888"/>
      </c:lineChart>
      <c:catAx>
        <c:axId val="175198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9888"/>
        <c:crosses val="autoZero"/>
        <c:auto val="1"/>
        <c:lblAlgn val="ctr"/>
        <c:lblOffset val="100"/>
        <c:noMultiLvlLbl val="0"/>
      </c:catAx>
      <c:valAx>
        <c:axId val="17519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[1]Sheet1!$B$86</c:f>
              <c:strCache>
                <c:ptCount val="1"/>
                <c:pt idx="0">
                  <c:v>Operating  Profit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[1]Sheet1!$B$87:$B$98</c:f>
              <c:numCache>
                <c:formatCode>General</c:formatCode>
                <c:ptCount val="12"/>
                <c:pt idx="0">
                  <c:v>0.1604098115465151</c:v>
                </c:pt>
                <c:pt idx="1">
                  <c:v>0.19218030535584457</c:v>
                </c:pt>
                <c:pt idx="2">
                  <c:v>0.17365977973969238</c:v>
                </c:pt>
                <c:pt idx="3">
                  <c:v>0.16370921579851175</c:v>
                </c:pt>
                <c:pt idx="4">
                  <c:v>0.15530954428202923</c:v>
                </c:pt>
                <c:pt idx="5">
                  <c:v>0.14868077014499642</c:v>
                </c:pt>
                <c:pt idx="6">
                  <c:v>0.14860320744956027</c:v>
                </c:pt>
                <c:pt idx="7">
                  <c:v>0.12304905239687848</c:v>
                </c:pt>
                <c:pt idx="8">
                  <c:v>8.6094815284604415E-2</c:v>
                </c:pt>
                <c:pt idx="9">
                  <c:v>5.91273374888691E-2</c:v>
                </c:pt>
                <c:pt idx="10">
                  <c:v>5.066344993968637E-2</c:v>
                </c:pt>
                <c:pt idx="11">
                  <c:v>4.6875E-2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E9E-A697-28262D0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2056"/>
        <c:axId val="290642712"/>
      </c:lineChart>
      <c:catAx>
        <c:axId val="29064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712"/>
        <c:crosses val="autoZero"/>
        <c:auto val="1"/>
        <c:lblAlgn val="ctr"/>
        <c:lblOffset val="100"/>
        <c:noMultiLvlLbl val="1"/>
      </c:catAx>
      <c:valAx>
        <c:axId val="290642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Gupta'!$H$17</c:f>
              <c:strCache>
                <c:ptCount val="1"/>
                <c:pt idx="0">
                  <c:v>Asset utilisation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Gupta'!$H$18:$H$27</c:f>
              <c:numCache>
                <c:formatCode>0%</c:formatCode>
                <c:ptCount val="10"/>
                <c:pt idx="0">
                  <c:v>7.3157894736842106</c:v>
                </c:pt>
                <c:pt idx="1">
                  <c:v>3.3474387527839644</c:v>
                </c:pt>
                <c:pt idx="2">
                  <c:v>2.926615168539326</c:v>
                </c:pt>
                <c:pt idx="3">
                  <c:v>2.5586168119201576</c:v>
                </c:pt>
                <c:pt idx="4">
                  <c:v>3.4494224711235564</c:v>
                </c:pt>
                <c:pt idx="5">
                  <c:v>2.8835978835978837</c:v>
                </c:pt>
                <c:pt idx="6">
                  <c:v>2.7574660633484163</c:v>
                </c:pt>
                <c:pt idx="7">
                  <c:v>2.8972503617945007</c:v>
                </c:pt>
                <c:pt idx="8">
                  <c:v>3.0453074433656959</c:v>
                </c:pt>
                <c:pt idx="9">
                  <c:v>5.8704318936877078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96B-BC6D-6EF4E362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821760"/>
        <c:axId val="1599825920"/>
      </c:lineChart>
      <c:catAx>
        <c:axId val="1599821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5920"/>
        <c:crosses val="autoZero"/>
        <c:auto val="1"/>
        <c:lblAlgn val="ctr"/>
        <c:lblOffset val="100"/>
        <c:noMultiLvlLbl val="0"/>
      </c:catAx>
      <c:valAx>
        <c:axId val="15998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Gupta'!$I$17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Gupta'!$I$18:$I$27</c:f>
              <c:numCache>
                <c:formatCode>0%</c:formatCode>
                <c:ptCount val="10"/>
                <c:pt idx="0">
                  <c:v>0.95789473684210524</c:v>
                </c:pt>
                <c:pt idx="1">
                  <c:v>0.75510204081632648</c:v>
                </c:pt>
                <c:pt idx="2">
                  <c:v>0.59399332591768628</c:v>
                </c:pt>
                <c:pt idx="3">
                  <c:v>0.47170608108108109</c:v>
                </c:pt>
                <c:pt idx="4">
                  <c:v>0.41769474797321116</c:v>
                </c:pt>
                <c:pt idx="5">
                  <c:v>0.19985800496982606</c:v>
                </c:pt>
                <c:pt idx="6">
                  <c:v>0.30499695307739183</c:v>
                </c:pt>
                <c:pt idx="7">
                  <c:v>0.358187134502924</c:v>
                </c:pt>
                <c:pt idx="8">
                  <c:v>0.43751701606316362</c:v>
                </c:pt>
                <c:pt idx="9">
                  <c:v>1.0260688216892597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A18-B821-99C55136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360384"/>
        <c:axId val="1597352064"/>
      </c:lineChart>
      <c:catAx>
        <c:axId val="1597360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52064"/>
        <c:crosses val="autoZero"/>
        <c:auto val="1"/>
        <c:lblAlgn val="ctr"/>
        <c:lblOffset val="100"/>
        <c:noMultiLvlLbl val="0"/>
      </c:catAx>
      <c:valAx>
        <c:axId val="1597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Gupta'!$J$17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Gupta'!$J$18:$J$27</c:f>
              <c:numCache>
                <c:formatCode>0.00000</c:formatCode>
                <c:ptCount val="10"/>
                <c:pt idx="0">
                  <c:v>1.221001221001221E-3</c:v>
                </c:pt>
                <c:pt idx="1">
                  <c:v>5.1975051975051978E-3</c:v>
                </c:pt>
                <c:pt idx="2">
                  <c:v>2.5280898876404494E-2</c:v>
                </c:pt>
                <c:pt idx="3">
                  <c:v>3.312444046553268E-2</c:v>
                </c:pt>
                <c:pt idx="4">
                  <c:v>1.1814345991561181E-2</c:v>
                </c:pt>
                <c:pt idx="5">
                  <c:v>5.3285968028419185E-3</c:v>
                </c:pt>
                <c:pt idx="6">
                  <c:v>9.0909090909090912E-2</c:v>
                </c:pt>
                <c:pt idx="7">
                  <c:v>7.5102040816326529E-2</c:v>
                </c:pt>
                <c:pt idx="8">
                  <c:v>6.9695084007467337E-2</c:v>
                </c:pt>
                <c:pt idx="9">
                  <c:v>6.5548780487804881E-2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2-4336-80B4-CC3F3DA1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6745744"/>
        <c:axId val="1346745328"/>
      </c:lineChart>
      <c:catAx>
        <c:axId val="134674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328"/>
        <c:crosses val="autoZero"/>
        <c:auto val="1"/>
        <c:lblAlgn val="ctr"/>
        <c:lblOffset val="100"/>
        <c:noMultiLvlLbl val="0"/>
      </c:catAx>
      <c:valAx>
        <c:axId val="13467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Asset gearing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Gupta'!$K$18:$K$27</c:f>
              <c:numCache>
                <c:formatCode>0.00</c:formatCode>
                <c:ptCount val="10"/>
                <c:pt idx="0">
                  <c:v>0</c:v>
                </c:pt>
                <c:pt idx="1">
                  <c:v>10.114583333333334</c:v>
                </c:pt>
                <c:pt idx="2">
                  <c:v>10.9375</c:v>
                </c:pt>
                <c:pt idx="3">
                  <c:v>12.385416666666666</c:v>
                </c:pt>
                <c:pt idx="4">
                  <c:v>0.20833333333333334</c:v>
                </c:pt>
                <c:pt idx="5">
                  <c:v>0.1875</c:v>
                </c:pt>
                <c:pt idx="6">
                  <c:v>0.34375</c:v>
                </c:pt>
                <c:pt idx="7">
                  <c:v>0.36458333333333331</c:v>
                </c:pt>
                <c:pt idx="8">
                  <c:v>0.36458333333333331</c:v>
                </c:pt>
                <c:pt idx="9">
                  <c:v>1.96875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D-4C58-B232-A47AA34B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805072"/>
        <c:axId val="1544805904"/>
      </c:lineChart>
      <c:catAx>
        <c:axId val="154480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904"/>
        <c:crosses val="autoZero"/>
        <c:auto val="1"/>
        <c:lblAlgn val="ctr"/>
        <c:lblOffset val="100"/>
        <c:noMultiLvlLbl val="0"/>
      </c:catAx>
      <c:valAx>
        <c:axId val="15448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Gupta'!$L$17</c:f>
              <c:strCache>
                <c:ptCount val="1"/>
                <c:pt idx="0">
                  <c:v>Earnings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Gupta'!$L$18:$L$27</c:f>
              <c:numCache>
                <c:formatCode>General</c:formatCode>
                <c:ptCount val="10"/>
                <c:pt idx="0">
                  <c:v>84.91</c:v>
                </c:pt>
                <c:pt idx="1">
                  <c:v>99.73</c:v>
                </c:pt>
                <c:pt idx="2">
                  <c:v>110.76</c:v>
                </c:pt>
                <c:pt idx="3">
                  <c:v>115.87</c:v>
                </c:pt>
                <c:pt idx="4">
                  <c:v>122.87</c:v>
                </c:pt>
                <c:pt idx="5">
                  <c:v>58.42</c:v>
                </c:pt>
                <c:pt idx="6">
                  <c:v>103.86</c:v>
                </c:pt>
                <c:pt idx="7">
                  <c:v>127.07</c:v>
                </c:pt>
                <c:pt idx="8">
                  <c:v>166.67</c:v>
                </c:pt>
                <c:pt idx="9">
                  <c:v>204.16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D88-BC50-89F2C03C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144592"/>
        <c:axId val="1803157072"/>
      </c:lineChart>
      <c:catAx>
        <c:axId val="180314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57072"/>
        <c:crosses val="autoZero"/>
        <c:auto val="1"/>
        <c:lblAlgn val="ctr"/>
        <c:lblOffset val="100"/>
        <c:noMultiLvlLbl val="0"/>
      </c:catAx>
      <c:valAx>
        <c:axId val="18031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4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Gupta'!$M$17</c:f>
              <c:strCache>
                <c:ptCount val="1"/>
                <c:pt idx="0">
                  <c:v>Price earnings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Gupta'!$M$18:$M$27</c:f>
              <c:numCache>
                <c:formatCode>0.00</c:formatCode>
                <c:ptCount val="10"/>
                <c:pt idx="0">
                  <c:v>38.793465139559537</c:v>
                </c:pt>
                <c:pt idx="1">
                  <c:v>35.667667452120725</c:v>
                </c:pt>
                <c:pt idx="2">
                  <c:v>39.679270287107258</c:v>
                </c:pt>
                <c:pt idx="3">
                  <c:v>40.713743548804693</c:v>
                </c:pt>
                <c:pt idx="4">
                  <c:v>42.808777984862047</c:v>
                </c:pt>
                <c:pt idx="5">
                  <c:v>94.016314703868531</c:v>
                </c:pt>
                <c:pt idx="6">
                  <c:v>69.78295038513383</c:v>
                </c:pt>
                <c:pt idx="7">
                  <c:v>81.37061204060754</c:v>
                </c:pt>
                <c:pt idx="8">
                  <c:v>84.995460244795112</c:v>
                </c:pt>
                <c:pt idx="9">
                  <c:v>88.309031519396555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FC3-BC0D-5212347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3180096"/>
        <c:axId val="1353181760"/>
      </c:lineChart>
      <c:catAx>
        <c:axId val="135318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1760"/>
        <c:crosses val="autoZero"/>
        <c:auto val="1"/>
        <c:lblAlgn val="ctr"/>
        <c:lblOffset val="100"/>
        <c:noMultiLvlLbl val="0"/>
      </c:catAx>
      <c:valAx>
        <c:axId val="13531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67147856517937E-2"/>
          <c:y val="0.2061574074074074"/>
          <c:w val="0.88498840769903764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Gupta'!$N$17</c:f>
              <c:strCache>
                <c:ptCount val="1"/>
                <c:pt idx="0">
                  <c:v>Dividend payout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Gupta'!$N$18:$N$27</c:f>
              <c:numCache>
                <c:formatCode>0%</c:formatCode>
                <c:ptCount val="10"/>
                <c:pt idx="0">
                  <c:v>0.25320928041455659</c:v>
                </c:pt>
                <c:pt idx="1">
                  <c:v>0.125338413717036</c:v>
                </c:pt>
                <c:pt idx="2">
                  <c:v>0.16251354279523292</c:v>
                </c:pt>
                <c:pt idx="3">
                  <c:v>0.10787952015189436</c:v>
                </c:pt>
                <c:pt idx="4">
                  <c:v>0.10173353951330674</c:v>
                </c:pt>
                <c:pt idx="5">
                  <c:v>0.31667237247517971</c:v>
                </c:pt>
                <c:pt idx="6">
                  <c:v>0.22145195455420758</c:v>
                </c:pt>
                <c:pt idx="7">
                  <c:v>0.18100259699378296</c:v>
                </c:pt>
                <c:pt idx="8">
                  <c:v>0.1499970000599988</c:v>
                </c:pt>
                <c:pt idx="9">
                  <c:v>0.29878526645768028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46C-86AC-AD0E4A4A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596528"/>
        <c:axId val="1541602064"/>
      </c:lineChart>
      <c:catAx>
        <c:axId val="986596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602064"/>
        <c:crosses val="autoZero"/>
        <c:auto val="1"/>
        <c:lblAlgn val="ctr"/>
        <c:lblOffset val="100"/>
        <c:noMultiLvlLbl val="0"/>
      </c:catAx>
      <c:valAx>
        <c:axId val="154160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59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Gupta'!$O$17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Gupta'!$O$18:$O$27</c:f>
              <c:numCache>
                <c:formatCode>0.00%</c:formatCode>
                <c:ptCount val="10"/>
                <c:pt idx="0">
                  <c:v>6.5271117056348521E-3</c:v>
                </c:pt>
                <c:pt idx="1">
                  <c:v>3.5140625297487359E-3</c:v>
                </c:pt>
                <c:pt idx="2">
                  <c:v>4.0956787163507254E-3</c:v>
                </c:pt>
                <c:pt idx="3">
                  <c:v>2.6497077092057669E-3</c:v>
                </c:pt>
                <c:pt idx="4">
                  <c:v>2.3764644613140217E-3</c:v>
                </c:pt>
                <c:pt idx="5">
                  <c:v>3.3682704270278042E-3</c:v>
                </c:pt>
                <c:pt idx="6">
                  <c:v>3.1734392617682222E-3</c:v>
                </c:pt>
                <c:pt idx="7">
                  <c:v>2.2244222140476791E-3</c:v>
                </c:pt>
                <c:pt idx="8">
                  <c:v>1.7647648430633E-3</c:v>
                </c:pt>
                <c:pt idx="9">
                  <c:v>3.3834055398065809E-3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5EA-BE82-06B30261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46128"/>
        <c:axId val="1804746544"/>
      </c:lineChart>
      <c:catAx>
        <c:axId val="1804746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544"/>
        <c:crosses val="autoZero"/>
        <c:auto val="1"/>
        <c:lblAlgn val="ctr"/>
        <c:lblOffset val="100"/>
        <c:noMultiLvlLbl val="0"/>
      </c:catAx>
      <c:valAx>
        <c:axId val="18047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Gupta'!$P$17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Gupta'!$P$18:$P$27</c:f>
              <c:numCache>
                <c:formatCode>0.00</c:formatCode>
                <c:ptCount val="10"/>
                <c:pt idx="0">
                  <c:v>3.949302325581395</c:v>
                </c:pt>
                <c:pt idx="1">
                  <c:v>7.9784000000000006</c:v>
                </c:pt>
                <c:pt idx="2">
                  <c:v>6.1533333333333333</c:v>
                </c:pt>
                <c:pt idx="3">
                  <c:v>9.2696000000000005</c:v>
                </c:pt>
                <c:pt idx="4">
                  <c:v>9.829600000000001</c:v>
                </c:pt>
                <c:pt idx="5">
                  <c:v>3.157837837837838</c:v>
                </c:pt>
                <c:pt idx="6">
                  <c:v>4.5156521739130433</c:v>
                </c:pt>
                <c:pt idx="7">
                  <c:v>5.5247826086956522</c:v>
                </c:pt>
                <c:pt idx="8">
                  <c:v>6.6667999999999994</c:v>
                </c:pt>
                <c:pt idx="9">
                  <c:v>3.3468852459016394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1A7-8A7F-BDEEC39A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7248"/>
        <c:axId val="1595221008"/>
      </c:lineChart>
      <c:catAx>
        <c:axId val="159522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008"/>
        <c:crosses val="autoZero"/>
        <c:auto val="1"/>
        <c:lblAlgn val="ctr"/>
        <c:lblOffset val="100"/>
        <c:noMultiLvlLbl val="0"/>
      </c:catAx>
      <c:valAx>
        <c:axId val="15952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'29-Deepali Gupta'!$Q$17</c:f>
              <c:strCache>
                <c:ptCount val="1"/>
                <c:pt idx="0">
                  <c:v>Net asset value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Gupta'!$Q$18:$Q$27</c:f>
              <c:numCache>
                <c:formatCode>General</c:formatCode>
                <c:ptCount val="10"/>
                <c:pt idx="0">
                  <c:v>-6.824613530848021E-6</c:v>
                </c:pt>
                <c:pt idx="1">
                  <c:v>-8.6811573333127552E-6</c:v>
                </c:pt>
                <c:pt idx="2">
                  <c:v>-1.1045917037010854E-5</c:v>
                </c:pt>
                <c:pt idx="3">
                  <c:v>-9.9361394567665703E-6</c:v>
                </c:pt>
                <c:pt idx="4">
                  <c:v>-1.4281903999966146E-5</c:v>
                </c:pt>
                <c:pt idx="5">
                  <c:v>-1.6791868246873777E-5</c:v>
                </c:pt>
                <c:pt idx="6">
                  <c:v>-1.4095212444411033E-5</c:v>
                </c:pt>
                <c:pt idx="7">
                  <c:v>-1.2798743308611637E-5</c:v>
                </c:pt>
                <c:pt idx="8">
                  <c:v>-1.5101272493791364E-5</c:v>
                </c:pt>
                <c:pt idx="9">
                  <c:v>-2.2071090567848918E-5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7-422D-8C25-CE3E7F4B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31984"/>
        <c:axId val="1804714928"/>
      </c:lineChart>
      <c:catAx>
        <c:axId val="18047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14928"/>
        <c:crosses val="autoZero"/>
        <c:auto val="1"/>
        <c:lblAlgn val="ctr"/>
        <c:lblOffset val="100"/>
        <c:noMultiLvlLbl val="0"/>
      </c:catAx>
      <c:valAx>
        <c:axId val="18047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[1]Sheet1!$C$86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[1]Sheet1!$C$87:$C$98</c:f>
              <c:numCache>
                <c:formatCode>General</c:formatCode>
                <c:ptCount val="12"/>
                <c:pt idx="0">
                  <c:v>0.1562219563266527</c:v>
                </c:pt>
                <c:pt idx="1">
                  <c:v>0.18991841021084094</c:v>
                </c:pt>
                <c:pt idx="2">
                  <c:v>0.16119049786110859</c:v>
                </c:pt>
                <c:pt idx="3">
                  <c:v>0.15855752718946767</c:v>
                </c:pt>
                <c:pt idx="4">
                  <c:v>0.15154772141014616</c:v>
                </c:pt>
                <c:pt idx="5">
                  <c:v>0.14333254100309009</c:v>
                </c:pt>
                <c:pt idx="6">
                  <c:v>0.1453698913605794</c:v>
                </c:pt>
                <c:pt idx="7">
                  <c:v>0.10841694537346712</c:v>
                </c:pt>
                <c:pt idx="8">
                  <c:v>9.4656730616775014E-2</c:v>
                </c:pt>
                <c:pt idx="9">
                  <c:v>6.6251113089937669E-2</c:v>
                </c:pt>
                <c:pt idx="10">
                  <c:v>5.1065540812223566E-2</c:v>
                </c:pt>
                <c:pt idx="11">
                  <c:v>4.9715909090909088E-2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957-9F81-3C68EFEF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17896"/>
        <c:axId val="903820520"/>
      </c:lineChart>
      <c:catAx>
        <c:axId val="90381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20520"/>
        <c:crosses val="autoZero"/>
        <c:auto val="1"/>
        <c:lblAlgn val="ctr"/>
        <c:lblOffset val="100"/>
        <c:noMultiLvlLbl val="1"/>
      </c:catAx>
      <c:valAx>
        <c:axId val="903820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1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ndard"/>
        <c:varyColors val="0"/>
        <c:ser>
          <c:idx val="0"/>
          <c:order val="0"/>
          <c:tx>
            <c:strRef>
              <c:f>'29-Deepali Gupta'!$R$17</c:f>
              <c:strCache>
                <c:ptCount val="1"/>
                <c:pt idx="0">
                  <c:v>Dupont Analysis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Gupta'!$R$18:$R$27</c:f>
              <c:numCache>
                <c:formatCode>0.00</c:formatCode>
                <c:ptCount val="10"/>
                <c:pt idx="0">
                  <c:v>11.927083333333332</c:v>
                </c:pt>
                <c:pt idx="1">
                  <c:v>14.458333333333332</c:v>
                </c:pt>
                <c:pt idx="2">
                  <c:v>16.177083333333336</c:v>
                </c:pt>
                <c:pt idx="3">
                  <c:v>17.479166666666668</c:v>
                </c:pt>
                <c:pt idx="4">
                  <c:v>18.479166666666664</c:v>
                </c:pt>
                <c:pt idx="5">
                  <c:v>8.4791666666666661</c:v>
                </c:pt>
                <c:pt idx="6">
                  <c:v>16.09375</c:v>
                </c:pt>
                <c:pt idx="7">
                  <c:v>19.15625</c:v>
                </c:pt>
                <c:pt idx="8">
                  <c:v>25.302083333333332</c:v>
                </c:pt>
                <c:pt idx="9">
                  <c:v>27.84375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3D5-BB2B-9D6F5A28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415376"/>
        <c:axId val="1601418288"/>
      </c:lineChart>
      <c:catAx>
        <c:axId val="16014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8288"/>
        <c:crosses val="autoZero"/>
        <c:auto val="1"/>
        <c:lblAlgn val="ctr"/>
        <c:lblOffset val="100"/>
        <c:noMultiLvlLbl val="0"/>
      </c:catAx>
      <c:valAx>
        <c:axId val="1601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'[2]30-Ratio Analysis '!$G$22</c:f>
              <c:strCache>
                <c:ptCount val="1"/>
                <c:pt idx="0">
                  <c:v>Return on Capital Employed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'!$G$23:$G$32</c:f>
              <c:numCache>
                <c:formatCode>General</c:formatCode>
                <c:ptCount val="10"/>
                <c:pt idx="0">
                  <c:v>0.1111111111111111</c:v>
                </c:pt>
                <c:pt idx="1">
                  <c:v>0.17808219178082191</c:v>
                </c:pt>
                <c:pt idx="2">
                  <c:v>0.15384615384615385</c:v>
                </c:pt>
                <c:pt idx="3">
                  <c:v>0.17045454545454544</c:v>
                </c:pt>
                <c:pt idx="4">
                  <c:v>0.20792079207920791</c:v>
                </c:pt>
                <c:pt idx="5">
                  <c:v>0.31159420289855072</c:v>
                </c:pt>
                <c:pt idx="6">
                  <c:v>0.31168831168831168</c:v>
                </c:pt>
                <c:pt idx="7">
                  <c:v>0.26900584795321636</c:v>
                </c:pt>
                <c:pt idx="8">
                  <c:v>0.19148936170212766</c:v>
                </c:pt>
                <c:pt idx="9">
                  <c:v>0.14136125654450263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5-4F80-BADA-B1A6C313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'[2]30-Ratio Analysis '!$E$7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'!$E$8:$E$17</c:f>
              <c:numCache>
                <c:formatCode>General</c:formatCode>
                <c:ptCount val="10"/>
                <c:pt idx="0">
                  <c:v>1.2402736212056436</c:v>
                </c:pt>
                <c:pt idx="1">
                  <c:v>1.4160231660231661</c:v>
                </c:pt>
                <c:pt idx="2">
                  <c:v>0.95056867891513563</c:v>
                </c:pt>
                <c:pt idx="3">
                  <c:v>1.2315104794025535</c:v>
                </c:pt>
                <c:pt idx="4">
                  <c:v>1.5477983116586813</c:v>
                </c:pt>
                <c:pt idx="5">
                  <c:v>2.1605839416058394</c:v>
                </c:pt>
                <c:pt idx="6">
                  <c:v>1.9832895230942547</c:v>
                </c:pt>
                <c:pt idx="7">
                  <c:v>2.0953953084274546</c:v>
                </c:pt>
                <c:pt idx="8">
                  <c:v>1.4927061625483775</c:v>
                </c:pt>
                <c:pt idx="9">
                  <c:v>1.6622836218375501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8-405B-9F46-D68590C93B73}"/>
            </c:ext>
          </c:extLst>
        </c:ser>
        <c:ser>
          <c:idx val="4"/>
          <c:order val="1"/>
          <c:tx>
            <c:strRef>
              <c:f>'[2]30-Ratio Analysis '!$F$7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'!$F$8:$F$17</c:f>
              <c:numCache>
                <c:formatCode>General</c:formatCode>
                <c:ptCount val="10"/>
                <c:pt idx="0">
                  <c:v>0.95254382214621636</c:v>
                </c:pt>
                <c:pt idx="1">
                  <c:v>1.1016731016731016</c:v>
                </c:pt>
                <c:pt idx="2">
                  <c:v>0.64588801399825024</c:v>
                </c:pt>
                <c:pt idx="3">
                  <c:v>0.89303782221151518</c:v>
                </c:pt>
                <c:pt idx="4">
                  <c:v>1.1138489618982435</c:v>
                </c:pt>
                <c:pt idx="5">
                  <c:v>1.6355231143552311</c:v>
                </c:pt>
                <c:pt idx="6">
                  <c:v>1.3496057078482913</c:v>
                </c:pt>
                <c:pt idx="7">
                  <c:v>1.2456993918331885</c:v>
                </c:pt>
                <c:pt idx="8">
                  <c:v>0.90165723925771546</c:v>
                </c:pt>
                <c:pt idx="9">
                  <c:v>1.0857190412782958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8-405B-9F46-D68590C9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'[2]30-Ratio Analysis '!$N$22</c:f>
              <c:strCache>
                <c:ptCount val="1"/>
                <c:pt idx="0">
                  <c:v>Asset Utilisation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'!$N$23:$N$32</c:f>
              <c:numCache>
                <c:formatCode>General</c:formatCode>
                <c:ptCount val="10"/>
                <c:pt idx="0">
                  <c:v>1.8222222222222222</c:v>
                </c:pt>
                <c:pt idx="1">
                  <c:v>1.5342465753424657</c:v>
                </c:pt>
                <c:pt idx="2">
                  <c:v>1.858974358974359</c:v>
                </c:pt>
                <c:pt idx="3">
                  <c:v>1.8977272727272727</c:v>
                </c:pt>
                <c:pt idx="4">
                  <c:v>1.9405940594059405</c:v>
                </c:pt>
                <c:pt idx="5">
                  <c:v>1.826086956521739</c:v>
                </c:pt>
                <c:pt idx="6">
                  <c:v>1.9220779220779221</c:v>
                </c:pt>
                <c:pt idx="7">
                  <c:v>1.9707602339181287</c:v>
                </c:pt>
                <c:pt idx="8">
                  <c:v>1.8127659574468085</c:v>
                </c:pt>
                <c:pt idx="9">
                  <c:v>1.0078534031413613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5-453C-B918-62B69F7F9679}"/>
            </c:ext>
          </c:extLst>
        </c:ser>
        <c:ser>
          <c:idx val="2"/>
          <c:order val="1"/>
          <c:tx>
            <c:strRef>
              <c:f>'[2]30-Ratio Analysis '!$O$22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'!$O$23:$O$32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5-453C-B918-62B69F7F9679}"/>
            </c:ext>
          </c:extLst>
        </c:ser>
        <c:ser>
          <c:idx val="4"/>
          <c:order val="2"/>
          <c:tx>
            <c:strRef>
              <c:f>'[2]30-Ratio Analysis '!$Q$22</c:f>
              <c:strCache>
                <c:ptCount val="1"/>
                <c:pt idx="0">
                  <c:v>Returns onEquity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'!$Q$23:$Q$32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0.11764705882352941</c:v>
                </c:pt>
                <c:pt idx="3">
                  <c:v>0.24444444444444444</c:v>
                </c:pt>
                <c:pt idx="4">
                  <c:v>0.26229508196721313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5-453C-B918-62B69F7F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'[2]30-Ratio Analysis '!$D$36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'!$D$37:$D$46</c:f>
              <c:numCache>
                <c:formatCode>General</c:formatCode>
                <c:ptCount val="10"/>
                <c:pt idx="0">
                  <c:v>2.4390243902439025E-2</c:v>
                </c:pt>
                <c:pt idx="1">
                  <c:v>5.3571428571428568E-2</c:v>
                </c:pt>
                <c:pt idx="2">
                  <c:v>2.7586206896551724E-2</c:v>
                </c:pt>
                <c:pt idx="3">
                  <c:v>6.5868263473053898E-2</c:v>
                </c:pt>
                <c:pt idx="4">
                  <c:v>8.1632653061224483E-2</c:v>
                </c:pt>
                <c:pt idx="5">
                  <c:v>8.7301587301587297E-2</c:v>
                </c:pt>
                <c:pt idx="6">
                  <c:v>8.7837837837837843E-2</c:v>
                </c:pt>
                <c:pt idx="7">
                  <c:v>8.9020771513353122E-2</c:v>
                </c:pt>
                <c:pt idx="8">
                  <c:v>9.6244131455399062E-2</c:v>
                </c:pt>
                <c:pt idx="9">
                  <c:v>0.1012987012987013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E-4729-9660-5CEF906F365E}"/>
            </c:ext>
          </c:extLst>
        </c:ser>
        <c:ser>
          <c:idx val="4"/>
          <c:order val="1"/>
          <c:tx>
            <c:strRef>
              <c:f>'[2]30-Ratio Analysis '!$F$36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'!$F$37:$F$46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E-4729-9660-5CEF906F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'[2]30-Ratio Analysis '!$D$51</c:f>
              <c:strCache>
                <c:ptCount val="1"/>
                <c:pt idx="0">
                  <c:v>Asset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'!$A$52:$A$61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'!$D$52:$D$61</c:f>
              <c:numCache>
                <c:formatCode>General</c:formatCode>
                <c:ptCount val="10"/>
                <c:pt idx="0">
                  <c:v>0.46666666666666667</c:v>
                </c:pt>
                <c:pt idx="1">
                  <c:v>0.58904109589041098</c:v>
                </c:pt>
                <c:pt idx="2">
                  <c:v>0.5641025641025641</c:v>
                </c:pt>
                <c:pt idx="3">
                  <c:v>0.48863636363636365</c:v>
                </c:pt>
                <c:pt idx="4">
                  <c:v>0.39603960396039606</c:v>
                </c:pt>
                <c:pt idx="5">
                  <c:v>0.45652173913043476</c:v>
                </c:pt>
                <c:pt idx="6">
                  <c:v>0.35064935064935066</c:v>
                </c:pt>
                <c:pt idx="7">
                  <c:v>0.22807017543859648</c:v>
                </c:pt>
                <c:pt idx="8">
                  <c:v>0.30212765957446808</c:v>
                </c:pt>
                <c:pt idx="9">
                  <c:v>0.45811518324607331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C-41F3-AE19-3E638FD8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'[2]30-Ratio Analysis '!$J$51</c:f>
              <c:strCache>
                <c:ptCount val="1"/>
                <c:pt idx="0">
                  <c:v>Income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'!$J$52:$J$61</c:f>
              <c:numCache>
                <c:formatCode>General</c:formatCode>
                <c:ptCount val="10"/>
                <c:pt idx="0">
                  <c:v>0.2</c:v>
                </c:pt>
                <c:pt idx="1">
                  <c:v>7.6923076923076927E-2</c:v>
                </c:pt>
                <c:pt idx="2">
                  <c:v>0.16666666666666666</c:v>
                </c:pt>
                <c:pt idx="3">
                  <c:v>0.2</c:v>
                </c:pt>
                <c:pt idx="4">
                  <c:v>9.5238095238095233E-2</c:v>
                </c:pt>
                <c:pt idx="5">
                  <c:v>6.9767441860465115E-2</c:v>
                </c:pt>
                <c:pt idx="6">
                  <c:v>4.1666666666666664E-2</c:v>
                </c:pt>
                <c:pt idx="7">
                  <c:v>8.6956521739130432E-2</c:v>
                </c:pt>
                <c:pt idx="8">
                  <c:v>8.8888888888888892E-2</c:v>
                </c:pt>
                <c:pt idx="9">
                  <c:v>5.5555555555555552E-2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7-4021-89D5-65979039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'[2]30-Ratio Analysis '!$R$51</c:f>
              <c:strCache>
                <c:ptCount val="1"/>
                <c:pt idx="0">
                  <c:v>Asset Cover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'!$R$52:$R$61</c:f>
              <c:numCache>
                <c:formatCode>General</c:formatCode>
                <c:ptCount val="10"/>
                <c:pt idx="0">
                  <c:v>1.7909523809523809</c:v>
                </c:pt>
                <c:pt idx="1">
                  <c:v>1.44</c:v>
                </c:pt>
                <c:pt idx="2">
                  <c:v>1.4381818181818182</c:v>
                </c:pt>
                <c:pt idx="3">
                  <c:v>1.6625581395348838</c:v>
                </c:pt>
                <c:pt idx="4">
                  <c:v>2.1792500000000001</c:v>
                </c:pt>
                <c:pt idx="5">
                  <c:v>2.0460317460317463</c:v>
                </c:pt>
                <c:pt idx="6">
                  <c:v>2.5692592592592596</c:v>
                </c:pt>
                <c:pt idx="7">
                  <c:v>4.2935897435897434</c:v>
                </c:pt>
                <c:pt idx="8">
                  <c:v>2.8060563380281693</c:v>
                </c:pt>
                <c:pt idx="9">
                  <c:v>1.8733714285714287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E-4CB4-9B80-FF40B7B7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'[2]30-Ratio Analysis '!$C$80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'!$A$81:$A$90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'!$C$81:$C$90</c:f>
              <c:numCache>
                <c:formatCode>General</c:formatCode>
                <c:ptCount val="10"/>
                <c:pt idx="0">
                  <c:v>8.0677692617991126E-3</c:v>
                </c:pt>
                <c:pt idx="1">
                  <c:v>5.9952038369304557E-3</c:v>
                </c:pt>
                <c:pt idx="2">
                  <c:v>3.8321517532094273E-3</c:v>
                </c:pt>
                <c:pt idx="3">
                  <c:v>9.5238095238095238E-4</c:v>
                </c:pt>
                <c:pt idx="4">
                  <c:v>9.1743119266055051E-4</c:v>
                </c:pt>
                <c:pt idx="5">
                  <c:v>3.572066440435792E-4</c:v>
                </c:pt>
                <c:pt idx="6">
                  <c:v>2.3809382087011389E-4</c:v>
                </c:pt>
                <c:pt idx="7">
                  <c:v>2.392272958344547E-4</c:v>
                </c:pt>
                <c:pt idx="8">
                  <c:v>2.0989552450267882E-4</c:v>
                </c:pt>
                <c:pt idx="9">
                  <c:v>1.2822074483430674E-4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5-4F73-8333-3A23E370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'[2]30-Ratio Analysis '!$C$93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'!$A$94:$A$103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'!$C$94:$C$103</c:f>
              <c:numCache>
                <c:formatCode>General</c:formatCode>
                <c:ptCount val="10"/>
                <c:pt idx="0">
                  <c:v>0.15455950540958269</c:v>
                </c:pt>
                <c:pt idx="1">
                  <c:v>4.0535062829347386E-2</c:v>
                </c:pt>
                <c:pt idx="2">
                  <c:v>5.9276822762299938E-2</c:v>
                </c:pt>
                <c:pt idx="3">
                  <c:v>2.3781212841854936E-2</c:v>
                </c:pt>
                <c:pt idx="4">
                  <c:v>3.1836994587710922E-2</c:v>
                </c:pt>
                <c:pt idx="5">
                  <c:v>2.3337222870478413E-2</c:v>
                </c:pt>
                <c:pt idx="6">
                  <c:v>1.9394879751745538E-2</c:v>
                </c:pt>
                <c:pt idx="7">
                  <c:v>1.7072129748186084E-2</c:v>
                </c:pt>
                <c:pt idx="8">
                  <c:v>1.2559658377292136E-2</c:v>
                </c:pt>
                <c:pt idx="9">
                  <c:v>1.3063357282821686E-2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A-449F-B770-898C002D3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[1]Sheet1!$D$86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[1]Sheet1!$D$87:$D$98</c:f>
              <c:numCache>
                <c:formatCode>General</c:formatCode>
                <c:ptCount val="12"/>
                <c:pt idx="0">
                  <c:v>0.99997158241100814</c:v>
                </c:pt>
                <c:pt idx="1">
                  <c:v>0.97856450440261733</c:v>
                </c:pt>
                <c:pt idx="2">
                  <c:v>0.98485209793392192</c:v>
                </c:pt>
                <c:pt idx="3">
                  <c:v>0.9911743941995802</c:v>
                </c:pt>
                <c:pt idx="4">
                  <c:v>0.9970088134135856</c:v>
                </c:pt>
                <c:pt idx="5">
                  <c:v>1.0193891133824577</c:v>
                </c:pt>
                <c:pt idx="6">
                  <c:v>1.0473111743404036</c:v>
                </c:pt>
                <c:pt idx="7">
                  <c:v>1.0129960981047939</c:v>
                </c:pt>
                <c:pt idx="8">
                  <c:v>1.0064769303947996</c:v>
                </c:pt>
                <c:pt idx="9">
                  <c:v>1.0061727515583259</c:v>
                </c:pt>
                <c:pt idx="10">
                  <c:v>1.0063650985122636</c:v>
                </c:pt>
                <c:pt idx="11">
                  <c:v>1.0015601325757577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FE7-8642-7C965C3C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81888"/>
        <c:axId val="898482544"/>
      </c:lineChart>
      <c:catAx>
        <c:axId val="8984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2544"/>
        <c:crosses val="autoZero"/>
        <c:auto val="1"/>
        <c:lblAlgn val="ctr"/>
        <c:lblOffset val="100"/>
        <c:noMultiLvlLbl val="1"/>
      </c:catAx>
      <c:valAx>
        <c:axId val="89848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'[2]30-Ratio Analysis '!$D$139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'!$D$140:$D$149</c:f>
              <c:numCache>
                <c:formatCode>General</c:formatCode>
                <c:ptCount val="10"/>
                <c:pt idx="0">
                  <c:v>2.5416666666666665</c:v>
                </c:pt>
                <c:pt idx="1">
                  <c:v>3.1</c:v>
                </c:pt>
                <c:pt idx="2">
                  <c:v>3.2058823529411766</c:v>
                </c:pt>
                <c:pt idx="3">
                  <c:v>2.5111111111111111</c:v>
                </c:pt>
                <c:pt idx="4">
                  <c:v>2.1475409836065573</c:v>
                </c:pt>
                <c:pt idx="5">
                  <c:v>2.2666666666666666</c:v>
                </c:pt>
                <c:pt idx="6">
                  <c:v>1.92</c:v>
                </c:pt>
                <c:pt idx="7">
                  <c:v>1.7045454545454546</c:v>
                </c:pt>
                <c:pt idx="8">
                  <c:v>1.8292682926829269</c:v>
                </c:pt>
                <c:pt idx="9">
                  <c:v>2.1642512077294684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D50-B50F-5C3E5DC68505}"/>
            </c:ext>
          </c:extLst>
        </c:ser>
        <c:ser>
          <c:idx val="3"/>
          <c:order val="1"/>
          <c:tx>
            <c:strRef>
              <c:f>'[2]30-Ratio Analysis '!$E$139</c:f>
              <c:strCache>
                <c:ptCount val="1"/>
                <c:pt idx="0">
                  <c:v>Return on Equity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'[2]30-Ratio Analysis '!$E$140:$E$149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0.11764705882352942</c:v>
                </c:pt>
                <c:pt idx="3">
                  <c:v>0.24444444444444446</c:v>
                </c:pt>
                <c:pt idx="4">
                  <c:v>0.26229508196721307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0.22727272727272732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D50-B50F-5C3E5DC68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[1]Sheet1!$E$86</c:f>
              <c:strCache>
                <c:ptCount val="1"/>
                <c:pt idx="0">
                  <c:v>ROCE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[1]Sheet1!$E$87:$E$98</c:f>
              <c:numCache>
                <c:formatCode>General</c:formatCode>
                <c:ptCount val="12"/>
                <c:pt idx="0">
                  <c:v>0.45601397074874483</c:v>
                </c:pt>
                <c:pt idx="1">
                  <c:v>0.45944889583740472</c:v>
                </c:pt>
                <c:pt idx="2">
                  <c:v>0.32329317269076308</c:v>
                </c:pt>
                <c:pt idx="3">
                  <c:v>0.41138613861386136</c:v>
                </c:pt>
                <c:pt idx="4">
                  <c:v>0.43451463790446843</c:v>
                </c:pt>
                <c:pt idx="5">
                  <c:v>0.46689895470383275</c:v>
                </c:pt>
                <c:pt idx="6">
                  <c:v>0.55726326227069911</c:v>
                </c:pt>
                <c:pt idx="7">
                  <c:v>0.6274193548387097</c:v>
                </c:pt>
                <c:pt idx="8">
                  <c:v>0.69580419580419584</c:v>
                </c:pt>
                <c:pt idx="9">
                  <c:v>0.43457943925233644</c:v>
                </c:pt>
                <c:pt idx="10">
                  <c:v>0.2662473794549266</c:v>
                </c:pt>
                <c:pt idx="1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742-A672-A2540E1F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28080"/>
        <c:axId val="827827096"/>
      </c:lineChart>
      <c:catAx>
        <c:axId val="8278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7096"/>
        <c:crosses val="autoZero"/>
        <c:auto val="1"/>
        <c:lblAlgn val="ctr"/>
        <c:lblOffset val="100"/>
        <c:noMultiLvlLbl val="1"/>
      </c:catAx>
      <c:valAx>
        <c:axId val="82782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[1]Sheet1!$F$86</c:f>
              <c:strCache>
                <c:ptCount val="1"/>
                <c:pt idx="0">
                  <c:v>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[1]Sheet1!$F$87:$F$98</c:f>
              <c:numCache>
                <c:formatCode>General</c:formatCode>
                <c:ptCount val="12"/>
                <c:pt idx="0">
                  <c:v>0.66736053288925901</c:v>
                </c:pt>
                <c:pt idx="1">
                  <c:v>0.53028020488098826</c:v>
                </c:pt>
                <c:pt idx="2">
                  <c:v>0.34713450292397663</c:v>
                </c:pt>
                <c:pt idx="3">
                  <c:v>0.27779153255756378</c:v>
                </c:pt>
                <c:pt idx="4">
                  <c:v>0.2930448222565688</c:v>
                </c:pt>
                <c:pt idx="5">
                  <c:v>0.32687838884585591</c:v>
                </c:pt>
                <c:pt idx="6">
                  <c:v>0.37847222222222221</c:v>
                </c:pt>
                <c:pt idx="7">
                  <c:v>0.50201775625504441</c:v>
                </c:pt>
                <c:pt idx="8">
                  <c:v>0.43123543123543123</c:v>
                </c:pt>
                <c:pt idx="9">
                  <c:v>0.36505460218408736</c:v>
                </c:pt>
                <c:pt idx="10">
                  <c:v>0.35961538461538461</c:v>
                </c:pt>
                <c:pt idx="11">
                  <c:v>0.3215077605321508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3AE-A23A-B741E6B2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049816"/>
        <c:axId val="928046864"/>
      </c:lineChart>
      <c:catAx>
        <c:axId val="92804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6864"/>
        <c:crosses val="autoZero"/>
        <c:auto val="1"/>
        <c:lblAlgn val="ctr"/>
        <c:lblOffset val="100"/>
        <c:noMultiLvlLbl val="1"/>
      </c:catAx>
      <c:valAx>
        <c:axId val="92804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[1]Sheet1!$G$86</c:f>
              <c:strCache>
                <c:ptCount val="1"/>
                <c:pt idx="0">
                  <c:v>Asset utlization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[1]Sheet1!$G$87:$G$98</c:f>
              <c:numCache>
                <c:formatCode>General</c:formatCode>
                <c:ptCount val="12"/>
                <c:pt idx="0">
                  <c:v>2.9190133158698974</c:v>
                </c:pt>
                <c:pt idx="1">
                  <c:v>2.4191909321868281</c:v>
                </c:pt>
                <c:pt idx="2">
                  <c:v>2.0056589996349032</c:v>
                </c:pt>
                <c:pt idx="3">
                  <c:v>2.5945544554455444</c:v>
                </c:pt>
                <c:pt idx="4">
                  <c:v>2.8671802773497688</c:v>
                </c:pt>
                <c:pt idx="5">
                  <c:v>3.2574525745257454</c:v>
                </c:pt>
                <c:pt idx="6">
                  <c:v>3.8334159643034211</c:v>
                </c:pt>
                <c:pt idx="7">
                  <c:v>5.7870967741935484</c:v>
                </c:pt>
                <c:pt idx="8">
                  <c:v>7.3508158508158505</c:v>
                </c:pt>
                <c:pt idx="9">
                  <c:v>6.5595794392523361</c:v>
                </c:pt>
                <c:pt idx="10">
                  <c:v>5.2138364779874218</c:v>
                </c:pt>
                <c:pt idx="11">
                  <c:v>4.7891156462585034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D40-84A8-D4A9C316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9328"/>
        <c:axId val="893505064"/>
      </c:lineChart>
      <c:catAx>
        <c:axId val="89350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5064"/>
        <c:crosses val="autoZero"/>
        <c:auto val="1"/>
        <c:lblAlgn val="ctr"/>
        <c:lblOffset val="100"/>
        <c:noMultiLvlLbl val="1"/>
      </c:catAx>
      <c:valAx>
        <c:axId val="8935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[1]Sheet1!$B$103</c:f>
              <c:strCache>
                <c:ptCount val="1"/>
                <c:pt idx="0">
                  <c:v>Asset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[1]Sheet1!$B$104:$B$115</c:f>
              <c:numCache>
                <c:formatCode>General</c:formatCode>
                <c:ptCount val="12"/>
                <c:pt idx="0">
                  <c:v>90.452469904524705</c:v>
                </c:pt>
                <c:pt idx="1">
                  <c:v>74.636778746367781</c:v>
                </c:pt>
                <c:pt idx="2">
                  <c:v>50.020790020790017</c:v>
                </c:pt>
                <c:pt idx="3">
                  <c:v>4.161464835622139E-2</c:v>
                </c:pt>
                <c:pt idx="4">
                  <c:v>0.41649312786339021</c:v>
                </c:pt>
                <c:pt idx="5">
                  <c:v>4.1666666666666664E-2</c:v>
                </c:pt>
                <c:pt idx="6">
                  <c:v>4.1666666666666664E-2</c:v>
                </c:pt>
                <c:pt idx="7">
                  <c:v>4.1684035014589414E-2</c:v>
                </c:pt>
                <c:pt idx="8">
                  <c:v>0</c:v>
                </c:pt>
                <c:pt idx="9">
                  <c:v>8.9920535340861569</c:v>
                </c:pt>
                <c:pt idx="10">
                  <c:v>18.166596902469653</c:v>
                </c:pt>
                <c:pt idx="11">
                  <c:v>18.041021347844286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1C4-A5F9-0E47AC19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351752"/>
        <c:axId val="891352080"/>
      </c:lineChart>
      <c:catAx>
        <c:axId val="89135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2080"/>
        <c:crosses val="autoZero"/>
        <c:auto val="1"/>
        <c:lblAlgn val="ctr"/>
        <c:lblOffset val="100"/>
        <c:noMultiLvlLbl val="1"/>
      </c:catAx>
      <c:valAx>
        <c:axId val="89135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[1]Sheet1!$C$103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[1]Sheet1!$C$104:$C$115</c:f>
              <c:numCache>
                <c:formatCode>General</c:formatCode>
                <c:ptCount val="12"/>
                <c:pt idx="0">
                  <c:v>6.3666826232647203E-2</c:v>
                </c:pt>
                <c:pt idx="1">
                  <c:v>4.1684389621437688E-2</c:v>
                </c:pt>
                <c:pt idx="2">
                  <c:v>3.6702428006775832E-2</c:v>
                </c:pt>
                <c:pt idx="3">
                  <c:v>1.2033694344163659E-3</c:v>
                </c:pt>
                <c:pt idx="4">
                  <c:v>7.0921985815602842E-4</c:v>
                </c:pt>
                <c:pt idx="5">
                  <c:v>8.2918739635157548E-4</c:v>
                </c:pt>
                <c:pt idx="6">
                  <c:v>8.8967971530249106E-4</c:v>
                </c:pt>
                <c:pt idx="7">
                  <c:v>1.2853470437017994E-3</c:v>
                </c:pt>
                <c:pt idx="8">
                  <c:v>8.3752093802345051E-3</c:v>
                </c:pt>
                <c:pt idx="9">
                  <c:v>0.10215053763440861</c:v>
                </c:pt>
                <c:pt idx="10">
                  <c:v>0.14960629921259844</c:v>
                </c:pt>
                <c:pt idx="11">
                  <c:v>0.18095238095238095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69A-99BB-70DFBB26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727288"/>
        <c:axId val="921735488"/>
      </c:lineChart>
      <c:catAx>
        <c:axId val="9217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35488"/>
        <c:crosses val="autoZero"/>
        <c:auto val="1"/>
        <c:lblAlgn val="ctr"/>
        <c:lblOffset val="100"/>
        <c:noMultiLvlLbl val="1"/>
      </c:catAx>
      <c:valAx>
        <c:axId val="9217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2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156</xdr:row>
      <xdr:rowOff>51858</xdr:rowOff>
    </xdr:from>
    <xdr:to>
      <xdr:col>1</xdr:col>
      <xdr:colOff>5095874</xdr:colOff>
      <xdr:row>171</xdr:row>
      <xdr:rowOff>96308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AB1D9-1DC6-4A63-BFC0-B9004CB49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957793</xdr:colOff>
      <xdr:row>156</xdr:row>
      <xdr:rowOff>73026</xdr:rowOff>
    </xdr:from>
    <xdr:to>
      <xdr:col>4</xdr:col>
      <xdr:colOff>2270126</xdr:colOff>
      <xdr:row>171</xdr:row>
      <xdr:rowOff>117476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E9E9D-CE60-42BE-BD95-6DB8C1982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2725209</xdr:colOff>
      <xdr:row>156</xdr:row>
      <xdr:rowOff>51859</xdr:rowOff>
    </xdr:from>
    <xdr:to>
      <xdr:col>9</xdr:col>
      <xdr:colOff>354542</xdr:colOff>
      <xdr:row>171</xdr:row>
      <xdr:rowOff>96309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2C89DC-0F97-4792-9E76-D6176C2C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26458</xdr:colOff>
      <xdr:row>156</xdr:row>
      <xdr:rowOff>104776</xdr:rowOff>
    </xdr:from>
    <xdr:to>
      <xdr:col>13</xdr:col>
      <xdr:colOff>693208</xdr:colOff>
      <xdr:row>171</xdr:row>
      <xdr:rowOff>149226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09AFA-94E1-49D1-B3B4-CFBAFBF2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513291</xdr:colOff>
      <xdr:row>177</xdr:row>
      <xdr:rowOff>104774</xdr:rowOff>
    </xdr:from>
    <xdr:to>
      <xdr:col>1</xdr:col>
      <xdr:colOff>5085291</xdr:colOff>
      <xdr:row>192</xdr:row>
      <xdr:rowOff>149224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D715CD-584E-4687-9508-B0D02939B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5773208</xdr:colOff>
      <xdr:row>177</xdr:row>
      <xdr:rowOff>104776</xdr:rowOff>
    </xdr:from>
    <xdr:to>
      <xdr:col>4</xdr:col>
      <xdr:colOff>1222375</xdr:colOff>
      <xdr:row>192</xdr:row>
      <xdr:rowOff>149226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B02EAC-6CB5-4248-83B5-A49299371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1867958</xdr:colOff>
      <xdr:row>177</xdr:row>
      <xdr:rowOff>41275</xdr:rowOff>
    </xdr:from>
    <xdr:to>
      <xdr:col>8</xdr:col>
      <xdr:colOff>523875</xdr:colOff>
      <xdr:row>192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B1B8B1-2093-4A42-9CC0-C5F33ED0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68792</xdr:colOff>
      <xdr:row>176</xdr:row>
      <xdr:rowOff>115358</xdr:rowOff>
    </xdr:from>
    <xdr:to>
      <xdr:col>13</xdr:col>
      <xdr:colOff>735542</xdr:colOff>
      <xdr:row>191</xdr:row>
      <xdr:rowOff>159808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02758-9261-444E-A1AA-63A65653B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523874</xdr:colOff>
      <xdr:row>194</xdr:row>
      <xdr:rowOff>20109</xdr:rowOff>
    </xdr:from>
    <xdr:to>
      <xdr:col>1</xdr:col>
      <xdr:colOff>5095874</xdr:colOff>
      <xdr:row>209</xdr:row>
      <xdr:rowOff>64559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BEBF8A-2658-4FFF-BBE3-366F4F9D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5752041</xdr:colOff>
      <xdr:row>194</xdr:row>
      <xdr:rowOff>9527</xdr:rowOff>
    </xdr:from>
    <xdr:to>
      <xdr:col>4</xdr:col>
      <xdr:colOff>1201208</xdr:colOff>
      <xdr:row>209</xdr:row>
      <xdr:rowOff>53977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8BA22E-1E88-4F58-9895-B4FCFF81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1867958</xdr:colOff>
      <xdr:row>193</xdr:row>
      <xdr:rowOff>83610</xdr:rowOff>
    </xdr:from>
    <xdr:to>
      <xdr:col>8</xdr:col>
      <xdr:colOff>523875</xdr:colOff>
      <xdr:row>208</xdr:row>
      <xdr:rowOff>128060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762D3A3-7320-415D-A088-E5C9FEBC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576791</xdr:colOff>
      <xdr:row>193</xdr:row>
      <xdr:rowOff>83607</xdr:rowOff>
    </xdr:from>
    <xdr:to>
      <xdr:col>13</xdr:col>
      <xdr:colOff>312208</xdr:colOff>
      <xdr:row>208</xdr:row>
      <xdr:rowOff>128057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B189B8-87D7-4836-A649-3E30D304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560916</xdr:colOff>
      <xdr:row>209</xdr:row>
      <xdr:rowOff>168276</xdr:rowOff>
    </xdr:from>
    <xdr:to>
      <xdr:col>1</xdr:col>
      <xdr:colOff>5132916</xdr:colOff>
      <xdr:row>225</xdr:row>
      <xdr:rowOff>32809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E73C127-A500-4649-B381-AF6E531FB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5709708</xdr:colOff>
      <xdr:row>209</xdr:row>
      <xdr:rowOff>168276</xdr:rowOff>
    </xdr:from>
    <xdr:to>
      <xdr:col>4</xdr:col>
      <xdr:colOff>1158875</xdr:colOff>
      <xdr:row>225</xdr:row>
      <xdr:rowOff>32809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E936D76-8395-43EC-8F93-D643DBBC7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60</xdr:row>
      <xdr:rowOff>72524</xdr:rowOff>
    </xdr:from>
    <xdr:to>
      <xdr:col>2</xdr:col>
      <xdr:colOff>80211</xdr:colOff>
      <xdr:row>73</xdr:row>
      <xdr:rowOff>26737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5F5F56-F10E-463D-992C-B5CE5BE98A99}"/>
            </a:ext>
          </a:extLst>
        </xdr:cNvPr>
        <xdr:cNvSpPr txBox="1"/>
      </xdr:nvSpPr>
      <xdr:spPr>
        <a:xfrm>
          <a:off x="40106" y="13801224"/>
          <a:ext cx="3704055" cy="2360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latin typeface="Arial Narrow" panose="020B0606020202030204" pitchFamily="34" charset="0"/>
            </a:rPr>
            <a:t>Ratios to be found</a:t>
          </a:r>
          <a:r>
            <a:rPr lang="en-IN" sz="1600" b="1" baseline="0">
              <a:latin typeface="Arial Narrow" panose="020B0606020202030204" pitchFamily="34" charset="0"/>
            </a:rPr>
            <a:t> out:</a:t>
          </a:r>
        </a:p>
        <a:p>
          <a:r>
            <a:rPr lang="en-IN" sz="1600" b="1">
              <a:latin typeface="Arial Narrow" panose="020B0606020202030204" pitchFamily="34" charset="0"/>
            </a:rPr>
            <a:t>1) Liquidity ratio.</a:t>
          </a:r>
        </a:p>
        <a:p>
          <a:r>
            <a:rPr lang="en-IN" sz="1600" b="1">
              <a:latin typeface="Arial Narrow" panose="020B0606020202030204" pitchFamily="34" charset="0"/>
            </a:rPr>
            <a:t>2) Profitability ratios</a:t>
          </a:r>
        </a:p>
        <a:p>
          <a:r>
            <a:rPr lang="en-IN" sz="1600" b="1">
              <a:latin typeface="Arial Narrow" panose="020B0606020202030204" pitchFamily="34" charset="0"/>
            </a:rPr>
            <a:t>3) gearing ratios</a:t>
          </a:r>
        </a:p>
        <a:p>
          <a:r>
            <a:rPr lang="en-IN" sz="1600" b="1">
              <a:latin typeface="Arial Narrow" panose="020B0606020202030204" pitchFamily="34" charset="0"/>
            </a:rPr>
            <a:t>4) investors ratio</a:t>
          </a:r>
        </a:p>
        <a:p>
          <a:r>
            <a:rPr lang="en-IN" sz="1600" b="1">
              <a:latin typeface="Arial Narrow" panose="020B0606020202030204" pitchFamily="34" charset="0"/>
            </a:rPr>
            <a:t>5) also do Dupont analysis of ROE.</a:t>
          </a:r>
        </a:p>
      </xdr:txBody>
    </xdr:sp>
    <xdr:clientData/>
  </xdr:twoCellAnchor>
  <xdr:twoCellAnchor editAs="oneCell">
    <xdr:from>
      <xdr:col>0</xdr:col>
      <xdr:colOff>1376363</xdr:colOff>
      <xdr:row>44</xdr:row>
      <xdr:rowOff>76200</xdr:rowOff>
    </xdr:from>
    <xdr:to>
      <xdr:col>5</xdr:col>
      <xdr:colOff>558799</xdr:colOff>
      <xdr:row>47</xdr:row>
      <xdr:rowOff>2371</xdr:rowOff>
    </xdr:to>
    <xdr:pic>
      <xdr:nvPicPr>
        <xdr:cNvPr id="3" name="Picture 2" descr="DuPont Analysis: ROE Formula Breakdown and Excel Calculator">
          <a:extLst>
            <a:ext uri="{FF2B5EF4-FFF2-40B4-BE49-F238E27FC236}">
              <a16:creationId xmlns:a16="http://schemas.microsoft.com/office/drawing/2014/main" id="{C87D79A8-10B6-4F96-8C21-C53ABB8CF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3" b="32717"/>
        <a:stretch/>
      </xdr:blipFill>
      <xdr:spPr bwMode="auto">
        <a:xfrm>
          <a:off x="1376363" y="10655300"/>
          <a:ext cx="5157786" cy="662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289151</xdr:colOff>
      <xdr:row>74</xdr:row>
      <xdr:rowOff>169409</xdr:rowOff>
    </xdr:from>
    <xdr:to>
      <xdr:col>4</xdr:col>
      <xdr:colOff>847044</xdr:colOff>
      <xdr:row>89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72A0A-D00E-73BA-EFF0-A08D622A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1792740</xdr:colOff>
      <xdr:row>74</xdr:row>
      <xdr:rowOff>162607</xdr:rowOff>
    </xdr:from>
    <xdr:to>
      <xdr:col>8</xdr:col>
      <xdr:colOff>173490</xdr:colOff>
      <xdr:row>89</xdr:row>
      <xdr:rowOff>150360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ECE78-2C7E-D9DA-E10E-8CC6B8997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57830</xdr:colOff>
      <xdr:row>75</xdr:row>
      <xdr:rowOff>33336</xdr:rowOff>
    </xdr:from>
    <xdr:to>
      <xdr:col>12</xdr:col>
      <xdr:colOff>670151</xdr:colOff>
      <xdr:row>90</xdr:row>
      <xdr:rowOff>21090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F701D0-4A0E-4AFC-C309-11632714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302759</xdr:colOff>
      <xdr:row>92</xdr:row>
      <xdr:rowOff>46944</xdr:rowOff>
    </xdr:from>
    <xdr:to>
      <xdr:col>4</xdr:col>
      <xdr:colOff>860652</xdr:colOff>
      <xdr:row>107</xdr:row>
      <xdr:rowOff>34696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6DCDFA-8531-F2C7-7A45-0FDDC988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1802946</xdr:colOff>
      <xdr:row>92</xdr:row>
      <xdr:rowOff>60552</xdr:rowOff>
    </xdr:from>
    <xdr:to>
      <xdr:col>8</xdr:col>
      <xdr:colOff>183696</xdr:colOff>
      <xdr:row>107</xdr:row>
      <xdr:rowOff>48304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937436-6B06-BAB2-9335-9CB1B692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23812</xdr:colOff>
      <xdr:row>92</xdr:row>
      <xdr:rowOff>53747</xdr:rowOff>
    </xdr:from>
    <xdr:to>
      <xdr:col>12</xdr:col>
      <xdr:colOff>636133</xdr:colOff>
      <xdr:row>107</xdr:row>
      <xdr:rowOff>41499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08B29-8F82-939C-ACE1-6BA0B6BA9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323169</xdr:colOff>
      <xdr:row>110</xdr:row>
      <xdr:rowOff>26536</xdr:rowOff>
    </xdr:from>
    <xdr:to>
      <xdr:col>4</xdr:col>
      <xdr:colOff>881062</xdr:colOff>
      <xdr:row>125</xdr:row>
      <xdr:rowOff>14289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C4B60D-ED13-B0CA-8979-E570DA2B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3402</xdr:colOff>
      <xdr:row>110</xdr:row>
      <xdr:rowOff>26535</xdr:rowOff>
    </xdr:from>
    <xdr:to>
      <xdr:col>8</xdr:col>
      <xdr:colOff>200706</xdr:colOff>
      <xdr:row>125</xdr:row>
      <xdr:rowOff>14288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475A06-5D96-F944-851F-D2CB0E267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17009</xdr:colOff>
      <xdr:row>110</xdr:row>
      <xdr:rowOff>46944</xdr:rowOff>
    </xdr:from>
    <xdr:to>
      <xdr:col>12</xdr:col>
      <xdr:colOff>629330</xdr:colOff>
      <xdr:row>125</xdr:row>
      <xdr:rowOff>34697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53F2A05-4795-5633-8BDA-6FE932EB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357186</xdr:colOff>
      <xdr:row>127</xdr:row>
      <xdr:rowOff>80962</xdr:rowOff>
    </xdr:from>
    <xdr:to>
      <xdr:col>4</xdr:col>
      <xdr:colOff>915079</xdr:colOff>
      <xdr:row>142</xdr:row>
      <xdr:rowOff>68716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8295B03-D551-1C57-6809-A92F0FC3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10207</xdr:colOff>
      <xdr:row>127</xdr:row>
      <xdr:rowOff>26532</xdr:rowOff>
    </xdr:from>
    <xdr:to>
      <xdr:col>8</xdr:col>
      <xdr:colOff>207511</xdr:colOff>
      <xdr:row>142</xdr:row>
      <xdr:rowOff>14286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0063E4-EF62-36D5-92D9-CB7AA502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44224</xdr:colOff>
      <xdr:row>126</xdr:row>
      <xdr:rowOff>183014</xdr:rowOff>
    </xdr:from>
    <xdr:to>
      <xdr:col>12</xdr:col>
      <xdr:colOff>656545</xdr:colOff>
      <xdr:row>141</xdr:row>
      <xdr:rowOff>170767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CEA3D3-C85C-30A6-DD3B-017626FF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3401</xdr:colOff>
      <xdr:row>144</xdr:row>
      <xdr:rowOff>148996</xdr:rowOff>
    </xdr:from>
    <xdr:to>
      <xdr:col>8</xdr:col>
      <xdr:colOff>200705</xdr:colOff>
      <xdr:row>159</xdr:row>
      <xdr:rowOff>136749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E168F3B-862C-1A36-C6B0-6BC93FDF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343579</xdr:colOff>
      <xdr:row>144</xdr:row>
      <xdr:rowOff>128587</xdr:rowOff>
    </xdr:from>
    <xdr:to>
      <xdr:col>4</xdr:col>
      <xdr:colOff>901472</xdr:colOff>
      <xdr:row>159</xdr:row>
      <xdr:rowOff>116340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13CA95B-3D30-41C6-2EFA-E48262F9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78241</xdr:colOff>
      <xdr:row>144</xdr:row>
      <xdr:rowOff>155801</xdr:rowOff>
    </xdr:from>
    <xdr:to>
      <xdr:col>12</xdr:col>
      <xdr:colOff>690562</xdr:colOff>
      <xdr:row>159</xdr:row>
      <xdr:rowOff>143554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8C4D05-FB45-8BFC-8AC4-E8844A7C9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1806348</xdr:colOff>
      <xdr:row>162</xdr:row>
      <xdr:rowOff>53748</xdr:rowOff>
    </xdr:from>
    <xdr:to>
      <xdr:col>8</xdr:col>
      <xdr:colOff>187098</xdr:colOff>
      <xdr:row>177</xdr:row>
      <xdr:rowOff>41500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8EFAA5-76F0-A929-7EC2-7A6F2F58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168</xdr:row>
      <xdr:rowOff>0</xdr:rowOff>
    </xdr:from>
    <xdr:to>
      <xdr:col>5</xdr:col>
      <xdr:colOff>660931</xdr:colOff>
      <xdr:row>172</xdr:row>
      <xdr:rowOff>109071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2B2BD3-9472-44E2-B5D3-890C2DD44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2680" y="37307520"/>
          <a:ext cx="3876571" cy="9320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175</xdr:row>
      <xdr:rowOff>63500</xdr:rowOff>
    </xdr:from>
    <xdr:to>
      <xdr:col>7</xdr:col>
      <xdr:colOff>764125</xdr:colOff>
      <xdr:row>176</xdr:row>
      <xdr:rowOff>384455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17ACE-6CB4-4A8D-8519-A0A27678E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6940" y="38788340"/>
          <a:ext cx="6281005" cy="6867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4</xdr:col>
      <xdr:colOff>494500</xdr:colOff>
      <xdr:row>184</xdr:row>
      <xdr:rowOff>57764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CCC020-AFB6-4F00-AE77-FA3D1AFA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2680" y="40142160"/>
          <a:ext cx="2795740" cy="8807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187</xdr:row>
      <xdr:rowOff>0</xdr:rowOff>
    </xdr:from>
    <xdr:to>
      <xdr:col>3</xdr:col>
      <xdr:colOff>1056288</xdr:colOff>
      <xdr:row>190</xdr:row>
      <xdr:rowOff>80682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1B8A65-89DA-4EAD-8237-93D02643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2680" y="41559480"/>
          <a:ext cx="2199288" cy="7055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193</xdr:row>
      <xdr:rowOff>0</xdr:rowOff>
    </xdr:from>
    <xdr:to>
      <xdr:col>6</xdr:col>
      <xdr:colOff>87780</xdr:colOff>
      <xdr:row>199</xdr:row>
      <xdr:rowOff>94921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F26F38-4D73-4408-9939-4339CB95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2680" y="42778680"/>
          <a:ext cx="4469280" cy="13141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1</xdr:rowOff>
    </xdr:from>
    <xdr:to>
      <xdr:col>5</xdr:col>
      <xdr:colOff>63500</xdr:colOff>
      <xdr:row>209</xdr:row>
      <xdr:rowOff>88901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B50276-DF2A-40C3-9C94-4573A5A5B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3440" y="45018961"/>
          <a:ext cx="481838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214</xdr:row>
      <xdr:rowOff>0</xdr:rowOff>
    </xdr:from>
    <xdr:to>
      <xdr:col>7</xdr:col>
      <xdr:colOff>292101</xdr:colOff>
      <xdr:row>220</xdr:row>
      <xdr:rowOff>110865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124B93-99B8-4544-9F44-DD3EDFF81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2681" y="46977300"/>
          <a:ext cx="5603240" cy="110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224</xdr:row>
      <xdr:rowOff>0</xdr:rowOff>
    </xdr:from>
    <xdr:to>
      <xdr:col>7</xdr:col>
      <xdr:colOff>393701</xdr:colOff>
      <xdr:row>227</xdr:row>
      <xdr:rowOff>174013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A86E59-4B3C-437B-9C4E-185B3A84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2681" y="48760380"/>
          <a:ext cx="5704840" cy="798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7</xdr:col>
      <xdr:colOff>594989</xdr:colOff>
      <xdr:row>234</xdr:row>
      <xdr:rowOff>114613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F83E6A-6C4C-41E9-8B4E-F677BC63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3440" y="49979580"/>
          <a:ext cx="7445369" cy="9070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5</xdr:col>
      <xdr:colOff>469900</xdr:colOff>
      <xdr:row>258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5527CDE-ACC8-4344-BD89-220E5A50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3440" y="55138320"/>
          <a:ext cx="522478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260</xdr:row>
      <xdr:rowOff>0</xdr:rowOff>
    </xdr:from>
    <xdr:to>
      <xdr:col>4</xdr:col>
      <xdr:colOff>203201</xdr:colOff>
      <xdr:row>263</xdr:row>
      <xdr:rowOff>50800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E5556D-40D7-4B2D-897B-03981062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3441" y="56327040"/>
          <a:ext cx="4043680" cy="645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1</xdr:rowOff>
    </xdr:from>
    <xdr:to>
      <xdr:col>4</xdr:col>
      <xdr:colOff>228600</xdr:colOff>
      <xdr:row>270</xdr:row>
      <xdr:rowOff>12701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BA82A76-B1E4-4FBC-98FB-80BEAA59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3440" y="57317641"/>
          <a:ext cx="4069080" cy="100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271</xdr:row>
      <xdr:rowOff>0</xdr:rowOff>
    </xdr:from>
    <xdr:to>
      <xdr:col>4</xdr:col>
      <xdr:colOff>279401</xdr:colOff>
      <xdr:row>276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500DBC6-AF1C-4241-B8F2-66D8943F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3441" y="58506360"/>
          <a:ext cx="4119880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277</xdr:row>
      <xdr:rowOff>1</xdr:rowOff>
    </xdr:from>
    <xdr:to>
      <xdr:col>4</xdr:col>
      <xdr:colOff>342901</xdr:colOff>
      <xdr:row>283</xdr:row>
      <xdr:rowOff>165101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D0A00B0-0BAE-442F-8D21-C762F4FED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3441" y="59695081"/>
          <a:ext cx="4183380" cy="1353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16</xdr:row>
      <xdr:rowOff>38100</xdr:rowOff>
    </xdr:from>
    <xdr:to>
      <xdr:col>7</xdr:col>
      <xdr:colOff>698500</xdr:colOff>
      <xdr:row>33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CB8836-6602-4B3F-AF0B-54035928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596900</xdr:colOff>
      <xdr:row>0</xdr:row>
      <xdr:rowOff>139700</xdr:rowOff>
    </xdr:from>
    <xdr:to>
      <xdr:col>7</xdr:col>
      <xdr:colOff>279400</xdr:colOff>
      <xdr:row>16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F6DED3-7AA2-468D-A197-5909666B6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33</xdr:row>
      <xdr:rowOff>190500</xdr:rowOff>
    </xdr:from>
    <xdr:to>
      <xdr:col>8</xdr:col>
      <xdr:colOff>38100</xdr:colOff>
      <xdr:row>51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A0A530-DDE2-4390-A5EC-D5AE32A79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596900</xdr:colOff>
      <xdr:row>52</xdr:row>
      <xdr:rowOff>114300</xdr:rowOff>
    </xdr:from>
    <xdr:to>
      <xdr:col>7</xdr:col>
      <xdr:colOff>241300</xdr:colOff>
      <xdr:row>68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54D4FA-F744-4C5F-9881-A082DA80C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444500</xdr:colOff>
      <xdr:row>69</xdr:row>
      <xdr:rowOff>127000</xdr:rowOff>
    </xdr:from>
    <xdr:to>
      <xdr:col>7</xdr:col>
      <xdr:colOff>76200</xdr:colOff>
      <xdr:row>85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0523C6-0262-4426-804D-4F7345659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368300</xdr:colOff>
      <xdr:row>85</xdr:row>
      <xdr:rowOff>127000</xdr:rowOff>
    </xdr:from>
    <xdr:to>
      <xdr:col>7</xdr:col>
      <xdr:colOff>457200</xdr:colOff>
      <xdr:row>101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FB85CC-C190-40B8-A5C4-481F23BEB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774700</xdr:colOff>
      <xdr:row>85</xdr:row>
      <xdr:rowOff>177800</xdr:rowOff>
    </xdr:from>
    <xdr:to>
      <xdr:col>15</xdr:col>
      <xdr:colOff>12700</xdr:colOff>
      <xdr:row>100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9C2AB7-3C35-479C-A374-C44927BC1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469900</xdr:colOff>
      <xdr:row>104</xdr:row>
      <xdr:rowOff>152400</xdr:rowOff>
    </xdr:from>
    <xdr:to>
      <xdr:col>6</xdr:col>
      <xdr:colOff>342900</xdr:colOff>
      <xdr:row>119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1CD2D99-58E1-46AA-B734-F3E1540EC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749300</xdr:colOff>
      <xdr:row>105</xdr:row>
      <xdr:rowOff>76200</xdr:rowOff>
    </xdr:from>
    <xdr:to>
      <xdr:col>13</xdr:col>
      <xdr:colOff>609600</xdr:colOff>
      <xdr:row>119</xdr:row>
      <xdr:rowOff>139700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E6CF10-C564-4312-832E-655E2277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596900</xdr:colOff>
      <xdr:row>122</xdr:row>
      <xdr:rowOff>88900</xdr:rowOff>
    </xdr:from>
    <xdr:to>
      <xdr:col>8</xdr:col>
      <xdr:colOff>127000</xdr:colOff>
      <xdr:row>145</xdr:row>
      <xdr:rowOff>139700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8E75B4D-06F6-42F2-8487-BDAE01632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e92a9781ec40b7c/Desktop/27-%20Project%20BF-2-%20Mrinmayee%20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e92a9781ec40b7c/Desktop/BF%20excel%20final%20gr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8">
          <cell r="B68" t="str">
            <v>Current Ratio</v>
          </cell>
          <cell r="C68" t="str">
            <v>Quick Ratio</v>
          </cell>
        </row>
        <row r="69">
          <cell r="A69">
            <v>44621</v>
          </cell>
          <cell r="B69">
            <v>4.718397898883782</v>
          </cell>
          <cell r="C69">
            <v>3.074747209455023</v>
          </cell>
        </row>
        <row r="70">
          <cell r="A70">
            <v>44256</v>
          </cell>
          <cell r="B70">
            <v>1.2064962617496453</v>
          </cell>
          <cell r="C70">
            <v>0.90861420294732775</v>
          </cell>
        </row>
        <row r="71">
          <cell r="A71">
            <v>43891</v>
          </cell>
          <cell r="B71">
            <v>1.4469811201502443</v>
          </cell>
          <cell r="C71">
            <v>1.16097080891714</v>
          </cell>
        </row>
        <row r="72">
          <cell r="A72">
            <v>43525</v>
          </cell>
          <cell r="B72">
            <v>1.940310675194014</v>
          </cell>
          <cell r="C72">
            <v>1.4859956015066105</v>
          </cell>
        </row>
        <row r="73">
          <cell r="A73">
            <v>43160</v>
          </cell>
          <cell r="B73">
            <v>2.025958434295001</v>
          </cell>
          <cell r="C73">
            <v>1.5906971296384413</v>
          </cell>
        </row>
        <row r="74">
          <cell r="A74">
            <v>42795</v>
          </cell>
          <cell r="B74">
            <v>1.8403187016944795</v>
          </cell>
          <cell r="C74">
            <v>1.2871711552936425</v>
          </cell>
        </row>
        <row r="75">
          <cell r="A75">
            <v>42430</v>
          </cell>
          <cell r="B75">
            <v>1.055626722276011</v>
          </cell>
          <cell r="C75">
            <v>0.76962836076562158</v>
          </cell>
        </row>
        <row r="76">
          <cell r="A76">
            <v>42064</v>
          </cell>
          <cell r="B76">
            <v>1.1886564929934715</v>
          </cell>
          <cell r="C76">
            <v>0.90112686598195346</v>
          </cell>
        </row>
        <row r="77">
          <cell r="A77">
            <v>41699</v>
          </cell>
          <cell r="B77">
            <v>0.89736339638784257</v>
          </cell>
          <cell r="C77">
            <v>0.51459157163277436</v>
          </cell>
        </row>
        <row r="78">
          <cell r="A78">
            <v>41334</v>
          </cell>
          <cell r="B78">
            <v>0.8244174522322355</v>
          </cell>
          <cell r="C78">
            <v>0.44240210201212343</v>
          </cell>
        </row>
        <row r="79">
          <cell r="A79">
            <v>40969</v>
          </cell>
          <cell r="B79">
            <v>0.87615137961317735</v>
          </cell>
          <cell r="C79">
            <v>0.48577497293874972</v>
          </cell>
        </row>
        <row r="80">
          <cell r="A80">
            <v>40603</v>
          </cell>
          <cell r="B80">
            <v>1.5446226767022888</v>
          </cell>
          <cell r="C80">
            <v>0.86173224199600629</v>
          </cell>
        </row>
        <row r="86">
          <cell r="B86" t="str">
            <v>Operating  Profit Ratio</v>
          </cell>
          <cell r="C86" t="str">
            <v>Profit Margin</v>
          </cell>
          <cell r="D86" t="str">
            <v>Gross Profit Margin</v>
          </cell>
          <cell r="E86" t="str">
            <v>ROCE</v>
          </cell>
          <cell r="F86" t="str">
            <v>ROE</v>
          </cell>
          <cell r="G86" t="str">
            <v>Asset utlization</v>
          </cell>
        </row>
        <row r="87">
          <cell r="A87">
            <v>44621</v>
          </cell>
          <cell r="B87">
            <v>0.1604098115465151</v>
          </cell>
          <cell r="C87">
            <v>0.1562219563266527</v>
          </cell>
          <cell r="D87">
            <v>0.99997158241100814</v>
          </cell>
          <cell r="E87">
            <v>0.45601397074874483</v>
          </cell>
          <cell r="F87">
            <v>0.66736053288925901</v>
          </cell>
          <cell r="G87">
            <v>2.9190133158698974</v>
          </cell>
        </row>
        <row r="88">
          <cell r="A88">
            <v>44256</v>
          </cell>
          <cell r="B88">
            <v>0.19218030535584457</v>
          </cell>
          <cell r="C88">
            <v>0.18991841021084094</v>
          </cell>
          <cell r="D88">
            <v>0.97856450440261733</v>
          </cell>
          <cell r="E88">
            <v>0.45944889583740472</v>
          </cell>
          <cell r="F88">
            <v>0.53028020488098826</v>
          </cell>
          <cell r="G88">
            <v>2.4191909321868281</v>
          </cell>
        </row>
        <row r="89">
          <cell r="A89">
            <v>43891</v>
          </cell>
          <cell r="B89">
            <v>0.17365977973969238</v>
          </cell>
          <cell r="C89">
            <v>0.16119049786110859</v>
          </cell>
          <cell r="D89">
            <v>0.98485209793392192</v>
          </cell>
          <cell r="E89">
            <v>0.32329317269076308</v>
          </cell>
          <cell r="F89">
            <v>0.34713450292397663</v>
          </cell>
          <cell r="G89">
            <v>2.0056589996349032</v>
          </cell>
        </row>
        <row r="90">
          <cell r="A90">
            <v>43525</v>
          </cell>
          <cell r="B90">
            <v>0.16370921579851175</v>
          </cell>
          <cell r="C90">
            <v>0.15855752718946767</v>
          </cell>
          <cell r="D90">
            <v>0.9911743941995802</v>
          </cell>
          <cell r="E90">
            <v>0.41138613861386136</v>
          </cell>
          <cell r="F90">
            <v>0.27779153255756378</v>
          </cell>
          <cell r="G90">
            <v>2.5945544554455444</v>
          </cell>
        </row>
        <row r="91">
          <cell r="A91">
            <v>43160</v>
          </cell>
          <cell r="B91">
            <v>0.15530954428202923</v>
          </cell>
          <cell r="C91">
            <v>0.15154772141014616</v>
          </cell>
          <cell r="D91">
            <v>0.9970088134135856</v>
          </cell>
          <cell r="E91">
            <v>0.43451463790446843</v>
          </cell>
          <cell r="F91">
            <v>0.2930448222565688</v>
          </cell>
          <cell r="G91">
            <v>2.8671802773497688</v>
          </cell>
        </row>
        <row r="92">
          <cell r="A92">
            <v>42795</v>
          </cell>
          <cell r="B92">
            <v>0.14868077014499642</v>
          </cell>
          <cell r="C92">
            <v>0.14333254100309009</v>
          </cell>
          <cell r="D92">
            <v>1.0193891133824577</v>
          </cell>
          <cell r="E92">
            <v>0.46689895470383275</v>
          </cell>
          <cell r="F92">
            <v>0.32687838884585591</v>
          </cell>
          <cell r="G92">
            <v>3.2574525745257454</v>
          </cell>
        </row>
        <row r="93">
          <cell r="A93">
            <v>42430</v>
          </cell>
          <cell r="B93">
            <v>0.14860320744956027</v>
          </cell>
          <cell r="C93">
            <v>0.1453698913605794</v>
          </cell>
          <cell r="D93">
            <v>1.0473111743404036</v>
          </cell>
          <cell r="E93">
            <v>0.55726326227069911</v>
          </cell>
          <cell r="F93">
            <v>0.37847222222222221</v>
          </cell>
          <cell r="G93">
            <v>3.8334159643034211</v>
          </cell>
        </row>
        <row r="94">
          <cell r="A94">
            <v>42064</v>
          </cell>
          <cell r="B94">
            <v>0.12304905239687848</v>
          </cell>
          <cell r="C94">
            <v>0.10841694537346712</v>
          </cell>
          <cell r="D94">
            <v>1.0129960981047939</v>
          </cell>
          <cell r="E94">
            <v>0.6274193548387097</v>
          </cell>
          <cell r="F94">
            <v>0.50201775625504441</v>
          </cell>
          <cell r="G94">
            <v>5.7870967741935484</v>
          </cell>
        </row>
        <row r="95">
          <cell r="A95">
            <v>41699</v>
          </cell>
          <cell r="B95">
            <v>8.6094815284604415E-2</v>
          </cell>
          <cell r="C95">
            <v>9.4656730616775014E-2</v>
          </cell>
          <cell r="D95">
            <v>1.0064769303947996</v>
          </cell>
          <cell r="E95">
            <v>0.69580419580419584</v>
          </cell>
          <cell r="F95">
            <v>0.43123543123543123</v>
          </cell>
          <cell r="G95">
            <v>7.3508158508158505</v>
          </cell>
        </row>
        <row r="96">
          <cell r="A96">
            <v>41334</v>
          </cell>
          <cell r="B96">
            <v>5.91273374888691E-2</v>
          </cell>
          <cell r="C96">
            <v>6.6251113089937669E-2</v>
          </cell>
          <cell r="D96">
            <v>1.0061727515583259</v>
          </cell>
          <cell r="E96">
            <v>0.43457943925233644</v>
          </cell>
          <cell r="F96">
            <v>0.36505460218408736</v>
          </cell>
          <cell r="G96">
            <v>6.5595794392523361</v>
          </cell>
        </row>
        <row r="97">
          <cell r="A97">
            <v>40969</v>
          </cell>
          <cell r="B97">
            <v>5.066344993968637E-2</v>
          </cell>
          <cell r="C97">
            <v>5.1065540812223566E-2</v>
          </cell>
          <cell r="D97">
            <v>1.0063650985122636</v>
          </cell>
          <cell r="E97">
            <v>0.2662473794549266</v>
          </cell>
          <cell r="F97">
            <v>0.35961538461538461</v>
          </cell>
          <cell r="G97">
            <v>5.2138364779874218</v>
          </cell>
        </row>
        <row r="98">
          <cell r="A98">
            <v>40603</v>
          </cell>
          <cell r="B98">
            <v>4.6875E-2</v>
          </cell>
          <cell r="C98">
            <v>4.9715909090909088E-2</v>
          </cell>
          <cell r="D98">
            <v>1.0015601325757577</v>
          </cell>
          <cell r="E98">
            <v>0.23809523809523808</v>
          </cell>
          <cell r="F98">
            <v>0.3215077605321508</v>
          </cell>
          <cell r="G98">
            <v>4.7891156462585034</v>
          </cell>
        </row>
        <row r="103">
          <cell r="B103" t="str">
            <v>Asset Gearing</v>
          </cell>
          <cell r="C103" t="str">
            <v>Income Gearing</v>
          </cell>
        </row>
        <row r="104">
          <cell r="A104">
            <v>44621</v>
          </cell>
          <cell r="B104">
            <v>90.452469904524705</v>
          </cell>
          <cell r="C104">
            <v>6.3666826232647203E-2</v>
          </cell>
        </row>
        <row r="105">
          <cell r="A105">
            <v>44256</v>
          </cell>
          <cell r="B105">
            <v>74.636778746367781</v>
          </cell>
          <cell r="C105">
            <v>4.1684389621437688E-2</v>
          </cell>
        </row>
        <row r="106">
          <cell r="A106">
            <v>43891</v>
          </cell>
          <cell r="B106">
            <v>50.020790020790017</v>
          </cell>
          <cell r="C106">
            <v>3.6702428006775832E-2</v>
          </cell>
        </row>
        <row r="107">
          <cell r="A107">
            <v>43525</v>
          </cell>
          <cell r="B107">
            <v>4.161464835622139E-2</v>
          </cell>
          <cell r="C107">
            <v>1.2033694344163659E-3</v>
          </cell>
        </row>
        <row r="108">
          <cell r="A108">
            <v>43160</v>
          </cell>
          <cell r="B108">
            <v>0.41649312786339021</v>
          </cell>
          <cell r="C108">
            <v>7.0921985815602842E-4</v>
          </cell>
        </row>
        <row r="109">
          <cell r="A109">
            <v>42795</v>
          </cell>
          <cell r="B109">
            <v>4.1666666666666664E-2</v>
          </cell>
          <cell r="C109">
            <v>8.2918739635157548E-4</v>
          </cell>
        </row>
        <row r="110">
          <cell r="A110">
            <v>42430</v>
          </cell>
          <cell r="B110">
            <v>4.1666666666666664E-2</v>
          </cell>
          <cell r="C110">
            <v>8.8967971530249106E-4</v>
          </cell>
        </row>
        <row r="111">
          <cell r="A111">
            <v>42064</v>
          </cell>
          <cell r="B111">
            <v>4.1684035014589414E-2</v>
          </cell>
          <cell r="C111">
            <v>1.2853470437017994E-3</v>
          </cell>
        </row>
        <row r="112">
          <cell r="A112">
            <v>41699</v>
          </cell>
          <cell r="B112">
            <v>0</v>
          </cell>
          <cell r="C112">
            <v>8.3752093802345051E-3</v>
          </cell>
        </row>
        <row r="113">
          <cell r="A113">
            <v>41334</v>
          </cell>
          <cell r="B113">
            <v>8.9920535340861569</v>
          </cell>
          <cell r="C113">
            <v>0.10215053763440861</v>
          </cell>
        </row>
        <row r="114">
          <cell r="A114">
            <v>40969</v>
          </cell>
          <cell r="B114">
            <v>18.166596902469653</v>
          </cell>
          <cell r="C114">
            <v>0.14960629921259844</v>
          </cell>
        </row>
        <row r="115">
          <cell r="A115">
            <v>40603</v>
          </cell>
          <cell r="B115">
            <v>18.041021347844286</v>
          </cell>
          <cell r="C115">
            <v>0.18095238095238095</v>
          </cell>
        </row>
        <row r="119">
          <cell r="B119" t="str">
            <v>EPS</v>
          </cell>
          <cell r="C119" t="str">
            <v>Price to Earinings (P/E Ratio)</v>
          </cell>
          <cell r="D119" t="str">
            <v>Dividend Cover</v>
          </cell>
          <cell r="E119" t="str">
            <v>Dividend Yield</v>
          </cell>
        </row>
        <row r="120">
          <cell r="A120">
            <v>44621</v>
          </cell>
          <cell r="B120">
            <v>6.08</v>
          </cell>
          <cell r="C120">
            <v>527.36842105263156</v>
          </cell>
          <cell r="D120">
            <v>9.2927631578947363</v>
          </cell>
          <cell r="E120">
            <v>1.7621007984031937E-2</v>
          </cell>
        </row>
        <row r="121">
          <cell r="A121">
            <v>44256</v>
          </cell>
          <cell r="B121">
            <v>7.82</v>
          </cell>
          <cell r="C121">
            <v>463.56138107416882</v>
          </cell>
          <cell r="D121">
            <v>7.9283887468030692</v>
          </cell>
          <cell r="E121">
            <v>1.7103212369484557E-2</v>
          </cell>
        </row>
        <row r="122">
          <cell r="A122">
            <v>43891</v>
          </cell>
          <cell r="B122">
            <v>9.7799999999999994</v>
          </cell>
          <cell r="C122">
            <v>274.94376278118608</v>
          </cell>
          <cell r="D122">
            <v>1.278118609406953</v>
          </cell>
          <cell r="E122">
            <v>4.6486546793358006E-3</v>
          </cell>
        </row>
        <row r="123">
          <cell r="A123">
            <v>43525</v>
          </cell>
          <cell r="B123">
            <v>15.42</v>
          </cell>
          <cell r="C123">
            <v>200.09727626459144</v>
          </cell>
          <cell r="D123">
            <v>0.97276264591439687</v>
          </cell>
          <cell r="E123">
            <v>4.8614487117160914E-3</v>
          </cell>
        </row>
        <row r="124">
          <cell r="A124">
            <v>43160</v>
          </cell>
          <cell r="B124">
            <v>25.94</v>
          </cell>
          <cell r="C124">
            <v>95.809560524286823</v>
          </cell>
          <cell r="D124">
            <v>0.96376252891287584</v>
          </cell>
          <cell r="E124">
            <v>1.0059147788999315E-2</v>
          </cell>
        </row>
        <row r="125">
          <cell r="A125">
            <v>42795</v>
          </cell>
          <cell r="B125">
            <v>31.8</v>
          </cell>
          <cell r="C125">
            <v>53.050314465408803</v>
          </cell>
          <cell r="D125">
            <v>0.69182389937106914</v>
          </cell>
          <cell r="E125">
            <v>1.3040901007705987E-2</v>
          </cell>
        </row>
        <row r="126">
          <cell r="A126">
            <v>42430</v>
          </cell>
          <cell r="B126">
            <v>35.15</v>
          </cell>
          <cell r="C126">
            <v>38.214793741109531</v>
          </cell>
          <cell r="D126">
            <v>0.56899004267425324</v>
          </cell>
          <cell r="E126">
            <v>1.48892611204169E-2</v>
          </cell>
        </row>
        <row r="127">
          <cell r="A127">
            <v>42064</v>
          </cell>
          <cell r="B127">
            <v>39.479999999999997</v>
          </cell>
          <cell r="C127">
            <v>27.337386018237083</v>
          </cell>
          <cell r="D127">
            <v>0.40526849037487339</v>
          </cell>
          <cell r="E127">
            <v>1.4824697946779335E-2</v>
          </cell>
        </row>
        <row r="128">
          <cell r="A128">
            <v>41699</v>
          </cell>
          <cell r="B128">
            <v>46.7</v>
          </cell>
          <cell r="C128">
            <v>9.0299785867237681</v>
          </cell>
          <cell r="D128">
            <v>0.2569593147751606</v>
          </cell>
          <cell r="E128">
            <v>2.8456248517903723E-2</v>
          </cell>
        </row>
        <row r="129">
          <cell r="A129">
            <v>41334</v>
          </cell>
          <cell r="B129">
            <v>61.73</v>
          </cell>
          <cell r="C129">
            <v>4.2520654462983964</v>
          </cell>
          <cell r="D129">
            <v>0.13769641989308279</v>
          </cell>
          <cell r="E129">
            <v>3.2383419689119168E-2</v>
          </cell>
        </row>
        <row r="130">
          <cell r="A130">
            <v>40969</v>
          </cell>
          <cell r="B130">
            <v>73.069999999999993</v>
          </cell>
          <cell r="C130">
            <v>4.0577528397427125</v>
          </cell>
          <cell r="D130">
            <v>0.11632680990830711</v>
          </cell>
          <cell r="E130">
            <v>2.866779089376054E-2</v>
          </cell>
        </row>
        <row r="131">
          <cell r="A131">
            <v>40603</v>
          </cell>
          <cell r="B131">
            <v>66.56</v>
          </cell>
          <cell r="C131">
            <v>2.7982271634615383</v>
          </cell>
          <cell r="D131">
            <v>9.765625E-2</v>
          </cell>
          <cell r="E131">
            <v>3.4899328859060399E-2</v>
          </cell>
        </row>
        <row r="135">
          <cell r="E135" t="str">
            <v>Dupont Analyisis on ROE</v>
          </cell>
        </row>
        <row r="136">
          <cell r="A136">
            <v>44621</v>
          </cell>
          <cell r="E136">
            <v>86.716479867164793</v>
          </cell>
        </row>
        <row r="137">
          <cell r="A137">
            <v>44256</v>
          </cell>
          <cell r="E137">
            <v>97.592361975923623</v>
          </cell>
        </row>
        <row r="138">
          <cell r="A138">
            <v>43891</v>
          </cell>
          <cell r="E138">
            <v>73.63825363825363</v>
          </cell>
        </row>
        <row r="139">
          <cell r="A139">
            <v>43525</v>
          </cell>
          <cell r="E139">
            <v>69.16354556803995</v>
          </cell>
        </row>
        <row r="140">
          <cell r="A140">
            <v>43160</v>
          </cell>
          <cell r="E140">
            <v>58.725531028738018</v>
          </cell>
        </row>
        <row r="141">
          <cell r="A141">
            <v>42795</v>
          </cell>
          <cell r="E141">
            <v>50.25</v>
          </cell>
        </row>
        <row r="142">
          <cell r="A142">
            <v>42430</v>
          </cell>
          <cell r="E142">
            <v>46.833333333333329</v>
          </cell>
        </row>
        <row r="143">
          <cell r="A143">
            <v>42064</v>
          </cell>
          <cell r="E143">
            <v>32.430179241350572</v>
          </cell>
        </row>
        <row r="144">
          <cell r="A144">
            <v>41699</v>
          </cell>
          <cell r="E144">
            <v>24.885368903709882</v>
          </cell>
        </row>
        <row r="145">
          <cell r="A145">
            <v>41334</v>
          </cell>
          <cell r="E145">
            <v>15.558343789209536</v>
          </cell>
        </row>
        <row r="146">
          <cell r="A146">
            <v>40969</v>
          </cell>
          <cell r="E146">
            <v>10.632063624947678</v>
          </cell>
        </row>
        <row r="147">
          <cell r="A147">
            <v>40603</v>
          </cell>
          <cell r="E147">
            <v>8.7902888237756365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  <sheetName val="Graphs-30"/>
    </sheetNames>
    <sheetDataSet>
      <sheetData sheetId="0">
        <row r="7">
          <cell r="E7" t="str">
            <v>Current Ratio</v>
          </cell>
          <cell r="F7" t="str">
            <v>Quick Ratio</v>
          </cell>
        </row>
        <row r="8">
          <cell r="A8" t="str">
            <v>2011-2012</v>
          </cell>
          <cell r="E8">
            <v>1.2402736212056436</v>
          </cell>
          <cell r="F8">
            <v>0.95254382214621636</v>
          </cell>
        </row>
        <row r="9">
          <cell r="A9" t="str">
            <v>2012-2013</v>
          </cell>
          <cell r="E9">
            <v>1.4160231660231661</v>
          </cell>
          <cell r="F9">
            <v>1.1016731016731016</v>
          </cell>
        </row>
        <row r="10">
          <cell r="A10" t="str">
            <v>2013-2014</v>
          </cell>
          <cell r="E10">
            <v>0.95056867891513563</v>
          </cell>
          <cell r="F10">
            <v>0.64588801399825024</v>
          </cell>
        </row>
        <row r="11">
          <cell r="A11" t="str">
            <v>2014-2015</v>
          </cell>
          <cell r="E11">
            <v>1.2315104794025535</v>
          </cell>
          <cell r="F11">
            <v>0.89303782221151518</v>
          </cell>
        </row>
        <row r="12">
          <cell r="A12" t="str">
            <v>2015-2016</v>
          </cell>
          <cell r="E12">
            <v>1.5477983116586813</v>
          </cell>
          <cell r="F12">
            <v>1.1138489618982435</v>
          </cell>
        </row>
        <row r="13">
          <cell r="A13" t="str">
            <v>2016-2017</v>
          </cell>
          <cell r="E13">
            <v>2.1605839416058394</v>
          </cell>
          <cell r="F13">
            <v>1.6355231143552311</v>
          </cell>
        </row>
        <row r="14">
          <cell r="A14" t="str">
            <v>2017-2018</v>
          </cell>
          <cell r="E14">
            <v>1.9832895230942547</v>
          </cell>
          <cell r="F14">
            <v>1.3496057078482913</v>
          </cell>
        </row>
        <row r="15">
          <cell r="A15" t="str">
            <v>2018-2019</v>
          </cell>
          <cell r="E15">
            <v>2.0953953084274546</v>
          </cell>
          <cell r="F15">
            <v>1.2456993918331885</v>
          </cell>
        </row>
        <row r="16">
          <cell r="A16" t="str">
            <v>2019-2020</v>
          </cell>
          <cell r="E16">
            <v>1.4927061625483775</v>
          </cell>
          <cell r="F16">
            <v>0.90165723925771546</v>
          </cell>
        </row>
        <row r="17">
          <cell r="A17" t="str">
            <v>2020-2021</v>
          </cell>
          <cell r="E17">
            <v>1.6622836218375501</v>
          </cell>
          <cell r="F17">
            <v>1.0857190412782958</v>
          </cell>
        </row>
        <row r="22">
          <cell r="G22" t="str">
            <v xml:space="preserve">Return on Capital Employed </v>
          </cell>
          <cell r="N22" t="str">
            <v>Asset Utilisation</v>
          </cell>
          <cell r="O22" t="str">
            <v>Profit Margin</v>
          </cell>
          <cell r="Q22" t="str">
            <v xml:space="preserve">Returns onEquity </v>
          </cell>
        </row>
        <row r="23">
          <cell r="G23">
            <v>0.1111111111111111</v>
          </cell>
          <cell r="L23" t="str">
            <v>2011-2012</v>
          </cell>
          <cell r="N23">
            <v>1.8222222222222222</v>
          </cell>
          <cell r="O23">
            <v>6.097560975609756E-2</v>
          </cell>
          <cell r="Q23">
            <v>8.3333333333333329E-2</v>
          </cell>
        </row>
        <row r="24">
          <cell r="G24">
            <v>0.17808219178082191</v>
          </cell>
          <cell r="L24" t="str">
            <v>2012-2013</v>
          </cell>
          <cell r="N24">
            <v>1.5342465753424657</v>
          </cell>
          <cell r="O24">
            <v>0.11607142857142858</v>
          </cell>
          <cell r="Q24">
            <v>0.2</v>
          </cell>
        </row>
        <row r="25">
          <cell r="G25">
            <v>0.15384615384615385</v>
          </cell>
          <cell r="L25" t="str">
            <v>2013-2014</v>
          </cell>
          <cell r="N25">
            <v>1.858974358974359</v>
          </cell>
          <cell r="O25">
            <v>8.2758620689655171E-2</v>
          </cell>
          <cell r="Q25">
            <v>0.11764705882352941</v>
          </cell>
        </row>
        <row r="26">
          <cell r="G26">
            <v>0.17045454545454544</v>
          </cell>
          <cell r="L26" t="str">
            <v>2014-2015</v>
          </cell>
          <cell r="N26">
            <v>1.8977272727272727</v>
          </cell>
          <cell r="O26">
            <v>8.9820359281437126E-2</v>
          </cell>
          <cell r="Q26">
            <v>0.24444444444444444</v>
          </cell>
        </row>
        <row r="27">
          <cell r="G27">
            <v>0.20792079207920791</v>
          </cell>
          <cell r="L27" t="str">
            <v>2015-2016</v>
          </cell>
          <cell r="N27">
            <v>1.9405940594059405</v>
          </cell>
          <cell r="O27">
            <v>0.10714285714285714</v>
          </cell>
          <cell r="Q27">
            <v>0.26229508196721313</v>
          </cell>
        </row>
        <row r="28">
          <cell r="G28">
            <v>0.31159420289855072</v>
          </cell>
          <cell r="L28" t="str">
            <v>2016-2017</v>
          </cell>
          <cell r="N28">
            <v>1.826086956521739</v>
          </cell>
          <cell r="O28">
            <v>0.17063492063492064</v>
          </cell>
          <cell r="Q28">
            <v>0.29333333333333333</v>
          </cell>
        </row>
        <row r="29">
          <cell r="G29">
            <v>0.31168831168831168</v>
          </cell>
          <cell r="L29" t="str">
            <v>2017-2018</v>
          </cell>
          <cell r="N29">
            <v>1.9220779220779221</v>
          </cell>
          <cell r="O29">
            <v>0.16216216216216217</v>
          </cell>
          <cell r="Q29">
            <v>0.26</v>
          </cell>
        </row>
        <row r="30">
          <cell r="G30">
            <v>0.26900584795321636</v>
          </cell>
          <cell r="L30" t="str">
            <v>2018-2019</v>
          </cell>
          <cell r="N30">
            <v>1.9707602339181287</v>
          </cell>
          <cell r="O30">
            <v>0.13649851632047477</v>
          </cell>
          <cell r="Q30">
            <v>0.22727272727272727</v>
          </cell>
        </row>
        <row r="31">
          <cell r="G31">
            <v>0.19148936170212766</v>
          </cell>
          <cell r="L31" t="str">
            <v>2019-2020</v>
          </cell>
          <cell r="N31">
            <v>1.8127659574468085</v>
          </cell>
          <cell r="O31">
            <v>0.10563380281690141</v>
          </cell>
          <cell r="Q31">
            <v>0.25</v>
          </cell>
        </row>
        <row r="32">
          <cell r="G32">
            <v>0.14136125654450263</v>
          </cell>
          <cell r="L32" t="str">
            <v>2020-2021</v>
          </cell>
          <cell r="N32">
            <v>1.0078534031413613</v>
          </cell>
          <cell r="O32">
            <v>0.14025974025974025</v>
          </cell>
          <cell r="Q32">
            <v>0.18840579710144928</v>
          </cell>
        </row>
        <row r="36">
          <cell r="D36" t="str">
            <v>Net Profit Margin</v>
          </cell>
          <cell r="F36" t="str">
            <v>Operating Profit Margin</v>
          </cell>
        </row>
        <row r="37">
          <cell r="A37" t="str">
            <v>2011-2012</v>
          </cell>
          <cell r="D37">
            <v>2.4390243902439025E-2</v>
          </cell>
          <cell r="F37">
            <v>6.097560975609756E-2</v>
          </cell>
        </row>
        <row r="38">
          <cell r="A38" t="str">
            <v>2012-2013</v>
          </cell>
          <cell r="D38">
            <v>5.3571428571428568E-2</v>
          </cell>
          <cell r="F38">
            <v>0.11607142857142858</v>
          </cell>
        </row>
        <row r="39">
          <cell r="A39" t="str">
            <v>2013-2014</v>
          </cell>
          <cell r="D39">
            <v>2.7586206896551724E-2</v>
          </cell>
          <cell r="F39">
            <v>8.2758620689655171E-2</v>
          </cell>
        </row>
        <row r="40">
          <cell r="A40" t="str">
            <v>2014-2015</v>
          </cell>
          <cell r="D40">
            <v>6.5868263473053898E-2</v>
          </cell>
          <cell r="F40">
            <v>8.9820359281437126E-2</v>
          </cell>
        </row>
        <row r="41">
          <cell r="A41" t="str">
            <v>2015-2016</v>
          </cell>
          <cell r="D41">
            <v>8.1632653061224483E-2</v>
          </cell>
          <cell r="F41">
            <v>0.10714285714285714</v>
          </cell>
        </row>
        <row r="42">
          <cell r="A42" t="str">
            <v>2016-2017</v>
          </cell>
          <cell r="D42">
            <v>8.7301587301587297E-2</v>
          </cell>
          <cell r="F42">
            <v>0.17063492063492064</v>
          </cell>
        </row>
        <row r="43">
          <cell r="A43" t="str">
            <v>2017-2018</v>
          </cell>
          <cell r="D43">
            <v>8.7837837837837843E-2</v>
          </cell>
          <cell r="F43">
            <v>0.16216216216216217</v>
          </cell>
        </row>
        <row r="44">
          <cell r="A44" t="str">
            <v>2018-2019</v>
          </cell>
          <cell r="D44">
            <v>8.9020771513353122E-2</v>
          </cell>
          <cell r="F44">
            <v>0.13649851632047477</v>
          </cell>
        </row>
        <row r="45">
          <cell r="A45" t="str">
            <v>2019-2020</v>
          </cell>
          <cell r="D45">
            <v>9.6244131455399062E-2</v>
          </cell>
          <cell r="F45">
            <v>0.10563380281690141</v>
          </cell>
        </row>
        <row r="46">
          <cell r="A46" t="str">
            <v>2020-2021</v>
          </cell>
          <cell r="D46">
            <v>0.1012987012987013</v>
          </cell>
          <cell r="F46">
            <v>0.14025974025974025</v>
          </cell>
        </row>
        <row r="51">
          <cell r="D51" t="str">
            <v xml:space="preserve">Asset Gearing </v>
          </cell>
          <cell r="J51" t="str">
            <v xml:space="preserve">Income Gearing </v>
          </cell>
          <cell r="R51" t="str">
            <v xml:space="preserve">Asset Cover </v>
          </cell>
        </row>
        <row r="52">
          <cell r="A52" t="str">
            <v>2011-2012</v>
          </cell>
          <cell r="D52">
            <v>0.46666666666666667</v>
          </cell>
          <cell r="J52">
            <v>0.2</v>
          </cell>
          <cell r="R52">
            <v>1.7909523809523809</v>
          </cell>
        </row>
        <row r="53">
          <cell r="A53" t="str">
            <v>2012-2013</v>
          </cell>
          <cell r="D53">
            <v>0.58904109589041098</v>
          </cell>
          <cell r="J53">
            <v>7.6923076923076927E-2</v>
          </cell>
          <cell r="R53">
            <v>1.44</v>
          </cell>
        </row>
        <row r="54">
          <cell r="A54" t="str">
            <v>2013-2014</v>
          </cell>
          <cell r="D54">
            <v>0.5641025641025641</v>
          </cell>
          <cell r="J54">
            <v>0.16666666666666666</v>
          </cell>
          <cell r="R54">
            <v>1.4381818181818182</v>
          </cell>
        </row>
        <row r="55">
          <cell r="A55" t="str">
            <v>2014-2015</v>
          </cell>
          <cell r="D55">
            <v>0.48863636363636365</v>
          </cell>
          <cell r="J55">
            <v>0.2</v>
          </cell>
          <cell r="R55">
            <v>1.6625581395348838</v>
          </cell>
        </row>
        <row r="56">
          <cell r="A56" t="str">
            <v>2015-2016</v>
          </cell>
          <cell r="D56">
            <v>0.39603960396039606</v>
          </cell>
          <cell r="J56">
            <v>9.5238095238095233E-2</v>
          </cell>
          <cell r="R56">
            <v>2.1792500000000001</v>
          </cell>
        </row>
        <row r="57">
          <cell r="A57" t="str">
            <v>2016-2017</v>
          </cell>
          <cell r="D57">
            <v>0.45652173913043476</v>
          </cell>
          <cell r="J57">
            <v>6.9767441860465115E-2</v>
          </cell>
          <cell r="R57">
            <v>2.0460317460317463</v>
          </cell>
        </row>
        <row r="58">
          <cell r="A58" t="str">
            <v>2017-2018</v>
          </cell>
          <cell r="D58">
            <v>0.35064935064935066</v>
          </cell>
          <cell r="J58">
            <v>4.1666666666666664E-2</v>
          </cell>
          <cell r="R58">
            <v>2.5692592592592596</v>
          </cell>
        </row>
        <row r="59">
          <cell r="A59" t="str">
            <v>2018-2019</v>
          </cell>
          <cell r="D59">
            <v>0.22807017543859648</v>
          </cell>
          <cell r="J59">
            <v>8.6956521739130432E-2</v>
          </cell>
          <cell r="R59">
            <v>4.2935897435897434</v>
          </cell>
        </row>
        <row r="60">
          <cell r="A60" t="str">
            <v>2019-2020</v>
          </cell>
          <cell r="D60">
            <v>0.30212765957446808</v>
          </cell>
          <cell r="J60">
            <v>8.8888888888888892E-2</v>
          </cell>
          <cell r="R60">
            <v>2.8060563380281693</v>
          </cell>
        </row>
        <row r="61">
          <cell r="A61" t="str">
            <v>2020-2021</v>
          </cell>
          <cell r="D61">
            <v>0.45811518324607331</v>
          </cell>
          <cell r="J61">
            <v>5.5555555555555552E-2</v>
          </cell>
          <cell r="R61">
            <v>1.8733714285714287</v>
          </cell>
        </row>
        <row r="80">
          <cell r="C80" t="str">
            <v>Dividend Yield</v>
          </cell>
        </row>
        <row r="81">
          <cell r="A81" t="str">
            <v>2011-2012</v>
          </cell>
          <cell r="C81">
            <v>8.0677692617991126E-3</v>
          </cell>
        </row>
        <row r="82">
          <cell r="A82" t="str">
            <v>2012-2013</v>
          </cell>
          <cell r="C82">
            <v>5.9952038369304557E-3</v>
          </cell>
        </row>
        <row r="83">
          <cell r="A83" t="str">
            <v>2013-2014</v>
          </cell>
          <cell r="C83">
            <v>3.8321517532094273E-3</v>
          </cell>
        </row>
        <row r="84">
          <cell r="A84" t="str">
            <v>2014-2015</v>
          </cell>
          <cell r="C84">
            <v>9.5238095238095238E-4</v>
          </cell>
        </row>
        <row r="85">
          <cell r="A85" t="str">
            <v>2015-2016</v>
          </cell>
          <cell r="C85">
            <v>9.1743119266055051E-4</v>
          </cell>
        </row>
        <row r="86">
          <cell r="A86" t="str">
            <v>2016-2017</v>
          </cell>
          <cell r="C86">
            <v>3.572066440435792E-4</v>
          </cell>
        </row>
        <row r="87">
          <cell r="A87" t="str">
            <v>2017-2018</v>
          </cell>
          <cell r="C87">
            <v>2.3809382087011389E-4</v>
          </cell>
        </row>
        <row r="88">
          <cell r="A88" t="str">
            <v>2018-2019</v>
          </cell>
          <cell r="C88">
            <v>2.392272958344547E-4</v>
          </cell>
        </row>
        <row r="89">
          <cell r="A89" t="str">
            <v>2019-2020</v>
          </cell>
          <cell r="C89">
            <v>2.0989552450267882E-4</v>
          </cell>
        </row>
        <row r="90">
          <cell r="A90" t="str">
            <v>2020-2021</v>
          </cell>
          <cell r="C90">
            <v>1.2822074483430674E-4</v>
          </cell>
        </row>
        <row r="93">
          <cell r="C93" t="str">
            <v xml:space="preserve">Dividend Payout Ratio </v>
          </cell>
        </row>
        <row r="94">
          <cell r="A94" t="str">
            <v>2011-2012</v>
          </cell>
          <cell r="C94">
            <v>0.15455950540958269</v>
          </cell>
        </row>
        <row r="95">
          <cell r="A95" t="str">
            <v>2012-2013</v>
          </cell>
          <cell r="C95">
            <v>4.0535062829347386E-2</v>
          </cell>
        </row>
        <row r="96">
          <cell r="A96" t="str">
            <v>2013-2014</v>
          </cell>
          <cell r="C96">
            <v>5.9276822762299938E-2</v>
          </cell>
        </row>
        <row r="97">
          <cell r="A97" t="str">
            <v>2014-2015</v>
          </cell>
          <cell r="C97">
            <v>2.3781212841854936E-2</v>
          </cell>
        </row>
        <row r="98">
          <cell r="A98" t="str">
            <v>2015-2016</v>
          </cell>
          <cell r="C98">
            <v>3.1836994587710922E-2</v>
          </cell>
        </row>
        <row r="99">
          <cell r="A99" t="str">
            <v>2016-2017</v>
          </cell>
          <cell r="C99">
            <v>2.3337222870478413E-2</v>
          </cell>
        </row>
        <row r="100">
          <cell r="A100" t="str">
            <v>2017-2018</v>
          </cell>
          <cell r="C100">
            <v>1.9394879751745538E-2</v>
          </cell>
        </row>
        <row r="101">
          <cell r="A101" t="str">
            <v>2018-2019</v>
          </cell>
          <cell r="C101">
            <v>1.7072129748186084E-2</v>
          </cell>
        </row>
        <row r="102">
          <cell r="A102" t="str">
            <v>2019-2020</v>
          </cell>
          <cell r="C102">
            <v>1.2559658377292136E-2</v>
          </cell>
        </row>
        <row r="103">
          <cell r="A103" t="str">
            <v>2020-2021</v>
          </cell>
          <cell r="C103">
            <v>1.3063357282821686E-2</v>
          </cell>
        </row>
        <row r="139">
          <cell r="D139" t="str">
            <v>Equity Multiplier</v>
          </cell>
          <cell r="E139" t="str">
            <v xml:space="preserve">Return on Equity </v>
          </cell>
        </row>
        <row r="140">
          <cell r="A140" t="str">
            <v>2011-2012</v>
          </cell>
          <cell r="D140">
            <v>2.5416666666666665</v>
          </cell>
          <cell r="E140">
            <v>8.3333333333333329E-2</v>
          </cell>
        </row>
        <row r="141">
          <cell r="A141" t="str">
            <v>2012-2013</v>
          </cell>
          <cell r="D141">
            <v>3.1</v>
          </cell>
          <cell r="E141">
            <v>0.2</v>
          </cell>
        </row>
        <row r="142">
          <cell r="A142" t="str">
            <v>2013-2014</v>
          </cell>
          <cell r="D142">
            <v>3.2058823529411766</v>
          </cell>
          <cell r="E142">
            <v>0.11764705882352942</v>
          </cell>
        </row>
        <row r="143">
          <cell r="A143" t="str">
            <v>2014-2015</v>
          </cell>
          <cell r="D143">
            <v>2.5111111111111111</v>
          </cell>
          <cell r="E143">
            <v>0.24444444444444446</v>
          </cell>
        </row>
        <row r="144">
          <cell r="A144" t="str">
            <v>2015-2016</v>
          </cell>
          <cell r="D144">
            <v>2.1475409836065573</v>
          </cell>
          <cell r="E144">
            <v>0.26229508196721307</v>
          </cell>
        </row>
        <row r="145">
          <cell r="A145" t="str">
            <v>2016-2017</v>
          </cell>
          <cell r="D145">
            <v>2.2666666666666666</v>
          </cell>
          <cell r="E145">
            <v>0.29333333333333333</v>
          </cell>
        </row>
        <row r="146">
          <cell r="A146" t="str">
            <v>2017-2018</v>
          </cell>
          <cell r="D146">
            <v>1.92</v>
          </cell>
          <cell r="E146">
            <v>0.26</v>
          </cell>
        </row>
        <row r="147">
          <cell r="A147" t="str">
            <v>2018-2019</v>
          </cell>
          <cell r="D147">
            <v>1.7045454545454546</v>
          </cell>
          <cell r="E147">
            <v>0.22727272727272732</v>
          </cell>
        </row>
        <row r="148">
          <cell r="A148" t="str">
            <v>2019-2020</v>
          </cell>
          <cell r="D148">
            <v>1.8292682926829269</v>
          </cell>
          <cell r="E148">
            <v>0.25</v>
          </cell>
        </row>
        <row r="149">
          <cell r="A149" t="str">
            <v>2020-2021</v>
          </cell>
          <cell r="D149">
            <v>2.1642512077294684</v>
          </cell>
          <cell r="E149">
            <v>0.18840579710144928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54D6-AE26-4282-89C8-81C1BD23F31C}">
  <dimension ref="A4:T96"/>
  <sheetViews>
    <sheetView workbookViewId="0">
      <selection activeCell="A3" sqref="A3"/>
    </sheetView>
  </sheetViews>
  <sheetFormatPr baseColWidth="10" defaultColWidth="10.83203125" defaultRowHeight="15"/>
  <cols>
    <col min="1" max="1" width="6.83203125" bestFit="1" customWidth="1"/>
    <col min="2" max="2" width="9.33203125" bestFit="1" customWidth="1"/>
    <col min="3" max="3" width="20.83203125" bestFit="1" customWidth="1"/>
    <col min="4" max="4" width="18.33203125" bestFit="1" customWidth="1"/>
    <col min="5" max="5" width="15.1640625" bestFit="1" customWidth="1"/>
    <col min="6" max="7" width="13.83203125" bestFit="1" customWidth="1"/>
    <col min="8" max="8" width="9.1640625" bestFit="1" customWidth="1"/>
    <col min="9" max="9" width="6.83203125" bestFit="1" customWidth="1"/>
    <col min="10" max="10" width="9" bestFit="1" customWidth="1"/>
    <col min="11" max="11" width="7.5" bestFit="1" customWidth="1"/>
    <col min="12" max="12" width="3.83203125" bestFit="1" customWidth="1"/>
    <col min="13" max="13" width="6.83203125" bestFit="1" customWidth="1"/>
    <col min="14" max="14" width="6.6640625" bestFit="1" customWidth="1"/>
    <col min="15" max="15" width="8.1640625" bestFit="1" customWidth="1"/>
    <col min="16" max="16" width="4.83203125" bestFit="1" customWidth="1"/>
    <col min="17" max="17" width="7" bestFit="1" customWidth="1"/>
  </cols>
  <sheetData>
    <row r="4" spans="1:20" ht="80">
      <c r="A4" s="136" t="s">
        <v>100</v>
      </c>
      <c r="B4" s="136" t="s">
        <v>101</v>
      </c>
      <c r="C4" s="136" t="s">
        <v>102</v>
      </c>
      <c r="D4" s="136" t="s">
        <v>103</v>
      </c>
      <c r="E4" s="136" t="s">
        <v>126</v>
      </c>
      <c r="F4" s="136" t="s">
        <v>127</v>
      </c>
      <c r="G4" s="136" t="s">
        <v>128</v>
      </c>
      <c r="H4" s="136" t="s">
        <v>104</v>
      </c>
      <c r="I4" s="136" t="s">
        <v>105</v>
      </c>
      <c r="J4" s="136" t="s">
        <v>107</v>
      </c>
      <c r="K4" s="136" t="s">
        <v>25</v>
      </c>
      <c r="L4" s="136" t="s">
        <v>108</v>
      </c>
      <c r="M4" s="136" t="s">
        <v>109</v>
      </c>
      <c r="N4" s="136" t="s">
        <v>110</v>
      </c>
      <c r="O4" s="136" t="s">
        <v>16</v>
      </c>
      <c r="P4" s="136" t="s">
        <v>111</v>
      </c>
      <c r="Q4" s="136" t="s">
        <v>129</v>
      </c>
      <c r="R4" s="136"/>
      <c r="S4" s="136"/>
      <c r="T4" s="136"/>
    </row>
    <row r="5" spans="1:20">
      <c r="A5" s="1">
        <v>44621</v>
      </c>
      <c r="B5" s="137">
        <v>1275.67</v>
      </c>
      <c r="C5" s="137">
        <v>184.64</v>
      </c>
      <c r="D5">
        <v>641.38</v>
      </c>
      <c r="E5">
        <v>634.54999999999995</v>
      </c>
      <c r="F5">
        <v>267.74</v>
      </c>
      <c r="G5">
        <v>3116.63</v>
      </c>
      <c r="H5">
        <v>113</v>
      </c>
      <c r="I5">
        <v>396.1</v>
      </c>
      <c r="J5">
        <v>62</v>
      </c>
      <c r="K5">
        <v>7</v>
      </c>
      <c r="L5">
        <v>27</v>
      </c>
      <c r="M5">
        <v>173.23</v>
      </c>
      <c r="N5">
        <v>14.1</v>
      </c>
      <c r="O5">
        <v>1235</v>
      </c>
      <c r="P5">
        <v>115</v>
      </c>
      <c r="Q5">
        <v>14.1</v>
      </c>
    </row>
    <row r="6" spans="1:20">
      <c r="A6" s="1">
        <v>44256</v>
      </c>
      <c r="B6" s="137">
        <v>1091.82</v>
      </c>
      <c r="C6" s="137">
        <v>423.08</v>
      </c>
      <c r="D6">
        <v>625.91999999999996</v>
      </c>
      <c r="E6">
        <v>530.99</v>
      </c>
      <c r="F6">
        <v>-27.16</v>
      </c>
      <c r="G6">
        <v>3261.23</v>
      </c>
      <c r="H6">
        <v>68</v>
      </c>
      <c r="I6">
        <v>-15.45</v>
      </c>
      <c r="J6">
        <v>14</v>
      </c>
      <c r="K6">
        <v>6</v>
      </c>
      <c r="L6">
        <v>26</v>
      </c>
      <c r="M6">
        <v>276.23</v>
      </c>
      <c r="N6">
        <v>14.1</v>
      </c>
      <c r="O6">
        <v>1090</v>
      </c>
      <c r="P6">
        <v>193</v>
      </c>
      <c r="Q6">
        <v>14.1</v>
      </c>
    </row>
    <row r="7" spans="1:20">
      <c r="A7" s="1">
        <v>43891</v>
      </c>
      <c r="B7" s="137">
        <v>854.72</v>
      </c>
      <c r="C7" s="137">
        <v>225.94</v>
      </c>
      <c r="D7">
        <v>705.48</v>
      </c>
      <c r="E7">
        <v>588.48</v>
      </c>
      <c r="F7">
        <v>174.14</v>
      </c>
      <c r="G7">
        <v>3043.14</v>
      </c>
      <c r="H7">
        <v>61</v>
      </c>
      <c r="I7">
        <v>305.87</v>
      </c>
      <c r="J7">
        <v>-6</v>
      </c>
      <c r="K7">
        <v>7</v>
      </c>
      <c r="L7">
        <v>45</v>
      </c>
      <c r="M7">
        <v>-14.34</v>
      </c>
      <c r="N7">
        <v>14.1</v>
      </c>
      <c r="O7">
        <v>822</v>
      </c>
      <c r="P7">
        <v>315</v>
      </c>
      <c r="Q7">
        <v>14.1</v>
      </c>
    </row>
    <row r="8" spans="1:20">
      <c r="A8" s="1">
        <v>43525</v>
      </c>
      <c r="B8" s="137">
        <v>890.35</v>
      </c>
      <c r="C8" s="137">
        <v>394.46</v>
      </c>
      <c r="D8">
        <v>587.67999999999995</v>
      </c>
      <c r="E8">
        <v>593.47</v>
      </c>
      <c r="F8">
        <v>199.71</v>
      </c>
      <c r="G8">
        <v>2686.21</v>
      </c>
      <c r="H8">
        <v>67</v>
      </c>
      <c r="I8">
        <v>365.09</v>
      </c>
      <c r="J8">
        <v>-97</v>
      </c>
      <c r="K8">
        <v>10</v>
      </c>
      <c r="L8">
        <v>37</v>
      </c>
      <c r="M8">
        <v>218.69</v>
      </c>
      <c r="N8">
        <v>14.1</v>
      </c>
      <c r="O8">
        <v>867</v>
      </c>
      <c r="P8">
        <v>626</v>
      </c>
      <c r="Q8">
        <v>14.1</v>
      </c>
    </row>
    <row r="9" spans="1:20">
      <c r="A9" s="1">
        <v>43160</v>
      </c>
      <c r="B9" s="137">
        <v>793.83</v>
      </c>
      <c r="C9" s="137">
        <v>298.33999999999997</v>
      </c>
      <c r="D9">
        <v>589.97</v>
      </c>
      <c r="E9">
        <v>607.28</v>
      </c>
      <c r="F9">
        <v>124.74</v>
      </c>
      <c r="G9">
        <v>2475.58</v>
      </c>
      <c r="H9">
        <v>100</v>
      </c>
      <c r="I9">
        <v>234.39</v>
      </c>
      <c r="J9">
        <v>47</v>
      </c>
      <c r="K9">
        <v>8</v>
      </c>
      <c r="L9">
        <v>41</v>
      </c>
      <c r="M9">
        <v>274.60000000000002</v>
      </c>
      <c r="N9">
        <v>14.1</v>
      </c>
      <c r="O9">
        <v>707</v>
      </c>
      <c r="P9">
        <v>762</v>
      </c>
      <c r="Q9">
        <v>14.1</v>
      </c>
    </row>
    <row r="10" spans="1:20">
      <c r="A10" s="1">
        <v>42795</v>
      </c>
      <c r="B10" s="137">
        <v>723.49</v>
      </c>
      <c r="C10" s="137">
        <v>246.66</v>
      </c>
      <c r="D10">
        <v>620.24</v>
      </c>
      <c r="E10">
        <v>689.75</v>
      </c>
      <c r="F10">
        <v>38.229999999999997</v>
      </c>
      <c r="G10">
        <v>2126.96</v>
      </c>
      <c r="H10">
        <v>137</v>
      </c>
      <c r="I10">
        <v>83.93</v>
      </c>
      <c r="J10">
        <v>36</v>
      </c>
      <c r="K10">
        <v>8</v>
      </c>
      <c r="L10">
        <v>39</v>
      </c>
      <c r="M10">
        <v>200.87</v>
      </c>
      <c r="N10">
        <v>14.1</v>
      </c>
      <c r="O10">
        <v>517</v>
      </c>
      <c r="P10">
        <v>746</v>
      </c>
      <c r="Q10">
        <v>14.1</v>
      </c>
    </row>
    <row r="11" spans="1:20">
      <c r="A11" s="1">
        <v>42430</v>
      </c>
      <c r="B11" s="137">
        <v>857.17</v>
      </c>
      <c r="C11" s="137">
        <v>231.27</v>
      </c>
      <c r="D11">
        <v>796.97</v>
      </c>
      <c r="E11">
        <v>595.47</v>
      </c>
      <c r="F11">
        <v>18.7</v>
      </c>
      <c r="G11">
        <v>1730.81</v>
      </c>
      <c r="H11">
        <v>278</v>
      </c>
      <c r="I11">
        <v>67.89</v>
      </c>
      <c r="J11">
        <v>106</v>
      </c>
      <c r="K11">
        <v>6</v>
      </c>
      <c r="L11">
        <v>29</v>
      </c>
      <c r="M11">
        <v>99.03</v>
      </c>
      <c r="N11">
        <v>14.1</v>
      </c>
      <c r="O11">
        <v>405</v>
      </c>
      <c r="P11">
        <v>545</v>
      </c>
      <c r="Q11">
        <v>14.1</v>
      </c>
    </row>
    <row r="12" spans="1:20">
      <c r="A12" s="1">
        <v>42064</v>
      </c>
      <c r="B12" s="137">
        <v>772.24</v>
      </c>
      <c r="C12" s="137">
        <v>210.83</v>
      </c>
      <c r="D12">
        <v>769.39</v>
      </c>
      <c r="E12">
        <v>479.67</v>
      </c>
      <c r="F12">
        <v>34.04</v>
      </c>
      <c r="G12">
        <v>1736.12</v>
      </c>
      <c r="H12">
        <v>388</v>
      </c>
      <c r="I12">
        <v>134.78</v>
      </c>
      <c r="J12">
        <v>78</v>
      </c>
      <c r="K12">
        <v>7</v>
      </c>
      <c r="L12">
        <v>33</v>
      </c>
      <c r="M12">
        <v>107.52</v>
      </c>
      <c r="N12">
        <v>14.1</v>
      </c>
      <c r="O12">
        <v>362</v>
      </c>
      <c r="P12">
        <v>350</v>
      </c>
      <c r="Q12">
        <v>14.1</v>
      </c>
    </row>
    <row r="13" spans="1:20">
      <c r="A13" s="1">
        <v>41699</v>
      </c>
      <c r="B13" s="137">
        <v>676.06</v>
      </c>
      <c r="C13" s="137">
        <v>198.76</v>
      </c>
      <c r="D13">
        <v>594.1</v>
      </c>
      <c r="E13">
        <v>312.49</v>
      </c>
      <c r="F13">
        <v>24.78</v>
      </c>
      <c r="G13">
        <v>1426.42</v>
      </c>
      <c r="H13">
        <v>309</v>
      </c>
      <c r="I13">
        <v>158.9</v>
      </c>
      <c r="J13">
        <v>55</v>
      </c>
      <c r="K13">
        <v>4</v>
      </c>
      <c r="L13">
        <v>25</v>
      </c>
      <c r="M13">
        <v>82.56</v>
      </c>
      <c r="N13">
        <v>14.1</v>
      </c>
      <c r="O13">
        <v>358</v>
      </c>
      <c r="P13">
        <v>268</v>
      </c>
      <c r="Q13">
        <v>14.1</v>
      </c>
    </row>
    <row r="14" spans="1:20">
      <c r="A14" s="1">
        <v>41334</v>
      </c>
      <c r="B14" s="137">
        <v>492.78</v>
      </c>
      <c r="C14" s="137">
        <v>178.37</v>
      </c>
      <c r="D14">
        <v>351.19</v>
      </c>
      <c r="E14">
        <v>233.16</v>
      </c>
      <c r="F14">
        <v>41.06</v>
      </c>
      <c r="G14">
        <v>990.29</v>
      </c>
      <c r="H14">
        <v>-21</v>
      </c>
      <c r="I14">
        <v>160.44999999999999</v>
      </c>
      <c r="J14">
        <v>31</v>
      </c>
      <c r="K14">
        <v>4</v>
      </c>
      <c r="L14">
        <v>37</v>
      </c>
      <c r="M14">
        <v>67.13</v>
      </c>
      <c r="N14">
        <v>9.4</v>
      </c>
      <c r="O14">
        <v>328</v>
      </c>
      <c r="P14">
        <v>310</v>
      </c>
      <c r="Q14">
        <v>9.4</v>
      </c>
    </row>
    <row r="15" spans="1:20">
      <c r="A15" s="1">
        <v>40969</v>
      </c>
      <c r="B15" s="137">
        <v>271.98</v>
      </c>
      <c r="C15" s="137">
        <v>160.59</v>
      </c>
      <c r="D15">
        <v>204.24</v>
      </c>
      <c r="E15">
        <v>132.56</v>
      </c>
      <c r="F15">
        <v>73.03</v>
      </c>
      <c r="G15">
        <v>851.76</v>
      </c>
      <c r="H15">
        <v>389</v>
      </c>
      <c r="I15">
        <v>78.45</v>
      </c>
      <c r="J15">
        <v>22</v>
      </c>
      <c r="K15">
        <v>4</v>
      </c>
      <c r="L15">
        <v>28</v>
      </c>
      <c r="M15">
        <v>77.66</v>
      </c>
      <c r="N15">
        <v>9.4</v>
      </c>
      <c r="O15">
        <v>306</v>
      </c>
      <c r="P15">
        <v>186</v>
      </c>
      <c r="Q15">
        <v>9.4</v>
      </c>
    </row>
    <row r="16" spans="1:20" ht="16" thickBot="1">
      <c r="A16" s="1">
        <v>40603</v>
      </c>
      <c r="B16" s="137">
        <v>183.65</v>
      </c>
      <c r="C16" s="137">
        <v>122.34</v>
      </c>
      <c r="D16">
        <v>166.36</v>
      </c>
      <c r="E16">
        <v>81.72</v>
      </c>
      <c r="F16">
        <v>54.32</v>
      </c>
      <c r="G16">
        <v>705.48</v>
      </c>
      <c r="H16">
        <v>244</v>
      </c>
      <c r="I16">
        <v>57.89</v>
      </c>
      <c r="J16">
        <v>57</v>
      </c>
      <c r="K16">
        <v>4</v>
      </c>
      <c r="L16">
        <v>32</v>
      </c>
      <c r="M16">
        <v>120.03</v>
      </c>
      <c r="N16">
        <v>9.4</v>
      </c>
      <c r="O16">
        <v>265</v>
      </c>
      <c r="P16">
        <v>199</v>
      </c>
      <c r="Q16">
        <v>9.4</v>
      </c>
    </row>
    <row r="17" spans="2:11">
      <c r="C17" s="251" t="s">
        <v>7</v>
      </c>
      <c r="D17" s="252"/>
    </row>
    <row r="18" spans="2:11" ht="16">
      <c r="B18" s="136" t="s">
        <v>100</v>
      </c>
      <c r="C18" s="138" t="s">
        <v>6</v>
      </c>
      <c r="D18" s="139" t="s">
        <v>4</v>
      </c>
    </row>
    <row r="19" spans="2:11">
      <c r="B19" s="1">
        <v>44621</v>
      </c>
      <c r="C19">
        <f>B5/D5</f>
        <v>1.9889457108110637</v>
      </c>
      <c r="D19">
        <f>(B5-C5)/D5</f>
        <v>1.7010664504661825</v>
      </c>
    </row>
    <row r="20" spans="2:11">
      <c r="B20" s="1">
        <v>44256</v>
      </c>
      <c r="C20">
        <f t="shared" ref="C20:C30" si="0">B6/D6</f>
        <v>1.7443443251533743</v>
      </c>
      <c r="D20">
        <f t="shared" ref="D20:D30" si="1">(B6-C6)/D6</f>
        <v>1.0684112985685073</v>
      </c>
    </row>
    <row r="21" spans="2:11">
      <c r="B21" s="1">
        <v>43891</v>
      </c>
      <c r="C21">
        <f t="shared" si="0"/>
        <v>1.2115439133639507</v>
      </c>
      <c r="D21">
        <f t="shared" si="1"/>
        <v>0.89127969609343982</v>
      </c>
    </row>
    <row r="22" spans="2:11">
      <c r="B22" s="1">
        <v>43525</v>
      </c>
      <c r="C22">
        <f t="shared" si="0"/>
        <v>1.5150251837734823</v>
      </c>
      <c r="D22">
        <f t="shared" si="1"/>
        <v>0.84380955622107279</v>
      </c>
    </row>
    <row r="23" spans="2:11">
      <c r="B23" s="1">
        <v>43160</v>
      </c>
      <c r="C23">
        <f t="shared" si="0"/>
        <v>1.3455429937115446</v>
      </c>
      <c r="D23">
        <f t="shared" si="1"/>
        <v>0.83985626387782442</v>
      </c>
    </row>
    <row r="24" spans="2:11">
      <c r="B24" s="1">
        <v>42795</v>
      </c>
      <c r="C24">
        <f t="shared" si="0"/>
        <v>1.1664678189088096</v>
      </c>
      <c r="D24">
        <f t="shared" si="1"/>
        <v>0.76878305172191419</v>
      </c>
    </row>
    <row r="25" spans="2:11">
      <c r="B25" s="1">
        <v>42430</v>
      </c>
      <c r="C25">
        <f t="shared" si="0"/>
        <v>1.0755360929520559</v>
      </c>
      <c r="D25">
        <f t="shared" si="1"/>
        <v>0.78534951127395003</v>
      </c>
    </row>
    <row r="26" spans="2:11">
      <c r="B26" s="1">
        <v>42064</v>
      </c>
      <c r="C26">
        <f t="shared" si="0"/>
        <v>1.0037042332237227</v>
      </c>
      <c r="D26">
        <f t="shared" si="1"/>
        <v>0.72968195583514206</v>
      </c>
    </row>
    <row r="27" spans="2:11">
      <c r="B27" s="1">
        <v>41699</v>
      </c>
      <c r="C27">
        <f t="shared" si="0"/>
        <v>1.1379565729675138</v>
      </c>
      <c r="D27">
        <f t="shared" si="1"/>
        <v>0.80340010099309866</v>
      </c>
    </row>
    <row r="28" spans="2:11">
      <c r="B28" s="1">
        <v>41334</v>
      </c>
      <c r="C28">
        <f t="shared" si="0"/>
        <v>1.4031720720977248</v>
      </c>
      <c r="D28">
        <f t="shared" si="1"/>
        <v>0.89527036646829339</v>
      </c>
    </row>
    <row r="29" spans="2:11">
      <c r="B29" s="1">
        <v>40969</v>
      </c>
      <c r="C29">
        <f t="shared" si="0"/>
        <v>1.3316686251468861</v>
      </c>
      <c r="D29">
        <f t="shared" si="1"/>
        <v>0.54538777908343128</v>
      </c>
      <c r="K29" s="140"/>
    </row>
    <row r="30" spans="2:11">
      <c r="B30" s="1">
        <v>40603</v>
      </c>
      <c r="C30">
        <f t="shared" si="0"/>
        <v>1.1039312334695839</v>
      </c>
      <c r="D30">
        <f t="shared" si="1"/>
        <v>0.36853811012262561</v>
      </c>
      <c r="K30" s="140"/>
    </row>
    <row r="32" spans="2:11" ht="16" thickBot="1"/>
    <row r="33" spans="2:7">
      <c r="C33" s="253" t="s">
        <v>116</v>
      </c>
      <c r="D33" s="254"/>
      <c r="E33" s="254"/>
      <c r="F33" s="254"/>
      <c r="G33" s="255"/>
    </row>
    <row r="34" spans="2:7" ht="16">
      <c r="B34" s="136" t="s">
        <v>100</v>
      </c>
      <c r="C34" s="138" t="s">
        <v>77</v>
      </c>
      <c r="D34" s="141" t="s">
        <v>81</v>
      </c>
      <c r="E34" s="141" t="s">
        <v>117</v>
      </c>
      <c r="F34" s="141" t="s">
        <v>118</v>
      </c>
      <c r="G34" s="141" t="s">
        <v>119</v>
      </c>
    </row>
    <row r="35" spans="2:7">
      <c r="B35" s="1">
        <v>44621</v>
      </c>
      <c r="C35">
        <f>H5/G5</f>
        <v>3.6257111046226212E-2</v>
      </c>
      <c r="D35" s="142">
        <f t="shared" ref="D35:D46" si="2">(G5-B5)/G5</f>
        <v>0.59068930222708504</v>
      </c>
      <c r="E35">
        <f>M5/(O5+P5+Q5)</f>
        <v>0.12699215600029323</v>
      </c>
      <c r="F35">
        <f>J5/(N5+O5)</f>
        <v>4.9635737731166446E-2</v>
      </c>
      <c r="G35">
        <f>G5/(N5+O5+P5)</f>
        <v>2.2847518510373144</v>
      </c>
    </row>
    <row r="36" spans="2:7">
      <c r="B36" s="1">
        <v>44256</v>
      </c>
      <c r="C36">
        <f t="shared" ref="C36:C46" si="3">H6/G6</f>
        <v>2.0851028599638787E-2</v>
      </c>
      <c r="D36" s="142">
        <f t="shared" si="2"/>
        <v>0.66521220521091728</v>
      </c>
      <c r="E36">
        <f t="shared" ref="E36:E46" si="4">M6/(O6+P6+Q6)</f>
        <v>0.21295967928455789</v>
      </c>
      <c r="F36">
        <f t="shared" ref="F36:F46" si="5">J6/(N6+O6)</f>
        <v>1.2680010868580746E-2</v>
      </c>
      <c r="G36">
        <f t="shared" ref="G36:G46" si="6">G6/(N6+O6+P6)</f>
        <v>2.5142471667566113</v>
      </c>
    </row>
    <row r="37" spans="2:7">
      <c r="B37" s="1">
        <v>43891</v>
      </c>
      <c r="C37">
        <f t="shared" si="3"/>
        <v>2.0045085010876925E-2</v>
      </c>
      <c r="D37" s="142">
        <f t="shared" si="2"/>
        <v>0.7191322121230046</v>
      </c>
      <c r="E37">
        <f t="shared" si="4"/>
        <v>-1.2457649205108159E-2</v>
      </c>
      <c r="F37">
        <f t="shared" si="5"/>
        <v>-7.1761750986724078E-3</v>
      </c>
      <c r="G37">
        <f t="shared" si="6"/>
        <v>2.6436799583007558</v>
      </c>
    </row>
    <row r="38" spans="2:7">
      <c r="B38" s="1">
        <v>43525</v>
      </c>
      <c r="C38">
        <f t="shared" si="3"/>
        <v>2.494220481645143E-2</v>
      </c>
      <c r="D38" s="142">
        <f t="shared" si="2"/>
        <v>0.6685478797264548</v>
      </c>
      <c r="E38">
        <f t="shared" si="4"/>
        <v>0.14510649591931524</v>
      </c>
      <c r="F38">
        <f t="shared" si="5"/>
        <v>-0.11008966065145841</v>
      </c>
      <c r="G38">
        <f t="shared" si="6"/>
        <v>1.7823701147899942</v>
      </c>
    </row>
    <row r="39" spans="2:7">
      <c r="B39" s="1">
        <v>43160</v>
      </c>
      <c r="C39">
        <f t="shared" si="3"/>
        <v>4.039457420079335E-2</v>
      </c>
      <c r="D39" s="142">
        <f t="shared" si="2"/>
        <v>0.67933575162184212</v>
      </c>
      <c r="E39">
        <f t="shared" si="4"/>
        <v>0.18515272065268695</v>
      </c>
      <c r="F39">
        <f t="shared" si="5"/>
        <v>6.5178199972264594E-2</v>
      </c>
      <c r="G39">
        <f t="shared" si="6"/>
        <v>1.6691929067493763</v>
      </c>
    </row>
    <row r="40" spans="2:7">
      <c r="B40" s="1">
        <v>42795</v>
      </c>
      <c r="C40">
        <f t="shared" si="3"/>
        <v>6.4411178395456431E-2</v>
      </c>
      <c r="D40" s="142">
        <f t="shared" si="2"/>
        <v>0.65984785797570245</v>
      </c>
      <c r="E40">
        <f t="shared" si="4"/>
        <v>0.15728603868138755</v>
      </c>
      <c r="F40">
        <f t="shared" si="5"/>
        <v>6.7783844850310679E-2</v>
      </c>
      <c r="G40">
        <f t="shared" si="6"/>
        <v>1.6654608096468564</v>
      </c>
    </row>
    <row r="41" spans="2:7">
      <c r="B41" s="1">
        <v>42430</v>
      </c>
      <c r="C41">
        <f t="shared" si="3"/>
        <v>0.16061843876566465</v>
      </c>
      <c r="D41" s="142">
        <f t="shared" si="2"/>
        <v>0.50475788792530663</v>
      </c>
      <c r="E41">
        <f t="shared" si="4"/>
        <v>0.10271756041904366</v>
      </c>
      <c r="F41">
        <f t="shared" si="5"/>
        <v>0.25292293008828443</v>
      </c>
      <c r="G41">
        <f t="shared" si="6"/>
        <v>1.7952598278186909</v>
      </c>
    </row>
    <row r="42" spans="2:7">
      <c r="B42" s="1">
        <v>42064</v>
      </c>
      <c r="C42">
        <f t="shared" si="3"/>
        <v>0.2234868557472986</v>
      </c>
      <c r="D42" s="142">
        <f t="shared" si="2"/>
        <v>0.55519203741676837</v>
      </c>
      <c r="E42">
        <f t="shared" si="4"/>
        <v>0.14807877702795758</v>
      </c>
      <c r="F42">
        <f t="shared" si="5"/>
        <v>0.20739165115660727</v>
      </c>
      <c r="G42">
        <f t="shared" si="6"/>
        <v>2.3910205205894504</v>
      </c>
    </row>
    <row r="43" spans="2:7">
      <c r="B43" s="1">
        <v>41699</v>
      </c>
      <c r="C43">
        <f t="shared" si="3"/>
        <v>0.21662623911610884</v>
      </c>
      <c r="D43" s="142">
        <f t="shared" si="2"/>
        <v>0.52604422259923456</v>
      </c>
      <c r="E43">
        <f t="shared" si="4"/>
        <v>0.12897984689892203</v>
      </c>
      <c r="F43">
        <f t="shared" si="5"/>
        <v>0.14780972856758934</v>
      </c>
      <c r="G43">
        <f t="shared" si="6"/>
        <v>2.2284330573347915</v>
      </c>
    </row>
    <row r="44" spans="2:7">
      <c r="B44" s="1">
        <v>41334</v>
      </c>
      <c r="C44">
        <f t="shared" si="3"/>
        <v>-2.1205909380080584E-2</v>
      </c>
      <c r="D44" s="142">
        <f t="shared" si="2"/>
        <v>0.50238818931828055</v>
      </c>
      <c r="E44">
        <f t="shared" si="4"/>
        <v>0.10369168983626814</v>
      </c>
      <c r="F44">
        <f t="shared" si="5"/>
        <v>9.1879075281564915E-2</v>
      </c>
      <c r="G44">
        <f t="shared" si="6"/>
        <v>1.5296416434970652</v>
      </c>
    </row>
    <row r="45" spans="2:7">
      <c r="B45" s="1">
        <v>40969</v>
      </c>
      <c r="C45">
        <f t="shared" si="3"/>
        <v>0.45670141823987981</v>
      </c>
      <c r="D45" s="142">
        <f t="shared" si="2"/>
        <v>0.68068469991546909</v>
      </c>
      <c r="E45">
        <f t="shared" si="4"/>
        <v>0.15488631830873553</v>
      </c>
      <c r="F45">
        <f t="shared" si="5"/>
        <v>6.9752694990488279E-2</v>
      </c>
      <c r="G45">
        <f t="shared" si="6"/>
        <v>1.6987634623055445</v>
      </c>
    </row>
    <row r="46" spans="2:7">
      <c r="B46" s="1">
        <v>40603</v>
      </c>
      <c r="C46">
        <f t="shared" si="3"/>
        <v>0.34586380903781822</v>
      </c>
      <c r="D46" s="142">
        <f t="shared" si="2"/>
        <v>0.73968078471395371</v>
      </c>
      <c r="E46">
        <f t="shared" si="4"/>
        <v>0.25354879594423324</v>
      </c>
      <c r="F46">
        <f t="shared" si="5"/>
        <v>0.20772594752186591</v>
      </c>
      <c r="G46">
        <f t="shared" si="6"/>
        <v>1.4902408111533587</v>
      </c>
    </row>
    <row r="50" spans="2:4" ht="16" thickBot="1"/>
    <row r="51" spans="2:4">
      <c r="C51" s="143" t="s">
        <v>120</v>
      </c>
      <c r="D51" s="144"/>
    </row>
    <row r="52" spans="2:4" ht="16">
      <c r="B52" s="136" t="s">
        <v>100</v>
      </c>
      <c r="C52" s="145" t="s">
        <v>56</v>
      </c>
      <c r="D52" s="146" t="s">
        <v>22</v>
      </c>
    </row>
    <row r="53" spans="2:4">
      <c r="B53" s="1">
        <v>44621</v>
      </c>
      <c r="C53">
        <f>P5/Q5</f>
        <v>8.1560283687943258</v>
      </c>
      <c r="D53">
        <f>K5/M5</f>
        <v>4.0408705189632285E-2</v>
      </c>
    </row>
    <row r="54" spans="2:4">
      <c r="B54" s="1">
        <v>44256</v>
      </c>
      <c r="C54">
        <f t="shared" ref="C54:C64" si="7">P6/Q6</f>
        <v>13.687943262411348</v>
      </c>
      <c r="D54">
        <f t="shared" ref="D54:D64" si="8">K6/M6</f>
        <v>2.1721029576801939E-2</v>
      </c>
    </row>
    <row r="55" spans="2:4">
      <c r="B55" s="1">
        <v>43891</v>
      </c>
      <c r="C55">
        <f t="shared" si="7"/>
        <v>22.340425531914896</v>
      </c>
      <c r="D55">
        <f t="shared" si="8"/>
        <v>-0.48814504881450488</v>
      </c>
    </row>
    <row r="56" spans="2:4">
      <c r="B56" s="1">
        <v>43525</v>
      </c>
      <c r="C56">
        <f t="shared" si="7"/>
        <v>44.397163120567377</v>
      </c>
      <c r="D56">
        <f t="shared" si="8"/>
        <v>4.5726827929946499E-2</v>
      </c>
    </row>
    <row r="57" spans="2:4">
      <c r="B57" s="1">
        <v>43160</v>
      </c>
      <c r="C57">
        <f t="shared" si="7"/>
        <v>54.042553191489361</v>
      </c>
      <c r="D57">
        <f t="shared" si="8"/>
        <v>2.91332847778587E-2</v>
      </c>
    </row>
    <row r="58" spans="2:4">
      <c r="B58" s="1">
        <v>42795</v>
      </c>
      <c r="C58">
        <f t="shared" si="7"/>
        <v>52.907801418439718</v>
      </c>
      <c r="D58">
        <f t="shared" si="8"/>
        <v>3.9826753621745405E-2</v>
      </c>
    </row>
    <row r="59" spans="2:4">
      <c r="B59" s="1">
        <v>42430</v>
      </c>
      <c r="C59">
        <f t="shared" si="7"/>
        <v>38.652482269503544</v>
      </c>
      <c r="D59">
        <f t="shared" si="8"/>
        <v>6.0587700696758555E-2</v>
      </c>
    </row>
    <row r="60" spans="2:4">
      <c r="B60" s="1">
        <v>42064</v>
      </c>
      <c r="C60">
        <f t="shared" si="7"/>
        <v>24.822695035460992</v>
      </c>
      <c r="D60">
        <f t="shared" si="8"/>
        <v>6.5104166666666671E-2</v>
      </c>
    </row>
    <row r="61" spans="2:4">
      <c r="B61" s="1">
        <v>41699</v>
      </c>
      <c r="C61">
        <f t="shared" si="7"/>
        <v>19.00709219858156</v>
      </c>
      <c r="D61">
        <f t="shared" si="8"/>
        <v>4.8449612403100771E-2</v>
      </c>
    </row>
    <row r="62" spans="2:4">
      <c r="B62" s="1">
        <v>41334</v>
      </c>
      <c r="C62">
        <f t="shared" si="7"/>
        <v>32.978723404255319</v>
      </c>
      <c r="D62">
        <f t="shared" si="8"/>
        <v>5.9585878146879191E-2</v>
      </c>
    </row>
    <row r="63" spans="2:4">
      <c r="B63" s="1">
        <v>40969</v>
      </c>
      <c r="C63">
        <f t="shared" si="7"/>
        <v>19.787234042553191</v>
      </c>
      <c r="D63">
        <f t="shared" si="8"/>
        <v>5.1506567087303633E-2</v>
      </c>
    </row>
    <row r="64" spans="2:4">
      <c r="B64" s="1">
        <v>40603</v>
      </c>
      <c r="C64">
        <f t="shared" si="7"/>
        <v>21.170212765957444</v>
      </c>
      <c r="D64">
        <f t="shared" si="8"/>
        <v>3.3325002082812631E-2</v>
      </c>
    </row>
    <row r="67" spans="2:6">
      <c r="C67" s="147" t="s">
        <v>26</v>
      </c>
    </row>
    <row r="68" spans="2:6" ht="16">
      <c r="B68" s="136" t="s">
        <v>100</v>
      </c>
      <c r="C68" s="148" t="s">
        <v>121</v>
      </c>
      <c r="D68" s="55"/>
      <c r="E68" s="55"/>
      <c r="F68" s="55"/>
    </row>
    <row r="69" spans="2:6">
      <c r="B69" s="1">
        <v>44621</v>
      </c>
      <c r="C69">
        <v>43.9</v>
      </c>
    </row>
    <row r="70" spans="2:6">
      <c r="B70" s="1">
        <v>44256</v>
      </c>
      <c r="C70">
        <v>9.65</v>
      </c>
    </row>
    <row r="71" spans="2:6">
      <c r="B71" s="1">
        <v>43891</v>
      </c>
      <c r="C71">
        <v>-4</v>
      </c>
    </row>
    <row r="72" spans="2:6">
      <c r="B72" s="1">
        <v>43525</v>
      </c>
      <c r="C72">
        <v>-68.7</v>
      </c>
    </row>
    <row r="73" spans="2:6">
      <c r="B73" s="1">
        <v>43160</v>
      </c>
      <c r="C73">
        <v>33.35</v>
      </c>
    </row>
    <row r="74" spans="2:6">
      <c r="B74" s="1">
        <v>42795</v>
      </c>
      <c r="C74">
        <v>25.81</v>
      </c>
    </row>
    <row r="75" spans="2:6">
      <c r="B75" s="1">
        <v>42430</v>
      </c>
      <c r="C75">
        <v>75.599999999999994</v>
      </c>
    </row>
    <row r="76" spans="2:6">
      <c r="B76" s="1">
        <v>42064</v>
      </c>
      <c r="C76">
        <v>55.3</v>
      </c>
    </row>
    <row r="77" spans="2:6">
      <c r="B77" s="1">
        <v>41699</v>
      </c>
      <c r="C77">
        <v>39.11</v>
      </c>
    </row>
    <row r="78" spans="2:6">
      <c r="B78" s="1">
        <v>41334</v>
      </c>
      <c r="C78">
        <v>21.78</v>
      </c>
    </row>
    <row r="79" spans="2:6">
      <c r="B79" s="1">
        <v>40969</v>
      </c>
      <c r="C79">
        <v>15.35</v>
      </c>
    </row>
    <row r="80" spans="2:6">
      <c r="B80" s="1">
        <v>40603</v>
      </c>
      <c r="C80">
        <v>40.72</v>
      </c>
    </row>
    <row r="82" spans="2:5" ht="16" thickBot="1"/>
    <row r="83" spans="2:5">
      <c r="C83" s="251" t="s">
        <v>97</v>
      </c>
      <c r="D83" s="256"/>
      <c r="E83" s="252"/>
    </row>
    <row r="84" spans="2:5" ht="17" thickBot="1">
      <c r="B84" s="136" t="s">
        <v>100</v>
      </c>
      <c r="C84" s="149" t="s">
        <v>79</v>
      </c>
      <c r="D84" s="150" t="s">
        <v>123</v>
      </c>
      <c r="E84" s="151" t="s">
        <v>124</v>
      </c>
    </row>
    <row r="85" spans="2:5">
      <c r="B85" s="1">
        <v>44621</v>
      </c>
      <c r="C85">
        <f>(H5+K5)/G5</f>
        <v>3.8503126774753496E-2</v>
      </c>
      <c r="D85">
        <f>G5/B5</f>
        <v>2.4431318444425281</v>
      </c>
      <c r="E85">
        <f>B5/Q5</f>
        <v>90.473049645390077</v>
      </c>
    </row>
    <row r="86" spans="2:5">
      <c r="B86" s="1">
        <v>44256</v>
      </c>
      <c r="C86">
        <f t="shared" ref="C86:C96" si="9">(H6+K6)/G6</f>
        <v>2.2690825240783384E-2</v>
      </c>
      <c r="D86">
        <f t="shared" ref="D86:D96" si="10">G6/B6</f>
        <v>2.986966716125369</v>
      </c>
      <c r="E86">
        <f t="shared" ref="E86:E96" si="11">B6/Q6</f>
        <v>77.434042553191489</v>
      </c>
    </row>
    <row r="87" spans="2:5">
      <c r="B87" s="1">
        <v>43891</v>
      </c>
      <c r="C87">
        <f t="shared" si="9"/>
        <v>2.2345340667862802E-2</v>
      </c>
      <c r="D87">
        <f t="shared" si="10"/>
        <v>3.5603940471733431</v>
      </c>
      <c r="E87">
        <f t="shared" si="11"/>
        <v>60.618439716312061</v>
      </c>
    </row>
    <row r="88" spans="2:5">
      <c r="B88" s="1">
        <v>43525</v>
      </c>
      <c r="C88">
        <f t="shared" si="9"/>
        <v>2.8664921953235226E-2</v>
      </c>
      <c r="D88">
        <f t="shared" si="10"/>
        <v>3.0170270118492728</v>
      </c>
      <c r="E88">
        <f t="shared" si="11"/>
        <v>63.145390070921991</v>
      </c>
    </row>
    <row r="89" spans="2:5">
      <c r="B89" s="1">
        <v>43160</v>
      </c>
      <c r="C89">
        <f t="shared" si="9"/>
        <v>4.3626140136856818E-2</v>
      </c>
      <c r="D89">
        <f t="shared" si="10"/>
        <v>3.1185266366854361</v>
      </c>
      <c r="E89">
        <f t="shared" si="11"/>
        <v>56.300000000000004</v>
      </c>
    </row>
    <row r="90" spans="2:5">
      <c r="B90" s="1">
        <v>42795</v>
      </c>
      <c r="C90">
        <f t="shared" si="9"/>
        <v>6.8172415090081623E-2</v>
      </c>
      <c r="D90">
        <f t="shared" si="10"/>
        <v>2.9398609517754219</v>
      </c>
      <c r="E90">
        <f t="shared" si="11"/>
        <v>51.311347517730496</v>
      </c>
    </row>
    <row r="91" spans="2:5">
      <c r="B91" s="1">
        <v>42430</v>
      </c>
      <c r="C91">
        <f t="shared" si="9"/>
        <v>0.16408502377499554</v>
      </c>
      <c r="D91">
        <f t="shared" si="10"/>
        <v>2.019214391544268</v>
      </c>
      <c r="E91">
        <f t="shared" si="11"/>
        <v>60.792198581560285</v>
      </c>
    </row>
    <row r="92" spans="2:5">
      <c r="B92" s="1">
        <v>42064</v>
      </c>
      <c r="C92">
        <f t="shared" si="9"/>
        <v>0.22751883510356427</v>
      </c>
      <c r="D92">
        <f t="shared" si="10"/>
        <v>2.2481611934113745</v>
      </c>
      <c r="E92">
        <f t="shared" si="11"/>
        <v>54.768794326241135</v>
      </c>
    </row>
    <row r="93" spans="2:5">
      <c r="B93" s="1">
        <v>41699</v>
      </c>
      <c r="C93">
        <f t="shared" si="9"/>
        <v>0.21943046227618793</v>
      </c>
      <c r="D93">
        <f t="shared" si="10"/>
        <v>2.1099014880336067</v>
      </c>
      <c r="E93">
        <f t="shared" si="11"/>
        <v>47.94751773049645</v>
      </c>
    </row>
    <row r="94" spans="2:5">
      <c r="B94" s="1">
        <v>41334</v>
      </c>
      <c r="C94">
        <f t="shared" si="9"/>
        <v>-1.7166688545779518E-2</v>
      </c>
      <c r="D94">
        <f t="shared" si="10"/>
        <v>2.0095986038394416</v>
      </c>
      <c r="E94">
        <f t="shared" si="11"/>
        <v>52.423404255319141</v>
      </c>
    </row>
    <row r="95" spans="2:5">
      <c r="B95" s="1">
        <v>40969</v>
      </c>
      <c r="C95">
        <f t="shared" si="9"/>
        <v>0.46139757678219218</v>
      </c>
      <c r="D95">
        <f t="shared" si="10"/>
        <v>3.131700860357379</v>
      </c>
      <c r="E95">
        <f t="shared" si="11"/>
        <v>28.934042553191489</v>
      </c>
    </row>
    <row r="96" spans="2:5">
      <c r="B96" s="1">
        <v>40603</v>
      </c>
      <c r="C96">
        <f t="shared" si="9"/>
        <v>0.35153370754663493</v>
      </c>
      <c r="D96">
        <f t="shared" si="10"/>
        <v>3.8414375170160633</v>
      </c>
      <c r="E96">
        <f t="shared" si="11"/>
        <v>19.537234042553191</v>
      </c>
    </row>
  </sheetData>
  <mergeCells count="3">
    <mergeCell ref="C17:D17"/>
    <mergeCell ref="C33:G33"/>
    <mergeCell ref="C83:E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0A29-A25A-4331-BCDC-13B64E05E1BF}">
  <dimension ref="A1:AB228"/>
  <sheetViews>
    <sheetView workbookViewId="0">
      <selection activeCell="A4" sqref="A4"/>
    </sheetView>
  </sheetViews>
  <sheetFormatPr baseColWidth="10" defaultColWidth="8.83203125" defaultRowHeight="14"/>
  <cols>
    <col min="1" max="1" width="37.1640625" style="4" bestFit="1" customWidth="1"/>
    <col min="2" max="2" width="80.1640625" style="4" bestFit="1" customWidth="1"/>
    <col min="3" max="3" width="26.83203125" style="4" bestFit="1" customWidth="1"/>
    <col min="4" max="4" width="26.33203125" style="4" bestFit="1" customWidth="1"/>
    <col min="5" max="5" width="32.1640625" style="4" bestFit="1" customWidth="1"/>
    <col min="6" max="6" width="11.1640625" style="4" bestFit="1" customWidth="1"/>
    <col min="7" max="7" width="13.83203125" style="4" bestFit="1" customWidth="1"/>
    <col min="8" max="8" width="9.1640625" style="4" bestFit="1" customWidth="1"/>
    <col min="9" max="9" width="7.5" style="4" bestFit="1" customWidth="1"/>
    <col min="10" max="10" width="4.5" style="4" bestFit="1" customWidth="1"/>
    <col min="11" max="11" width="5.6640625" style="4" bestFit="1" customWidth="1"/>
    <col min="12" max="12" width="12.5" style="4" bestFit="1" customWidth="1"/>
    <col min="13" max="13" width="8.5" style="4" bestFit="1" customWidth="1"/>
    <col min="14" max="14" width="5.1640625" style="4" bestFit="1" customWidth="1"/>
    <col min="15" max="15" width="6.5" style="4" bestFit="1" customWidth="1"/>
    <col min="16" max="16" width="16.1640625" style="4" bestFit="1" customWidth="1"/>
    <col min="17" max="17" width="18.33203125" style="4" bestFit="1" customWidth="1"/>
    <col min="18" max="18" width="11.1640625" style="4" bestFit="1" customWidth="1"/>
    <col min="19" max="19" width="14.5" style="4" bestFit="1" customWidth="1"/>
    <col min="20" max="20" width="15.83203125" style="4" bestFit="1" customWidth="1"/>
    <col min="21" max="21" width="19.83203125" style="4" bestFit="1" customWidth="1"/>
    <col min="22" max="16384" width="8.83203125" style="4"/>
  </cols>
  <sheetData>
    <row r="1" spans="1:9" ht="23">
      <c r="A1" s="32" t="s">
        <v>68</v>
      </c>
    </row>
    <row r="2" spans="1:9" ht="24" thickBot="1">
      <c r="A2" s="33" t="s">
        <v>69</v>
      </c>
    </row>
    <row r="3" spans="1:9" ht="23">
      <c r="A3" s="34"/>
    </row>
    <row r="5" spans="1:9" ht="29" thickBot="1">
      <c r="A5" s="288" t="s">
        <v>70</v>
      </c>
      <c r="B5" s="288"/>
      <c r="C5" s="288"/>
      <c r="D5" s="288"/>
      <c r="E5" s="288"/>
      <c r="F5" s="288"/>
      <c r="G5" s="288"/>
      <c r="H5" s="288"/>
      <c r="I5" s="288"/>
    </row>
    <row r="6" spans="1:9" ht="26" thickBot="1">
      <c r="B6" s="289" t="s">
        <v>71</v>
      </c>
      <c r="C6" s="290"/>
      <c r="D6" s="290"/>
      <c r="E6" s="290"/>
      <c r="F6" s="291"/>
    </row>
    <row r="7" spans="1:9" ht="26" thickBot="1">
      <c r="B7" s="289" t="s">
        <v>72</v>
      </c>
      <c r="C7" s="292"/>
      <c r="D7" s="292"/>
      <c r="E7" s="292"/>
      <c r="F7" s="293"/>
    </row>
    <row r="8" spans="1:9" ht="15" thickBot="1"/>
    <row r="9" spans="1:9">
      <c r="C9" s="294" t="s">
        <v>73</v>
      </c>
      <c r="D9" s="295"/>
      <c r="E9" s="295"/>
      <c r="F9" s="296"/>
    </row>
    <row r="10" spans="1:9">
      <c r="C10" s="297"/>
      <c r="D10" s="298"/>
      <c r="E10" s="298"/>
      <c r="F10" s="299"/>
    </row>
    <row r="11" spans="1:9" ht="15" thickBot="1">
      <c r="C11" s="300"/>
      <c r="D11" s="301"/>
      <c r="E11" s="301"/>
      <c r="F11" s="302"/>
    </row>
    <row r="13" spans="1:9" ht="15" thickBot="1"/>
    <row r="14" spans="1:9" ht="26" thickBot="1">
      <c r="A14" s="35" t="s">
        <v>7</v>
      </c>
      <c r="B14" s="36"/>
    </row>
    <row r="15" spans="1:9" ht="24">
      <c r="A15" s="37" t="s">
        <v>6</v>
      </c>
      <c r="B15" s="38" t="s">
        <v>74</v>
      </c>
    </row>
    <row r="16" spans="1:9" ht="25" thickBot="1">
      <c r="A16" s="39" t="s">
        <v>4</v>
      </c>
      <c r="B16" s="40" t="s">
        <v>75</v>
      </c>
    </row>
    <row r="17" spans="1:2" ht="15" thickBot="1"/>
    <row r="18" spans="1:2" ht="27" thickBot="1">
      <c r="A18" s="41" t="s">
        <v>76</v>
      </c>
      <c r="B18" s="42"/>
    </row>
    <row r="19" spans="1:2" ht="24">
      <c r="A19" s="43" t="s">
        <v>77</v>
      </c>
      <c r="B19" s="44" t="s">
        <v>78</v>
      </c>
    </row>
    <row r="20" spans="1:2" ht="24">
      <c r="A20" s="45" t="s">
        <v>79</v>
      </c>
      <c r="B20" s="46" t="s">
        <v>80</v>
      </c>
    </row>
    <row r="21" spans="1:2" ht="24">
      <c r="A21" s="45" t="s">
        <v>81</v>
      </c>
      <c r="B21" s="46" t="s">
        <v>82</v>
      </c>
    </row>
    <row r="22" spans="1:2" ht="48">
      <c r="A22" s="45" t="s">
        <v>83</v>
      </c>
      <c r="B22" s="46" t="s">
        <v>84</v>
      </c>
    </row>
    <row r="23" spans="1:2" ht="24">
      <c r="A23" s="45" t="s">
        <v>85</v>
      </c>
      <c r="B23" s="46" t="s">
        <v>86</v>
      </c>
    </row>
    <row r="24" spans="1:2" ht="25" thickBot="1">
      <c r="A24" s="39" t="s">
        <v>87</v>
      </c>
      <c r="B24" s="40" t="s">
        <v>88</v>
      </c>
    </row>
    <row r="25" spans="1:2" ht="15" thickBot="1"/>
    <row r="26" spans="1:2" ht="27" thickBot="1">
      <c r="A26" s="41" t="s">
        <v>21</v>
      </c>
      <c r="B26" s="42"/>
    </row>
    <row r="27" spans="1:2" ht="26">
      <c r="A27" s="47" t="s">
        <v>56</v>
      </c>
      <c r="B27" s="48" t="s">
        <v>89</v>
      </c>
    </row>
    <row r="28" spans="1:2" ht="53" thickBot="1">
      <c r="A28" s="49" t="s">
        <v>22</v>
      </c>
      <c r="B28" s="50" t="s">
        <v>90</v>
      </c>
    </row>
    <row r="30" spans="1:2" ht="15" thickBot="1"/>
    <row r="31" spans="1:2" ht="25" thickBot="1">
      <c r="A31" s="51" t="s">
        <v>91</v>
      </c>
      <c r="B31" s="52"/>
    </row>
    <row r="32" spans="1:2" ht="24">
      <c r="A32" s="37" t="s">
        <v>92</v>
      </c>
      <c r="B32" s="38" t="s">
        <v>93</v>
      </c>
    </row>
    <row r="33" spans="1:18" ht="24">
      <c r="A33" s="45" t="s">
        <v>33</v>
      </c>
      <c r="B33" s="46" t="s">
        <v>94</v>
      </c>
    </row>
    <row r="34" spans="1:18" ht="25" thickBot="1">
      <c r="A34" s="39" t="s">
        <v>95</v>
      </c>
      <c r="B34" s="40" t="s">
        <v>96</v>
      </c>
    </row>
    <row r="35" spans="1:18" ht="15" thickBot="1"/>
    <row r="36" spans="1:18" ht="24" thickBot="1">
      <c r="A36" s="53" t="s">
        <v>97</v>
      </c>
      <c r="B36" s="54" t="s">
        <v>98</v>
      </c>
    </row>
    <row r="37" spans="1:18">
      <c r="B37" s="55"/>
    </row>
    <row r="38" spans="1:18" ht="15" thickBot="1"/>
    <row r="39" spans="1:18" ht="14" customHeight="1">
      <c r="B39" s="303" t="s">
        <v>70</v>
      </c>
      <c r="C39" s="304"/>
      <c r="D39" s="304"/>
      <c r="E39" s="304"/>
      <c r="F39" s="304"/>
      <c r="G39" s="304"/>
      <c r="H39" s="305"/>
    </row>
    <row r="40" spans="1:18" ht="14" customHeight="1">
      <c r="B40" s="306"/>
      <c r="C40" s="307"/>
      <c r="D40" s="307"/>
      <c r="E40" s="307"/>
      <c r="F40" s="307"/>
      <c r="G40" s="307"/>
      <c r="H40" s="308"/>
    </row>
    <row r="41" spans="1:18" ht="14.5" customHeight="1">
      <c r="B41" s="306"/>
      <c r="C41" s="307"/>
      <c r="D41" s="307"/>
      <c r="E41" s="307"/>
      <c r="F41" s="307"/>
      <c r="G41" s="307"/>
      <c r="H41" s="308"/>
    </row>
    <row r="42" spans="1:18" ht="14.5" customHeight="1" thickBot="1">
      <c r="B42" s="309"/>
      <c r="C42" s="310"/>
      <c r="D42" s="310"/>
      <c r="E42" s="310"/>
      <c r="F42" s="310"/>
      <c r="G42" s="310"/>
      <c r="H42" s="311"/>
    </row>
    <row r="43" spans="1:18" ht="14.5" customHeight="1">
      <c r="B43" s="56"/>
      <c r="C43" s="56"/>
      <c r="D43" s="56"/>
      <c r="E43" s="56"/>
      <c r="F43" s="56"/>
      <c r="G43" s="56"/>
      <c r="H43" s="56"/>
    </row>
    <row r="44" spans="1:18" ht="14.5" customHeight="1" thickBot="1">
      <c r="B44" s="56"/>
      <c r="C44" s="56"/>
      <c r="D44" s="56"/>
      <c r="E44" s="56"/>
      <c r="F44" s="56"/>
      <c r="G44" s="56"/>
      <c r="H44" s="56"/>
    </row>
    <row r="45" spans="1:18" ht="51" customHeight="1">
      <c r="C45" s="282" t="s">
        <v>99</v>
      </c>
      <c r="D45" s="283"/>
      <c r="E45" s="284"/>
    </row>
    <row r="46" spans="1:18" ht="15" thickBot="1">
      <c r="C46" s="285"/>
      <c r="D46" s="286"/>
      <c r="E46" s="287"/>
    </row>
    <row r="47" spans="1:18" ht="15" thickBot="1">
      <c r="B47" s="57"/>
      <c r="C47" s="57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</row>
    <row r="48" spans="1:18" s="55" customFormat="1">
      <c r="A48" s="60" t="s">
        <v>100</v>
      </c>
      <c r="B48" s="61" t="s">
        <v>101</v>
      </c>
      <c r="C48" s="61" t="s">
        <v>102</v>
      </c>
      <c r="D48" s="61" t="s">
        <v>103</v>
      </c>
      <c r="E48" s="61" t="s">
        <v>104</v>
      </c>
      <c r="F48" s="61" t="s">
        <v>105</v>
      </c>
      <c r="G48" s="61" t="s">
        <v>106</v>
      </c>
      <c r="H48" s="61" t="s">
        <v>107</v>
      </c>
      <c r="I48" s="61" t="s">
        <v>25</v>
      </c>
      <c r="J48" s="61" t="s">
        <v>108</v>
      </c>
      <c r="K48" s="61" t="s">
        <v>109</v>
      </c>
      <c r="L48" s="61" t="s">
        <v>110</v>
      </c>
      <c r="M48" s="61" t="s">
        <v>16</v>
      </c>
      <c r="N48" s="61" t="s">
        <v>111</v>
      </c>
      <c r="O48" s="61" t="s">
        <v>24</v>
      </c>
      <c r="P48" s="61" t="s">
        <v>112</v>
      </c>
      <c r="Q48" s="61" t="s">
        <v>113</v>
      </c>
      <c r="R48" s="62" t="s">
        <v>114</v>
      </c>
    </row>
    <row r="49" spans="1:28">
      <c r="A49" s="63">
        <v>44621</v>
      </c>
      <c r="B49" s="64">
        <v>3593.06</v>
      </c>
      <c r="C49" s="65">
        <v>1251.6400000000001</v>
      </c>
      <c r="D49" s="66">
        <v>761.5</v>
      </c>
      <c r="E49" s="67">
        <v>2145</v>
      </c>
      <c r="F49" s="68">
        <v>13371.62</v>
      </c>
      <c r="G49" s="67">
        <v>13372</v>
      </c>
      <c r="H49" s="67">
        <v>1603</v>
      </c>
      <c r="I49" s="69">
        <v>133</v>
      </c>
      <c r="J49" s="70">
        <v>0.27</v>
      </c>
      <c r="K49" s="67">
        <v>2089</v>
      </c>
      <c r="L49" s="69">
        <v>24</v>
      </c>
      <c r="M49" s="67">
        <v>2378</v>
      </c>
      <c r="N49" s="67">
        <v>2179</v>
      </c>
      <c r="O49" s="69">
        <v>24.09</v>
      </c>
      <c r="P49" s="71">
        <v>3206.4</v>
      </c>
      <c r="Q49" s="72">
        <v>56.5</v>
      </c>
      <c r="R49" s="73">
        <v>7003</v>
      </c>
      <c r="W49" s="74"/>
      <c r="X49" s="74"/>
      <c r="Y49" s="74"/>
      <c r="Z49" s="74"/>
      <c r="AA49" s="74"/>
      <c r="AB49" s="74"/>
    </row>
    <row r="50" spans="1:28">
      <c r="A50" s="63">
        <v>44256</v>
      </c>
      <c r="B50" s="75">
        <v>4014.93</v>
      </c>
      <c r="C50" s="66">
        <v>991.28</v>
      </c>
      <c r="D50" s="76">
        <v>3327.76</v>
      </c>
      <c r="E50" s="67">
        <v>2379</v>
      </c>
      <c r="F50" s="68">
        <v>12113.65</v>
      </c>
      <c r="G50" s="67">
        <v>12379</v>
      </c>
      <c r="H50" s="67">
        <v>1760</v>
      </c>
      <c r="I50" s="69">
        <v>98</v>
      </c>
      <c r="J50" s="70">
        <v>0.26</v>
      </c>
      <c r="K50" s="67">
        <v>2351</v>
      </c>
      <c r="L50" s="69">
        <v>24</v>
      </c>
      <c r="M50" s="67">
        <v>3295</v>
      </c>
      <c r="N50" s="67">
        <v>1798</v>
      </c>
      <c r="O50" s="69">
        <v>24.09</v>
      </c>
      <c r="P50" s="71">
        <v>3625.05</v>
      </c>
      <c r="Q50" s="72">
        <v>62</v>
      </c>
      <c r="R50" s="73">
        <v>7416</v>
      </c>
    </row>
    <row r="51" spans="1:28">
      <c r="A51" s="63">
        <v>43891</v>
      </c>
      <c r="B51" s="75">
        <v>3205.15</v>
      </c>
      <c r="C51" s="66">
        <v>633.53</v>
      </c>
      <c r="D51" s="76">
        <v>2215.06</v>
      </c>
      <c r="E51" s="67">
        <v>1908</v>
      </c>
      <c r="F51" s="68">
        <v>10820.57</v>
      </c>
      <c r="G51" s="67">
        <v>10987</v>
      </c>
      <c r="H51" s="67">
        <v>1484</v>
      </c>
      <c r="I51" s="69">
        <v>65</v>
      </c>
      <c r="J51" s="70">
        <v>0.3</v>
      </c>
      <c r="K51" s="67">
        <v>1771</v>
      </c>
      <c r="L51" s="69">
        <v>24</v>
      </c>
      <c r="M51" s="67">
        <v>4251</v>
      </c>
      <c r="N51" s="67">
        <v>1203</v>
      </c>
      <c r="O51" s="69">
        <v>24.05</v>
      </c>
      <c r="P51" s="71">
        <v>2688.95</v>
      </c>
      <c r="Q51" s="72">
        <v>12.5</v>
      </c>
      <c r="R51" s="73">
        <v>7253</v>
      </c>
    </row>
    <row r="52" spans="1:28">
      <c r="A52" s="63">
        <v>43525</v>
      </c>
      <c r="B52" s="75">
        <v>3070.27</v>
      </c>
      <c r="C52" s="66">
        <v>718.89</v>
      </c>
      <c r="D52" s="76">
        <v>1582.36</v>
      </c>
      <c r="E52" s="67">
        <v>1716</v>
      </c>
      <c r="F52" s="68">
        <v>10389.49</v>
      </c>
      <c r="G52" s="67">
        <v>10482</v>
      </c>
      <c r="H52" s="67">
        <v>1122</v>
      </c>
      <c r="I52" s="69">
        <v>2</v>
      </c>
      <c r="J52" s="70">
        <v>0.32</v>
      </c>
      <c r="K52" s="67">
        <v>1662</v>
      </c>
      <c r="L52" s="69">
        <v>24</v>
      </c>
      <c r="M52" s="67">
        <v>4015</v>
      </c>
      <c r="N52" s="69">
        <v>1</v>
      </c>
      <c r="O52" s="69">
        <v>24.03</v>
      </c>
      <c r="P52" s="71">
        <v>3085.5</v>
      </c>
      <c r="Q52" s="72">
        <v>15</v>
      </c>
      <c r="R52" s="73">
        <v>5653</v>
      </c>
    </row>
    <row r="53" spans="1:28">
      <c r="A53" s="63">
        <v>43160</v>
      </c>
      <c r="B53" s="75">
        <v>2767.52</v>
      </c>
      <c r="C53" s="66">
        <v>594.58000000000004</v>
      </c>
      <c r="D53" s="76">
        <v>1366.03</v>
      </c>
      <c r="E53" s="67">
        <v>1445</v>
      </c>
      <c r="F53" s="68">
        <v>9276.17</v>
      </c>
      <c r="G53" s="67">
        <v>9304</v>
      </c>
      <c r="H53" s="69">
        <v>948</v>
      </c>
      <c r="I53" s="69">
        <v>1</v>
      </c>
      <c r="J53" s="70">
        <v>0.28999999999999998</v>
      </c>
      <c r="K53" s="67">
        <v>1410</v>
      </c>
      <c r="L53" s="69">
        <v>24</v>
      </c>
      <c r="M53" s="67">
        <v>3211</v>
      </c>
      <c r="N53" s="69">
        <v>10</v>
      </c>
      <c r="O53" s="69">
        <v>24.01</v>
      </c>
      <c r="P53" s="71">
        <v>2485.3000000000002</v>
      </c>
      <c r="Q53" s="72">
        <v>25</v>
      </c>
      <c r="R53" s="73">
        <v>4627</v>
      </c>
    </row>
    <row r="54" spans="1:28">
      <c r="A54" s="63">
        <v>42795</v>
      </c>
      <c r="B54" s="75">
        <v>2004.88</v>
      </c>
      <c r="C54" s="66">
        <v>602.61</v>
      </c>
      <c r="D54" s="76">
        <v>1089.42</v>
      </c>
      <c r="E54" s="67">
        <v>1251</v>
      </c>
      <c r="F54" s="68">
        <v>8577.14</v>
      </c>
      <c r="G54" s="67">
        <v>8414</v>
      </c>
      <c r="H54" s="69">
        <v>844</v>
      </c>
      <c r="I54" s="69">
        <v>1</v>
      </c>
      <c r="J54" s="70">
        <v>0.34</v>
      </c>
      <c r="K54" s="67">
        <v>1206</v>
      </c>
      <c r="L54" s="69">
        <v>24</v>
      </c>
      <c r="M54" s="67">
        <v>2558</v>
      </c>
      <c r="N54" s="69">
        <v>1</v>
      </c>
      <c r="O54" s="69">
        <v>24</v>
      </c>
      <c r="P54" s="71">
        <v>1687</v>
      </c>
      <c r="Q54" s="77">
        <v>22</v>
      </c>
      <c r="R54" s="73">
        <v>3696</v>
      </c>
    </row>
    <row r="55" spans="1:28">
      <c r="A55" s="63">
        <v>42430</v>
      </c>
      <c r="B55" s="75">
        <v>1417.39</v>
      </c>
      <c r="C55" s="66">
        <v>384.01</v>
      </c>
      <c r="D55" s="76">
        <v>1342.7</v>
      </c>
      <c r="E55" s="67">
        <v>1149</v>
      </c>
      <c r="F55" s="68">
        <v>8097.81</v>
      </c>
      <c r="G55" s="67">
        <v>7732</v>
      </c>
      <c r="H55" s="69">
        <v>763</v>
      </c>
      <c r="I55" s="69">
        <v>1</v>
      </c>
      <c r="J55" s="70">
        <v>0.33</v>
      </c>
      <c r="K55" s="67">
        <v>1124</v>
      </c>
      <c r="L55" s="69">
        <v>24</v>
      </c>
      <c r="M55" s="67">
        <v>1992</v>
      </c>
      <c r="N55" s="69">
        <v>1</v>
      </c>
      <c r="O55" s="69">
        <v>24</v>
      </c>
      <c r="P55" s="71">
        <v>1343.25</v>
      </c>
      <c r="Q55" s="72">
        <v>20</v>
      </c>
      <c r="R55" s="73">
        <v>3100</v>
      </c>
    </row>
    <row r="56" spans="1:28">
      <c r="A56" s="63">
        <v>42064</v>
      </c>
      <c r="B56" s="75">
        <v>1429.3</v>
      </c>
      <c r="C56" s="66">
        <v>345.74</v>
      </c>
      <c r="D56" s="76">
        <v>1202.45</v>
      </c>
      <c r="E56" s="69">
        <v>883</v>
      </c>
      <c r="F56" s="68">
        <v>7269.26</v>
      </c>
      <c r="G56" s="67">
        <v>7176</v>
      </c>
      <c r="H56" s="69">
        <v>622</v>
      </c>
      <c r="I56" s="69">
        <v>1</v>
      </c>
      <c r="J56" s="70">
        <v>0.34</v>
      </c>
      <c r="K56" s="69">
        <v>778</v>
      </c>
      <c r="L56" s="69">
        <v>24</v>
      </c>
      <c r="M56" s="67">
        <v>1215</v>
      </c>
      <c r="N56" s="69">
        <v>1</v>
      </c>
      <c r="O56" s="69">
        <v>23.99</v>
      </c>
      <c r="P56" s="71">
        <v>1079.28</v>
      </c>
      <c r="Q56" s="77">
        <v>16</v>
      </c>
      <c r="R56" s="73">
        <v>2462</v>
      </c>
    </row>
    <row r="57" spans="1:28">
      <c r="A57" s="63">
        <v>41699</v>
      </c>
      <c r="B57" s="78">
        <v>860.06</v>
      </c>
      <c r="C57" s="66">
        <v>366.86</v>
      </c>
      <c r="D57" s="66">
        <v>958.43</v>
      </c>
      <c r="E57" s="69">
        <v>543</v>
      </c>
      <c r="F57" s="68">
        <v>6347.85</v>
      </c>
      <c r="G57" s="67">
        <v>6307</v>
      </c>
      <c r="H57" s="69">
        <v>370</v>
      </c>
      <c r="I57" s="69">
        <v>5</v>
      </c>
      <c r="J57" s="70">
        <v>0.35</v>
      </c>
      <c r="K57" s="69">
        <v>597</v>
      </c>
      <c r="L57" s="69">
        <v>24</v>
      </c>
      <c r="M57" s="69">
        <v>834</v>
      </c>
      <c r="N57" s="69">
        <v>0</v>
      </c>
      <c r="O57" s="69">
        <v>23.99</v>
      </c>
      <c r="P57" s="77">
        <v>421.7</v>
      </c>
      <c r="Q57" s="77">
        <v>12</v>
      </c>
      <c r="R57" s="73">
        <v>1844</v>
      </c>
    </row>
    <row r="58" spans="1:28">
      <c r="A58" s="63">
        <v>41334</v>
      </c>
      <c r="B58" s="78">
        <v>715.38</v>
      </c>
      <c r="C58" s="66">
        <v>331.49</v>
      </c>
      <c r="D58" s="66">
        <v>867.74</v>
      </c>
      <c r="E58" s="69">
        <v>332</v>
      </c>
      <c r="F58" s="68">
        <v>5649.66</v>
      </c>
      <c r="G58" s="67">
        <v>5615</v>
      </c>
      <c r="H58" s="69">
        <v>234</v>
      </c>
      <c r="I58" s="69">
        <v>38</v>
      </c>
      <c r="J58" s="70">
        <v>0.22</v>
      </c>
      <c r="K58" s="69">
        <v>372</v>
      </c>
      <c r="L58" s="69">
        <v>24</v>
      </c>
      <c r="M58" s="69">
        <v>617</v>
      </c>
      <c r="N58" s="69">
        <v>215</v>
      </c>
      <c r="O58" s="69">
        <v>23.91</v>
      </c>
      <c r="P58" s="77">
        <v>262.48</v>
      </c>
      <c r="Q58" s="77">
        <v>8.5</v>
      </c>
      <c r="R58" s="73">
        <v>1683</v>
      </c>
    </row>
    <row r="59" spans="1:28">
      <c r="A59" s="63">
        <v>40969</v>
      </c>
      <c r="B59" s="78">
        <v>857.98</v>
      </c>
      <c r="C59" s="66">
        <v>382.28</v>
      </c>
      <c r="D59" s="66">
        <v>979.26</v>
      </c>
      <c r="E59" s="69">
        <v>252</v>
      </c>
      <c r="F59" s="68">
        <v>5005.66</v>
      </c>
      <c r="G59" s="67">
        <v>4974</v>
      </c>
      <c r="H59" s="69">
        <v>187</v>
      </c>
      <c r="I59" s="69">
        <v>38</v>
      </c>
      <c r="J59" s="70">
        <v>0.26</v>
      </c>
      <c r="K59" s="69">
        <v>254</v>
      </c>
      <c r="L59" s="69">
        <v>24</v>
      </c>
      <c r="M59" s="69">
        <v>496</v>
      </c>
      <c r="N59" s="69">
        <v>434</v>
      </c>
      <c r="O59" s="69">
        <v>23.89</v>
      </c>
      <c r="P59" s="77">
        <v>296.5</v>
      </c>
      <c r="Q59" s="77">
        <v>8.5</v>
      </c>
      <c r="R59" s="73">
        <v>1672</v>
      </c>
    </row>
    <row r="60" spans="1:28" ht="15" thickBot="1">
      <c r="A60" s="79">
        <v>40603</v>
      </c>
      <c r="B60" s="80">
        <v>703.9</v>
      </c>
      <c r="C60" s="80">
        <v>311.2</v>
      </c>
      <c r="D60" s="81">
        <v>455.71</v>
      </c>
      <c r="E60" s="82">
        <v>198</v>
      </c>
      <c r="F60" s="83">
        <v>4230.59</v>
      </c>
      <c r="G60" s="84">
        <v>4224</v>
      </c>
      <c r="H60" s="82">
        <v>145</v>
      </c>
      <c r="I60" s="82">
        <v>38</v>
      </c>
      <c r="J60" s="85">
        <v>0.25</v>
      </c>
      <c r="K60" s="82">
        <v>210</v>
      </c>
      <c r="L60" s="82">
        <v>24</v>
      </c>
      <c r="M60" s="82">
        <v>427</v>
      </c>
      <c r="N60" s="82">
        <v>431</v>
      </c>
      <c r="O60" s="82">
        <v>23.89</v>
      </c>
      <c r="P60" s="86">
        <v>186.25</v>
      </c>
      <c r="Q60" s="87">
        <v>6.5</v>
      </c>
      <c r="R60" s="88">
        <v>1482</v>
      </c>
    </row>
    <row r="61" spans="1:28" ht="15" thickBot="1">
      <c r="A61" s="89"/>
      <c r="B61" s="90"/>
      <c r="C61" s="90"/>
      <c r="D61" s="91"/>
      <c r="E61" s="74"/>
      <c r="F61" s="92"/>
      <c r="G61" s="93"/>
      <c r="H61" s="74"/>
      <c r="I61" s="74"/>
      <c r="J61" s="94"/>
      <c r="K61" s="74"/>
      <c r="L61" s="74"/>
      <c r="M61" s="74"/>
      <c r="N61" s="74"/>
      <c r="O61" s="74"/>
      <c r="P61" s="95"/>
      <c r="R61" s="96"/>
    </row>
    <row r="62" spans="1:28">
      <c r="A62" s="89"/>
      <c r="B62" s="90"/>
      <c r="C62" s="267" t="s">
        <v>115</v>
      </c>
      <c r="D62" s="268"/>
      <c r="E62" s="268"/>
      <c r="F62" s="269"/>
      <c r="G62" s="93"/>
      <c r="H62" s="74"/>
      <c r="I62" s="74"/>
      <c r="J62" s="94"/>
      <c r="K62" s="74"/>
      <c r="L62" s="74"/>
      <c r="M62" s="74"/>
      <c r="N62" s="74"/>
      <c r="O62" s="74"/>
      <c r="P62" s="95"/>
      <c r="R62" s="96"/>
    </row>
    <row r="63" spans="1:28">
      <c r="A63" s="89"/>
      <c r="B63" s="90"/>
      <c r="C63" s="270"/>
      <c r="D63" s="271"/>
      <c r="E63" s="271"/>
      <c r="F63" s="272"/>
      <c r="G63" s="93"/>
      <c r="H63" s="74"/>
      <c r="I63" s="74"/>
      <c r="J63" s="94"/>
      <c r="K63" s="74"/>
      <c r="L63" s="74"/>
      <c r="M63" s="74"/>
      <c r="N63" s="74"/>
      <c r="O63" s="74"/>
      <c r="P63" s="95"/>
      <c r="R63" s="96"/>
    </row>
    <row r="64" spans="1:28" ht="15" thickBot="1">
      <c r="A64" s="89"/>
      <c r="B64" s="90"/>
      <c r="C64" s="273"/>
      <c r="D64" s="274"/>
      <c r="E64" s="274"/>
      <c r="F64" s="275"/>
      <c r="G64" s="93"/>
      <c r="H64" s="74"/>
      <c r="I64" s="74"/>
      <c r="J64" s="94"/>
      <c r="K64" s="74"/>
      <c r="L64" s="74"/>
      <c r="M64" s="74"/>
      <c r="N64" s="74"/>
      <c r="O64" s="74"/>
      <c r="P64" s="95"/>
      <c r="R64" s="96"/>
    </row>
    <row r="66" spans="1:3" ht="15" thickBot="1"/>
    <row r="67" spans="1:3" s="55" customFormat="1" ht="14.5" customHeight="1" thickBot="1">
      <c r="A67" s="276" t="s">
        <v>7</v>
      </c>
      <c r="B67" s="277"/>
      <c r="C67" s="278"/>
    </row>
    <row r="68" spans="1:3" s="55" customFormat="1" ht="14.5" customHeight="1" thickBot="1">
      <c r="A68" s="97" t="s">
        <v>100</v>
      </c>
      <c r="B68" s="98" t="s">
        <v>6</v>
      </c>
      <c r="C68" s="99" t="s">
        <v>4</v>
      </c>
    </row>
    <row r="69" spans="1:3">
      <c r="A69" s="100">
        <v>44621</v>
      </c>
      <c r="B69" s="101">
        <f t="shared" ref="B69:B80" si="0">B49/D49</f>
        <v>4.718397898883782</v>
      </c>
      <c r="C69" s="102">
        <f t="shared" ref="C69:C80" si="1">(B49-C49)/D49</f>
        <v>3.074747209455023</v>
      </c>
    </row>
    <row r="70" spans="1:3">
      <c r="A70" s="103">
        <v>44256</v>
      </c>
      <c r="B70" s="104">
        <f t="shared" si="0"/>
        <v>1.2064962617496453</v>
      </c>
      <c r="C70" s="105">
        <f t="shared" si="1"/>
        <v>0.90861420294732775</v>
      </c>
    </row>
    <row r="71" spans="1:3">
      <c r="A71" s="103">
        <v>43891</v>
      </c>
      <c r="B71" s="104">
        <f t="shared" si="0"/>
        <v>1.4469811201502443</v>
      </c>
      <c r="C71" s="105">
        <f t="shared" si="1"/>
        <v>1.16097080891714</v>
      </c>
    </row>
    <row r="72" spans="1:3">
      <c r="A72" s="103">
        <v>43525</v>
      </c>
      <c r="B72" s="104">
        <f t="shared" si="0"/>
        <v>1.940310675194014</v>
      </c>
      <c r="C72" s="105">
        <f t="shared" si="1"/>
        <v>1.4859956015066105</v>
      </c>
    </row>
    <row r="73" spans="1:3">
      <c r="A73" s="103">
        <v>43160</v>
      </c>
      <c r="B73" s="104">
        <f t="shared" si="0"/>
        <v>2.025958434295001</v>
      </c>
      <c r="C73" s="105">
        <f t="shared" si="1"/>
        <v>1.5906971296384413</v>
      </c>
    </row>
    <row r="74" spans="1:3">
      <c r="A74" s="103">
        <v>42795</v>
      </c>
      <c r="B74" s="104">
        <f t="shared" si="0"/>
        <v>1.8403187016944795</v>
      </c>
      <c r="C74" s="105">
        <f t="shared" si="1"/>
        <v>1.2871711552936425</v>
      </c>
    </row>
    <row r="75" spans="1:3">
      <c r="A75" s="103">
        <v>42430</v>
      </c>
      <c r="B75" s="104">
        <f t="shared" si="0"/>
        <v>1.055626722276011</v>
      </c>
      <c r="C75" s="105">
        <f t="shared" si="1"/>
        <v>0.76962836076562158</v>
      </c>
    </row>
    <row r="76" spans="1:3">
      <c r="A76" s="103">
        <v>42064</v>
      </c>
      <c r="B76" s="104">
        <f t="shared" si="0"/>
        <v>1.1886564929934715</v>
      </c>
      <c r="C76" s="105">
        <f t="shared" si="1"/>
        <v>0.90112686598195346</v>
      </c>
    </row>
    <row r="77" spans="1:3">
      <c r="A77" s="103">
        <v>41699</v>
      </c>
      <c r="B77" s="104">
        <f t="shared" si="0"/>
        <v>0.89736339638784257</v>
      </c>
      <c r="C77" s="105">
        <f t="shared" si="1"/>
        <v>0.51459157163277436</v>
      </c>
    </row>
    <row r="78" spans="1:3">
      <c r="A78" s="103">
        <v>41334</v>
      </c>
      <c r="B78" s="104">
        <f t="shared" si="0"/>
        <v>0.8244174522322355</v>
      </c>
      <c r="C78" s="105">
        <f t="shared" si="1"/>
        <v>0.44240210201212343</v>
      </c>
    </row>
    <row r="79" spans="1:3">
      <c r="A79" s="103">
        <v>40969</v>
      </c>
      <c r="B79" s="104">
        <f t="shared" si="0"/>
        <v>0.87615137961317735</v>
      </c>
      <c r="C79" s="105">
        <f t="shared" si="1"/>
        <v>0.48577497293874972</v>
      </c>
    </row>
    <row r="80" spans="1:3" ht="15" thickBot="1">
      <c r="A80" s="106">
        <v>40603</v>
      </c>
      <c r="B80" s="107">
        <f t="shared" si="0"/>
        <v>1.5446226767022888</v>
      </c>
      <c r="C80" s="108">
        <f t="shared" si="1"/>
        <v>0.86173224199600629</v>
      </c>
    </row>
    <row r="84" spans="1:7" ht="15" thickBot="1"/>
    <row r="85" spans="1:7" ht="15" customHeight="1" thickBot="1">
      <c r="A85" s="276" t="s">
        <v>116</v>
      </c>
      <c r="B85" s="277"/>
      <c r="C85" s="277"/>
      <c r="D85" s="277"/>
      <c r="E85" s="277"/>
      <c r="F85" s="277"/>
      <c r="G85" s="278"/>
    </row>
    <row r="86" spans="1:7" ht="15" thickBot="1">
      <c r="A86" s="109" t="s">
        <v>100</v>
      </c>
      <c r="B86" s="110" t="s">
        <v>77</v>
      </c>
      <c r="C86" s="110" t="s">
        <v>79</v>
      </c>
      <c r="D86" s="110" t="s">
        <v>81</v>
      </c>
      <c r="E86" s="110" t="s">
        <v>117</v>
      </c>
      <c r="F86" s="110" t="s">
        <v>118</v>
      </c>
      <c r="G86" s="111" t="s">
        <v>119</v>
      </c>
    </row>
    <row r="87" spans="1:7">
      <c r="A87" s="112">
        <v>44621</v>
      </c>
      <c r="B87" s="113">
        <f t="shared" ref="B87:B98" si="2">E49/G49</f>
        <v>0.1604098115465151</v>
      </c>
      <c r="C87" s="113">
        <f t="shared" ref="C87:C98" si="3">K49/G49</f>
        <v>0.1562219563266527</v>
      </c>
      <c r="D87" s="114">
        <f t="shared" ref="D87:D98" si="4">F49/G49</f>
        <v>0.99997158241100814</v>
      </c>
      <c r="E87" s="113">
        <f t="shared" ref="E87:E98" si="5">K49/(L49+M49+N49)</f>
        <v>0.45601397074874483</v>
      </c>
      <c r="F87" s="113">
        <f t="shared" ref="F87:F98" si="6">H49/(L49+M49)</f>
        <v>0.66736053288925901</v>
      </c>
      <c r="G87" s="115">
        <f t="shared" ref="G87:G98" si="7">G49/(L49+M49+N49)</f>
        <v>2.9190133158698974</v>
      </c>
    </row>
    <row r="88" spans="1:7">
      <c r="A88" s="63">
        <v>44256</v>
      </c>
      <c r="B88" s="116">
        <f t="shared" si="2"/>
        <v>0.19218030535584457</v>
      </c>
      <c r="C88" s="116">
        <f t="shared" si="3"/>
        <v>0.18991841021084094</v>
      </c>
      <c r="D88" s="117">
        <f t="shared" si="4"/>
        <v>0.97856450440261733</v>
      </c>
      <c r="E88" s="116">
        <f t="shared" si="5"/>
        <v>0.45944889583740472</v>
      </c>
      <c r="F88" s="116">
        <f t="shared" si="6"/>
        <v>0.53028020488098826</v>
      </c>
      <c r="G88" s="118">
        <f t="shared" si="7"/>
        <v>2.4191909321868281</v>
      </c>
    </row>
    <row r="89" spans="1:7">
      <c r="A89" s="63">
        <v>43891</v>
      </c>
      <c r="B89" s="116">
        <f t="shared" si="2"/>
        <v>0.17365977973969238</v>
      </c>
      <c r="C89" s="116">
        <f t="shared" si="3"/>
        <v>0.16119049786110859</v>
      </c>
      <c r="D89" s="117">
        <f t="shared" si="4"/>
        <v>0.98485209793392192</v>
      </c>
      <c r="E89" s="116">
        <f t="shared" si="5"/>
        <v>0.32329317269076308</v>
      </c>
      <c r="F89" s="116">
        <f t="shared" si="6"/>
        <v>0.34713450292397663</v>
      </c>
      <c r="G89" s="118">
        <f t="shared" si="7"/>
        <v>2.0056589996349032</v>
      </c>
    </row>
    <row r="90" spans="1:7">
      <c r="A90" s="63">
        <v>43525</v>
      </c>
      <c r="B90" s="116">
        <f t="shared" si="2"/>
        <v>0.16370921579851175</v>
      </c>
      <c r="C90" s="116">
        <f t="shared" si="3"/>
        <v>0.15855752718946767</v>
      </c>
      <c r="D90" s="117">
        <f t="shared" si="4"/>
        <v>0.9911743941995802</v>
      </c>
      <c r="E90" s="116">
        <f t="shared" si="5"/>
        <v>0.41138613861386136</v>
      </c>
      <c r="F90" s="116">
        <f t="shared" si="6"/>
        <v>0.27779153255756378</v>
      </c>
      <c r="G90" s="118">
        <f t="shared" si="7"/>
        <v>2.5945544554455444</v>
      </c>
    </row>
    <row r="91" spans="1:7">
      <c r="A91" s="63">
        <v>43160</v>
      </c>
      <c r="B91" s="116">
        <f t="shared" si="2"/>
        <v>0.15530954428202923</v>
      </c>
      <c r="C91" s="116">
        <f t="shared" si="3"/>
        <v>0.15154772141014616</v>
      </c>
      <c r="D91" s="117">
        <f t="shared" si="4"/>
        <v>0.9970088134135856</v>
      </c>
      <c r="E91" s="116">
        <f t="shared" si="5"/>
        <v>0.43451463790446843</v>
      </c>
      <c r="F91" s="116">
        <f t="shared" si="6"/>
        <v>0.2930448222565688</v>
      </c>
      <c r="G91" s="118">
        <f t="shared" si="7"/>
        <v>2.8671802773497688</v>
      </c>
    </row>
    <row r="92" spans="1:7">
      <c r="A92" s="63">
        <v>42795</v>
      </c>
      <c r="B92" s="116">
        <f t="shared" si="2"/>
        <v>0.14868077014499642</v>
      </c>
      <c r="C92" s="116">
        <f t="shared" si="3"/>
        <v>0.14333254100309009</v>
      </c>
      <c r="D92" s="117">
        <f t="shared" si="4"/>
        <v>1.0193891133824577</v>
      </c>
      <c r="E92" s="116">
        <f t="shared" si="5"/>
        <v>0.46689895470383275</v>
      </c>
      <c r="F92" s="116">
        <f t="shared" si="6"/>
        <v>0.32687838884585591</v>
      </c>
      <c r="G92" s="118">
        <f t="shared" si="7"/>
        <v>3.2574525745257454</v>
      </c>
    </row>
    <row r="93" spans="1:7">
      <c r="A93" s="63">
        <v>42430</v>
      </c>
      <c r="B93" s="116">
        <f t="shared" si="2"/>
        <v>0.14860320744956027</v>
      </c>
      <c r="C93" s="116">
        <f t="shared" si="3"/>
        <v>0.1453698913605794</v>
      </c>
      <c r="D93" s="117">
        <f t="shared" si="4"/>
        <v>1.0473111743404036</v>
      </c>
      <c r="E93" s="116">
        <f t="shared" si="5"/>
        <v>0.55726326227069911</v>
      </c>
      <c r="F93" s="116">
        <f t="shared" si="6"/>
        <v>0.37847222222222221</v>
      </c>
      <c r="G93" s="118">
        <f t="shared" si="7"/>
        <v>3.8334159643034211</v>
      </c>
    </row>
    <row r="94" spans="1:7">
      <c r="A94" s="63">
        <v>42064</v>
      </c>
      <c r="B94" s="116">
        <f t="shared" si="2"/>
        <v>0.12304905239687848</v>
      </c>
      <c r="C94" s="116">
        <f t="shared" si="3"/>
        <v>0.10841694537346712</v>
      </c>
      <c r="D94" s="117">
        <f t="shared" si="4"/>
        <v>1.0129960981047939</v>
      </c>
      <c r="E94" s="116">
        <f t="shared" si="5"/>
        <v>0.6274193548387097</v>
      </c>
      <c r="F94" s="116">
        <f t="shared" si="6"/>
        <v>0.50201775625504441</v>
      </c>
      <c r="G94" s="118">
        <f t="shared" si="7"/>
        <v>5.7870967741935484</v>
      </c>
    </row>
    <row r="95" spans="1:7">
      <c r="A95" s="63">
        <v>41699</v>
      </c>
      <c r="B95" s="116">
        <f t="shared" si="2"/>
        <v>8.6094815284604415E-2</v>
      </c>
      <c r="C95" s="116">
        <f t="shared" si="3"/>
        <v>9.4656730616775014E-2</v>
      </c>
      <c r="D95" s="117">
        <f t="shared" si="4"/>
        <v>1.0064769303947996</v>
      </c>
      <c r="E95" s="116">
        <f t="shared" si="5"/>
        <v>0.69580419580419584</v>
      </c>
      <c r="F95" s="116">
        <f t="shared" si="6"/>
        <v>0.43123543123543123</v>
      </c>
      <c r="G95" s="118">
        <f t="shared" si="7"/>
        <v>7.3508158508158505</v>
      </c>
    </row>
    <row r="96" spans="1:7">
      <c r="A96" s="63">
        <v>41334</v>
      </c>
      <c r="B96" s="116">
        <f t="shared" si="2"/>
        <v>5.91273374888691E-2</v>
      </c>
      <c r="C96" s="116">
        <f t="shared" si="3"/>
        <v>6.6251113089937669E-2</v>
      </c>
      <c r="D96" s="117">
        <f t="shared" si="4"/>
        <v>1.0061727515583259</v>
      </c>
      <c r="E96" s="116">
        <f t="shared" si="5"/>
        <v>0.43457943925233644</v>
      </c>
      <c r="F96" s="116">
        <f t="shared" si="6"/>
        <v>0.36505460218408736</v>
      </c>
      <c r="G96" s="118">
        <f t="shared" si="7"/>
        <v>6.5595794392523361</v>
      </c>
    </row>
    <row r="97" spans="1:7">
      <c r="A97" s="63">
        <v>40969</v>
      </c>
      <c r="B97" s="116">
        <f t="shared" si="2"/>
        <v>5.066344993968637E-2</v>
      </c>
      <c r="C97" s="116">
        <f t="shared" si="3"/>
        <v>5.1065540812223566E-2</v>
      </c>
      <c r="D97" s="117">
        <f t="shared" si="4"/>
        <v>1.0063650985122636</v>
      </c>
      <c r="E97" s="116">
        <f t="shared" si="5"/>
        <v>0.2662473794549266</v>
      </c>
      <c r="F97" s="116">
        <f t="shared" si="6"/>
        <v>0.35961538461538461</v>
      </c>
      <c r="G97" s="118">
        <f t="shared" si="7"/>
        <v>5.2138364779874218</v>
      </c>
    </row>
    <row r="98" spans="1:7" ht="15" thickBot="1">
      <c r="A98" s="79">
        <v>40603</v>
      </c>
      <c r="B98" s="119">
        <f t="shared" si="2"/>
        <v>4.6875E-2</v>
      </c>
      <c r="C98" s="119">
        <f t="shared" si="3"/>
        <v>4.9715909090909088E-2</v>
      </c>
      <c r="D98" s="120">
        <f t="shared" si="4"/>
        <v>1.0015601325757577</v>
      </c>
      <c r="E98" s="119">
        <f t="shared" si="5"/>
        <v>0.23809523809523808</v>
      </c>
      <c r="F98" s="119">
        <f t="shared" si="6"/>
        <v>0.3215077605321508</v>
      </c>
      <c r="G98" s="121">
        <f t="shared" si="7"/>
        <v>4.7891156462585034</v>
      </c>
    </row>
    <row r="99" spans="1:7">
      <c r="A99" s="89"/>
    </row>
    <row r="101" spans="1:7" ht="15" thickBot="1"/>
    <row r="102" spans="1:7" ht="15" customHeight="1" thickBot="1">
      <c r="A102" s="276" t="s">
        <v>120</v>
      </c>
      <c r="B102" s="277"/>
      <c r="C102" s="278"/>
    </row>
    <row r="103" spans="1:7" ht="15" thickBot="1">
      <c r="A103" s="109" t="s">
        <v>100</v>
      </c>
      <c r="B103" s="110" t="s">
        <v>56</v>
      </c>
      <c r="C103" s="111" t="s">
        <v>22</v>
      </c>
    </row>
    <row r="104" spans="1:7">
      <c r="A104" s="112">
        <v>44621</v>
      </c>
      <c r="B104" s="122">
        <f t="shared" ref="B104:B115" si="8">N49/O49</f>
        <v>90.452469904524705</v>
      </c>
      <c r="C104" s="102">
        <f t="shared" ref="C104:C115" si="9">I49/K49</f>
        <v>6.3666826232647203E-2</v>
      </c>
      <c r="F104" s="55"/>
      <c r="G104" s="55"/>
    </row>
    <row r="105" spans="1:7">
      <c r="A105" s="63">
        <v>44256</v>
      </c>
      <c r="B105" s="72">
        <f t="shared" si="8"/>
        <v>74.636778746367781</v>
      </c>
      <c r="C105" s="105">
        <f t="shared" si="9"/>
        <v>4.1684389621437688E-2</v>
      </c>
    </row>
    <row r="106" spans="1:7">
      <c r="A106" s="63">
        <v>43891</v>
      </c>
      <c r="B106" s="72">
        <f t="shared" si="8"/>
        <v>50.020790020790017</v>
      </c>
      <c r="C106" s="105">
        <f t="shared" si="9"/>
        <v>3.6702428006775832E-2</v>
      </c>
    </row>
    <row r="107" spans="1:7">
      <c r="A107" s="63">
        <v>43525</v>
      </c>
      <c r="B107" s="72">
        <f t="shared" si="8"/>
        <v>4.161464835622139E-2</v>
      </c>
      <c r="C107" s="105">
        <f t="shared" si="9"/>
        <v>1.2033694344163659E-3</v>
      </c>
    </row>
    <row r="108" spans="1:7">
      <c r="A108" s="63">
        <v>43160</v>
      </c>
      <c r="B108" s="72">
        <f t="shared" si="8"/>
        <v>0.41649312786339021</v>
      </c>
      <c r="C108" s="105">
        <f t="shared" si="9"/>
        <v>7.0921985815602842E-4</v>
      </c>
    </row>
    <row r="109" spans="1:7">
      <c r="A109" s="63">
        <v>42795</v>
      </c>
      <c r="B109" s="72">
        <f t="shared" si="8"/>
        <v>4.1666666666666664E-2</v>
      </c>
      <c r="C109" s="105">
        <f t="shared" si="9"/>
        <v>8.2918739635157548E-4</v>
      </c>
    </row>
    <row r="110" spans="1:7">
      <c r="A110" s="63">
        <v>42430</v>
      </c>
      <c r="B110" s="72">
        <f t="shared" si="8"/>
        <v>4.1666666666666664E-2</v>
      </c>
      <c r="C110" s="105">
        <f t="shared" si="9"/>
        <v>8.8967971530249106E-4</v>
      </c>
    </row>
    <row r="111" spans="1:7">
      <c r="A111" s="63">
        <v>42064</v>
      </c>
      <c r="B111" s="72">
        <f t="shared" si="8"/>
        <v>4.1684035014589414E-2</v>
      </c>
      <c r="C111" s="105">
        <f t="shared" si="9"/>
        <v>1.2853470437017994E-3</v>
      </c>
    </row>
    <row r="112" spans="1:7">
      <c r="A112" s="63">
        <v>41699</v>
      </c>
      <c r="B112" s="72">
        <f t="shared" si="8"/>
        <v>0</v>
      </c>
      <c r="C112" s="105">
        <f t="shared" si="9"/>
        <v>8.3752093802345051E-3</v>
      </c>
    </row>
    <row r="113" spans="1:5">
      <c r="A113" s="63">
        <v>41334</v>
      </c>
      <c r="B113" s="72">
        <f t="shared" si="8"/>
        <v>8.9920535340861569</v>
      </c>
      <c r="C113" s="105">
        <f t="shared" si="9"/>
        <v>0.10215053763440861</v>
      </c>
    </row>
    <row r="114" spans="1:5">
      <c r="A114" s="63">
        <v>40969</v>
      </c>
      <c r="B114" s="72">
        <f t="shared" si="8"/>
        <v>18.166596902469653</v>
      </c>
      <c r="C114" s="105">
        <f t="shared" si="9"/>
        <v>0.14960629921259844</v>
      </c>
    </row>
    <row r="115" spans="1:5" ht="15" thickBot="1">
      <c r="A115" s="79">
        <v>40603</v>
      </c>
      <c r="B115" s="87">
        <f t="shared" si="8"/>
        <v>18.041021347844286</v>
      </c>
      <c r="C115" s="108">
        <f t="shared" si="9"/>
        <v>0.18095238095238095</v>
      </c>
    </row>
    <row r="117" spans="1:5" ht="15" thickBot="1"/>
    <row r="118" spans="1:5" ht="15" customHeight="1" thickBot="1">
      <c r="A118" s="276" t="s">
        <v>26</v>
      </c>
      <c r="B118" s="277"/>
      <c r="C118" s="277"/>
      <c r="D118" s="277"/>
      <c r="E118" s="278"/>
    </row>
    <row r="119" spans="1:5" ht="15" thickBot="1">
      <c r="A119" s="97" t="s">
        <v>100</v>
      </c>
      <c r="B119" s="98" t="s">
        <v>121</v>
      </c>
      <c r="C119" s="110" t="s">
        <v>122</v>
      </c>
      <c r="D119" s="110" t="s">
        <v>33</v>
      </c>
      <c r="E119" s="111" t="s">
        <v>95</v>
      </c>
    </row>
    <row r="120" spans="1:5">
      <c r="A120" s="100">
        <v>44621</v>
      </c>
      <c r="B120" s="123">
        <v>6.08</v>
      </c>
      <c r="C120" s="122">
        <f t="shared" ref="C120:C131" si="10">P49/B120</f>
        <v>527.36842105263156</v>
      </c>
      <c r="D120" s="124">
        <f t="shared" ref="D120:D131" si="11">Q49/B120</f>
        <v>9.2927631578947363</v>
      </c>
      <c r="E120" s="102">
        <f t="shared" ref="E120:E131" si="12">Q49/P49</f>
        <v>1.7621007984031937E-2</v>
      </c>
    </row>
    <row r="121" spans="1:5">
      <c r="A121" s="103">
        <v>44256</v>
      </c>
      <c r="B121" s="125">
        <v>7.82</v>
      </c>
      <c r="C121" s="72">
        <f t="shared" si="10"/>
        <v>463.56138107416882</v>
      </c>
      <c r="D121" s="126">
        <f t="shared" si="11"/>
        <v>7.9283887468030692</v>
      </c>
      <c r="E121" s="105">
        <f t="shared" si="12"/>
        <v>1.7103212369484557E-2</v>
      </c>
    </row>
    <row r="122" spans="1:5">
      <c r="A122" s="103">
        <v>43891</v>
      </c>
      <c r="B122" s="125">
        <v>9.7799999999999994</v>
      </c>
      <c r="C122" s="72">
        <f t="shared" si="10"/>
        <v>274.94376278118608</v>
      </c>
      <c r="D122" s="126">
        <f t="shared" si="11"/>
        <v>1.278118609406953</v>
      </c>
      <c r="E122" s="105">
        <f t="shared" si="12"/>
        <v>4.6486546793358006E-3</v>
      </c>
    </row>
    <row r="123" spans="1:5">
      <c r="A123" s="103">
        <v>43525</v>
      </c>
      <c r="B123" s="125">
        <v>15.42</v>
      </c>
      <c r="C123" s="72">
        <f t="shared" si="10"/>
        <v>200.09727626459144</v>
      </c>
      <c r="D123" s="126">
        <f t="shared" si="11"/>
        <v>0.97276264591439687</v>
      </c>
      <c r="E123" s="105">
        <f t="shared" si="12"/>
        <v>4.8614487117160914E-3</v>
      </c>
    </row>
    <row r="124" spans="1:5">
      <c r="A124" s="103">
        <v>43160</v>
      </c>
      <c r="B124" s="125">
        <v>25.94</v>
      </c>
      <c r="C124" s="72">
        <f t="shared" si="10"/>
        <v>95.809560524286823</v>
      </c>
      <c r="D124" s="126">
        <f t="shared" si="11"/>
        <v>0.96376252891287584</v>
      </c>
      <c r="E124" s="105">
        <f t="shared" si="12"/>
        <v>1.0059147788999315E-2</v>
      </c>
    </row>
    <row r="125" spans="1:5">
      <c r="A125" s="103">
        <v>42795</v>
      </c>
      <c r="B125" s="125">
        <v>31.8</v>
      </c>
      <c r="C125" s="72">
        <f t="shared" si="10"/>
        <v>53.050314465408803</v>
      </c>
      <c r="D125" s="126">
        <f t="shared" si="11"/>
        <v>0.69182389937106914</v>
      </c>
      <c r="E125" s="105">
        <f t="shared" si="12"/>
        <v>1.3040901007705987E-2</v>
      </c>
    </row>
    <row r="126" spans="1:5">
      <c r="A126" s="103">
        <v>42430</v>
      </c>
      <c r="B126" s="125">
        <v>35.15</v>
      </c>
      <c r="C126" s="72">
        <f t="shared" si="10"/>
        <v>38.214793741109531</v>
      </c>
      <c r="D126" s="126">
        <f t="shared" si="11"/>
        <v>0.56899004267425324</v>
      </c>
      <c r="E126" s="105">
        <f t="shared" si="12"/>
        <v>1.48892611204169E-2</v>
      </c>
    </row>
    <row r="127" spans="1:5">
      <c r="A127" s="103">
        <v>42064</v>
      </c>
      <c r="B127" s="125">
        <v>39.479999999999997</v>
      </c>
      <c r="C127" s="72">
        <f t="shared" si="10"/>
        <v>27.337386018237083</v>
      </c>
      <c r="D127" s="126">
        <f t="shared" si="11"/>
        <v>0.40526849037487339</v>
      </c>
      <c r="E127" s="105">
        <f t="shared" si="12"/>
        <v>1.4824697946779335E-2</v>
      </c>
    </row>
    <row r="128" spans="1:5">
      <c r="A128" s="103">
        <v>41699</v>
      </c>
      <c r="B128" s="125">
        <v>46.7</v>
      </c>
      <c r="C128" s="72">
        <f t="shared" si="10"/>
        <v>9.0299785867237681</v>
      </c>
      <c r="D128" s="126">
        <f t="shared" si="11"/>
        <v>0.2569593147751606</v>
      </c>
      <c r="E128" s="105">
        <f t="shared" si="12"/>
        <v>2.8456248517903723E-2</v>
      </c>
    </row>
    <row r="129" spans="1:5">
      <c r="A129" s="103">
        <v>41334</v>
      </c>
      <c r="B129" s="125">
        <v>61.73</v>
      </c>
      <c r="C129" s="72">
        <f t="shared" si="10"/>
        <v>4.2520654462983964</v>
      </c>
      <c r="D129" s="126">
        <f t="shared" si="11"/>
        <v>0.13769641989308279</v>
      </c>
      <c r="E129" s="105">
        <f t="shared" si="12"/>
        <v>3.2383419689119168E-2</v>
      </c>
    </row>
    <row r="130" spans="1:5">
      <c r="A130" s="103">
        <v>40969</v>
      </c>
      <c r="B130" s="125">
        <v>73.069999999999993</v>
      </c>
      <c r="C130" s="72">
        <f t="shared" si="10"/>
        <v>4.0577528397427125</v>
      </c>
      <c r="D130" s="126">
        <f t="shared" si="11"/>
        <v>0.11632680990830711</v>
      </c>
      <c r="E130" s="105">
        <f t="shared" si="12"/>
        <v>2.866779089376054E-2</v>
      </c>
    </row>
    <row r="131" spans="1:5" ht="15" thickBot="1">
      <c r="A131" s="106">
        <v>40603</v>
      </c>
      <c r="B131" s="127">
        <v>66.56</v>
      </c>
      <c r="C131" s="87">
        <f t="shared" si="10"/>
        <v>2.7982271634615383</v>
      </c>
      <c r="D131" s="128">
        <f t="shared" si="11"/>
        <v>9.765625E-2</v>
      </c>
      <c r="E131" s="108">
        <f t="shared" si="12"/>
        <v>3.4899328859060399E-2</v>
      </c>
    </row>
    <row r="133" spans="1:5" ht="15" thickBot="1"/>
    <row r="134" spans="1:5" ht="21" thickBot="1">
      <c r="A134" s="279" t="s">
        <v>97</v>
      </c>
      <c r="B134" s="280"/>
      <c r="C134" s="280"/>
      <c r="D134" s="280"/>
      <c r="E134" s="281"/>
    </row>
    <row r="135" spans="1:5" ht="15" thickBot="1">
      <c r="A135" s="109" t="s">
        <v>100</v>
      </c>
      <c r="B135" s="110" t="s">
        <v>79</v>
      </c>
      <c r="C135" s="110" t="s">
        <v>123</v>
      </c>
      <c r="D135" s="110" t="s">
        <v>124</v>
      </c>
      <c r="E135" s="129" t="s">
        <v>97</v>
      </c>
    </row>
    <row r="136" spans="1:5">
      <c r="A136" s="112">
        <v>44621</v>
      </c>
      <c r="B136" s="130">
        <f>K49/G49</f>
        <v>0.1562219563266527</v>
      </c>
      <c r="C136" s="122">
        <f t="shared" ref="C136:C147" si="13">G49/R49</f>
        <v>1.9094673711266601</v>
      </c>
      <c r="D136" s="122">
        <f t="shared" ref="D136:D147" si="14">R49/O49</f>
        <v>290.70153590701534</v>
      </c>
      <c r="E136" s="131">
        <f t="shared" ref="E136:E147" si="15">C87*C136*D136</f>
        <v>86.716479867164793</v>
      </c>
    </row>
    <row r="137" spans="1:5">
      <c r="A137" s="63">
        <v>44256</v>
      </c>
      <c r="B137" s="132">
        <f t="shared" ref="B137:B147" si="16">K50/G50</f>
        <v>0.18991841021084094</v>
      </c>
      <c r="C137" s="72">
        <f t="shared" si="13"/>
        <v>1.6692286947141317</v>
      </c>
      <c r="D137" s="72">
        <f t="shared" si="14"/>
        <v>307.84557907845578</v>
      </c>
      <c r="E137" s="133">
        <f t="shared" si="15"/>
        <v>97.592361975923623</v>
      </c>
    </row>
    <row r="138" spans="1:5">
      <c r="A138" s="63">
        <v>43891</v>
      </c>
      <c r="B138" s="132">
        <f t="shared" si="16"/>
        <v>0.16119049786110859</v>
      </c>
      <c r="C138" s="72">
        <f t="shared" si="13"/>
        <v>1.5148214531917827</v>
      </c>
      <c r="D138" s="72">
        <f t="shared" si="14"/>
        <v>301.58004158004155</v>
      </c>
      <c r="E138" s="133">
        <f t="shared" si="15"/>
        <v>73.63825363825363</v>
      </c>
    </row>
    <row r="139" spans="1:5">
      <c r="A139" s="63">
        <v>43525</v>
      </c>
      <c r="B139" s="132">
        <f t="shared" si="16"/>
        <v>0.15855752718946767</v>
      </c>
      <c r="C139" s="72">
        <f t="shared" si="13"/>
        <v>1.8542366884839907</v>
      </c>
      <c r="D139" s="72">
        <f t="shared" si="14"/>
        <v>235.2476071577195</v>
      </c>
      <c r="E139" s="133">
        <f t="shared" si="15"/>
        <v>69.16354556803995</v>
      </c>
    </row>
    <row r="140" spans="1:5">
      <c r="A140" s="63">
        <v>43160</v>
      </c>
      <c r="B140" s="132">
        <f t="shared" si="16"/>
        <v>0.15154772141014616</v>
      </c>
      <c r="C140" s="72">
        <f t="shared" si="13"/>
        <v>2.0108061378863193</v>
      </c>
      <c r="D140" s="72">
        <f t="shared" si="14"/>
        <v>192.71137026239066</v>
      </c>
      <c r="E140" s="133">
        <f t="shared" si="15"/>
        <v>58.725531028738018</v>
      </c>
    </row>
    <row r="141" spans="1:5">
      <c r="A141" s="63">
        <v>42795</v>
      </c>
      <c r="B141" s="132">
        <f t="shared" si="16"/>
        <v>0.14333254100309009</v>
      </c>
      <c r="C141" s="72">
        <f t="shared" si="13"/>
        <v>2.2765151515151514</v>
      </c>
      <c r="D141" s="72">
        <f t="shared" si="14"/>
        <v>154</v>
      </c>
      <c r="E141" s="133">
        <f t="shared" si="15"/>
        <v>50.25</v>
      </c>
    </row>
    <row r="142" spans="1:5">
      <c r="A142" s="63">
        <v>42430</v>
      </c>
      <c r="B142" s="132">
        <f t="shared" si="16"/>
        <v>0.1453698913605794</v>
      </c>
      <c r="C142" s="72">
        <f t="shared" si="13"/>
        <v>2.4941935483870967</v>
      </c>
      <c r="D142" s="72">
        <f t="shared" si="14"/>
        <v>129.16666666666666</v>
      </c>
      <c r="E142" s="133">
        <f t="shared" si="15"/>
        <v>46.833333333333329</v>
      </c>
    </row>
    <row r="143" spans="1:5">
      <c r="A143" s="63">
        <v>42064</v>
      </c>
      <c r="B143" s="132">
        <f t="shared" si="16"/>
        <v>0.10841694537346712</v>
      </c>
      <c r="C143" s="72">
        <f t="shared" si="13"/>
        <v>2.9147034930950446</v>
      </c>
      <c r="D143" s="72">
        <f t="shared" si="14"/>
        <v>102.62609420591914</v>
      </c>
      <c r="E143" s="133">
        <f t="shared" si="15"/>
        <v>32.430179241350572</v>
      </c>
    </row>
    <row r="144" spans="1:5">
      <c r="A144" s="63">
        <v>41699</v>
      </c>
      <c r="B144" s="132">
        <f t="shared" si="16"/>
        <v>9.4656730616775014E-2</v>
      </c>
      <c r="C144" s="72">
        <f t="shared" si="13"/>
        <v>3.4202819956616053</v>
      </c>
      <c r="D144" s="72">
        <f t="shared" si="14"/>
        <v>76.865360566902879</v>
      </c>
      <c r="E144" s="133">
        <f t="shared" si="15"/>
        <v>24.885368903709882</v>
      </c>
    </row>
    <row r="145" spans="1:14">
      <c r="A145" s="63">
        <v>41334</v>
      </c>
      <c r="B145" s="132">
        <f t="shared" si="16"/>
        <v>6.6251113089937669E-2</v>
      </c>
      <c r="C145" s="72">
        <f t="shared" si="13"/>
        <v>3.3363042186571596</v>
      </c>
      <c r="D145" s="72">
        <f t="shared" si="14"/>
        <v>70.388958594730241</v>
      </c>
      <c r="E145" s="133">
        <f t="shared" si="15"/>
        <v>15.558343789209536</v>
      </c>
    </row>
    <row r="146" spans="1:14">
      <c r="A146" s="63">
        <v>40969</v>
      </c>
      <c r="B146" s="132">
        <f t="shared" si="16"/>
        <v>5.1065540812223566E-2</v>
      </c>
      <c r="C146" s="72">
        <f t="shared" si="13"/>
        <v>2.9748803827751198</v>
      </c>
      <c r="D146" s="72">
        <f t="shared" si="14"/>
        <v>69.987442444537464</v>
      </c>
      <c r="E146" s="133">
        <f t="shared" si="15"/>
        <v>10.632063624947678</v>
      </c>
    </row>
    <row r="147" spans="1:14" ht="15" thickBot="1">
      <c r="A147" s="79">
        <v>40603</v>
      </c>
      <c r="B147" s="134">
        <f t="shared" si="16"/>
        <v>4.9715909090909088E-2</v>
      </c>
      <c r="C147" s="87">
        <f t="shared" si="13"/>
        <v>2.8502024291497974</v>
      </c>
      <c r="D147" s="87">
        <f t="shared" si="14"/>
        <v>62.034323984930928</v>
      </c>
      <c r="E147" s="135">
        <f t="shared" si="15"/>
        <v>8.7902888237756365</v>
      </c>
    </row>
    <row r="149" spans="1:14" ht="15" thickBot="1"/>
    <row r="150" spans="1:14">
      <c r="C150" s="257" t="s">
        <v>125</v>
      </c>
      <c r="D150" s="258"/>
      <c r="E150" s="258"/>
      <c r="F150" s="259"/>
    </row>
    <row r="151" spans="1:14">
      <c r="C151" s="260"/>
      <c r="D151" s="261"/>
      <c r="E151" s="261"/>
      <c r="F151" s="262"/>
    </row>
    <row r="152" spans="1:14" ht="15" thickBot="1">
      <c r="C152" s="263"/>
      <c r="D152" s="264"/>
      <c r="E152" s="264"/>
      <c r="F152" s="265"/>
    </row>
    <row r="156" spans="1:14">
      <c r="B156" s="266"/>
      <c r="C156" s="266"/>
      <c r="D156" s="266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</row>
    <row r="157" spans="1:14">
      <c r="B157" s="266"/>
      <c r="C157" s="266"/>
      <c r="D157" s="266"/>
      <c r="E157" s="266"/>
      <c r="F157" s="266"/>
      <c r="G157" s="266"/>
      <c r="H157" s="266"/>
      <c r="I157" s="266"/>
      <c r="J157" s="266"/>
      <c r="K157" s="266"/>
      <c r="L157" s="266"/>
      <c r="M157" s="266"/>
      <c r="N157" s="266"/>
    </row>
    <row r="158" spans="1:14">
      <c r="B158" s="266"/>
      <c r="C158" s="266"/>
      <c r="D158" s="266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</row>
    <row r="159" spans="1:14">
      <c r="B159" s="266"/>
      <c r="C159" s="266"/>
      <c r="D159" s="266"/>
      <c r="E159" s="266"/>
      <c r="F159" s="266"/>
      <c r="G159" s="266"/>
      <c r="H159" s="266"/>
      <c r="I159" s="266"/>
      <c r="J159" s="266"/>
      <c r="K159" s="266"/>
      <c r="L159" s="266"/>
      <c r="M159" s="266"/>
      <c r="N159" s="266"/>
    </row>
    <row r="160" spans="1:14">
      <c r="B160" s="266"/>
      <c r="C160" s="266"/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</row>
    <row r="161" spans="2:14">
      <c r="B161" s="266"/>
      <c r="C161" s="266"/>
      <c r="D161" s="266"/>
      <c r="E161" s="266"/>
      <c r="F161" s="266"/>
      <c r="G161" s="266"/>
      <c r="H161" s="266"/>
      <c r="I161" s="266"/>
      <c r="J161" s="266"/>
      <c r="K161" s="266"/>
      <c r="L161" s="266"/>
      <c r="M161" s="266"/>
      <c r="N161" s="266"/>
    </row>
    <row r="162" spans="2:14">
      <c r="B162" s="266"/>
      <c r="C162" s="266"/>
      <c r="D162" s="266"/>
      <c r="E162" s="266"/>
      <c r="F162" s="266"/>
      <c r="G162" s="266"/>
      <c r="H162" s="266"/>
      <c r="I162" s="266"/>
      <c r="J162" s="266"/>
      <c r="K162" s="266"/>
      <c r="L162" s="266"/>
      <c r="M162" s="266"/>
      <c r="N162" s="266"/>
    </row>
    <row r="163" spans="2:14">
      <c r="B163" s="266"/>
      <c r="C163" s="266"/>
      <c r="D163" s="266"/>
      <c r="E163" s="266"/>
      <c r="F163" s="266"/>
      <c r="G163" s="266"/>
      <c r="H163" s="266"/>
      <c r="I163" s="266"/>
      <c r="J163" s="266"/>
      <c r="K163" s="266"/>
      <c r="L163" s="266"/>
      <c r="M163" s="266"/>
      <c r="N163" s="266"/>
    </row>
    <row r="164" spans="2:14">
      <c r="B164" s="266"/>
      <c r="C164" s="266"/>
      <c r="D164" s="266"/>
      <c r="E164" s="266"/>
      <c r="F164" s="266"/>
      <c r="G164" s="266"/>
      <c r="H164" s="266"/>
      <c r="I164" s="266"/>
      <c r="J164" s="266"/>
      <c r="K164" s="266"/>
      <c r="L164" s="266"/>
      <c r="M164" s="266"/>
      <c r="N164" s="266"/>
    </row>
    <row r="165" spans="2:14">
      <c r="B165" s="266"/>
      <c r="C165" s="266"/>
      <c r="D165" s="266"/>
      <c r="E165" s="266"/>
      <c r="F165" s="266"/>
      <c r="G165" s="266"/>
      <c r="H165" s="266"/>
      <c r="I165" s="266"/>
      <c r="J165" s="266"/>
      <c r="K165" s="266"/>
      <c r="L165" s="266"/>
      <c r="M165" s="266"/>
      <c r="N165" s="266"/>
    </row>
    <row r="166" spans="2:14">
      <c r="B166" s="266"/>
      <c r="C166" s="266"/>
      <c r="D166" s="266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</row>
    <row r="167" spans="2:14">
      <c r="B167" s="266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</row>
    <row r="168" spans="2:14">
      <c r="B168" s="266"/>
      <c r="C168" s="266"/>
      <c r="D168" s="266"/>
      <c r="E168" s="266"/>
      <c r="F168" s="266"/>
      <c r="G168" s="266"/>
      <c r="H168" s="266"/>
      <c r="I168" s="266"/>
      <c r="J168" s="266"/>
      <c r="K168" s="266"/>
      <c r="L168" s="266"/>
      <c r="M168" s="266"/>
      <c r="N168" s="266"/>
    </row>
    <row r="169" spans="2:14">
      <c r="B169" s="266"/>
      <c r="C169" s="266"/>
      <c r="D169" s="266"/>
      <c r="E169" s="266"/>
      <c r="F169" s="266"/>
      <c r="G169" s="266"/>
      <c r="H169" s="266"/>
      <c r="I169" s="266"/>
      <c r="J169" s="266"/>
      <c r="K169" s="266"/>
      <c r="L169" s="266"/>
      <c r="M169" s="266"/>
      <c r="N169" s="266"/>
    </row>
    <row r="170" spans="2:14">
      <c r="B170" s="266"/>
      <c r="C170" s="266"/>
      <c r="D170" s="266"/>
      <c r="E170" s="266"/>
      <c r="F170" s="266"/>
      <c r="G170" s="266"/>
      <c r="H170" s="266"/>
      <c r="I170" s="266"/>
      <c r="J170" s="266"/>
      <c r="K170" s="266"/>
      <c r="L170" s="266"/>
      <c r="M170" s="266"/>
      <c r="N170" s="266"/>
    </row>
    <row r="171" spans="2:14">
      <c r="B171" s="266"/>
      <c r="C171" s="266"/>
      <c r="D171" s="266"/>
      <c r="E171" s="266"/>
      <c r="F171" s="266"/>
      <c r="G171" s="266"/>
      <c r="H171" s="266"/>
      <c r="I171" s="266"/>
      <c r="J171" s="266"/>
      <c r="K171" s="266"/>
      <c r="L171" s="266"/>
      <c r="M171" s="266"/>
      <c r="N171" s="266"/>
    </row>
    <row r="172" spans="2:14">
      <c r="B172" s="266"/>
      <c r="C172" s="266"/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</row>
    <row r="173" spans="2:14">
      <c r="B173" s="266"/>
      <c r="C173" s="266"/>
      <c r="D173" s="266"/>
      <c r="E173" s="266"/>
      <c r="F173" s="266"/>
      <c r="G173" s="266"/>
      <c r="H173" s="266"/>
      <c r="I173" s="266"/>
      <c r="J173" s="266"/>
      <c r="K173" s="266"/>
      <c r="L173" s="266"/>
      <c r="M173" s="266"/>
      <c r="N173" s="266"/>
    </row>
    <row r="174" spans="2:14"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</row>
    <row r="175" spans="2:14">
      <c r="B175" s="266"/>
      <c r="C175" s="266"/>
      <c r="D175" s="266"/>
      <c r="E175" s="266"/>
      <c r="F175" s="266"/>
      <c r="G175" s="266"/>
      <c r="H175" s="266"/>
      <c r="I175" s="266"/>
      <c r="J175" s="266"/>
      <c r="K175" s="266"/>
      <c r="L175" s="266"/>
      <c r="M175" s="266"/>
      <c r="N175" s="266"/>
    </row>
    <row r="176" spans="2:14"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6"/>
    </row>
    <row r="177" spans="2:14"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M177" s="266"/>
      <c r="N177" s="266"/>
    </row>
    <row r="178" spans="2:14">
      <c r="B178" s="266"/>
      <c r="C178" s="266"/>
      <c r="D178" s="266"/>
      <c r="E178" s="266"/>
      <c r="F178" s="266"/>
      <c r="G178" s="266"/>
      <c r="H178" s="266"/>
      <c r="I178" s="266"/>
      <c r="J178" s="266"/>
      <c r="K178" s="266"/>
      <c r="L178" s="266"/>
      <c r="M178" s="266"/>
      <c r="N178" s="266"/>
    </row>
    <row r="179" spans="2:14"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M179" s="266"/>
      <c r="N179" s="266"/>
    </row>
    <row r="180" spans="2:14"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6"/>
      <c r="M180" s="266"/>
      <c r="N180" s="266"/>
    </row>
    <row r="181" spans="2:14">
      <c r="B181" s="266"/>
      <c r="C181" s="266"/>
      <c r="D181" s="266"/>
      <c r="E181" s="266"/>
      <c r="F181" s="266"/>
      <c r="G181" s="266"/>
      <c r="H181" s="266"/>
      <c r="I181" s="266"/>
      <c r="J181" s="266"/>
      <c r="K181" s="266"/>
      <c r="L181" s="266"/>
      <c r="M181" s="266"/>
      <c r="N181" s="266"/>
    </row>
    <row r="182" spans="2:14">
      <c r="B182" s="266"/>
      <c r="C182" s="266"/>
      <c r="D182" s="266"/>
      <c r="E182" s="266"/>
      <c r="F182" s="266"/>
      <c r="G182" s="266"/>
      <c r="H182" s="266"/>
      <c r="I182" s="266"/>
      <c r="J182" s="266"/>
      <c r="K182" s="266"/>
      <c r="L182" s="266"/>
      <c r="M182" s="266"/>
      <c r="N182" s="266"/>
    </row>
    <row r="183" spans="2:14">
      <c r="B183" s="266"/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M183" s="266"/>
      <c r="N183" s="266"/>
    </row>
    <row r="184" spans="2:14">
      <c r="B184" s="266"/>
      <c r="C184" s="266"/>
      <c r="D184" s="266"/>
      <c r="E184" s="266"/>
      <c r="F184" s="266"/>
      <c r="G184" s="266"/>
      <c r="H184" s="266"/>
      <c r="I184" s="266"/>
      <c r="J184" s="266"/>
      <c r="K184" s="266"/>
      <c r="L184" s="266"/>
      <c r="M184" s="266"/>
      <c r="N184" s="266"/>
    </row>
    <row r="185" spans="2:14">
      <c r="B185" s="266"/>
      <c r="C185" s="266"/>
      <c r="D185" s="266"/>
      <c r="E185" s="266"/>
      <c r="F185" s="266"/>
      <c r="G185" s="266"/>
      <c r="H185" s="266"/>
      <c r="I185" s="266"/>
      <c r="J185" s="266"/>
      <c r="K185" s="266"/>
      <c r="L185" s="266"/>
      <c r="M185" s="266"/>
      <c r="N185" s="266"/>
    </row>
    <row r="186" spans="2:14"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M186" s="266"/>
      <c r="N186" s="266"/>
    </row>
    <row r="187" spans="2:14"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M187" s="266"/>
      <c r="N187" s="266"/>
    </row>
    <row r="188" spans="2:14"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M188" s="266"/>
      <c r="N188" s="266"/>
    </row>
    <row r="189" spans="2:14">
      <c r="B189" s="266"/>
      <c r="C189" s="266"/>
      <c r="D189" s="266"/>
      <c r="E189" s="266"/>
      <c r="F189" s="266"/>
      <c r="G189" s="266"/>
      <c r="H189" s="266"/>
      <c r="I189" s="266"/>
      <c r="J189" s="266"/>
      <c r="K189" s="266"/>
      <c r="L189" s="266"/>
      <c r="M189" s="266"/>
      <c r="N189" s="266"/>
    </row>
    <row r="190" spans="2:14">
      <c r="B190" s="266"/>
      <c r="C190" s="266"/>
      <c r="D190" s="266"/>
      <c r="E190" s="266"/>
      <c r="F190" s="266"/>
      <c r="G190" s="266"/>
      <c r="H190" s="266"/>
      <c r="I190" s="266"/>
      <c r="J190" s="266"/>
      <c r="K190" s="266"/>
      <c r="L190" s="266"/>
      <c r="M190" s="266"/>
      <c r="N190" s="266"/>
    </row>
    <row r="191" spans="2:14">
      <c r="B191" s="266"/>
      <c r="C191" s="266"/>
      <c r="D191" s="266"/>
      <c r="E191" s="266"/>
      <c r="F191" s="266"/>
      <c r="G191" s="266"/>
      <c r="H191" s="266"/>
      <c r="I191" s="266"/>
      <c r="J191" s="266"/>
      <c r="K191" s="266"/>
      <c r="L191" s="266"/>
      <c r="M191" s="266"/>
      <c r="N191" s="266"/>
    </row>
    <row r="192" spans="2:14">
      <c r="B192" s="266"/>
      <c r="C192" s="266"/>
      <c r="D192" s="266"/>
      <c r="E192" s="266"/>
      <c r="F192" s="266"/>
      <c r="G192" s="266"/>
      <c r="H192" s="266"/>
      <c r="I192" s="266"/>
      <c r="J192" s="266"/>
      <c r="K192" s="266"/>
      <c r="L192" s="266"/>
      <c r="M192" s="266"/>
      <c r="N192" s="266"/>
    </row>
    <row r="193" spans="2:14">
      <c r="B193" s="266"/>
      <c r="C193" s="266"/>
      <c r="D193" s="266"/>
      <c r="E193" s="266"/>
      <c r="F193" s="266"/>
      <c r="G193" s="266"/>
      <c r="H193" s="266"/>
      <c r="I193" s="266"/>
      <c r="J193" s="266"/>
      <c r="K193" s="266"/>
      <c r="L193" s="266"/>
      <c r="M193" s="266"/>
      <c r="N193" s="266"/>
    </row>
    <row r="194" spans="2:14">
      <c r="B194" s="266"/>
      <c r="C194" s="266"/>
      <c r="D194" s="266"/>
      <c r="E194" s="266"/>
      <c r="F194" s="266"/>
      <c r="G194" s="266"/>
      <c r="H194" s="266"/>
      <c r="I194" s="266"/>
      <c r="J194" s="266"/>
      <c r="K194" s="266"/>
      <c r="L194" s="266"/>
      <c r="M194" s="266"/>
      <c r="N194" s="266"/>
    </row>
    <row r="195" spans="2:14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  <c r="L195" s="266"/>
      <c r="M195" s="266"/>
      <c r="N195" s="266"/>
    </row>
    <row r="196" spans="2:14">
      <c r="B196" s="266"/>
      <c r="C196" s="266"/>
      <c r="D196" s="266"/>
      <c r="E196" s="266"/>
      <c r="F196" s="266"/>
      <c r="G196" s="266"/>
      <c r="H196" s="266"/>
      <c r="I196" s="266"/>
      <c r="J196" s="266"/>
      <c r="K196" s="266"/>
      <c r="L196" s="266"/>
      <c r="M196" s="266"/>
      <c r="N196" s="266"/>
    </row>
    <row r="197" spans="2:14"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M197" s="266"/>
      <c r="N197" s="266"/>
    </row>
    <row r="198" spans="2:14"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  <c r="L198" s="266"/>
      <c r="M198" s="266"/>
      <c r="N198" s="266"/>
    </row>
    <row r="199" spans="2:14">
      <c r="B199" s="266"/>
      <c r="C199" s="266"/>
      <c r="D199" s="266"/>
      <c r="E199" s="266"/>
      <c r="F199" s="266"/>
      <c r="G199" s="266"/>
      <c r="H199" s="266"/>
      <c r="I199" s="266"/>
      <c r="J199" s="266"/>
      <c r="K199" s="266"/>
      <c r="L199" s="266"/>
      <c r="M199" s="266"/>
      <c r="N199" s="266"/>
    </row>
    <row r="200" spans="2:14">
      <c r="B200" s="266"/>
      <c r="C200" s="266"/>
      <c r="D200" s="266"/>
      <c r="E200" s="266"/>
      <c r="F200" s="266"/>
      <c r="G200" s="266"/>
      <c r="H200" s="266"/>
      <c r="I200" s="266"/>
      <c r="J200" s="266"/>
      <c r="K200" s="266"/>
      <c r="L200" s="266"/>
      <c r="M200" s="266"/>
      <c r="N200" s="266"/>
    </row>
    <row r="201" spans="2:14">
      <c r="B201" s="266"/>
      <c r="C201" s="266"/>
      <c r="D201" s="266"/>
      <c r="E201" s="266"/>
      <c r="F201" s="266"/>
      <c r="G201" s="266"/>
      <c r="H201" s="266"/>
      <c r="I201" s="266"/>
      <c r="J201" s="266"/>
      <c r="K201" s="266"/>
      <c r="L201" s="266"/>
      <c r="M201" s="266"/>
      <c r="N201" s="266"/>
    </row>
    <row r="202" spans="2:14">
      <c r="B202" s="266"/>
      <c r="C202" s="266"/>
      <c r="D202" s="266"/>
      <c r="E202" s="266"/>
      <c r="F202" s="266"/>
      <c r="G202" s="266"/>
      <c r="H202" s="266"/>
      <c r="I202" s="266"/>
      <c r="J202" s="266"/>
      <c r="K202" s="266"/>
      <c r="L202" s="266"/>
      <c r="M202" s="266"/>
      <c r="N202" s="266"/>
    </row>
    <row r="203" spans="2:14">
      <c r="B203" s="266"/>
      <c r="C203" s="266"/>
      <c r="D203" s="266"/>
      <c r="E203" s="266"/>
      <c r="F203" s="266"/>
      <c r="G203" s="266"/>
      <c r="H203" s="266"/>
      <c r="I203" s="266"/>
      <c r="J203" s="266"/>
      <c r="K203" s="266"/>
      <c r="L203" s="266"/>
      <c r="M203" s="266"/>
      <c r="N203" s="266"/>
    </row>
    <row r="204" spans="2:14">
      <c r="B204" s="266"/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  <c r="M204" s="266"/>
      <c r="N204" s="266"/>
    </row>
    <row r="205" spans="2:14">
      <c r="B205" s="266"/>
      <c r="C205" s="266"/>
      <c r="D205" s="266"/>
      <c r="E205" s="266"/>
      <c r="F205" s="266"/>
      <c r="G205" s="266"/>
      <c r="H205" s="266"/>
      <c r="I205" s="266"/>
      <c r="J205" s="266"/>
      <c r="K205" s="266"/>
      <c r="L205" s="266"/>
      <c r="M205" s="266"/>
      <c r="N205" s="266"/>
    </row>
    <row r="206" spans="2:14">
      <c r="B206" s="266"/>
      <c r="C206" s="266"/>
      <c r="D206" s="266"/>
      <c r="E206" s="266"/>
      <c r="F206" s="266"/>
      <c r="G206" s="266"/>
      <c r="H206" s="266"/>
      <c r="I206" s="266"/>
      <c r="J206" s="266"/>
      <c r="K206" s="266"/>
      <c r="L206" s="266"/>
      <c r="M206" s="266"/>
      <c r="N206" s="266"/>
    </row>
    <row r="207" spans="2:14">
      <c r="B207" s="266"/>
      <c r="C207" s="266"/>
      <c r="D207" s="266"/>
      <c r="E207" s="266"/>
      <c r="F207" s="266"/>
      <c r="G207" s="266"/>
      <c r="H207" s="266"/>
      <c r="I207" s="266"/>
      <c r="J207" s="266"/>
      <c r="K207" s="266"/>
      <c r="L207" s="266"/>
      <c r="M207" s="266"/>
      <c r="N207" s="266"/>
    </row>
    <row r="208" spans="2:14">
      <c r="B208" s="266"/>
      <c r="C208" s="266"/>
      <c r="D208" s="266"/>
      <c r="E208" s="266"/>
      <c r="F208" s="266"/>
      <c r="G208" s="266"/>
      <c r="H208" s="266"/>
      <c r="I208" s="266"/>
      <c r="J208" s="266"/>
      <c r="K208" s="266"/>
      <c r="L208" s="266"/>
      <c r="M208" s="266"/>
      <c r="N208" s="266"/>
    </row>
    <row r="209" spans="2:14">
      <c r="B209" s="266"/>
      <c r="C209" s="266"/>
      <c r="D209" s="266"/>
      <c r="E209" s="266"/>
      <c r="F209" s="266"/>
      <c r="G209" s="266"/>
      <c r="H209" s="266"/>
      <c r="I209" s="266"/>
      <c r="J209" s="266"/>
      <c r="K209" s="266"/>
      <c r="L209" s="266"/>
      <c r="M209" s="266"/>
      <c r="N209" s="266"/>
    </row>
    <row r="210" spans="2:14">
      <c r="B210" s="266"/>
      <c r="C210" s="266"/>
      <c r="D210" s="266"/>
      <c r="E210" s="266"/>
      <c r="F210" s="266"/>
      <c r="G210" s="266"/>
      <c r="H210" s="266"/>
      <c r="I210" s="266"/>
      <c r="J210" s="266"/>
      <c r="K210" s="266"/>
      <c r="L210" s="266"/>
      <c r="M210" s="266"/>
      <c r="N210" s="266"/>
    </row>
    <row r="211" spans="2:14"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  <c r="L211" s="266"/>
      <c r="M211" s="266"/>
      <c r="N211" s="266"/>
    </row>
    <row r="212" spans="2:14">
      <c r="B212" s="266"/>
      <c r="C212" s="266"/>
      <c r="D212" s="266"/>
      <c r="E212" s="266"/>
      <c r="F212" s="266"/>
      <c r="G212" s="266"/>
      <c r="H212" s="266"/>
      <c r="I212" s="266"/>
      <c r="J212" s="266"/>
      <c r="K212" s="266"/>
      <c r="L212" s="266"/>
      <c r="M212" s="266"/>
      <c r="N212" s="266"/>
    </row>
    <row r="213" spans="2:14">
      <c r="B213" s="266"/>
      <c r="C213" s="266"/>
      <c r="D213" s="266"/>
      <c r="E213" s="266"/>
      <c r="F213" s="266"/>
      <c r="G213" s="266"/>
      <c r="H213" s="266"/>
      <c r="I213" s="266"/>
      <c r="J213" s="266"/>
      <c r="K213" s="266"/>
      <c r="L213" s="266"/>
      <c r="M213" s="266"/>
      <c r="N213" s="266"/>
    </row>
    <row r="214" spans="2:14">
      <c r="B214" s="266"/>
      <c r="C214" s="266"/>
      <c r="D214" s="266"/>
      <c r="E214" s="266"/>
      <c r="F214" s="266"/>
      <c r="G214" s="266"/>
      <c r="H214" s="266"/>
      <c r="I214" s="266"/>
      <c r="J214" s="266"/>
      <c r="K214" s="266"/>
      <c r="L214" s="266"/>
      <c r="M214" s="266"/>
      <c r="N214" s="266"/>
    </row>
    <row r="215" spans="2:14">
      <c r="B215" s="266"/>
      <c r="C215" s="266"/>
      <c r="D215" s="266"/>
      <c r="E215" s="266"/>
      <c r="F215" s="266"/>
      <c r="G215" s="266"/>
      <c r="H215" s="266"/>
      <c r="I215" s="266"/>
      <c r="J215" s="266"/>
      <c r="K215" s="266"/>
      <c r="L215" s="266"/>
      <c r="M215" s="266"/>
      <c r="N215" s="266"/>
    </row>
    <row r="216" spans="2:14">
      <c r="B216" s="266"/>
      <c r="C216" s="266"/>
      <c r="D216" s="266"/>
      <c r="E216" s="266"/>
      <c r="F216" s="266"/>
      <c r="G216" s="266"/>
      <c r="H216" s="266"/>
      <c r="I216" s="266"/>
      <c r="J216" s="266"/>
      <c r="K216" s="266"/>
      <c r="L216" s="266"/>
      <c r="M216" s="266"/>
      <c r="N216" s="266"/>
    </row>
    <row r="217" spans="2:14">
      <c r="B217" s="266"/>
      <c r="C217" s="266"/>
      <c r="D217" s="266"/>
      <c r="E217" s="266"/>
      <c r="F217" s="266"/>
      <c r="G217" s="266"/>
      <c r="H217" s="266"/>
      <c r="I217" s="266"/>
      <c r="J217" s="266"/>
      <c r="K217" s="266"/>
      <c r="L217" s="266"/>
      <c r="M217" s="266"/>
      <c r="N217" s="266"/>
    </row>
    <row r="218" spans="2:14">
      <c r="B218" s="266"/>
      <c r="C218" s="266"/>
      <c r="D218" s="266"/>
      <c r="E218" s="266"/>
      <c r="F218" s="266"/>
      <c r="G218" s="266"/>
      <c r="H218" s="266"/>
      <c r="I218" s="266"/>
      <c r="J218" s="266"/>
      <c r="K218" s="266"/>
      <c r="L218" s="266"/>
      <c r="M218" s="266"/>
      <c r="N218" s="266"/>
    </row>
    <row r="219" spans="2:14"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66"/>
      <c r="M219" s="266"/>
      <c r="N219" s="266"/>
    </row>
    <row r="220" spans="2:14">
      <c r="B220" s="266"/>
      <c r="C220" s="266"/>
      <c r="D220" s="266"/>
      <c r="E220" s="266"/>
      <c r="F220" s="266"/>
      <c r="G220" s="266"/>
      <c r="H220" s="266"/>
      <c r="I220" s="266"/>
      <c r="J220" s="266"/>
      <c r="K220" s="266"/>
      <c r="L220" s="266"/>
      <c r="M220" s="266"/>
      <c r="N220" s="266"/>
    </row>
    <row r="221" spans="2:14"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6"/>
      <c r="M221" s="266"/>
      <c r="N221" s="266"/>
    </row>
    <row r="222" spans="2:14">
      <c r="B222" s="266"/>
      <c r="C222" s="266"/>
      <c r="D222" s="266"/>
      <c r="E222" s="266"/>
      <c r="F222" s="266"/>
      <c r="G222" s="266"/>
      <c r="H222" s="266"/>
      <c r="I222" s="266"/>
      <c r="J222" s="266"/>
      <c r="K222" s="266"/>
      <c r="L222" s="266"/>
      <c r="M222" s="266"/>
      <c r="N222" s="266"/>
    </row>
    <row r="223" spans="2:14">
      <c r="B223" s="266"/>
      <c r="C223" s="266"/>
      <c r="D223" s="266"/>
      <c r="E223" s="266"/>
      <c r="F223" s="266"/>
      <c r="G223" s="266"/>
      <c r="H223" s="266"/>
      <c r="I223" s="266"/>
      <c r="J223" s="266"/>
      <c r="K223" s="266"/>
      <c r="L223" s="266"/>
      <c r="M223" s="266"/>
      <c r="N223" s="266"/>
    </row>
    <row r="224" spans="2:14">
      <c r="B224" s="266"/>
      <c r="C224" s="266"/>
      <c r="D224" s="266"/>
      <c r="E224" s="266"/>
      <c r="F224" s="266"/>
      <c r="G224" s="266"/>
      <c r="H224" s="266"/>
      <c r="I224" s="266"/>
      <c r="J224" s="266"/>
      <c r="K224" s="266"/>
      <c r="L224" s="266"/>
      <c r="M224" s="266"/>
      <c r="N224" s="266"/>
    </row>
    <row r="225" spans="2:14">
      <c r="B225" s="266"/>
      <c r="C225" s="266"/>
      <c r="D225" s="266"/>
      <c r="E225" s="266"/>
      <c r="F225" s="266"/>
      <c r="G225" s="266"/>
      <c r="H225" s="266"/>
      <c r="I225" s="266"/>
      <c r="J225" s="266"/>
      <c r="K225" s="266"/>
      <c r="L225" s="266"/>
      <c r="M225" s="266"/>
      <c r="N225" s="266"/>
    </row>
    <row r="226" spans="2:14"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  <c r="L226" s="266"/>
      <c r="M226" s="266"/>
      <c r="N226" s="266"/>
    </row>
    <row r="227" spans="2:14">
      <c r="B227" s="266"/>
      <c r="C227" s="266"/>
      <c r="D227" s="266"/>
      <c r="E227" s="266"/>
      <c r="F227" s="266"/>
      <c r="G227" s="266"/>
      <c r="H227" s="266"/>
      <c r="I227" s="266"/>
      <c r="J227" s="266"/>
      <c r="K227" s="266"/>
      <c r="L227" s="266"/>
      <c r="M227" s="266"/>
      <c r="N227" s="266"/>
    </row>
    <row r="228" spans="2:14">
      <c r="B228" s="266"/>
      <c r="C228" s="266"/>
      <c r="D228" s="266"/>
      <c r="E228" s="266"/>
      <c r="F228" s="266"/>
      <c r="G228" s="266"/>
      <c r="H228" s="266"/>
      <c r="I228" s="266"/>
      <c r="J228" s="266"/>
      <c r="K228" s="266"/>
      <c r="L228" s="266"/>
      <c r="M228" s="266"/>
      <c r="N228" s="266"/>
    </row>
  </sheetData>
  <mergeCells count="14">
    <mergeCell ref="C45:E46"/>
    <mergeCell ref="A5:I5"/>
    <mergeCell ref="B6:F6"/>
    <mergeCell ref="B7:F7"/>
    <mergeCell ref="C9:F11"/>
    <mergeCell ref="B39:H42"/>
    <mergeCell ref="C150:F152"/>
    <mergeCell ref="B156:N228"/>
    <mergeCell ref="C62:F64"/>
    <mergeCell ref="A67:C67"/>
    <mergeCell ref="A85:G85"/>
    <mergeCell ref="A102:C102"/>
    <mergeCell ref="A118:E118"/>
    <mergeCell ref="A134:E1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4FE7-B6C1-46CF-9E68-7CD420CECED6}">
  <dimension ref="A7:M63"/>
  <sheetViews>
    <sheetView workbookViewId="0">
      <selection sqref="A1:XFD1048576"/>
    </sheetView>
  </sheetViews>
  <sheetFormatPr baseColWidth="10" defaultColWidth="9.1640625" defaultRowHeight="15"/>
  <cols>
    <col min="1" max="1" width="16.83203125" style="172" bestFit="1" customWidth="1"/>
    <col min="2" max="2" width="31.33203125" style="172" bestFit="1" customWidth="1"/>
    <col min="3" max="6" width="12.5" style="172" bestFit="1" customWidth="1"/>
    <col min="7" max="7" width="16.33203125" style="172" bestFit="1" customWidth="1"/>
    <col min="8" max="12" width="12.5" style="172" bestFit="1" customWidth="1"/>
    <col min="13" max="16384" width="9.1640625" style="172"/>
  </cols>
  <sheetData>
    <row r="7" spans="1:12" ht="16" thickBot="1"/>
    <row r="8" spans="1:12" ht="16" thickBot="1">
      <c r="C8" s="173">
        <v>44621</v>
      </c>
      <c r="D8" s="173">
        <v>44256</v>
      </c>
      <c r="E8" s="173">
        <v>43891</v>
      </c>
      <c r="F8" s="173">
        <v>43525</v>
      </c>
      <c r="G8" s="173">
        <v>43160</v>
      </c>
      <c r="H8" s="173">
        <v>42795</v>
      </c>
      <c r="I8" s="173">
        <v>42430</v>
      </c>
      <c r="J8" s="173">
        <v>42064</v>
      </c>
      <c r="K8" s="173">
        <v>41699</v>
      </c>
      <c r="L8" s="173">
        <v>41334</v>
      </c>
    </row>
    <row r="9" spans="1:12" ht="16">
      <c r="A9" s="174" t="s">
        <v>207</v>
      </c>
      <c r="B9" s="175" t="s">
        <v>208</v>
      </c>
      <c r="C9" s="176">
        <f t="shared" ref="C9:L9" si="0">C10/C11</f>
        <v>2.3131704410011915</v>
      </c>
      <c r="D9" s="176">
        <f t="shared" si="0"/>
        <v>2.187831297533994</v>
      </c>
      <c r="E9" s="176">
        <f t="shared" si="0"/>
        <v>0.50775095298602291</v>
      </c>
      <c r="F9" s="176">
        <f t="shared" si="0"/>
        <v>0.38103915521913839</v>
      </c>
      <c r="G9" s="176">
        <f t="shared" si="0"/>
        <v>1.2554097605893186</v>
      </c>
      <c r="H9" s="176">
        <f t="shared" si="0"/>
        <v>0.49773372816824801</v>
      </c>
      <c r="I9" s="176">
        <f t="shared" si="0"/>
        <v>0.69984426840002711</v>
      </c>
      <c r="J9" s="176">
        <f t="shared" si="0"/>
        <v>0.41502263906856401</v>
      </c>
      <c r="K9" s="176">
        <f t="shared" si="0"/>
        <v>0.73850760764001289</v>
      </c>
      <c r="L9" s="177">
        <f t="shared" si="0"/>
        <v>0.56441914022517914</v>
      </c>
    </row>
    <row r="10" spans="1:12">
      <c r="A10" s="178"/>
      <c r="B10" s="179" t="s">
        <v>209</v>
      </c>
      <c r="C10" s="180">
        <v>465.78</v>
      </c>
      <c r="D10" s="180">
        <v>379.72</v>
      </c>
      <c r="E10" s="180">
        <v>79.92</v>
      </c>
      <c r="F10" s="180">
        <v>81.55</v>
      </c>
      <c r="G10" s="180">
        <v>109.07</v>
      </c>
      <c r="H10" s="180">
        <v>82.36</v>
      </c>
      <c r="I10" s="180">
        <v>103.36</v>
      </c>
      <c r="J10" s="180">
        <v>102.66</v>
      </c>
      <c r="K10" s="180">
        <v>91.25</v>
      </c>
      <c r="L10" s="181">
        <v>88.23</v>
      </c>
    </row>
    <row r="11" spans="1:12" ht="16" thickBot="1">
      <c r="A11" s="182"/>
      <c r="B11" s="183" t="s">
        <v>210</v>
      </c>
      <c r="C11" s="184">
        <v>201.36</v>
      </c>
      <c r="D11" s="184">
        <v>173.56</v>
      </c>
      <c r="E11" s="184">
        <v>157.4</v>
      </c>
      <c r="F11" s="184">
        <v>214.02</v>
      </c>
      <c r="G11" s="184">
        <v>86.88</v>
      </c>
      <c r="H11" s="184">
        <v>165.47</v>
      </c>
      <c r="I11" s="184">
        <v>147.69</v>
      </c>
      <c r="J11" s="184">
        <v>247.36</v>
      </c>
      <c r="K11" s="184">
        <v>123.56</v>
      </c>
      <c r="L11" s="185">
        <v>156.32</v>
      </c>
    </row>
    <row r="12" spans="1:12" ht="17" thickBot="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2">
      <c r="A13" s="187" t="s">
        <v>211</v>
      </c>
      <c r="B13" s="188" t="s">
        <v>212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9"/>
    </row>
    <row r="14" spans="1:12" ht="32">
      <c r="A14" s="190" t="s">
        <v>14</v>
      </c>
      <c r="B14" s="191" t="s">
        <v>213</v>
      </c>
      <c r="C14" s="192">
        <f>C15/C16</f>
        <v>6.4007383100902385E-2</v>
      </c>
      <c r="D14" s="192">
        <f t="shared" ref="D14:L14" si="1">D15/D16</f>
        <v>6.5417211283045923E-2</v>
      </c>
      <c r="E14" s="192">
        <f t="shared" si="1"/>
        <v>0.36956792429336321</v>
      </c>
      <c r="F14" s="192">
        <f t="shared" si="1"/>
        <v>0.35082908995952472</v>
      </c>
      <c r="G14" s="192">
        <f t="shared" si="1"/>
        <v>0.40819787985865724</v>
      </c>
      <c r="H14" s="192">
        <f t="shared" si="1"/>
        <v>0.4061633281972265</v>
      </c>
      <c r="I14" s="192">
        <f t="shared" si="1"/>
        <v>0.42028985507246375</v>
      </c>
      <c r="J14" s="192">
        <f t="shared" si="1"/>
        <v>0.65560919034144294</v>
      </c>
      <c r="K14" s="192">
        <f t="shared" si="1"/>
        <v>0.60908438992386438</v>
      </c>
      <c r="L14" s="193">
        <f t="shared" si="1"/>
        <v>0.84479547647362396</v>
      </c>
    </row>
    <row r="15" spans="1:12">
      <c r="A15" s="194"/>
      <c r="B15" s="195" t="s">
        <v>214</v>
      </c>
      <c r="C15" s="196">
        <v>3121</v>
      </c>
      <c r="D15" s="196">
        <v>3103</v>
      </c>
      <c r="E15" s="196">
        <v>2968</v>
      </c>
      <c r="F15" s="196">
        <v>2687</v>
      </c>
      <c r="G15" s="196">
        <v>2888</v>
      </c>
      <c r="H15" s="196">
        <v>2636</v>
      </c>
      <c r="I15" s="196">
        <v>2639</v>
      </c>
      <c r="J15" s="196">
        <v>2442</v>
      </c>
      <c r="K15" s="196">
        <v>1996</v>
      </c>
      <c r="L15" s="197">
        <v>2259</v>
      </c>
    </row>
    <row r="16" spans="1:12" ht="32">
      <c r="A16" s="194"/>
      <c r="B16" s="191" t="s">
        <v>215</v>
      </c>
      <c r="C16" s="198">
        <v>48760</v>
      </c>
      <c r="D16" s="198">
        <v>47434</v>
      </c>
      <c r="E16" s="198">
        <v>8031</v>
      </c>
      <c r="F16" s="198">
        <v>7659</v>
      </c>
      <c r="G16" s="198">
        <v>7075</v>
      </c>
      <c r="H16" s="198">
        <v>6490</v>
      </c>
      <c r="I16" s="198">
        <v>6279</v>
      </c>
      <c r="J16" s="198">
        <v>3724.78</v>
      </c>
      <c r="K16" s="198">
        <v>3277.05</v>
      </c>
      <c r="L16" s="199">
        <v>2674.02</v>
      </c>
    </row>
    <row r="17" spans="1:13" ht="16">
      <c r="A17" s="194" t="s">
        <v>11</v>
      </c>
      <c r="B17" s="191" t="s">
        <v>216</v>
      </c>
      <c r="C17" s="192">
        <f>C18/C19</f>
        <v>-0.33737972473711986</v>
      </c>
      <c r="D17" s="192">
        <f t="shared" ref="D17:L17" si="2">D18/D19</f>
        <v>-0.21352765542318269</v>
      </c>
      <c r="E17" s="192">
        <f t="shared" si="2"/>
        <v>-6.0677149378645705E-2</v>
      </c>
      <c r="F17" s="192">
        <f t="shared" si="2"/>
        <v>-0.21807043598175455</v>
      </c>
      <c r="G17" s="192">
        <f t="shared" si="2"/>
        <v>-0.14661152322807938</v>
      </c>
      <c r="H17" s="192">
        <f t="shared" si="2"/>
        <v>-0.24246319233465763</v>
      </c>
      <c r="I17" s="192">
        <f t="shared" si="2"/>
        <v>-0.17677454446559696</v>
      </c>
      <c r="J17" s="192">
        <f t="shared" si="2"/>
        <v>-0.23679268392259328</v>
      </c>
      <c r="K17" s="192">
        <f t="shared" si="2"/>
        <v>-0.27171531247260933</v>
      </c>
      <c r="L17" s="193">
        <f t="shared" si="2"/>
        <v>-0.38441528412046938</v>
      </c>
    </row>
    <row r="18" spans="1:13">
      <c r="A18" s="194"/>
      <c r="B18" s="195" t="s">
        <v>214</v>
      </c>
      <c r="C18" s="196">
        <v>-166.2</v>
      </c>
      <c r="D18" s="196">
        <v>-72.23</v>
      </c>
      <c r="E18" s="196">
        <v>-38.28</v>
      </c>
      <c r="F18" s="196">
        <v>-82.23</v>
      </c>
      <c r="G18" s="196">
        <v>-67</v>
      </c>
      <c r="H18" s="196">
        <v>-83</v>
      </c>
      <c r="I18" s="196">
        <v>-91</v>
      </c>
      <c r="J18" s="196">
        <v>-145</v>
      </c>
      <c r="K18" s="196">
        <v>-124</v>
      </c>
      <c r="L18" s="197">
        <v>-133</v>
      </c>
    </row>
    <row r="19" spans="1:13" ht="16">
      <c r="A19" s="194"/>
      <c r="B19" s="191" t="s">
        <v>217</v>
      </c>
      <c r="C19" s="198">
        <v>492.62</v>
      </c>
      <c r="D19" s="198">
        <v>338.27</v>
      </c>
      <c r="E19" s="198">
        <v>630.88</v>
      </c>
      <c r="F19" s="198">
        <v>377.08</v>
      </c>
      <c r="G19" s="198">
        <v>456.99</v>
      </c>
      <c r="H19" s="198">
        <v>342.32</v>
      </c>
      <c r="I19" s="198">
        <v>514.78</v>
      </c>
      <c r="J19" s="198">
        <v>612.35</v>
      </c>
      <c r="K19" s="198">
        <v>456.36</v>
      </c>
      <c r="L19" s="199">
        <v>345.98</v>
      </c>
    </row>
    <row r="20" spans="1:13" ht="32">
      <c r="A20" s="194" t="s">
        <v>218</v>
      </c>
      <c r="B20" s="191" t="s">
        <v>219</v>
      </c>
      <c r="C20" s="192">
        <f>C21/(C22+C23)</f>
        <v>0.73146539563751911</v>
      </c>
      <c r="D20" s="192">
        <f t="shared" ref="D20:L20" si="3">D21/(D22+D23)</f>
        <v>0.74472722469288</v>
      </c>
      <c r="E20" s="192">
        <f t="shared" si="3"/>
        <v>2.5270578810334468</v>
      </c>
      <c r="F20" s="192">
        <f t="shared" si="3"/>
        <v>1.3132727336049872</v>
      </c>
      <c r="G20" s="192">
        <f t="shared" si="3"/>
        <v>1.6939357995403663</v>
      </c>
      <c r="H20" s="192">
        <f t="shared" si="3"/>
        <v>0.95777958087350656</v>
      </c>
      <c r="I20" s="192">
        <f t="shared" si="3"/>
        <v>1.2360257395313099</v>
      </c>
      <c r="J20" s="192">
        <f t="shared" si="3"/>
        <v>1.0974407684863257</v>
      </c>
      <c r="K20" s="192">
        <f t="shared" si="3"/>
        <v>1.1561613295500608</v>
      </c>
      <c r="L20" s="193">
        <f t="shared" si="3"/>
        <v>0.81052335660403885</v>
      </c>
    </row>
    <row r="21" spans="1:13" ht="16">
      <c r="A21" s="194"/>
      <c r="B21" s="191" t="s">
        <v>217</v>
      </c>
      <c r="C21" s="198">
        <v>492.62</v>
      </c>
      <c r="D21" s="198">
        <v>338.27</v>
      </c>
      <c r="E21" s="198">
        <v>630.88</v>
      </c>
      <c r="F21" s="198">
        <v>377.08</v>
      </c>
      <c r="G21" s="198">
        <v>456.99</v>
      </c>
      <c r="H21" s="198">
        <v>342.32</v>
      </c>
      <c r="I21" s="198">
        <v>514.78</v>
      </c>
      <c r="J21" s="198">
        <v>612.35</v>
      </c>
      <c r="K21" s="198">
        <v>456.36</v>
      </c>
      <c r="L21" s="199">
        <v>345.98</v>
      </c>
    </row>
    <row r="22" spans="1:13" ht="32">
      <c r="A22" s="194"/>
      <c r="B22" s="191" t="s">
        <v>215</v>
      </c>
      <c r="C22" s="198">
        <v>673.47</v>
      </c>
      <c r="D22" s="198">
        <v>275.43</v>
      </c>
      <c r="E22" s="198">
        <v>249.65</v>
      </c>
      <c r="F22" s="198">
        <v>287.13</v>
      </c>
      <c r="G22" s="198">
        <v>269.77999999999997</v>
      </c>
      <c r="H22" s="198">
        <v>357.41</v>
      </c>
      <c r="I22" s="198">
        <v>416.48</v>
      </c>
      <c r="J22" s="198">
        <v>557.98</v>
      </c>
      <c r="K22" s="198">
        <v>394.72</v>
      </c>
      <c r="L22" s="199">
        <v>426.86</v>
      </c>
    </row>
    <row r="23" spans="1:13" ht="16">
      <c r="A23" s="194"/>
      <c r="B23" s="191" t="s">
        <v>220</v>
      </c>
      <c r="C23" s="200">
        <v>0</v>
      </c>
      <c r="D23" s="200">
        <v>178.79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1">
        <v>0</v>
      </c>
    </row>
    <row r="24" spans="1:13">
      <c r="A24" s="194" t="s">
        <v>221</v>
      </c>
      <c r="B24" s="195" t="s">
        <v>222</v>
      </c>
      <c r="C24" s="192">
        <f>C25/C26</f>
        <v>0.56816613210994271</v>
      </c>
      <c r="D24" s="192">
        <f t="shared" ref="D24:K24" si="4">D25/D26</f>
        <v>0.54666390752948824</v>
      </c>
      <c r="E24" s="192">
        <f t="shared" si="4"/>
        <v>0.31498858737002283</v>
      </c>
      <c r="F24" s="192">
        <f t="shared" si="4"/>
        <v>0.53452848201973058</v>
      </c>
      <c r="G24" s="192">
        <f t="shared" si="4"/>
        <v>0.46561193899210046</v>
      </c>
      <c r="H24" s="192">
        <f t="shared" si="4"/>
        <v>0.49433278803458752</v>
      </c>
      <c r="I24" s="192">
        <f t="shared" si="4"/>
        <v>0.36584560394731735</v>
      </c>
      <c r="J24" s="192">
        <f t="shared" si="4"/>
        <v>0.284739119784437</v>
      </c>
      <c r="K24" s="192">
        <f t="shared" si="4"/>
        <v>0.36078972740818654</v>
      </c>
      <c r="L24" s="193">
        <f>L25/L26</f>
        <v>0.47397036452757901</v>
      </c>
    </row>
    <row r="25" spans="1:13" ht="16">
      <c r="A25" s="194"/>
      <c r="B25" s="191" t="s">
        <v>13</v>
      </c>
      <c r="C25" s="198">
        <v>279.89</v>
      </c>
      <c r="D25" s="198">
        <v>184.92</v>
      </c>
      <c r="E25" s="198">
        <v>198.72</v>
      </c>
      <c r="F25" s="198">
        <v>201.56</v>
      </c>
      <c r="G25" s="198">
        <v>212.78</v>
      </c>
      <c r="H25" s="198">
        <v>169.22</v>
      </c>
      <c r="I25" s="198">
        <v>188.33</v>
      </c>
      <c r="J25" s="198">
        <v>174.36</v>
      </c>
      <c r="K25" s="198">
        <v>164.65</v>
      </c>
      <c r="L25" s="199">
        <v>168.25</v>
      </c>
    </row>
    <row r="26" spans="1:13" ht="17" thickBot="1">
      <c r="A26" s="202"/>
      <c r="B26" s="203" t="s">
        <v>217</v>
      </c>
      <c r="C26" s="204">
        <v>492.62</v>
      </c>
      <c r="D26" s="204">
        <v>338.27</v>
      </c>
      <c r="E26" s="204">
        <v>630.88</v>
      </c>
      <c r="F26" s="204">
        <v>377.08</v>
      </c>
      <c r="G26" s="204">
        <v>456.99</v>
      </c>
      <c r="H26" s="204">
        <v>342.32</v>
      </c>
      <c r="I26" s="204">
        <v>514.78</v>
      </c>
      <c r="J26" s="204">
        <v>612.35</v>
      </c>
      <c r="K26" s="204">
        <v>456.36</v>
      </c>
      <c r="L26" s="205">
        <v>354.98</v>
      </c>
    </row>
    <row r="27" spans="1:13" ht="17" thickBot="1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13">
      <c r="A28" s="206" t="s">
        <v>223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8"/>
    </row>
    <row r="29" spans="1:13" ht="32">
      <c r="A29" s="209" t="s">
        <v>27</v>
      </c>
      <c r="B29" s="210" t="s">
        <v>224</v>
      </c>
      <c r="C29" s="211">
        <v>-5.47</v>
      </c>
      <c r="D29" s="211">
        <v>-2.87</v>
      </c>
      <c r="E29" s="211">
        <v>-1.44</v>
      </c>
      <c r="F29" s="211">
        <v>-3.1</v>
      </c>
      <c r="G29" s="211">
        <v>-2.56</v>
      </c>
      <c r="H29" s="211">
        <v>-3.47</v>
      </c>
      <c r="I29" s="211">
        <v>-2.58</v>
      </c>
      <c r="J29" s="211">
        <v>-2.56</v>
      </c>
      <c r="K29" s="211">
        <v>-3.49</v>
      </c>
      <c r="L29" s="212">
        <v>-5.23</v>
      </c>
    </row>
    <row r="30" spans="1:13" ht="32">
      <c r="A30" s="209" t="s">
        <v>28</v>
      </c>
      <c r="B30" s="210" t="s">
        <v>225</v>
      </c>
      <c r="C30" s="213">
        <f>(C31/C32)</f>
        <v>-0.1773308957952468</v>
      </c>
      <c r="D30" s="213">
        <f t="shared" ref="D30:L30" si="5">(D31/D32)</f>
        <v>-0.36933797909407667</v>
      </c>
      <c r="E30" s="213">
        <f t="shared" si="5"/>
        <v>-0.86111111111111116</v>
      </c>
      <c r="F30" s="213">
        <f t="shared" si="5"/>
        <v>-0.47096774193548385</v>
      </c>
      <c r="G30" s="213">
        <f t="shared" si="5"/>
        <v>-0.68359375</v>
      </c>
      <c r="H30" s="213">
        <f t="shared" si="5"/>
        <v>-0.42074927953890484</v>
      </c>
      <c r="I30" s="213">
        <f t="shared" si="5"/>
        <v>-0.61240310077519378</v>
      </c>
      <c r="J30" s="213">
        <f t="shared" si="5"/>
        <v>-0.73828125</v>
      </c>
      <c r="K30" s="213">
        <f t="shared" si="5"/>
        <v>-0.43553008595988535</v>
      </c>
      <c r="L30" s="214">
        <f t="shared" si="5"/>
        <v>-0.31166347992351812</v>
      </c>
      <c r="M30" s="215"/>
    </row>
    <row r="31" spans="1:13">
      <c r="A31" s="209"/>
      <c r="B31" s="216" t="s">
        <v>226</v>
      </c>
      <c r="C31" s="213">
        <v>0.97</v>
      </c>
      <c r="D31" s="213">
        <v>1.06</v>
      </c>
      <c r="E31" s="213">
        <v>1.24</v>
      </c>
      <c r="F31" s="213">
        <v>1.46</v>
      </c>
      <c r="G31" s="213">
        <v>1.75</v>
      </c>
      <c r="H31" s="213">
        <v>1.46</v>
      </c>
      <c r="I31" s="213">
        <v>1.58</v>
      </c>
      <c r="J31" s="213">
        <v>1.89</v>
      </c>
      <c r="K31" s="213">
        <v>1.52</v>
      </c>
      <c r="L31" s="214">
        <v>1.63</v>
      </c>
    </row>
    <row r="32" spans="1:13">
      <c r="A32" s="209"/>
      <c r="B32" s="216" t="s">
        <v>27</v>
      </c>
      <c r="C32" s="213">
        <v>-5.47</v>
      </c>
      <c r="D32" s="213">
        <v>-2.87</v>
      </c>
      <c r="E32" s="213">
        <v>-1.44</v>
      </c>
      <c r="F32" s="213">
        <v>-3.1</v>
      </c>
      <c r="G32" s="213">
        <v>-2.56</v>
      </c>
      <c r="H32" s="213">
        <v>-3.47</v>
      </c>
      <c r="I32" s="213">
        <v>-2.58</v>
      </c>
      <c r="J32" s="213">
        <v>-2.56</v>
      </c>
      <c r="K32" s="213">
        <v>-3.49</v>
      </c>
      <c r="L32" s="214">
        <v>-5.23</v>
      </c>
    </row>
    <row r="33" spans="1:12" ht="32">
      <c r="A33" s="209" t="s">
        <v>60</v>
      </c>
      <c r="B33" s="210" t="s">
        <v>227</v>
      </c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8">
        <v>0</v>
      </c>
    </row>
    <row r="34" spans="1:12" ht="16">
      <c r="A34" s="209" t="s">
        <v>63</v>
      </c>
      <c r="B34" s="210" t="s">
        <v>228</v>
      </c>
      <c r="C34" s="211">
        <v>0</v>
      </c>
      <c r="D34" s="211">
        <v>0</v>
      </c>
      <c r="E34" s="211">
        <v>0</v>
      </c>
      <c r="F34" s="211">
        <v>0</v>
      </c>
      <c r="G34" s="211">
        <v>0</v>
      </c>
      <c r="H34" s="211">
        <v>0</v>
      </c>
      <c r="I34" s="211">
        <v>0</v>
      </c>
      <c r="J34" s="211">
        <v>0</v>
      </c>
      <c r="K34" s="211">
        <v>0</v>
      </c>
      <c r="L34" s="212">
        <v>0</v>
      </c>
    </row>
    <row r="35" spans="1:12">
      <c r="A35" s="209"/>
      <c r="B35" s="216" t="s">
        <v>229</v>
      </c>
      <c r="C35" s="213">
        <v>-5.47</v>
      </c>
      <c r="D35" s="213">
        <v>-2.87</v>
      </c>
      <c r="E35" s="213">
        <v>-1.44</v>
      </c>
      <c r="F35" s="213">
        <v>-3.1</v>
      </c>
      <c r="G35" s="213">
        <v>-2.56</v>
      </c>
      <c r="H35" s="213">
        <v>-3.47</v>
      </c>
      <c r="I35" s="213">
        <v>-2.58</v>
      </c>
      <c r="J35" s="213">
        <v>-2.56</v>
      </c>
      <c r="K35" s="213">
        <v>-3.49</v>
      </c>
      <c r="L35" s="214">
        <v>-5.23</v>
      </c>
    </row>
    <row r="36" spans="1:12">
      <c r="A36" s="209"/>
      <c r="B36" s="216" t="s">
        <v>230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2">
        <v>0</v>
      </c>
    </row>
    <row r="37" spans="1:12" ht="16" thickBot="1">
      <c r="A37" s="219" t="s">
        <v>231</v>
      </c>
      <c r="B37" s="220" t="s">
        <v>232</v>
      </c>
      <c r="C37" s="221">
        <f>1/C35</f>
        <v>-0.18281535648994515</v>
      </c>
      <c r="D37" s="221">
        <f t="shared" ref="D37:L37" si="6">1/D35</f>
        <v>-0.34843205574912889</v>
      </c>
      <c r="E37" s="221">
        <f t="shared" si="6"/>
        <v>-0.69444444444444442</v>
      </c>
      <c r="F37" s="221">
        <f t="shared" si="6"/>
        <v>-0.32258064516129031</v>
      </c>
      <c r="G37" s="221">
        <f t="shared" si="6"/>
        <v>-0.390625</v>
      </c>
      <c r="H37" s="221">
        <f t="shared" si="6"/>
        <v>-0.28818443804034583</v>
      </c>
      <c r="I37" s="221">
        <f t="shared" si="6"/>
        <v>-0.38759689922480617</v>
      </c>
      <c r="J37" s="221">
        <f t="shared" si="6"/>
        <v>-0.390625</v>
      </c>
      <c r="K37" s="221">
        <f t="shared" si="6"/>
        <v>-0.28653295128939826</v>
      </c>
      <c r="L37" s="222">
        <f t="shared" si="6"/>
        <v>-0.19120458891013384</v>
      </c>
    </row>
    <row r="38" spans="1:12" ht="16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2">
      <c r="A39" s="223" t="s">
        <v>233</v>
      </c>
      <c r="B39" s="223" t="s">
        <v>234</v>
      </c>
      <c r="C39" s="224"/>
      <c r="D39" s="224"/>
      <c r="E39" s="224"/>
      <c r="F39" s="224"/>
      <c r="G39" s="224"/>
      <c r="H39" s="224"/>
      <c r="I39" s="224"/>
      <c r="J39" s="223"/>
      <c r="K39" s="224"/>
      <c r="L39" s="224"/>
    </row>
    <row r="40" spans="1:12" ht="32">
      <c r="A40" s="225" t="s">
        <v>235</v>
      </c>
      <c r="B40" s="223" t="s">
        <v>236</v>
      </c>
      <c r="C40" s="226">
        <v>49.29</v>
      </c>
      <c r="D40" s="226">
        <v>89.17</v>
      </c>
      <c r="E40" s="226">
        <v>92.29</v>
      </c>
      <c r="F40" s="226">
        <v>72.88</v>
      </c>
      <c r="G40" s="226">
        <v>64.260000000000005</v>
      </c>
      <c r="H40" s="226">
        <v>69.87</v>
      </c>
      <c r="I40" s="226">
        <v>85.62</v>
      </c>
      <c r="J40" s="226">
        <v>87.33</v>
      </c>
      <c r="K40" s="226">
        <v>75.209999999999994</v>
      </c>
      <c r="L40" s="226">
        <v>101.79</v>
      </c>
    </row>
    <row r="41" spans="1:12">
      <c r="A41" s="223"/>
      <c r="B41" s="223" t="s">
        <v>237</v>
      </c>
      <c r="C41" s="227">
        <v>24281.24</v>
      </c>
      <c r="D41" s="227">
        <v>30163.54</v>
      </c>
      <c r="E41" s="227">
        <v>58223.91</v>
      </c>
      <c r="F41" s="227">
        <v>27481.59</v>
      </c>
      <c r="G41" s="227">
        <v>29366.18</v>
      </c>
      <c r="H41" s="227">
        <v>23917.89</v>
      </c>
      <c r="I41" s="227">
        <v>44075.46</v>
      </c>
      <c r="J41" s="227">
        <v>53476.53</v>
      </c>
      <c r="K41" s="227">
        <v>34322.839999999997</v>
      </c>
      <c r="L41" s="227">
        <v>36133.410000000003</v>
      </c>
    </row>
    <row r="42" spans="1:12" ht="16">
      <c r="A42" s="223"/>
      <c r="B42" s="225" t="s">
        <v>217</v>
      </c>
      <c r="C42" s="227">
        <v>492.62</v>
      </c>
      <c r="D42" s="227">
        <v>338.27</v>
      </c>
      <c r="E42" s="227">
        <v>630.88</v>
      </c>
      <c r="F42" s="227">
        <v>377.08</v>
      </c>
      <c r="G42" s="227">
        <v>456.99</v>
      </c>
      <c r="H42" s="227">
        <v>342.32</v>
      </c>
      <c r="I42" s="227">
        <v>514.78</v>
      </c>
      <c r="J42" s="227">
        <v>612.35</v>
      </c>
      <c r="K42" s="227">
        <v>456.36</v>
      </c>
      <c r="L42" s="227">
        <v>354.98</v>
      </c>
    </row>
    <row r="43" spans="1:12" ht="32">
      <c r="A43" s="225" t="s">
        <v>238</v>
      </c>
      <c r="B43" s="223" t="s">
        <v>239</v>
      </c>
      <c r="C43" s="223">
        <v>14</v>
      </c>
      <c r="D43" s="223">
        <v>16</v>
      </c>
      <c r="E43" s="223">
        <v>13</v>
      </c>
      <c r="F43" s="223">
        <v>17</v>
      </c>
      <c r="G43" s="223">
        <v>19</v>
      </c>
      <c r="H43" s="223">
        <v>16</v>
      </c>
      <c r="I43" s="223">
        <v>16</v>
      </c>
      <c r="J43" s="223">
        <v>15</v>
      </c>
      <c r="K43" s="223">
        <v>14</v>
      </c>
      <c r="L43" s="223">
        <v>11</v>
      </c>
    </row>
    <row r="44" spans="1:12" ht="32">
      <c r="A44" s="225" t="s">
        <v>240</v>
      </c>
      <c r="B44" s="223" t="s">
        <v>241</v>
      </c>
      <c r="C44" s="223">
        <v>192</v>
      </c>
      <c r="D44" s="223">
        <v>165</v>
      </c>
      <c r="E44" s="223">
        <v>143</v>
      </c>
      <c r="F44" s="223">
        <v>161</v>
      </c>
      <c r="G44" s="223">
        <v>149</v>
      </c>
      <c r="H44" s="223">
        <v>147</v>
      </c>
      <c r="I44" s="223">
        <v>158</v>
      </c>
      <c r="J44" s="223">
        <v>126</v>
      </c>
      <c r="K44" s="223">
        <v>138</v>
      </c>
      <c r="L44" s="223">
        <v>146</v>
      </c>
    </row>
    <row r="45" spans="1:12" ht="16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ht="31">
      <c r="A46" s="228" t="s">
        <v>242</v>
      </c>
      <c r="B46" s="229"/>
      <c r="C46" s="229"/>
      <c r="D46" s="229"/>
      <c r="E46" s="229"/>
      <c r="F46" s="230" t="s">
        <v>243</v>
      </c>
      <c r="G46" s="230" t="s">
        <v>244</v>
      </c>
      <c r="H46" s="230" t="s">
        <v>245</v>
      </c>
      <c r="I46" s="230" t="s">
        <v>246</v>
      </c>
      <c r="J46" s="230" t="s">
        <v>247</v>
      </c>
      <c r="K46" s="229"/>
      <c r="L46" s="231"/>
    </row>
    <row r="47" spans="1:12">
      <c r="A47" s="232"/>
      <c r="B47" s="233"/>
      <c r="C47" s="233"/>
      <c r="D47" s="233"/>
      <c r="E47" s="233"/>
      <c r="F47" s="233"/>
      <c r="G47" s="233"/>
      <c r="H47" s="233"/>
      <c r="I47" s="234"/>
      <c r="J47" s="233"/>
      <c r="K47" s="233"/>
      <c r="L47" s="235"/>
    </row>
    <row r="48" spans="1:12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5"/>
    </row>
    <row r="49" spans="1:12">
      <c r="A49" s="232"/>
      <c r="B49" s="233" t="s">
        <v>242</v>
      </c>
      <c r="C49" s="233">
        <f>C56*C57*C58</f>
        <v>-6.4510638297872333E-2</v>
      </c>
      <c r="D49" s="233">
        <f t="shared" ref="D49:L49" si="7">D56*D57*D58</f>
        <v>-8.6085106382978741E-2</v>
      </c>
      <c r="E49" s="233">
        <f t="shared" si="7"/>
        <v>-0.20532407407407408</v>
      </c>
      <c r="F49" s="233">
        <f t="shared" si="7"/>
        <v>-0.12009259259259257</v>
      </c>
      <c r="G49" s="233">
        <f t="shared" si="7"/>
        <v>-0.14662037037037037</v>
      </c>
      <c r="H49" s="233">
        <f t="shared" si="7"/>
        <v>-0.17689814814814819</v>
      </c>
      <c r="I49" s="233">
        <f t="shared" si="7"/>
        <v>-0.22032407407407406</v>
      </c>
      <c r="J49" s="233">
        <f t="shared" si="7"/>
        <v>-0.21636237577998615</v>
      </c>
      <c r="K49" s="233">
        <f t="shared" si="7"/>
        <v>-0.2232857076802145</v>
      </c>
      <c r="L49" s="235">
        <f t="shared" si="7"/>
        <v>-0.23731791907514455</v>
      </c>
    </row>
    <row r="50" spans="1:12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5"/>
    </row>
    <row r="51" spans="1:12">
      <c r="A51" s="232"/>
      <c r="B51" s="233" t="s">
        <v>248</v>
      </c>
      <c r="C51" s="233">
        <v>-15.16</v>
      </c>
      <c r="D51" s="233">
        <v>-20.23</v>
      </c>
      <c r="E51" s="233">
        <v>-44.35</v>
      </c>
      <c r="F51" s="233">
        <v>-25.94</v>
      </c>
      <c r="G51" s="233">
        <v>-31.67</v>
      </c>
      <c r="H51" s="233">
        <v>-38.21</v>
      </c>
      <c r="I51" s="233">
        <v>-47.59</v>
      </c>
      <c r="J51" s="233">
        <v>-46.81</v>
      </c>
      <c r="K51" s="233">
        <v>-48.29</v>
      </c>
      <c r="L51" s="235">
        <v>-51.32</v>
      </c>
    </row>
    <row r="52" spans="1:12" ht="17">
      <c r="A52" s="232"/>
      <c r="B52" s="236" t="s">
        <v>217</v>
      </c>
      <c r="C52" s="237">
        <v>492.62</v>
      </c>
      <c r="D52" s="237">
        <v>338.27</v>
      </c>
      <c r="E52" s="237">
        <v>630.88</v>
      </c>
      <c r="F52" s="237">
        <v>377.08</v>
      </c>
      <c r="G52" s="237">
        <v>456.99</v>
      </c>
      <c r="H52" s="237">
        <v>342.92</v>
      </c>
      <c r="I52" s="237">
        <v>514.78</v>
      </c>
      <c r="J52" s="237">
        <v>612.35</v>
      </c>
      <c r="K52" s="237">
        <v>456.36</v>
      </c>
      <c r="L52" s="238">
        <v>354.98</v>
      </c>
    </row>
    <row r="53" spans="1:12">
      <c r="A53" s="232"/>
      <c r="B53" s="233" t="s">
        <v>249</v>
      </c>
      <c r="C53" s="239">
        <v>69737</v>
      </c>
      <c r="D53" s="239">
        <v>68116</v>
      </c>
      <c r="E53" s="239">
        <v>19602</v>
      </c>
      <c r="F53" s="239">
        <v>17865</v>
      </c>
      <c r="G53" s="239">
        <v>17149</v>
      </c>
      <c r="H53" s="239">
        <v>14751</v>
      </c>
      <c r="I53" s="239">
        <v>13920</v>
      </c>
      <c r="J53" s="239">
        <v>13634.06</v>
      </c>
      <c r="K53" s="239">
        <v>12998.4</v>
      </c>
      <c r="L53" s="240">
        <v>11512.47</v>
      </c>
    </row>
    <row r="54" spans="1:12">
      <c r="A54" s="232"/>
      <c r="B54" s="233" t="s">
        <v>250</v>
      </c>
      <c r="C54" s="241">
        <v>235</v>
      </c>
      <c r="D54" s="241">
        <v>235</v>
      </c>
      <c r="E54" s="241">
        <v>216</v>
      </c>
      <c r="F54" s="241">
        <v>216</v>
      </c>
      <c r="G54" s="241">
        <v>216</v>
      </c>
      <c r="H54" s="241">
        <v>216</v>
      </c>
      <c r="I54" s="241">
        <v>216</v>
      </c>
      <c r="J54" s="241">
        <v>216.35</v>
      </c>
      <c r="K54" s="241">
        <v>216.27</v>
      </c>
      <c r="L54" s="242">
        <v>216.25</v>
      </c>
    </row>
    <row r="55" spans="1:12">
      <c r="A55" s="232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5"/>
    </row>
    <row r="56" spans="1:12" ht="16">
      <c r="A56" s="232"/>
      <c r="B56" s="234" t="s">
        <v>243</v>
      </c>
      <c r="C56" s="233">
        <f>C51/C52</f>
        <v>-3.0774227599366651E-2</v>
      </c>
      <c r="D56" s="233">
        <f t="shared" ref="D56:L58" si="8">D51/D52</f>
        <v>-5.9804298341561479E-2</v>
      </c>
      <c r="E56" s="233">
        <f t="shared" si="8"/>
        <v>-7.0298630484402741E-2</v>
      </c>
      <c r="F56" s="233">
        <f t="shared" si="8"/>
        <v>-6.8791768325023872E-2</v>
      </c>
      <c r="G56" s="233">
        <f t="shared" si="8"/>
        <v>-6.9301297621392158E-2</v>
      </c>
      <c r="H56" s="233">
        <f t="shared" si="8"/>
        <v>-0.1114254053423539</v>
      </c>
      <c r="I56" s="233">
        <f t="shared" si="8"/>
        <v>-9.2447259023272083E-2</v>
      </c>
      <c r="J56" s="233">
        <f t="shared" si="8"/>
        <v>-7.6443210582183396E-2</v>
      </c>
      <c r="K56" s="233">
        <f t="shared" si="8"/>
        <v>-0.10581558418792181</v>
      </c>
      <c r="L56" s="235">
        <f t="shared" si="8"/>
        <v>-0.14457152515634683</v>
      </c>
    </row>
    <row r="57" spans="1:12" ht="16">
      <c r="A57" s="232"/>
      <c r="B57" s="234" t="s">
        <v>245</v>
      </c>
      <c r="C57" s="233">
        <f>C52/C53</f>
        <v>7.0639689117685013E-3</v>
      </c>
      <c r="D57" s="233">
        <f t="shared" si="8"/>
        <v>4.966087262904457E-3</v>
      </c>
      <c r="E57" s="233">
        <f t="shared" si="8"/>
        <v>3.2184470972349763E-2</v>
      </c>
      <c r="F57" s="233">
        <f t="shared" si="8"/>
        <v>2.1107192835152531E-2</v>
      </c>
      <c r="G57" s="233">
        <f t="shared" si="8"/>
        <v>2.6648201061286372E-2</v>
      </c>
      <c r="H57" s="233">
        <f t="shared" si="8"/>
        <v>2.3247237475425397E-2</v>
      </c>
      <c r="I57" s="233">
        <f t="shared" si="8"/>
        <v>3.6981321839080455E-2</v>
      </c>
      <c r="J57" s="233">
        <f t="shared" si="8"/>
        <v>4.4913254012377828E-2</v>
      </c>
      <c r="K57" s="233">
        <f t="shared" si="8"/>
        <v>3.5108936484490399E-2</v>
      </c>
      <c r="L57" s="235">
        <f t="shared" si="8"/>
        <v>3.083439088223466E-2</v>
      </c>
    </row>
    <row r="58" spans="1:12" ht="17" thickBot="1">
      <c r="A58" s="243"/>
      <c r="B58" s="244" t="s">
        <v>247</v>
      </c>
      <c r="C58" s="245">
        <f>C53/C54</f>
        <v>296.75319148936171</v>
      </c>
      <c r="D58" s="245">
        <f t="shared" si="8"/>
        <v>289.85531914893619</v>
      </c>
      <c r="E58" s="245">
        <f t="shared" si="8"/>
        <v>90.75</v>
      </c>
      <c r="F58" s="245">
        <f t="shared" si="8"/>
        <v>82.708333333333329</v>
      </c>
      <c r="G58" s="245">
        <f t="shared" si="8"/>
        <v>79.393518518518519</v>
      </c>
      <c r="H58" s="245">
        <f t="shared" si="8"/>
        <v>68.291666666666671</v>
      </c>
      <c r="I58" s="245">
        <f t="shared" si="8"/>
        <v>64.444444444444443</v>
      </c>
      <c r="J58" s="245">
        <f t="shared" si="8"/>
        <v>63.018534781603883</v>
      </c>
      <c r="K58" s="245">
        <f t="shared" si="8"/>
        <v>60.102649465945341</v>
      </c>
      <c r="L58" s="246">
        <f t="shared" si="8"/>
        <v>53.236855491329479</v>
      </c>
    </row>
    <row r="62" spans="1:12" ht="16" thickBot="1"/>
    <row r="63" spans="1:12" ht="16" thickBot="1">
      <c r="D63" s="247"/>
      <c r="E63" s="247"/>
      <c r="F63" s="247"/>
      <c r="G63" s="247"/>
      <c r="H63" s="24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39A3-9CDF-4762-BCC6-83927757AA6D}">
  <dimension ref="A1:AA73"/>
  <sheetViews>
    <sheetView topLeftCell="A15" zoomScale="70" zoomScaleNormal="70" workbookViewId="0">
      <selection activeCell="B20" sqref="B20"/>
    </sheetView>
  </sheetViews>
  <sheetFormatPr baseColWidth="10" defaultColWidth="8.83203125" defaultRowHeight="15"/>
  <cols>
    <col min="1" max="1" width="7" bestFit="1" customWidth="1"/>
    <col min="2" max="2" width="23.1640625" bestFit="1" customWidth="1"/>
    <col min="3" max="3" width="23.83203125" bestFit="1" customWidth="1"/>
    <col min="4" max="4" width="60.5" bestFit="1" customWidth="1"/>
    <col min="5" max="5" width="25.83203125" bestFit="1" customWidth="1"/>
    <col min="6" max="6" width="17.83203125" bestFit="1" customWidth="1"/>
    <col min="7" max="7" width="24.6640625" bestFit="1" customWidth="1"/>
    <col min="8" max="8" width="20.1640625" bestFit="1" customWidth="1"/>
    <col min="9" max="9" width="15.1640625" bestFit="1" customWidth="1"/>
    <col min="10" max="10" width="14.83203125" bestFit="1" customWidth="1"/>
    <col min="11" max="11" width="24.33203125" bestFit="1" customWidth="1"/>
    <col min="12" max="12" width="17.1640625" bestFit="1" customWidth="1"/>
    <col min="13" max="13" width="17.83203125" bestFit="1" customWidth="1"/>
    <col min="14" max="14" width="17.33203125" bestFit="1" customWidth="1"/>
    <col min="15" max="15" width="21.1640625" bestFit="1" customWidth="1"/>
    <col min="16" max="16" width="19.83203125" bestFit="1" customWidth="1"/>
    <col min="17" max="17" width="22.83203125" bestFit="1" customWidth="1"/>
    <col min="18" max="18" width="22.1640625" bestFit="1" customWidth="1"/>
    <col min="19" max="19" width="9.1640625" bestFit="1" customWidth="1"/>
    <col min="20" max="20" width="13.1640625" bestFit="1" customWidth="1"/>
    <col min="21" max="21" width="18.33203125" bestFit="1" customWidth="1"/>
    <col min="22" max="22" width="16.6640625" bestFit="1" customWidth="1"/>
  </cols>
  <sheetData>
    <row r="1" spans="1:27" ht="28">
      <c r="A1" s="313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</row>
    <row r="2" spans="1:27" ht="16" thickBot="1">
      <c r="Q2" s="3"/>
      <c r="R2" s="3"/>
      <c r="S2" s="3"/>
      <c r="T2" s="3"/>
      <c r="U2" s="3"/>
      <c r="V2" s="5"/>
      <c r="W2" s="6"/>
      <c r="X2" s="6"/>
      <c r="Y2" s="6"/>
      <c r="Z2" s="6"/>
      <c r="AA2" s="6"/>
    </row>
    <row r="3" spans="1:27" ht="17" thickTop="1" thickBot="1">
      <c r="A3" s="17" t="s">
        <v>1</v>
      </c>
      <c r="B3" s="17" t="s">
        <v>2</v>
      </c>
      <c r="C3" s="17" t="s">
        <v>3</v>
      </c>
      <c r="D3" s="17" t="s">
        <v>5</v>
      </c>
      <c r="E3" s="17" t="s">
        <v>8</v>
      </c>
      <c r="F3" s="17" t="s">
        <v>9</v>
      </c>
      <c r="G3" s="17" t="s">
        <v>13</v>
      </c>
      <c r="H3" s="17" t="s">
        <v>15</v>
      </c>
      <c r="I3" s="17" t="s">
        <v>16</v>
      </c>
      <c r="J3" s="17" t="s">
        <v>17</v>
      </c>
      <c r="K3" s="17" t="s">
        <v>19</v>
      </c>
      <c r="L3" s="17" t="s">
        <v>24</v>
      </c>
      <c r="M3" s="17" t="s">
        <v>25</v>
      </c>
      <c r="N3" s="17" t="s">
        <v>29</v>
      </c>
      <c r="O3" s="17" t="s">
        <v>31</v>
      </c>
      <c r="P3" s="17" t="s">
        <v>35</v>
      </c>
      <c r="Q3" s="18" t="s">
        <v>36</v>
      </c>
      <c r="R3" s="18" t="s">
        <v>37</v>
      </c>
      <c r="S3" s="18" t="s">
        <v>38</v>
      </c>
      <c r="T3" s="18" t="s">
        <v>41</v>
      </c>
      <c r="U3" s="17" t="s">
        <v>40</v>
      </c>
      <c r="V3" s="19" t="s">
        <v>42</v>
      </c>
      <c r="W3" s="7"/>
      <c r="X3" s="7"/>
      <c r="Y3" s="7"/>
      <c r="Z3" s="7"/>
      <c r="AA3" s="7"/>
    </row>
    <row r="4" spans="1:27" ht="17" thickTop="1" thickBot="1">
      <c r="A4" s="20">
        <v>40513</v>
      </c>
      <c r="B4" s="21">
        <v>1046</v>
      </c>
      <c r="C4" s="21">
        <v>1703</v>
      </c>
      <c r="D4" s="21">
        <v>576</v>
      </c>
      <c r="E4" s="21">
        <v>1145</v>
      </c>
      <c r="F4" s="21">
        <v>6255</v>
      </c>
      <c r="G4" s="21">
        <v>1239</v>
      </c>
      <c r="H4" s="21">
        <v>96</v>
      </c>
      <c r="I4" s="21">
        <v>759</v>
      </c>
      <c r="J4" s="21">
        <v>0</v>
      </c>
      <c r="K4" s="21">
        <v>819</v>
      </c>
      <c r="L4" s="21">
        <v>96</v>
      </c>
      <c r="M4" s="21">
        <v>1</v>
      </c>
      <c r="N4" s="21">
        <v>21.5</v>
      </c>
      <c r="O4" s="21">
        <v>3293.953125</v>
      </c>
      <c r="P4" s="21">
        <v>855</v>
      </c>
      <c r="Q4" s="21">
        <v>1513</v>
      </c>
      <c r="R4" s="21">
        <v>96415716</v>
      </c>
      <c r="S4" s="21">
        <v>819</v>
      </c>
      <c r="T4" s="21">
        <v>2558</v>
      </c>
      <c r="U4" s="21">
        <f>F4/T4</f>
        <v>2.4452697419859266</v>
      </c>
      <c r="V4" s="22">
        <f t="shared" ref="V4:V13" si="0">T4/L4</f>
        <v>26.645833333333332</v>
      </c>
      <c r="W4" s="6"/>
      <c r="X4" s="6"/>
      <c r="Y4" s="6"/>
      <c r="Z4" s="6"/>
      <c r="AA4" s="6"/>
    </row>
    <row r="5" spans="1:27" ht="17" thickTop="1" thickBot="1">
      <c r="A5" s="20">
        <v>40878</v>
      </c>
      <c r="B5" s="21">
        <v>1320</v>
      </c>
      <c r="C5" s="21">
        <v>2157</v>
      </c>
      <c r="D5" s="21">
        <v>734</v>
      </c>
      <c r="E5" s="21">
        <v>1388</v>
      </c>
      <c r="F5" s="21">
        <v>7515</v>
      </c>
      <c r="G5" s="21">
        <v>1525</v>
      </c>
      <c r="H5" s="21">
        <v>96</v>
      </c>
      <c r="I5" s="21">
        <v>1178</v>
      </c>
      <c r="J5" s="21">
        <v>971</v>
      </c>
      <c r="K5" s="21">
        <v>962</v>
      </c>
      <c r="L5" s="21">
        <v>96</v>
      </c>
      <c r="M5" s="21">
        <v>5</v>
      </c>
      <c r="N5" s="21">
        <v>12.5</v>
      </c>
      <c r="O5" s="21">
        <v>3557.1364749999998</v>
      </c>
      <c r="P5" s="21">
        <v>2245</v>
      </c>
      <c r="Q5" s="21">
        <v>3082</v>
      </c>
      <c r="R5" s="21">
        <v>96415716</v>
      </c>
      <c r="S5" s="21">
        <v>962</v>
      </c>
      <c r="T5" s="21">
        <v>4402</v>
      </c>
      <c r="U5" s="21">
        <f t="shared" ref="U5:U13" si="1">F5/T5</f>
        <v>1.7071785552021808</v>
      </c>
      <c r="V5" s="21">
        <f>T5/L5</f>
        <v>45.854166666666664</v>
      </c>
    </row>
    <row r="6" spans="1:27" ht="17" thickTop="1" thickBot="1">
      <c r="A6" s="20">
        <v>41244</v>
      </c>
      <c r="B6" s="21">
        <v>1251</v>
      </c>
      <c r="C6" s="21">
        <v>2315</v>
      </c>
      <c r="D6" s="21">
        <v>746</v>
      </c>
      <c r="E6" s="21">
        <v>1553</v>
      </c>
      <c r="F6" s="21">
        <v>8335</v>
      </c>
      <c r="G6" s="21">
        <v>1825</v>
      </c>
      <c r="H6" s="21">
        <v>96</v>
      </c>
      <c r="I6" s="21">
        <v>1702</v>
      </c>
      <c r="J6" s="21">
        <v>1050</v>
      </c>
      <c r="K6" s="21">
        <v>1068</v>
      </c>
      <c r="L6" s="21">
        <v>96</v>
      </c>
      <c r="M6" s="21">
        <v>27</v>
      </c>
      <c r="N6" s="21">
        <v>18</v>
      </c>
      <c r="O6" s="21">
        <v>4394.8759769999997</v>
      </c>
      <c r="P6" s="21">
        <v>2848</v>
      </c>
      <c r="Q6" s="21">
        <v>3913</v>
      </c>
      <c r="R6" s="21">
        <v>96415716</v>
      </c>
      <c r="S6" s="21">
        <v>1068</v>
      </c>
      <c r="T6" s="21">
        <v>5164</v>
      </c>
      <c r="U6" s="21">
        <f t="shared" si="1"/>
        <v>1.6140588690937259</v>
      </c>
      <c r="V6" s="21">
        <f t="shared" si="0"/>
        <v>53.791666666666664</v>
      </c>
    </row>
    <row r="7" spans="1:27" ht="17" thickTop="1" thickBot="1">
      <c r="A7" s="20">
        <v>41609</v>
      </c>
      <c r="B7" s="21">
        <v>1799</v>
      </c>
      <c r="C7" s="21">
        <v>2756</v>
      </c>
      <c r="D7" s="21">
        <v>736</v>
      </c>
      <c r="E7" s="21">
        <v>1678</v>
      </c>
      <c r="F7" s="21">
        <v>9101</v>
      </c>
      <c r="G7" s="21">
        <v>1948</v>
      </c>
      <c r="H7" s="21">
        <v>96</v>
      </c>
      <c r="I7" s="21">
        <v>2272</v>
      </c>
      <c r="J7" s="21">
        <v>1189</v>
      </c>
      <c r="K7" s="21">
        <v>1117</v>
      </c>
      <c r="L7" s="21">
        <v>96</v>
      </c>
      <c r="M7" s="21">
        <v>37</v>
      </c>
      <c r="N7" s="21">
        <v>12.5</v>
      </c>
      <c r="O7" s="21">
        <v>4717.5014650000003</v>
      </c>
      <c r="P7" s="21">
        <v>3557</v>
      </c>
      <c r="Q7" s="21">
        <v>4515</v>
      </c>
      <c r="R7" s="21">
        <v>96415716</v>
      </c>
      <c r="S7" s="21">
        <v>1117</v>
      </c>
      <c r="T7" s="21">
        <v>6314</v>
      </c>
      <c r="U7" s="21">
        <f t="shared" si="1"/>
        <v>1.4414000633512829</v>
      </c>
      <c r="V7" s="21">
        <f t="shared" si="0"/>
        <v>65.770833333333329</v>
      </c>
    </row>
    <row r="8" spans="1:27" ht="17" thickTop="1" thickBot="1">
      <c r="A8" s="20">
        <v>41974</v>
      </c>
      <c r="B8" s="21">
        <v>1586</v>
      </c>
      <c r="C8" s="21">
        <v>2963</v>
      </c>
      <c r="D8" s="21">
        <v>844</v>
      </c>
      <c r="E8" s="21">
        <v>1774</v>
      </c>
      <c r="F8" s="21">
        <v>9855</v>
      </c>
      <c r="G8" s="21">
        <v>2039</v>
      </c>
      <c r="H8" s="21">
        <v>96</v>
      </c>
      <c r="I8" s="21">
        <v>2741</v>
      </c>
      <c r="J8" s="21">
        <v>20</v>
      </c>
      <c r="K8" s="21">
        <v>1185</v>
      </c>
      <c r="L8" s="21">
        <v>96</v>
      </c>
      <c r="M8" s="21">
        <v>14</v>
      </c>
      <c r="N8" s="21">
        <v>12.5</v>
      </c>
      <c r="O8" s="21">
        <v>5259.9145509999998</v>
      </c>
      <c r="P8" s="21">
        <v>2857</v>
      </c>
      <c r="Q8" s="21">
        <v>4234</v>
      </c>
      <c r="R8" s="21">
        <v>96415716</v>
      </c>
      <c r="S8" s="21">
        <v>1185</v>
      </c>
      <c r="T8" s="21">
        <v>5820</v>
      </c>
      <c r="U8" s="21">
        <f t="shared" si="1"/>
        <v>1.6932989690721649</v>
      </c>
      <c r="V8" s="21">
        <f t="shared" si="0"/>
        <v>60.625</v>
      </c>
    </row>
    <row r="9" spans="1:27" ht="17" thickTop="1" thickBot="1">
      <c r="A9" s="20">
        <v>42339</v>
      </c>
      <c r="B9" s="21">
        <v>1633</v>
      </c>
      <c r="C9" s="21">
        <v>3251</v>
      </c>
      <c r="D9" s="21">
        <v>821</v>
      </c>
      <c r="E9" s="21">
        <v>814</v>
      </c>
      <c r="F9" s="21">
        <v>8175</v>
      </c>
      <c r="G9" s="21">
        <v>1555</v>
      </c>
      <c r="H9" s="21">
        <v>96</v>
      </c>
      <c r="I9" s="21">
        <v>2721</v>
      </c>
      <c r="J9" s="21">
        <v>18</v>
      </c>
      <c r="K9" s="21">
        <v>563</v>
      </c>
      <c r="L9" s="21">
        <v>96</v>
      </c>
      <c r="M9" s="21">
        <v>3</v>
      </c>
      <c r="N9" s="21">
        <v>18.5</v>
      </c>
      <c r="O9" s="21">
        <v>5492.4331050000001</v>
      </c>
      <c r="P9" s="21">
        <v>2835</v>
      </c>
      <c r="Q9" s="21">
        <v>4454</v>
      </c>
      <c r="R9" s="21">
        <v>96415716</v>
      </c>
      <c r="S9" s="21">
        <v>563</v>
      </c>
      <c r="T9" s="21">
        <v>6086</v>
      </c>
      <c r="U9" s="21">
        <f t="shared" si="1"/>
        <v>1.343246795925074</v>
      </c>
      <c r="V9" s="21">
        <f t="shared" si="0"/>
        <v>63.395833333333336</v>
      </c>
    </row>
    <row r="10" spans="1:27" ht="17" thickTop="1" thickBot="1">
      <c r="A10" s="20">
        <v>42705</v>
      </c>
      <c r="B10" s="21">
        <v>2136</v>
      </c>
      <c r="C10" s="21">
        <v>3495</v>
      </c>
      <c r="D10" s="21">
        <v>940</v>
      </c>
      <c r="E10" s="21">
        <v>1545</v>
      </c>
      <c r="F10" s="21">
        <v>9141</v>
      </c>
      <c r="G10" s="21">
        <v>1850</v>
      </c>
      <c r="H10" s="21">
        <v>96</v>
      </c>
      <c r="I10" s="21">
        <v>3186</v>
      </c>
      <c r="J10" s="21">
        <v>33</v>
      </c>
      <c r="K10" s="21">
        <v>1001</v>
      </c>
      <c r="L10" s="21">
        <v>96</v>
      </c>
      <c r="M10" s="21">
        <v>91</v>
      </c>
      <c r="N10" s="21">
        <v>23</v>
      </c>
      <c r="O10" s="21">
        <v>7247.6572269999997</v>
      </c>
      <c r="P10" s="21">
        <v>3315</v>
      </c>
      <c r="Q10" s="21">
        <v>4674</v>
      </c>
      <c r="R10" s="21">
        <v>96415716</v>
      </c>
      <c r="S10" s="21">
        <v>1001</v>
      </c>
      <c r="T10" s="21">
        <v>6810</v>
      </c>
      <c r="U10" s="21">
        <f t="shared" si="1"/>
        <v>1.3422907488986784</v>
      </c>
      <c r="V10" s="21">
        <f t="shared" si="0"/>
        <v>70.9375</v>
      </c>
    </row>
    <row r="11" spans="1:27" ht="17" thickTop="1" thickBot="1">
      <c r="A11" s="20">
        <v>43070</v>
      </c>
      <c r="B11" s="21">
        <v>2673</v>
      </c>
      <c r="C11" s="21">
        <v>3907</v>
      </c>
      <c r="D11" s="21">
        <v>902</v>
      </c>
      <c r="E11" s="21">
        <v>1839</v>
      </c>
      <c r="F11" s="21">
        <v>10010</v>
      </c>
      <c r="G11" s="21">
        <v>2097</v>
      </c>
      <c r="H11" s="21">
        <v>96</v>
      </c>
      <c r="I11" s="21">
        <v>3324</v>
      </c>
      <c r="J11" s="21">
        <v>35</v>
      </c>
      <c r="K11" s="21">
        <v>1225</v>
      </c>
      <c r="L11" s="21">
        <v>96</v>
      </c>
      <c r="M11" s="21">
        <v>92</v>
      </c>
      <c r="N11" s="21">
        <v>23</v>
      </c>
      <c r="O11" s="21">
        <v>10339.763671999999</v>
      </c>
      <c r="P11" s="21">
        <v>3455</v>
      </c>
      <c r="Q11" s="21">
        <v>4689</v>
      </c>
      <c r="R11" s="21">
        <v>96415716</v>
      </c>
      <c r="S11" s="21">
        <v>1225</v>
      </c>
      <c r="T11" s="21">
        <v>7363</v>
      </c>
      <c r="U11" s="21">
        <f t="shared" si="1"/>
        <v>1.3595002037213093</v>
      </c>
      <c r="V11" s="21">
        <f t="shared" si="0"/>
        <v>76.697916666666671</v>
      </c>
    </row>
    <row r="12" spans="1:27" ht="17" thickTop="1" thickBot="1">
      <c r="A12" s="20">
        <v>43435</v>
      </c>
      <c r="B12" s="21">
        <v>2924</v>
      </c>
      <c r="C12" s="21">
        <v>4379</v>
      </c>
      <c r="D12" s="21">
        <v>966</v>
      </c>
      <c r="E12" s="21">
        <v>2429</v>
      </c>
      <c r="F12" s="21">
        <v>11292</v>
      </c>
      <c r="G12" s="21">
        <v>2618</v>
      </c>
      <c r="H12" s="21">
        <v>96</v>
      </c>
      <c r="I12" s="21">
        <v>3577</v>
      </c>
      <c r="J12" s="21">
        <v>35</v>
      </c>
      <c r="K12" s="21">
        <v>1607</v>
      </c>
      <c r="L12" s="21">
        <v>96</v>
      </c>
      <c r="M12" s="21">
        <v>112</v>
      </c>
      <c r="N12" s="21">
        <v>25</v>
      </c>
      <c r="O12" s="21">
        <v>14166.193359000001</v>
      </c>
      <c r="P12" s="21">
        <v>3708</v>
      </c>
      <c r="Q12" s="21">
        <v>5164</v>
      </c>
      <c r="R12" s="21">
        <v>96415716</v>
      </c>
      <c r="S12" s="21">
        <v>1607</v>
      </c>
      <c r="T12" s="21">
        <v>8088</v>
      </c>
      <c r="U12" s="21">
        <f t="shared" si="1"/>
        <v>1.3961424332344214</v>
      </c>
      <c r="V12" s="21">
        <f t="shared" si="0"/>
        <v>84.25</v>
      </c>
    </row>
    <row r="13" spans="1:27" ht="17" thickTop="1" thickBot="1">
      <c r="A13" s="20">
        <v>43800</v>
      </c>
      <c r="B13" s="21">
        <v>2837</v>
      </c>
      <c r="C13" s="21">
        <v>5065</v>
      </c>
      <c r="D13" s="21">
        <v>1283</v>
      </c>
      <c r="E13" s="21">
        <v>2673</v>
      </c>
      <c r="F13" s="21">
        <v>12369</v>
      </c>
      <c r="G13" s="21">
        <v>2926</v>
      </c>
      <c r="H13" s="21">
        <v>96</v>
      </c>
      <c r="I13" s="21">
        <v>1822</v>
      </c>
      <c r="J13" s="21">
        <v>189</v>
      </c>
      <c r="K13" s="21">
        <v>1968</v>
      </c>
      <c r="L13" s="21">
        <v>96</v>
      </c>
      <c r="M13" s="21">
        <v>129</v>
      </c>
      <c r="N13" s="21">
        <v>61</v>
      </c>
      <c r="O13" s="21">
        <v>18029.171875</v>
      </c>
      <c r="P13" s="21">
        <v>2107</v>
      </c>
      <c r="Q13" s="21">
        <v>4235</v>
      </c>
      <c r="R13" s="21">
        <v>96415716</v>
      </c>
      <c r="S13" s="21">
        <v>1968</v>
      </c>
      <c r="T13" s="21">
        <v>7173</v>
      </c>
      <c r="U13" s="21">
        <f t="shared" si="1"/>
        <v>1.7243831033040569</v>
      </c>
      <c r="V13" s="21">
        <f t="shared" si="0"/>
        <v>74.71875</v>
      </c>
    </row>
    <row r="14" spans="1:27" ht="16" thickTop="1">
      <c r="A14" s="1"/>
    </row>
    <row r="15" spans="1:27" ht="16" thickBot="1">
      <c r="A15" s="1"/>
    </row>
    <row r="16" spans="1:27" ht="17" thickTop="1" thickBot="1">
      <c r="C16" s="312" t="s">
        <v>7</v>
      </c>
      <c r="D16" s="312"/>
      <c r="E16" s="312" t="s">
        <v>10</v>
      </c>
      <c r="F16" s="312"/>
      <c r="G16" s="312"/>
      <c r="H16" s="312"/>
      <c r="I16" s="17"/>
      <c r="J16" s="312" t="s">
        <v>21</v>
      </c>
      <c r="K16" s="312"/>
      <c r="L16" s="312" t="s">
        <v>26</v>
      </c>
      <c r="M16" s="312"/>
      <c r="N16" s="312"/>
      <c r="O16" s="312"/>
      <c r="P16" s="312"/>
      <c r="Q16" s="312"/>
      <c r="R16" s="17" t="s">
        <v>43</v>
      </c>
    </row>
    <row r="17" spans="2:18" ht="17" thickTop="1" thickBot="1">
      <c r="C17" s="23" t="s">
        <v>6</v>
      </c>
      <c r="D17" s="23" t="s">
        <v>4</v>
      </c>
      <c r="E17" s="23" t="s">
        <v>11</v>
      </c>
      <c r="F17" s="23" t="s">
        <v>12</v>
      </c>
      <c r="G17" s="23" t="s">
        <v>14</v>
      </c>
      <c r="H17" s="23" t="s">
        <v>18</v>
      </c>
      <c r="I17" s="23" t="s">
        <v>20</v>
      </c>
      <c r="J17" s="23" t="s">
        <v>22</v>
      </c>
      <c r="K17" s="23" t="s">
        <v>23</v>
      </c>
      <c r="L17" s="23" t="s">
        <v>27</v>
      </c>
      <c r="M17" s="23" t="s">
        <v>28</v>
      </c>
      <c r="N17" s="23" t="s">
        <v>30</v>
      </c>
      <c r="O17" s="23" t="s">
        <v>32</v>
      </c>
      <c r="P17" s="24" t="s">
        <v>33</v>
      </c>
      <c r="Q17" s="23" t="s">
        <v>34</v>
      </c>
      <c r="R17" s="23" t="s">
        <v>39</v>
      </c>
    </row>
    <row r="18" spans="2:18" ht="17" thickTop="1" thickBot="1">
      <c r="C18" s="25">
        <f>B4/C4</f>
        <v>0.61421021726365232</v>
      </c>
      <c r="D18" s="25">
        <f>(B4-D4)/C4</f>
        <v>0.27598355842630651</v>
      </c>
      <c r="E18" s="25">
        <f>E4/F4</f>
        <v>0.18305355715427657</v>
      </c>
      <c r="F18" s="25">
        <f>G4/F4</f>
        <v>0.19808153477218227</v>
      </c>
      <c r="G18" s="25">
        <f>E4/(H4+I4+J4)</f>
        <v>1.3391812865497077</v>
      </c>
      <c r="H18" s="25">
        <f>F4/(H4+I4+J4)</f>
        <v>7.3157894736842106</v>
      </c>
      <c r="I18" s="25">
        <f>K4/(H4+I4)</f>
        <v>0.95789473684210524</v>
      </c>
      <c r="J18" s="26">
        <f>M4/K4</f>
        <v>1.221001221001221E-3</v>
      </c>
      <c r="K18" s="27">
        <f>J4/L4</f>
        <v>0</v>
      </c>
      <c r="L18" s="21">
        <v>84.91</v>
      </c>
      <c r="M18" s="27">
        <f>O4/L18</f>
        <v>38.793465139559537</v>
      </c>
      <c r="N18" s="25">
        <f>N4/L18</f>
        <v>0.25320928041455659</v>
      </c>
      <c r="O18" s="28">
        <f>N4/O4</f>
        <v>6.5271117056348521E-3</v>
      </c>
      <c r="P18" s="27">
        <f>L18/N4</f>
        <v>3.949302325581395</v>
      </c>
      <c r="Q18" s="21">
        <f>(P4-Q4)/R4</f>
        <v>-6.824613530848021E-6</v>
      </c>
      <c r="R18" s="29">
        <f>E18*U4*V4</f>
        <v>11.927083333333332</v>
      </c>
    </row>
    <row r="19" spans="2:18" ht="17" thickTop="1" thickBot="1">
      <c r="C19" s="25">
        <f t="shared" ref="C19:C27" si="2">B5/C5</f>
        <v>0.6119610570236439</v>
      </c>
      <c r="D19" s="25">
        <f t="shared" ref="D19:D26" si="3">(B5-D5)/C5</f>
        <v>0.2716736207695874</v>
      </c>
      <c r="E19" s="25">
        <f t="shared" ref="E19:E27" si="4">E5/F5</f>
        <v>0.18469727212242182</v>
      </c>
      <c r="F19" s="25">
        <f t="shared" ref="F19:F27" si="5">G5/F5</f>
        <v>0.20292747837658018</v>
      </c>
      <c r="G19" s="25">
        <f t="shared" ref="G19:G27" si="6">E5/(H5+I5+J5)</f>
        <v>0.61826280623608021</v>
      </c>
      <c r="H19" s="25">
        <f t="shared" ref="H19:H27" si="7">F5/(H5+I5+J5)</f>
        <v>3.3474387527839644</v>
      </c>
      <c r="I19" s="25">
        <f t="shared" ref="I19:I27" si="8">K5/(H5+I5)</f>
        <v>0.75510204081632648</v>
      </c>
      <c r="J19" s="26">
        <f t="shared" ref="J19:J27" si="9">M5/K5</f>
        <v>5.1975051975051978E-3</v>
      </c>
      <c r="K19" s="27">
        <f t="shared" ref="K19:K27" si="10">J5/L5</f>
        <v>10.114583333333334</v>
      </c>
      <c r="L19" s="21">
        <v>99.73</v>
      </c>
      <c r="M19" s="27">
        <f t="shared" ref="M19:M27" si="11">O5/L19</f>
        <v>35.667667452120725</v>
      </c>
      <c r="N19" s="25">
        <f t="shared" ref="N19:N27" si="12">N5/L19</f>
        <v>0.125338413717036</v>
      </c>
      <c r="O19" s="28">
        <f t="shared" ref="O19:O27" si="13">N5/O5</f>
        <v>3.5140625297487359E-3</v>
      </c>
      <c r="P19" s="27">
        <f t="shared" ref="P19:P27" si="14">L19/N5</f>
        <v>7.9784000000000006</v>
      </c>
      <c r="Q19" s="21">
        <f t="shared" ref="Q19:Q27" si="15">(P5-Q5)/R5</f>
        <v>-8.6811573333127552E-6</v>
      </c>
      <c r="R19" s="29">
        <f t="shared" ref="R19:R27" si="16">E19*U5*V5</f>
        <v>14.458333333333332</v>
      </c>
    </row>
    <row r="20" spans="2:18" ht="17" thickTop="1" thickBot="1">
      <c r="C20" s="25">
        <f t="shared" si="2"/>
        <v>0.54038876889848808</v>
      </c>
      <c r="D20" s="25">
        <f t="shared" si="3"/>
        <v>0.21814254859611232</v>
      </c>
      <c r="E20" s="25">
        <f t="shared" si="4"/>
        <v>0.18632273545290942</v>
      </c>
      <c r="F20" s="25">
        <f t="shared" si="5"/>
        <v>0.21895620875824834</v>
      </c>
      <c r="G20" s="25">
        <f t="shared" si="6"/>
        <v>0.5452949438202247</v>
      </c>
      <c r="H20" s="25">
        <f t="shared" si="7"/>
        <v>2.926615168539326</v>
      </c>
      <c r="I20" s="25">
        <f t="shared" si="8"/>
        <v>0.59399332591768628</v>
      </c>
      <c r="J20" s="26">
        <f t="shared" si="9"/>
        <v>2.5280898876404494E-2</v>
      </c>
      <c r="K20" s="27">
        <f t="shared" si="10"/>
        <v>10.9375</v>
      </c>
      <c r="L20" s="21">
        <v>110.76</v>
      </c>
      <c r="M20" s="27">
        <f t="shared" si="11"/>
        <v>39.679270287107258</v>
      </c>
      <c r="N20" s="25">
        <f t="shared" si="12"/>
        <v>0.16251354279523292</v>
      </c>
      <c r="O20" s="28">
        <f t="shared" si="13"/>
        <v>4.0956787163507254E-3</v>
      </c>
      <c r="P20" s="27">
        <f t="shared" si="14"/>
        <v>6.1533333333333333</v>
      </c>
      <c r="Q20" s="21">
        <f t="shared" si="15"/>
        <v>-1.1045917037010854E-5</v>
      </c>
      <c r="R20" s="29">
        <f t="shared" si="16"/>
        <v>16.177083333333336</v>
      </c>
    </row>
    <row r="21" spans="2:18" ht="17" thickTop="1" thickBot="1">
      <c r="C21" s="25">
        <f t="shared" si="2"/>
        <v>0.65275761973875179</v>
      </c>
      <c r="D21" s="25">
        <f t="shared" si="3"/>
        <v>0.38570391872278664</v>
      </c>
      <c r="E21" s="25">
        <f t="shared" si="4"/>
        <v>0.18437534336886058</v>
      </c>
      <c r="F21" s="25">
        <f t="shared" si="5"/>
        <v>0.21404241292165696</v>
      </c>
      <c r="G21" s="25">
        <f t="shared" si="6"/>
        <v>0.47174585324711837</v>
      </c>
      <c r="H21" s="25">
        <f t="shared" si="7"/>
        <v>2.5586168119201576</v>
      </c>
      <c r="I21" s="25">
        <f t="shared" si="8"/>
        <v>0.47170608108108109</v>
      </c>
      <c r="J21" s="26">
        <f t="shared" si="9"/>
        <v>3.312444046553268E-2</v>
      </c>
      <c r="K21" s="27">
        <f t="shared" si="10"/>
        <v>12.385416666666666</v>
      </c>
      <c r="L21" s="21">
        <v>115.87</v>
      </c>
      <c r="M21" s="27">
        <f t="shared" si="11"/>
        <v>40.713743548804693</v>
      </c>
      <c r="N21" s="25">
        <f t="shared" si="12"/>
        <v>0.10787952015189436</v>
      </c>
      <c r="O21" s="28">
        <f t="shared" si="13"/>
        <v>2.6497077092057669E-3</v>
      </c>
      <c r="P21" s="27">
        <f t="shared" si="14"/>
        <v>9.2696000000000005</v>
      </c>
      <c r="Q21" s="21">
        <f t="shared" si="15"/>
        <v>-9.9361394567665703E-6</v>
      </c>
      <c r="R21" s="29">
        <f t="shared" si="16"/>
        <v>17.479166666666668</v>
      </c>
    </row>
    <row r="22" spans="2:18" ht="17" thickTop="1" thickBot="1">
      <c r="C22" s="25">
        <f t="shared" si="2"/>
        <v>0.53526830914613566</v>
      </c>
      <c r="D22" s="25">
        <f t="shared" si="3"/>
        <v>0.25042186972662844</v>
      </c>
      <c r="E22" s="25">
        <f t="shared" si="4"/>
        <v>0.1800101471334348</v>
      </c>
      <c r="F22" s="25">
        <f t="shared" si="5"/>
        <v>0.20690005073566717</v>
      </c>
      <c r="G22" s="25">
        <f t="shared" si="6"/>
        <v>0.62093104655232767</v>
      </c>
      <c r="H22" s="25">
        <f t="shared" si="7"/>
        <v>3.4494224711235564</v>
      </c>
      <c r="I22" s="25">
        <f t="shared" si="8"/>
        <v>0.41769474797321116</v>
      </c>
      <c r="J22" s="26">
        <f t="shared" si="9"/>
        <v>1.1814345991561181E-2</v>
      </c>
      <c r="K22" s="27">
        <f t="shared" si="10"/>
        <v>0.20833333333333334</v>
      </c>
      <c r="L22" s="21">
        <v>122.87</v>
      </c>
      <c r="M22" s="27">
        <f t="shared" si="11"/>
        <v>42.808777984862047</v>
      </c>
      <c r="N22" s="25">
        <f t="shared" si="12"/>
        <v>0.10173353951330674</v>
      </c>
      <c r="O22" s="28">
        <f t="shared" si="13"/>
        <v>2.3764644613140217E-3</v>
      </c>
      <c r="P22" s="27">
        <f t="shared" si="14"/>
        <v>9.829600000000001</v>
      </c>
      <c r="Q22" s="21">
        <f t="shared" si="15"/>
        <v>-1.4281903999966146E-5</v>
      </c>
      <c r="R22" s="29">
        <f t="shared" si="16"/>
        <v>18.479166666666664</v>
      </c>
    </row>
    <row r="23" spans="2:18" ht="17" thickTop="1" thickBot="1">
      <c r="C23" s="25">
        <f t="shared" si="2"/>
        <v>0.50230698246693328</v>
      </c>
      <c r="D23" s="25">
        <f t="shared" si="3"/>
        <v>0.24976930175330667</v>
      </c>
      <c r="E23" s="25">
        <f t="shared" si="4"/>
        <v>9.957186544342507E-2</v>
      </c>
      <c r="F23" s="25">
        <f t="shared" si="5"/>
        <v>0.19021406727828746</v>
      </c>
      <c r="G23" s="25">
        <f t="shared" si="6"/>
        <v>0.28712522045855376</v>
      </c>
      <c r="H23" s="25">
        <f t="shared" si="7"/>
        <v>2.8835978835978837</v>
      </c>
      <c r="I23" s="25">
        <f t="shared" si="8"/>
        <v>0.19985800496982606</v>
      </c>
      <c r="J23" s="26">
        <f t="shared" si="9"/>
        <v>5.3285968028419185E-3</v>
      </c>
      <c r="K23" s="27">
        <f t="shared" si="10"/>
        <v>0.1875</v>
      </c>
      <c r="L23" s="21">
        <v>58.42</v>
      </c>
      <c r="M23" s="27">
        <f t="shared" si="11"/>
        <v>94.016314703868531</v>
      </c>
      <c r="N23" s="25">
        <f t="shared" si="12"/>
        <v>0.31667237247517971</v>
      </c>
      <c r="O23" s="28">
        <f t="shared" si="13"/>
        <v>3.3682704270278042E-3</v>
      </c>
      <c r="P23" s="27">
        <f t="shared" si="14"/>
        <v>3.157837837837838</v>
      </c>
      <c r="Q23" s="21">
        <f t="shared" si="15"/>
        <v>-1.6791868246873777E-5</v>
      </c>
      <c r="R23" s="29">
        <f t="shared" si="16"/>
        <v>8.4791666666666661</v>
      </c>
    </row>
    <row r="24" spans="2:18" ht="17" thickTop="1" thickBot="1">
      <c r="C24" s="25">
        <f t="shared" si="2"/>
        <v>0.61115879828326181</v>
      </c>
      <c r="D24" s="25">
        <f t="shared" si="3"/>
        <v>0.34220314735336194</v>
      </c>
      <c r="E24" s="25">
        <f t="shared" si="4"/>
        <v>0.16901870692484411</v>
      </c>
      <c r="F24" s="25">
        <f t="shared" si="5"/>
        <v>0.20238485942457063</v>
      </c>
      <c r="G24" s="25">
        <f t="shared" si="6"/>
        <v>0.4660633484162896</v>
      </c>
      <c r="H24" s="25">
        <f t="shared" si="7"/>
        <v>2.7574660633484163</v>
      </c>
      <c r="I24" s="25">
        <f t="shared" si="8"/>
        <v>0.30499695307739183</v>
      </c>
      <c r="J24" s="26">
        <f t="shared" si="9"/>
        <v>9.0909090909090912E-2</v>
      </c>
      <c r="K24" s="27">
        <f t="shared" si="10"/>
        <v>0.34375</v>
      </c>
      <c r="L24" s="21">
        <v>103.86</v>
      </c>
      <c r="M24" s="27">
        <f t="shared" si="11"/>
        <v>69.78295038513383</v>
      </c>
      <c r="N24" s="25">
        <f t="shared" si="12"/>
        <v>0.22145195455420758</v>
      </c>
      <c r="O24" s="28">
        <f t="shared" si="13"/>
        <v>3.1734392617682222E-3</v>
      </c>
      <c r="P24" s="27">
        <f t="shared" si="14"/>
        <v>4.5156521739130433</v>
      </c>
      <c r="Q24" s="21">
        <f t="shared" si="15"/>
        <v>-1.4095212444411033E-5</v>
      </c>
      <c r="R24" s="29">
        <f t="shared" si="16"/>
        <v>16.09375</v>
      </c>
    </row>
    <row r="25" spans="2:18" ht="17" thickTop="1" thickBot="1">
      <c r="C25" s="25">
        <f t="shared" si="2"/>
        <v>0.68415664192475045</v>
      </c>
      <c r="D25" s="25">
        <f t="shared" si="3"/>
        <v>0.45328896851804451</v>
      </c>
      <c r="E25" s="25">
        <f t="shared" si="4"/>
        <v>0.18371628371628371</v>
      </c>
      <c r="F25" s="25">
        <f t="shared" si="5"/>
        <v>0.20949050949050949</v>
      </c>
      <c r="G25" s="25">
        <f t="shared" si="6"/>
        <v>0.53227206946454408</v>
      </c>
      <c r="H25" s="25">
        <f t="shared" si="7"/>
        <v>2.8972503617945007</v>
      </c>
      <c r="I25" s="25">
        <f t="shared" si="8"/>
        <v>0.358187134502924</v>
      </c>
      <c r="J25" s="26">
        <f t="shared" si="9"/>
        <v>7.5102040816326529E-2</v>
      </c>
      <c r="K25" s="27">
        <f t="shared" si="10"/>
        <v>0.36458333333333331</v>
      </c>
      <c r="L25" s="30">
        <v>127.07</v>
      </c>
      <c r="M25" s="27">
        <f t="shared" si="11"/>
        <v>81.37061204060754</v>
      </c>
      <c r="N25" s="25">
        <f t="shared" si="12"/>
        <v>0.18100259699378296</v>
      </c>
      <c r="O25" s="28">
        <f t="shared" si="13"/>
        <v>2.2244222140476791E-3</v>
      </c>
      <c r="P25" s="27">
        <f t="shared" si="14"/>
        <v>5.5247826086956522</v>
      </c>
      <c r="Q25" s="21">
        <f t="shared" si="15"/>
        <v>-1.2798743308611637E-5</v>
      </c>
      <c r="R25" s="29">
        <f t="shared" si="16"/>
        <v>19.15625</v>
      </c>
    </row>
    <row r="26" spans="2:18" ht="17" thickTop="1" thickBot="1">
      <c r="C26" s="25">
        <f t="shared" si="2"/>
        <v>0.66773235898606986</v>
      </c>
      <c r="D26" s="25">
        <f t="shared" si="3"/>
        <v>0.44713404886960495</v>
      </c>
      <c r="E26" s="25">
        <f t="shared" si="4"/>
        <v>0.2151080410910379</v>
      </c>
      <c r="F26" s="25">
        <f t="shared" si="5"/>
        <v>0.23184555437477861</v>
      </c>
      <c r="G26" s="25">
        <f t="shared" si="6"/>
        <v>0.65507011866235165</v>
      </c>
      <c r="H26" s="25">
        <f t="shared" si="7"/>
        <v>3.0453074433656959</v>
      </c>
      <c r="I26" s="25">
        <f t="shared" si="8"/>
        <v>0.43751701606316362</v>
      </c>
      <c r="J26" s="26">
        <f t="shared" si="9"/>
        <v>6.9695084007467337E-2</v>
      </c>
      <c r="K26" s="27">
        <f t="shared" si="10"/>
        <v>0.36458333333333331</v>
      </c>
      <c r="L26" s="30">
        <v>166.67</v>
      </c>
      <c r="M26" s="27">
        <f t="shared" si="11"/>
        <v>84.995460244795112</v>
      </c>
      <c r="N26" s="25">
        <f t="shared" si="12"/>
        <v>0.1499970000599988</v>
      </c>
      <c r="O26" s="28">
        <f t="shared" si="13"/>
        <v>1.7647648430633E-3</v>
      </c>
      <c r="P26" s="27">
        <f t="shared" si="14"/>
        <v>6.6667999999999994</v>
      </c>
      <c r="Q26" s="21">
        <f t="shared" si="15"/>
        <v>-1.5101272493791364E-5</v>
      </c>
      <c r="R26" s="29">
        <f t="shared" si="16"/>
        <v>25.302083333333332</v>
      </c>
    </row>
    <row r="27" spans="2:18" ht="17" thickTop="1" thickBot="1">
      <c r="C27" s="25">
        <f t="shared" si="2"/>
        <v>0.5601184600197433</v>
      </c>
      <c r="D27" s="25">
        <f>(B13-D13)/C13</f>
        <v>0.30681145113524183</v>
      </c>
      <c r="E27" s="25">
        <f t="shared" si="4"/>
        <v>0.2161047780742178</v>
      </c>
      <c r="F27" s="25">
        <f t="shared" si="5"/>
        <v>0.23655913978494625</v>
      </c>
      <c r="G27" s="25">
        <f t="shared" si="6"/>
        <v>1.2686283815851922</v>
      </c>
      <c r="H27" s="25">
        <f t="shared" si="7"/>
        <v>5.8704318936877078</v>
      </c>
      <c r="I27" s="25">
        <f t="shared" si="8"/>
        <v>1.0260688216892597</v>
      </c>
      <c r="J27" s="26">
        <f t="shared" si="9"/>
        <v>6.5548780487804881E-2</v>
      </c>
      <c r="K27" s="27">
        <f t="shared" si="10"/>
        <v>1.96875</v>
      </c>
      <c r="L27" s="30">
        <v>204.16</v>
      </c>
      <c r="M27" s="27">
        <f t="shared" si="11"/>
        <v>88.309031519396555</v>
      </c>
      <c r="N27" s="25">
        <f t="shared" si="12"/>
        <v>0.29878526645768028</v>
      </c>
      <c r="O27" s="28">
        <f t="shared" si="13"/>
        <v>3.3834055398065809E-3</v>
      </c>
      <c r="P27" s="27">
        <f t="shared" si="14"/>
        <v>3.3468852459016394</v>
      </c>
      <c r="Q27" s="21">
        <f t="shared" si="15"/>
        <v>-2.2071090567848918E-5</v>
      </c>
      <c r="R27" s="29">
        <f t="shared" si="16"/>
        <v>27.84375</v>
      </c>
    </row>
    <row r="28" spans="2:18" ht="16" thickTop="1">
      <c r="L28" s="2"/>
    </row>
    <row r="30" spans="2:18" ht="20">
      <c r="B30" s="4"/>
      <c r="D30" s="31" t="s">
        <v>44</v>
      </c>
      <c r="E30" s="4"/>
      <c r="F30" s="4"/>
      <c r="G30" s="4"/>
      <c r="H30" s="4"/>
      <c r="I30" s="4"/>
    </row>
    <row r="31" spans="2:18" ht="16" thickBot="1">
      <c r="B31" s="4"/>
      <c r="C31" s="4"/>
      <c r="D31" s="4"/>
      <c r="E31" s="4"/>
      <c r="F31" s="4"/>
      <c r="G31" s="4"/>
      <c r="H31" s="4"/>
      <c r="I31" s="4"/>
    </row>
    <row r="32" spans="2:18" ht="17" thickTop="1" thickBot="1">
      <c r="B32" s="314" t="s">
        <v>7</v>
      </c>
      <c r="C32" s="315"/>
      <c r="D32" s="315"/>
      <c r="E32" s="315"/>
      <c r="F32" s="315"/>
      <c r="G32" s="316"/>
      <c r="H32" s="4"/>
      <c r="I32" s="4"/>
    </row>
    <row r="33" spans="2:9" ht="17" thickTop="1" thickBot="1">
      <c r="B33" s="4"/>
      <c r="C33" s="4"/>
      <c r="D33" s="4"/>
      <c r="E33" s="4"/>
      <c r="F33" s="4"/>
      <c r="G33" s="4"/>
      <c r="H33" s="4"/>
      <c r="I33" s="4"/>
    </row>
    <row r="34" spans="2:9" ht="16" thickTop="1">
      <c r="B34" s="8" t="s">
        <v>45</v>
      </c>
      <c r="C34" s="9"/>
      <c r="D34" s="9" t="s">
        <v>46</v>
      </c>
      <c r="E34" s="9"/>
      <c r="F34" s="9"/>
      <c r="G34" s="10"/>
      <c r="H34" s="4"/>
      <c r="I34" s="4"/>
    </row>
    <row r="35" spans="2:9">
      <c r="B35" s="11"/>
      <c r="C35" s="12"/>
      <c r="D35" s="12"/>
      <c r="E35" s="12"/>
      <c r="F35" s="12"/>
      <c r="G35" s="13"/>
      <c r="H35" s="4"/>
      <c r="I35" s="4"/>
    </row>
    <row r="36" spans="2:9" ht="16" thickBot="1">
      <c r="B36" s="14" t="s">
        <v>47</v>
      </c>
      <c r="C36" s="15"/>
      <c r="D36" s="15" t="s">
        <v>48</v>
      </c>
      <c r="E36" s="15"/>
      <c r="F36" s="15"/>
      <c r="G36" s="16"/>
      <c r="H36" s="4"/>
      <c r="I36" s="4"/>
    </row>
    <row r="37" spans="2:9" ht="17" thickTop="1" thickBot="1">
      <c r="B37" s="4"/>
      <c r="C37" s="4"/>
      <c r="D37" s="4"/>
      <c r="E37" s="4"/>
      <c r="F37" s="4"/>
      <c r="G37" s="4"/>
      <c r="H37" s="4"/>
      <c r="I37" s="4"/>
    </row>
    <row r="38" spans="2:9" ht="17" thickTop="1" thickBot="1">
      <c r="B38" s="314" t="s">
        <v>49</v>
      </c>
      <c r="C38" s="315"/>
      <c r="D38" s="315"/>
      <c r="E38" s="315"/>
      <c r="F38" s="315"/>
      <c r="G38" s="315"/>
      <c r="H38" s="315"/>
      <c r="I38" s="316"/>
    </row>
    <row r="39" spans="2:9" ht="17" thickTop="1" thickBot="1">
      <c r="B39" s="4"/>
      <c r="C39" s="4"/>
      <c r="D39" s="4"/>
      <c r="E39" s="4"/>
      <c r="F39" s="4"/>
      <c r="G39" s="4"/>
      <c r="H39" s="4"/>
      <c r="I39" s="4"/>
    </row>
    <row r="40" spans="2:9" ht="16" thickTop="1">
      <c r="B40" s="8" t="s">
        <v>11</v>
      </c>
      <c r="C40" s="9"/>
      <c r="D40" s="9" t="s">
        <v>50</v>
      </c>
      <c r="E40" s="9"/>
      <c r="F40" s="9"/>
      <c r="G40" s="9"/>
      <c r="H40" s="9"/>
      <c r="I40" s="10"/>
    </row>
    <row r="41" spans="2:9">
      <c r="B41" s="11"/>
      <c r="C41" s="12"/>
      <c r="D41" s="12"/>
      <c r="E41" s="12"/>
      <c r="F41" s="12"/>
      <c r="G41" s="12"/>
      <c r="H41" s="12"/>
      <c r="I41" s="13"/>
    </row>
    <row r="42" spans="2:9">
      <c r="B42" s="11" t="s">
        <v>14</v>
      </c>
      <c r="C42" s="12"/>
      <c r="D42" s="12" t="s">
        <v>51</v>
      </c>
      <c r="E42" s="12"/>
      <c r="F42" s="12"/>
      <c r="G42" s="12"/>
      <c r="H42" s="12"/>
      <c r="I42" s="13"/>
    </row>
    <row r="43" spans="2:9">
      <c r="B43" s="11"/>
      <c r="C43" s="12"/>
      <c r="D43" s="12"/>
      <c r="E43" s="12"/>
      <c r="F43" s="12"/>
      <c r="G43" s="12"/>
      <c r="H43" s="12"/>
      <c r="I43" s="13"/>
    </row>
    <row r="44" spans="2:9">
      <c r="B44" s="11" t="s">
        <v>52</v>
      </c>
      <c r="C44" s="12"/>
      <c r="D44" s="12" t="s">
        <v>53</v>
      </c>
      <c r="E44" s="12"/>
      <c r="F44" s="12"/>
      <c r="G44" s="12"/>
      <c r="H44" s="12"/>
      <c r="I44" s="13"/>
    </row>
    <row r="45" spans="2:9">
      <c r="B45" s="11"/>
      <c r="C45" s="12"/>
      <c r="D45" s="12"/>
      <c r="E45" s="12"/>
      <c r="F45" s="12"/>
      <c r="G45" s="12"/>
      <c r="H45" s="12"/>
      <c r="I45" s="13"/>
    </row>
    <row r="46" spans="2:9" ht="16" thickBot="1">
      <c r="B46" s="14" t="s">
        <v>20</v>
      </c>
      <c r="C46" s="15"/>
      <c r="D46" s="15" t="s">
        <v>54</v>
      </c>
      <c r="E46" s="15"/>
      <c r="F46" s="15"/>
      <c r="G46" s="15"/>
      <c r="H46" s="15"/>
      <c r="I46" s="16"/>
    </row>
    <row r="47" spans="2:9" ht="17" thickTop="1" thickBot="1">
      <c r="B47" s="4"/>
      <c r="C47" s="4"/>
      <c r="D47" s="4"/>
      <c r="E47" s="4"/>
      <c r="F47" s="4"/>
      <c r="G47" s="4"/>
      <c r="H47" s="4"/>
      <c r="I47" s="4"/>
    </row>
    <row r="48" spans="2:9" ht="17" thickTop="1" thickBot="1">
      <c r="B48" s="314" t="s">
        <v>55</v>
      </c>
      <c r="C48" s="315"/>
      <c r="D48" s="315"/>
      <c r="E48" s="315"/>
      <c r="F48" s="315"/>
      <c r="G48" s="316"/>
      <c r="H48" s="4"/>
      <c r="I48" s="4"/>
    </row>
    <row r="49" spans="2:9" ht="17" thickTop="1" thickBot="1">
      <c r="B49" s="4"/>
      <c r="C49" s="4"/>
      <c r="D49" s="4"/>
      <c r="E49" s="4"/>
      <c r="F49" s="4"/>
      <c r="G49" s="4"/>
      <c r="H49" s="4"/>
      <c r="I49" s="4"/>
    </row>
    <row r="50" spans="2:9" ht="16" thickTop="1">
      <c r="B50" s="8" t="s">
        <v>22</v>
      </c>
      <c r="C50" s="9"/>
      <c r="D50" s="9" t="s">
        <v>57</v>
      </c>
      <c r="E50" s="9"/>
      <c r="F50" s="9"/>
      <c r="G50" s="10"/>
      <c r="H50" s="4"/>
      <c r="I50" s="4"/>
    </row>
    <row r="51" spans="2:9">
      <c r="B51" s="11"/>
      <c r="C51" s="12"/>
      <c r="D51" s="12"/>
      <c r="E51" s="12"/>
      <c r="F51" s="12"/>
      <c r="G51" s="13"/>
      <c r="H51" s="4"/>
      <c r="I51" s="4"/>
    </row>
    <row r="52" spans="2:9" ht="16" thickBot="1">
      <c r="B52" s="14" t="s">
        <v>56</v>
      </c>
      <c r="C52" s="15"/>
      <c r="D52" s="15" t="s">
        <v>58</v>
      </c>
      <c r="E52" s="15"/>
      <c r="F52" s="15"/>
      <c r="G52" s="16"/>
      <c r="H52" s="4"/>
      <c r="I52" s="4"/>
    </row>
    <row r="53" spans="2:9" ht="17" thickTop="1" thickBot="1">
      <c r="B53" s="4"/>
      <c r="C53" s="4"/>
      <c r="D53" s="4"/>
      <c r="E53" s="4"/>
      <c r="F53" s="4"/>
      <c r="G53" s="4"/>
      <c r="H53" s="4"/>
      <c r="I53" s="4"/>
    </row>
    <row r="54" spans="2:9" ht="17" thickTop="1" thickBot="1">
      <c r="B54" s="314" t="s">
        <v>26</v>
      </c>
      <c r="C54" s="315"/>
      <c r="D54" s="315"/>
      <c r="E54" s="315"/>
      <c r="F54" s="315"/>
      <c r="G54" s="316"/>
      <c r="H54" s="4"/>
      <c r="I54" s="4"/>
    </row>
    <row r="55" spans="2:9" ht="17" thickTop="1" thickBot="1">
      <c r="B55" s="4"/>
      <c r="C55" s="4"/>
      <c r="D55" s="4"/>
      <c r="E55" s="4"/>
      <c r="F55" s="4"/>
      <c r="G55" s="4"/>
      <c r="H55" s="4"/>
      <c r="I55" s="4"/>
    </row>
    <row r="56" spans="2:9" ht="16" thickTop="1">
      <c r="B56" s="8" t="s">
        <v>28</v>
      </c>
      <c r="C56" s="9"/>
      <c r="D56" s="9" t="s">
        <v>59</v>
      </c>
      <c r="E56" s="9"/>
      <c r="F56" s="9"/>
      <c r="G56" s="9"/>
      <c r="H56" s="10"/>
      <c r="I56" s="4"/>
    </row>
    <row r="57" spans="2:9">
      <c r="B57" s="11"/>
      <c r="C57" s="12"/>
      <c r="D57" s="12"/>
      <c r="E57" s="12"/>
      <c r="F57" s="12"/>
      <c r="G57" s="12"/>
      <c r="H57" s="13"/>
      <c r="I57" s="4"/>
    </row>
    <row r="58" spans="2:9">
      <c r="B58" s="11" t="s">
        <v>30</v>
      </c>
      <c r="C58" s="12"/>
      <c r="D58" s="12" t="s">
        <v>61</v>
      </c>
      <c r="E58" s="12"/>
      <c r="F58" s="12"/>
      <c r="G58" s="12"/>
      <c r="H58" s="13"/>
      <c r="I58" s="4"/>
    </row>
    <row r="59" spans="2:9">
      <c r="B59" s="11"/>
      <c r="C59" s="12"/>
      <c r="D59" s="12"/>
      <c r="E59" s="12"/>
      <c r="F59" s="12"/>
      <c r="G59" s="12"/>
      <c r="H59" s="13"/>
      <c r="I59" s="4"/>
    </row>
    <row r="60" spans="2:9">
      <c r="B60" s="11" t="s">
        <v>60</v>
      </c>
      <c r="C60" s="12"/>
      <c r="D60" s="12" t="s">
        <v>62</v>
      </c>
      <c r="E60" s="12"/>
      <c r="F60" s="12"/>
      <c r="G60" s="12"/>
      <c r="H60" s="13"/>
      <c r="I60" s="4"/>
    </row>
    <row r="61" spans="2:9">
      <c r="B61" s="11"/>
      <c r="C61" s="12"/>
      <c r="D61" s="12"/>
      <c r="E61" s="12"/>
      <c r="F61" s="12"/>
      <c r="G61" s="12"/>
      <c r="H61" s="13"/>
      <c r="I61" s="4"/>
    </row>
    <row r="62" spans="2:9">
      <c r="B62" s="11" t="s">
        <v>63</v>
      </c>
      <c r="C62" s="12"/>
      <c r="D62" s="12" t="s">
        <v>64</v>
      </c>
      <c r="E62" s="12"/>
      <c r="F62" s="12"/>
      <c r="G62" s="12"/>
      <c r="H62" s="13"/>
      <c r="I62" s="4"/>
    </row>
    <row r="63" spans="2:9">
      <c r="B63" s="11"/>
      <c r="C63" s="12"/>
      <c r="D63" s="12"/>
      <c r="E63" s="12"/>
      <c r="F63" s="12"/>
      <c r="G63" s="12"/>
      <c r="H63" s="13"/>
      <c r="I63" s="4"/>
    </row>
    <row r="64" spans="2:9" ht="16" thickBot="1">
      <c r="B64" s="14" t="s">
        <v>34</v>
      </c>
      <c r="C64" s="15"/>
      <c r="D64" s="15" t="s">
        <v>65</v>
      </c>
      <c r="E64" s="15"/>
      <c r="F64" s="15"/>
      <c r="G64" s="15"/>
      <c r="H64" s="16"/>
      <c r="I64" s="4"/>
    </row>
    <row r="65" spans="2:9" ht="17" thickTop="1" thickBot="1">
      <c r="B65" s="4"/>
      <c r="C65" s="4"/>
      <c r="D65" s="4"/>
      <c r="E65" s="4"/>
      <c r="F65" s="4"/>
      <c r="G65" s="4"/>
      <c r="H65" s="4"/>
      <c r="I65" s="4"/>
    </row>
    <row r="66" spans="2:9" ht="17" thickTop="1" thickBot="1">
      <c r="B66" s="314" t="s">
        <v>39</v>
      </c>
      <c r="C66" s="315"/>
      <c r="D66" s="315"/>
      <c r="E66" s="315"/>
      <c r="F66" s="316"/>
      <c r="G66" s="4"/>
      <c r="H66" s="4"/>
      <c r="I66" s="4"/>
    </row>
    <row r="67" spans="2:9" ht="17" thickTop="1" thickBot="1">
      <c r="B67" s="4"/>
      <c r="C67" s="4"/>
      <c r="D67" s="4"/>
      <c r="E67" s="4"/>
      <c r="F67" s="4"/>
      <c r="G67" s="4"/>
      <c r="H67" s="4"/>
      <c r="I67" s="4"/>
    </row>
    <row r="68" spans="2:9" ht="16" thickTop="1">
      <c r="B68" s="8" t="s">
        <v>40</v>
      </c>
      <c r="C68" s="9"/>
      <c r="D68" s="9" t="s">
        <v>66</v>
      </c>
      <c r="E68" s="9"/>
      <c r="F68" s="10"/>
      <c r="G68" s="4"/>
      <c r="H68" s="4"/>
      <c r="I68" s="4"/>
    </row>
    <row r="69" spans="2:9">
      <c r="B69" s="11"/>
      <c r="C69" s="12"/>
      <c r="D69" s="12"/>
      <c r="E69" s="12"/>
      <c r="F69" s="13"/>
      <c r="G69" s="4"/>
      <c r="H69" s="4"/>
      <c r="I69" s="4"/>
    </row>
    <row r="70" spans="2:9" ht="16" thickBot="1">
      <c r="B70" s="14" t="s">
        <v>42</v>
      </c>
      <c r="C70" s="15"/>
      <c r="D70" s="15" t="s">
        <v>67</v>
      </c>
      <c r="E70" s="15"/>
      <c r="F70" s="16"/>
      <c r="G70" s="4"/>
      <c r="H70" s="4"/>
      <c r="I70" s="4"/>
    </row>
    <row r="71" spans="2:9" ht="16" thickTop="1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</sheetData>
  <mergeCells count="10">
    <mergeCell ref="B32:G32"/>
    <mergeCell ref="B38:I38"/>
    <mergeCell ref="B48:G48"/>
    <mergeCell ref="B54:G54"/>
    <mergeCell ref="B66:F66"/>
    <mergeCell ref="C16:D16"/>
    <mergeCell ref="E16:H16"/>
    <mergeCell ref="J16:K16"/>
    <mergeCell ref="L16:Q16"/>
    <mergeCell ref="A1:V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8C37-39EF-4D01-9AC7-12023F107F9F}">
  <sheetPr>
    <tabColor theme="4"/>
  </sheetPr>
  <dimension ref="A2:R253"/>
  <sheetViews>
    <sheetView topLeftCell="A177" workbookViewId="0">
      <selection activeCell="L187" sqref="L187"/>
    </sheetView>
  </sheetViews>
  <sheetFormatPr baseColWidth="10" defaultColWidth="12.5" defaultRowHeight="16"/>
  <cols>
    <col min="1" max="1" width="12.5" style="152"/>
    <col min="2" max="2" width="22.5" style="152" customWidth="1"/>
    <col min="3" max="3" width="16.6640625" style="152" customWidth="1"/>
    <col min="4" max="4" width="16.83203125" style="152" customWidth="1"/>
    <col min="5" max="5" width="13.33203125" style="152" customWidth="1"/>
    <col min="6" max="6" width="17" style="152" customWidth="1"/>
    <col min="7" max="7" width="13.5" style="152" bestFit="1" customWidth="1"/>
    <col min="8" max="16384" width="12.5" style="152"/>
  </cols>
  <sheetData>
    <row r="2" spans="1:8" ht="34">
      <c r="F2" s="319" t="s">
        <v>130</v>
      </c>
      <c r="G2" s="319"/>
      <c r="H2" s="319"/>
    </row>
    <row r="5" spans="1:8" ht="26" customHeight="1">
      <c r="B5" s="163" t="s">
        <v>131</v>
      </c>
    </row>
    <row r="7" spans="1:8">
      <c r="A7" s="155" t="s">
        <v>132</v>
      </c>
      <c r="B7" s="155" t="s">
        <v>133</v>
      </c>
      <c r="C7" s="155" t="s">
        <v>134</v>
      </c>
      <c r="D7" s="155" t="s">
        <v>135</v>
      </c>
      <c r="E7" s="164" t="s">
        <v>6</v>
      </c>
      <c r="F7" s="164" t="s">
        <v>4</v>
      </c>
    </row>
    <row r="8" spans="1:8">
      <c r="A8" s="153" t="s">
        <v>136</v>
      </c>
      <c r="B8" s="153">
        <v>29.01</v>
      </c>
      <c r="C8" s="153">
        <v>23.39</v>
      </c>
      <c r="D8" s="153">
        <v>6.73</v>
      </c>
      <c r="E8" s="161">
        <f>B8/C8</f>
        <v>1.2402736212056436</v>
      </c>
      <c r="F8" s="161">
        <f>(B8-D8)/C8</f>
        <v>0.95254382214621636</v>
      </c>
    </row>
    <row r="9" spans="1:8" ht="17">
      <c r="A9" s="153" t="s">
        <v>137</v>
      </c>
      <c r="B9" s="153">
        <v>44.01</v>
      </c>
      <c r="C9" s="153">
        <v>31.08</v>
      </c>
      <c r="D9" s="154">
        <v>9.77</v>
      </c>
      <c r="E9" s="161">
        <f t="shared" ref="E9:E17" si="0">B9/C9</f>
        <v>1.4160231660231661</v>
      </c>
      <c r="F9" s="161">
        <f t="shared" ref="F9:F17" si="1">(B9-D9)/C9</f>
        <v>1.1016731016731016</v>
      </c>
    </row>
    <row r="10" spans="1:8" ht="17">
      <c r="A10" s="153" t="s">
        <v>138</v>
      </c>
      <c r="B10" s="153">
        <v>43.46</v>
      </c>
      <c r="C10" s="153">
        <v>45.72</v>
      </c>
      <c r="D10" s="154">
        <v>13.93</v>
      </c>
      <c r="E10" s="161">
        <f t="shared" si="0"/>
        <v>0.95056867891513563</v>
      </c>
      <c r="F10" s="161">
        <f t="shared" si="1"/>
        <v>0.64588801399825024</v>
      </c>
    </row>
    <row r="11" spans="1:8" ht="17">
      <c r="A11" s="153" t="s">
        <v>139</v>
      </c>
      <c r="B11" s="153">
        <v>51.12</v>
      </c>
      <c r="C11" s="153">
        <v>41.51</v>
      </c>
      <c r="D11" s="154">
        <v>14.05</v>
      </c>
      <c r="E11" s="161">
        <f t="shared" si="0"/>
        <v>1.2315104794025535</v>
      </c>
      <c r="F11" s="161">
        <f t="shared" si="1"/>
        <v>0.89303782221151518</v>
      </c>
    </row>
    <row r="12" spans="1:8" ht="17">
      <c r="A12" s="153" t="s">
        <v>140</v>
      </c>
      <c r="B12" s="153">
        <v>67.84</v>
      </c>
      <c r="C12" s="153">
        <v>43.83</v>
      </c>
      <c r="D12" s="154">
        <v>19.02</v>
      </c>
      <c r="E12" s="161">
        <f t="shared" si="0"/>
        <v>1.5477983116586813</v>
      </c>
      <c r="F12" s="161">
        <f t="shared" si="1"/>
        <v>1.1138489618982435</v>
      </c>
    </row>
    <row r="13" spans="1:8" ht="17">
      <c r="A13" s="153" t="s">
        <v>141</v>
      </c>
      <c r="B13" s="153">
        <v>88.8</v>
      </c>
      <c r="C13" s="153">
        <v>41.1</v>
      </c>
      <c r="D13" s="154">
        <v>21.58</v>
      </c>
      <c r="E13" s="161">
        <f t="shared" si="0"/>
        <v>2.1605839416058394</v>
      </c>
      <c r="F13" s="161">
        <f t="shared" si="1"/>
        <v>1.6355231143552311</v>
      </c>
    </row>
    <row r="14" spans="1:8" ht="17">
      <c r="A14" s="153" t="s">
        <v>142</v>
      </c>
      <c r="B14" s="153">
        <v>105.63</v>
      </c>
      <c r="C14" s="153">
        <v>53.26</v>
      </c>
      <c r="D14" s="154">
        <v>33.75</v>
      </c>
      <c r="E14" s="161">
        <f t="shared" si="0"/>
        <v>1.9832895230942547</v>
      </c>
      <c r="F14" s="161">
        <f t="shared" si="1"/>
        <v>1.3496057078482913</v>
      </c>
    </row>
    <row r="15" spans="1:8" ht="17">
      <c r="A15" s="153" t="s">
        <v>143</v>
      </c>
      <c r="B15" s="153">
        <v>120.59</v>
      </c>
      <c r="C15" s="153">
        <v>57.55</v>
      </c>
      <c r="D15" s="154">
        <v>48.9</v>
      </c>
      <c r="E15" s="161">
        <f t="shared" si="0"/>
        <v>2.0953953084274546</v>
      </c>
      <c r="F15" s="161">
        <f t="shared" si="1"/>
        <v>1.2456993918331885</v>
      </c>
    </row>
    <row r="16" spans="1:8" ht="17">
      <c r="A16" s="153" t="s">
        <v>144</v>
      </c>
      <c r="B16" s="153">
        <v>150.41999999999999</v>
      </c>
      <c r="C16" s="153">
        <v>100.77</v>
      </c>
      <c r="D16" s="154">
        <v>59.56</v>
      </c>
      <c r="E16" s="161">
        <f t="shared" si="0"/>
        <v>1.4927061625483775</v>
      </c>
      <c r="F16" s="161">
        <f t="shared" si="1"/>
        <v>0.90165723925771546</v>
      </c>
    </row>
    <row r="17" spans="1:18" ht="17">
      <c r="A17" s="153" t="s">
        <v>145</v>
      </c>
      <c r="B17" s="153">
        <v>199.74</v>
      </c>
      <c r="C17" s="153">
        <v>120.16</v>
      </c>
      <c r="D17" s="154">
        <v>69.28</v>
      </c>
      <c r="E17" s="161">
        <f t="shared" si="0"/>
        <v>1.6622836218375501</v>
      </c>
      <c r="F17" s="161">
        <f t="shared" si="1"/>
        <v>1.0857190412782958</v>
      </c>
    </row>
    <row r="20" spans="1:18" ht="36" customHeight="1">
      <c r="B20" s="163" t="s">
        <v>146</v>
      </c>
    </row>
    <row r="22" spans="1:18" ht="52" customHeight="1">
      <c r="B22" s="155" t="s">
        <v>110</v>
      </c>
      <c r="C22" s="155" t="s">
        <v>16</v>
      </c>
      <c r="D22" s="155" t="s">
        <v>147</v>
      </c>
      <c r="E22" s="155" t="s">
        <v>148</v>
      </c>
      <c r="F22" s="158" t="s">
        <v>149</v>
      </c>
      <c r="G22" s="165" t="s">
        <v>150</v>
      </c>
      <c r="H22" s="248"/>
      <c r="L22" s="155" t="s">
        <v>132</v>
      </c>
      <c r="M22" s="155" t="s">
        <v>9</v>
      </c>
      <c r="N22" s="166" t="s">
        <v>151</v>
      </c>
      <c r="O22" s="166" t="s">
        <v>79</v>
      </c>
      <c r="P22" s="158" t="s">
        <v>152</v>
      </c>
      <c r="Q22" s="166" t="s">
        <v>153</v>
      </c>
      <c r="R22" s="248"/>
    </row>
    <row r="23" spans="1:18">
      <c r="B23" s="153">
        <v>3</v>
      </c>
      <c r="C23" s="153">
        <v>21</v>
      </c>
      <c r="D23" s="153">
        <v>21</v>
      </c>
      <c r="E23" s="153">
        <f>B23+C23+D23</f>
        <v>45</v>
      </c>
      <c r="F23" s="153">
        <v>5</v>
      </c>
      <c r="G23" s="249">
        <f>F23/E23</f>
        <v>0.1111111111111111</v>
      </c>
      <c r="L23" s="153" t="s">
        <v>136</v>
      </c>
      <c r="M23" s="153">
        <v>82</v>
      </c>
      <c r="N23" s="250">
        <f>M23/E23</f>
        <v>1.8222222222222222</v>
      </c>
      <c r="O23" s="250">
        <f>F23/M23</f>
        <v>6.097560975609756E-2</v>
      </c>
      <c r="P23" s="153">
        <f>B23+C23</f>
        <v>24</v>
      </c>
      <c r="Q23" s="250">
        <f>B37/P23</f>
        <v>8.3333333333333329E-2</v>
      </c>
    </row>
    <row r="24" spans="1:18">
      <c r="B24" s="153">
        <v>3</v>
      </c>
      <c r="C24" s="153">
        <v>27</v>
      </c>
      <c r="D24" s="153">
        <v>43</v>
      </c>
      <c r="E24" s="153">
        <f t="shared" ref="E24:E32" si="2">B24+C24+D24</f>
        <v>73</v>
      </c>
      <c r="F24" s="153">
        <v>13</v>
      </c>
      <c r="G24" s="250">
        <f t="shared" ref="G24:G32" si="3">F24/E24</f>
        <v>0.17808219178082191</v>
      </c>
      <c r="L24" s="153" t="s">
        <v>137</v>
      </c>
      <c r="M24" s="153">
        <v>112</v>
      </c>
      <c r="N24" s="250">
        <f t="shared" ref="N24:N32" si="4">M24/E24</f>
        <v>1.5342465753424657</v>
      </c>
      <c r="O24" s="250">
        <f t="shared" ref="O24:O32" si="5">F24/M24</f>
        <v>0.11607142857142858</v>
      </c>
      <c r="P24" s="153">
        <f t="shared" ref="P24:P32" si="6">B24+C24</f>
        <v>30</v>
      </c>
      <c r="Q24" s="250">
        <f t="shared" ref="Q24:Q32" si="7">B38/P24</f>
        <v>0.2</v>
      </c>
    </row>
    <row r="25" spans="1:18">
      <c r="B25" s="153">
        <v>3</v>
      </c>
      <c r="C25" s="153">
        <v>31</v>
      </c>
      <c r="D25" s="153">
        <v>44</v>
      </c>
      <c r="E25" s="153">
        <f t="shared" si="2"/>
        <v>78</v>
      </c>
      <c r="F25" s="153">
        <v>12</v>
      </c>
      <c r="G25" s="250">
        <f t="shared" si="3"/>
        <v>0.15384615384615385</v>
      </c>
      <c r="L25" s="153" t="s">
        <v>138</v>
      </c>
      <c r="M25" s="153">
        <v>145</v>
      </c>
      <c r="N25" s="250">
        <f t="shared" si="4"/>
        <v>1.858974358974359</v>
      </c>
      <c r="O25" s="250">
        <f t="shared" si="5"/>
        <v>8.2758620689655171E-2</v>
      </c>
      <c r="P25" s="153">
        <f t="shared" si="6"/>
        <v>34</v>
      </c>
      <c r="Q25" s="250">
        <f t="shared" si="7"/>
        <v>0.11764705882352941</v>
      </c>
    </row>
    <row r="26" spans="1:18">
      <c r="B26" s="153">
        <v>3</v>
      </c>
      <c r="C26" s="153">
        <v>42</v>
      </c>
      <c r="D26" s="153">
        <v>43</v>
      </c>
      <c r="E26" s="153">
        <f t="shared" si="2"/>
        <v>88</v>
      </c>
      <c r="F26" s="153">
        <v>15</v>
      </c>
      <c r="G26" s="250">
        <f t="shared" si="3"/>
        <v>0.17045454545454544</v>
      </c>
      <c r="L26" s="153" t="s">
        <v>139</v>
      </c>
      <c r="M26" s="153">
        <v>167</v>
      </c>
      <c r="N26" s="250">
        <f t="shared" si="4"/>
        <v>1.8977272727272727</v>
      </c>
      <c r="O26" s="250">
        <f t="shared" si="5"/>
        <v>8.9820359281437126E-2</v>
      </c>
      <c r="P26" s="153">
        <f t="shared" si="6"/>
        <v>45</v>
      </c>
      <c r="Q26" s="250">
        <f t="shared" si="7"/>
        <v>0.24444444444444444</v>
      </c>
    </row>
    <row r="27" spans="1:18">
      <c r="B27" s="153">
        <v>3</v>
      </c>
      <c r="C27" s="153">
        <v>58</v>
      </c>
      <c r="D27" s="153">
        <v>40</v>
      </c>
      <c r="E27" s="153">
        <f t="shared" si="2"/>
        <v>101</v>
      </c>
      <c r="F27" s="153">
        <v>21</v>
      </c>
      <c r="G27" s="250">
        <f t="shared" si="3"/>
        <v>0.20792079207920791</v>
      </c>
      <c r="L27" s="153" t="s">
        <v>140</v>
      </c>
      <c r="M27" s="153">
        <v>196</v>
      </c>
      <c r="N27" s="250">
        <f t="shared" si="4"/>
        <v>1.9405940594059405</v>
      </c>
      <c r="O27" s="250">
        <f t="shared" si="5"/>
        <v>0.10714285714285714</v>
      </c>
      <c r="P27" s="153">
        <f t="shared" si="6"/>
        <v>61</v>
      </c>
      <c r="Q27" s="250">
        <f t="shared" si="7"/>
        <v>0.26229508196721313</v>
      </c>
    </row>
    <row r="28" spans="1:18">
      <c r="B28" s="153">
        <v>3</v>
      </c>
      <c r="C28" s="153">
        <v>72</v>
      </c>
      <c r="D28" s="153">
        <v>63</v>
      </c>
      <c r="E28" s="153">
        <f t="shared" si="2"/>
        <v>138</v>
      </c>
      <c r="F28" s="153">
        <v>43</v>
      </c>
      <c r="G28" s="250">
        <f t="shared" si="3"/>
        <v>0.31159420289855072</v>
      </c>
      <c r="L28" s="153" t="s">
        <v>141</v>
      </c>
      <c r="M28" s="153">
        <v>252</v>
      </c>
      <c r="N28" s="250">
        <f t="shared" si="4"/>
        <v>1.826086956521739</v>
      </c>
      <c r="O28" s="250">
        <f t="shared" si="5"/>
        <v>0.17063492063492064</v>
      </c>
      <c r="P28" s="153">
        <f t="shared" si="6"/>
        <v>75</v>
      </c>
      <c r="Q28" s="250">
        <f t="shared" si="7"/>
        <v>0.29333333333333333</v>
      </c>
    </row>
    <row r="29" spans="1:18">
      <c r="B29" s="153">
        <v>3</v>
      </c>
      <c r="C29" s="153">
        <v>97</v>
      </c>
      <c r="D29" s="153">
        <v>54</v>
      </c>
      <c r="E29" s="153">
        <f t="shared" si="2"/>
        <v>154</v>
      </c>
      <c r="F29" s="153">
        <v>48</v>
      </c>
      <c r="G29" s="250">
        <f t="shared" si="3"/>
        <v>0.31168831168831168</v>
      </c>
      <c r="L29" s="153" t="s">
        <v>142</v>
      </c>
      <c r="M29" s="153">
        <v>296</v>
      </c>
      <c r="N29" s="250">
        <f t="shared" si="4"/>
        <v>1.9220779220779221</v>
      </c>
      <c r="O29" s="250">
        <f t="shared" si="5"/>
        <v>0.16216216216216217</v>
      </c>
      <c r="P29" s="153">
        <f t="shared" si="6"/>
        <v>100</v>
      </c>
      <c r="Q29" s="250">
        <f t="shared" si="7"/>
        <v>0.26</v>
      </c>
    </row>
    <row r="30" spans="1:18">
      <c r="B30" s="153">
        <v>3</v>
      </c>
      <c r="C30" s="153">
        <v>129</v>
      </c>
      <c r="D30" s="153">
        <v>39</v>
      </c>
      <c r="E30" s="153">
        <f t="shared" si="2"/>
        <v>171</v>
      </c>
      <c r="F30" s="153">
        <v>46</v>
      </c>
      <c r="G30" s="250">
        <f t="shared" si="3"/>
        <v>0.26900584795321636</v>
      </c>
      <c r="L30" s="153" t="s">
        <v>143</v>
      </c>
      <c r="M30" s="153">
        <v>337</v>
      </c>
      <c r="N30" s="250">
        <f t="shared" si="4"/>
        <v>1.9707602339181287</v>
      </c>
      <c r="O30" s="250">
        <f t="shared" si="5"/>
        <v>0.13649851632047477</v>
      </c>
      <c r="P30" s="153">
        <f t="shared" si="6"/>
        <v>132</v>
      </c>
      <c r="Q30" s="250">
        <f t="shared" si="7"/>
        <v>0.22727272727272727</v>
      </c>
    </row>
    <row r="31" spans="1:18">
      <c r="B31" s="153">
        <v>3</v>
      </c>
      <c r="C31" s="153">
        <v>161</v>
      </c>
      <c r="D31" s="153">
        <v>71</v>
      </c>
      <c r="E31" s="153">
        <f t="shared" si="2"/>
        <v>235</v>
      </c>
      <c r="F31" s="153">
        <v>45</v>
      </c>
      <c r="G31" s="250">
        <f t="shared" si="3"/>
        <v>0.19148936170212766</v>
      </c>
      <c r="L31" s="153" t="s">
        <v>144</v>
      </c>
      <c r="M31" s="153">
        <v>426</v>
      </c>
      <c r="N31" s="250">
        <f t="shared" si="4"/>
        <v>1.8127659574468085</v>
      </c>
      <c r="O31" s="250">
        <f t="shared" si="5"/>
        <v>0.10563380281690141</v>
      </c>
      <c r="P31" s="153">
        <f t="shared" si="6"/>
        <v>164</v>
      </c>
      <c r="Q31" s="250">
        <f t="shared" si="7"/>
        <v>0.25</v>
      </c>
    </row>
    <row r="32" spans="1:18">
      <c r="B32" s="153">
        <v>3</v>
      </c>
      <c r="C32" s="153">
        <v>204</v>
      </c>
      <c r="D32" s="153">
        <v>175</v>
      </c>
      <c r="E32" s="153">
        <f t="shared" si="2"/>
        <v>382</v>
      </c>
      <c r="F32" s="153">
        <v>54</v>
      </c>
      <c r="G32" s="250">
        <f t="shared" si="3"/>
        <v>0.14136125654450263</v>
      </c>
      <c r="H32" s="159"/>
      <c r="L32" s="153" t="s">
        <v>145</v>
      </c>
      <c r="M32" s="153">
        <v>385</v>
      </c>
      <c r="N32" s="250">
        <f t="shared" si="4"/>
        <v>1.0078534031413613</v>
      </c>
      <c r="O32" s="250">
        <f t="shared" si="5"/>
        <v>0.14025974025974025</v>
      </c>
      <c r="P32" s="153">
        <f t="shared" si="6"/>
        <v>207</v>
      </c>
      <c r="Q32" s="250">
        <f t="shared" si="7"/>
        <v>0.18840579710144928</v>
      </c>
    </row>
    <row r="36" spans="1:7" ht="34">
      <c r="A36" s="155" t="s">
        <v>132</v>
      </c>
      <c r="B36" s="155" t="s">
        <v>154</v>
      </c>
      <c r="C36" s="155" t="s">
        <v>155</v>
      </c>
      <c r="D36" s="164" t="s">
        <v>156</v>
      </c>
      <c r="E36" s="158" t="s">
        <v>157</v>
      </c>
      <c r="F36" s="166" t="s">
        <v>158</v>
      </c>
      <c r="G36" s="160"/>
    </row>
    <row r="37" spans="1:7">
      <c r="A37" s="153" t="s">
        <v>136</v>
      </c>
      <c r="B37" s="153">
        <v>2</v>
      </c>
      <c r="C37" s="153">
        <v>82</v>
      </c>
      <c r="D37" s="250">
        <f>B37/C37</f>
        <v>2.4390243902439025E-2</v>
      </c>
      <c r="E37" s="153">
        <v>5</v>
      </c>
      <c r="F37" s="250">
        <f>E37/C37</f>
        <v>6.097560975609756E-2</v>
      </c>
      <c r="G37" s="159"/>
    </row>
    <row r="38" spans="1:7">
      <c r="A38" s="153" t="s">
        <v>137</v>
      </c>
      <c r="B38" s="153">
        <v>6</v>
      </c>
      <c r="C38" s="153">
        <v>112</v>
      </c>
      <c r="D38" s="250">
        <f t="shared" ref="D38:D46" si="8">B38/C38</f>
        <v>5.3571428571428568E-2</v>
      </c>
      <c r="E38" s="153">
        <v>13</v>
      </c>
      <c r="F38" s="250">
        <f t="shared" ref="F38:F46" si="9">E38/C38</f>
        <v>0.11607142857142858</v>
      </c>
      <c r="G38" s="159"/>
    </row>
    <row r="39" spans="1:7">
      <c r="A39" s="153" t="s">
        <v>138</v>
      </c>
      <c r="B39" s="153">
        <v>4</v>
      </c>
      <c r="C39" s="153">
        <v>145</v>
      </c>
      <c r="D39" s="250">
        <f t="shared" si="8"/>
        <v>2.7586206896551724E-2</v>
      </c>
      <c r="E39" s="153">
        <v>12</v>
      </c>
      <c r="F39" s="250">
        <f t="shared" si="9"/>
        <v>8.2758620689655171E-2</v>
      </c>
      <c r="G39" s="159"/>
    </row>
    <row r="40" spans="1:7">
      <c r="A40" s="153" t="s">
        <v>139</v>
      </c>
      <c r="B40" s="153">
        <v>11</v>
      </c>
      <c r="C40" s="153">
        <v>167</v>
      </c>
      <c r="D40" s="250">
        <f t="shared" si="8"/>
        <v>6.5868263473053898E-2</v>
      </c>
      <c r="E40" s="153">
        <v>15</v>
      </c>
      <c r="F40" s="250">
        <f t="shared" si="9"/>
        <v>8.9820359281437126E-2</v>
      </c>
      <c r="G40" s="159"/>
    </row>
    <row r="41" spans="1:7">
      <c r="A41" s="153" t="s">
        <v>140</v>
      </c>
      <c r="B41" s="153">
        <v>16</v>
      </c>
      <c r="C41" s="153">
        <v>196</v>
      </c>
      <c r="D41" s="250">
        <f t="shared" si="8"/>
        <v>8.1632653061224483E-2</v>
      </c>
      <c r="E41" s="153">
        <v>21</v>
      </c>
      <c r="F41" s="250">
        <f t="shared" si="9"/>
        <v>0.10714285714285714</v>
      </c>
      <c r="G41" s="159"/>
    </row>
    <row r="42" spans="1:7">
      <c r="A42" s="153" t="s">
        <v>141</v>
      </c>
      <c r="B42" s="153">
        <v>22</v>
      </c>
      <c r="C42" s="153">
        <v>252</v>
      </c>
      <c r="D42" s="250">
        <f t="shared" si="8"/>
        <v>8.7301587301587297E-2</v>
      </c>
      <c r="E42" s="153">
        <v>43</v>
      </c>
      <c r="F42" s="250">
        <f t="shared" si="9"/>
        <v>0.17063492063492064</v>
      </c>
      <c r="G42" s="159"/>
    </row>
    <row r="43" spans="1:7">
      <c r="A43" s="153" t="s">
        <v>142</v>
      </c>
      <c r="B43" s="153">
        <v>26</v>
      </c>
      <c r="C43" s="153">
        <v>296</v>
      </c>
      <c r="D43" s="250">
        <f t="shared" si="8"/>
        <v>8.7837837837837843E-2</v>
      </c>
      <c r="E43" s="153">
        <v>48</v>
      </c>
      <c r="F43" s="250">
        <f t="shared" si="9"/>
        <v>0.16216216216216217</v>
      </c>
      <c r="G43" s="159"/>
    </row>
    <row r="44" spans="1:7">
      <c r="A44" s="153" t="s">
        <v>143</v>
      </c>
      <c r="B44" s="153">
        <v>30</v>
      </c>
      <c r="C44" s="153">
        <v>337</v>
      </c>
      <c r="D44" s="250">
        <f t="shared" si="8"/>
        <v>8.9020771513353122E-2</v>
      </c>
      <c r="E44" s="153">
        <v>46</v>
      </c>
      <c r="F44" s="250">
        <f t="shared" si="9"/>
        <v>0.13649851632047477</v>
      </c>
      <c r="G44" s="159"/>
    </row>
    <row r="45" spans="1:7">
      <c r="A45" s="153" t="s">
        <v>144</v>
      </c>
      <c r="B45" s="153">
        <v>41</v>
      </c>
      <c r="C45" s="153">
        <v>426</v>
      </c>
      <c r="D45" s="250">
        <f t="shared" si="8"/>
        <v>9.6244131455399062E-2</v>
      </c>
      <c r="E45" s="153">
        <v>45</v>
      </c>
      <c r="F45" s="250">
        <f t="shared" si="9"/>
        <v>0.10563380281690141</v>
      </c>
      <c r="G45" s="159"/>
    </row>
    <row r="46" spans="1:7">
      <c r="A46" s="153" t="s">
        <v>145</v>
      </c>
      <c r="B46" s="153">
        <v>39</v>
      </c>
      <c r="C46" s="153">
        <v>385</v>
      </c>
      <c r="D46" s="250">
        <f t="shared" si="8"/>
        <v>0.1012987012987013</v>
      </c>
      <c r="E46" s="153">
        <v>54</v>
      </c>
      <c r="F46" s="250">
        <f t="shared" si="9"/>
        <v>0.14025974025974025</v>
      </c>
      <c r="G46" s="159"/>
    </row>
    <row r="47" spans="1:7">
      <c r="G47" s="159"/>
    </row>
    <row r="48" spans="1:7">
      <c r="G48" s="159"/>
    </row>
    <row r="49" spans="1:18" ht="36" customHeight="1">
      <c r="B49" s="163" t="s">
        <v>159</v>
      </c>
    </row>
    <row r="51" spans="1:18" ht="34">
      <c r="A51" s="155" t="s">
        <v>132</v>
      </c>
      <c r="B51" s="155" t="s">
        <v>160</v>
      </c>
      <c r="C51" s="155" t="s">
        <v>161</v>
      </c>
      <c r="D51" s="164" t="s">
        <v>162</v>
      </c>
      <c r="H51" s="155" t="s">
        <v>163</v>
      </c>
      <c r="I51" s="155" t="s">
        <v>109</v>
      </c>
      <c r="J51" s="166" t="s">
        <v>164</v>
      </c>
      <c r="K51" s="166" t="s">
        <v>165</v>
      </c>
      <c r="O51" s="155" t="s">
        <v>114</v>
      </c>
      <c r="P51" s="155" t="s">
        <v>166</v>
      </c>
      <c r="Q51" s="158" t="s">
        <v>167</v>
      </c>
      <c r="R51" s="164" t="s">
        <v>168</v>
      </c>
    </row>
    <row r="52" spans="1:18">
      <c r="A52" s="153" t="s">
        <v>136</v>
      </c>
      <c r="B52" s="153">
        <v>21</v>
      </c>
      <c r="C52" s="153">
        <f>B23+C23</f>
        <v>24</v>
      </c>
      <c r="D52" s="250">
        <f>B52/(B52+C52)</f>
        <v>0.46666666666666667</v>
      </c>
      <c r="H52" s="153">
        <v>1</v>
      </c>
      <c r="I52" s="153">
        <v>5</v>
      </c>
      <c r="J52" s="250">
        <f>H52/I52</f>
        <v>0.2</v>
      </c>
      <c r="K52" s="156">
        <f>I52/H52</f>
        <v>5</v>
      </c>
      <c r="O52" s="153">
        <v>61</v>
      </c>
      <c r="P52" s="153">
        <v>0</v>
      </c>
      <c r="Q52" s="153">
        <v>23.39</v>
      </c>
      <c r="R52" s="161">
        <f>(O52-P52-Q52)/B52</f>
        <v>1.7909523809523809</v>
      </c>
    </row>
    <row r="53" spans="1:18">
      <c r="A53" s="153" t="s">
        <v>137</v>
      </c>
      <c r="B53" s="153">
        <v>43</v>
      </c>
      <c r="C53" s="153">
        <f t="shared" ref="C53:C61" si="10">B24+C24</f>
        <v>30</v>
      </c>
      <c r="D53" s="250">
        <f t="shared" ref="D53:D61" si="11">B53/(B53+C53)</f>
        <v>0.58904109589041098</v>
      </c>
      <c r="H53" s="153">
        <v>1</v>
      </c>
      <c r="I53" s="153">
        <v>13</v>
      </c>
      <c r="J53" s="250">
        <f t="shared" ref="J53:J61" si="12">H53/I53</f>
        <v>7.6923076923076927E-2</v>
      </c>
      <c r="K53" s="156">
        <f t="shared" ref="K53:K61" si="13">I53/H53</f>
        <v>13</v>
      </c>
      <c r="O53" s="153">
        <v>93</v>
      </c>
      <c r="P53" s="153">
        <v>0</v>
      </c>
      <c r="Q53" s="153">
        <v>31.08</v>
      </c>
      <c r="R53" s="161">
        <f t="shared" ref="R53:R61" si="14">(O53-P53-Q53)/B53</f>
        <v>1.44</v>
      </c>
    </row>
    <row r="54" spans="1:18">
      <c r="A54" s="153" t="s">
        <v>138</v>
      </c>
      <c r="B54" s="153">
        <v>44</v>
      </c>
      <c r="C54" s="153">
        <f t="shared" si="10"/>
        <v>34</v>
      </c>
      <c r="D54" s="250">
        <f t="shared" si="11"/>
        <v>0.5641025641025641</v>
      </c>
      <c r="H54" s="153">
        <v>2</v>
      </c>
      <c r="I54" s="153">
        <v>12</v>
      </c>
      <c r="J54" s="250">
        <f t="shared" si="12"/>
        <v>0.16666666666666666</v>
      </c>
      <c r="K54" s="156">
        <f t="shared" si="13"/>
        <v>6</v>
      </c>
      <c r="O54" s="153">
        <v>109</v>
      </c>
      <c r="P54" s="153">
        <v>0</v>
      </c>
      <c r="Q54" s="153">
        <v>45.72</v>
      </c>
      <c r="R54" s="161">
        <f t="shared" si="14"/>
        <v>1.4381818181818182</v>
      </c>
    </row>
    <row r="55" spans="1:18">
      <c r="A55" s="153" t="s">
        <v>139</v>
      </c>
      <c r="B55" s="153">
        <v>43</v>
      </c>
      <c r="C55" s="153">
        <f t="shared" si="10"/>
        <v>45</v>
      </c>
      <c r="D55" s="250">
        <f t="shared" si="11"/>
        <v>0.48863636363636365</v>
      </c>
      <c r="H55" s="153">
        <v>3</v>
      </c>
      <c r="I55" s="153">
        <v>15</v>
      </c>
      <c r="J55" s="250">
        <f t="shared" si="12"/>
        <v>0.2</v>
      </c>
      <c r="K55" s="156">
        <f t="shared" si="13"/>
        <v>5</v>
      </c>
      <c r="O55" s="153">
        <v>113</v>
      </c>
      <c r="P55" s="153">
        <v>0</v>
      </c>
      <c r="Q55" s="153">
        <v>41.51</v>
      </c>
      <c r="R55" s="161">
        <f t="shared" si="14"/>
        <v>1.6625581395348838</v>
      </c>
    </row>
    <row r="56" spans="1:18">
      <c r="A56" s="153" t="s">
        <v>140</v>
      </c>
      <c r="B56" s="153">
        <v>40</v>
      </c>
      <c r="C56" s="153">
        <f t="shared" si="10"/>
        <v>61</v>
      </c>
      <c r="D56" s="250">
        <f t="shared" si="11"/>
        <v>0.39603960396039606</v>
      </c>
      <c r="H56" s="153">
        <v>2</v>
      </c>
      <c r="I56" s="153">
        <v>21</v>
      </c>
      <c r="J56" s="250">
        <f t="shared" si="12"/>
        <v>9.5238095238095233E-2</v>
      </c>
      <c r="K56" s="156">
        <f t="shared" si="13"/>
        <v>10.5</v>
      </c>
      <c r="O56" s="153">
        <v>131</v>
      </c>
      <c r="P56" s="153">
        <v>0</v>
      </c>
      <c r="Q56" s="153">
        <v>43.83</v>
      </c>
      <c r="R56" s="161">
        <f t="shared" si="14"/>
        <v>2.1792500000000001</v>
      </c>
    </row>
    <row r="57" spans="1:18">
      <c r="A57" s="153" t="s">
        <v>141</v>
      </c>
      <c r="B57" s="153">
        <v>63</v>
      </c>
      <c r="C57" s="153">
        <f t="shared" si="10"/>
        <v>75</v>
      </c>
      <c r="D57" s="250">
        <f t="shared" si="11"/>
        <v>0.45652173913043476</v>
      </c>
      <c r="H57" s="153">
        <v>3</v>
      </c>
      <c r="I57" s="153">
        <v>43</v>
      </c>
      <c r="J57" s="250">
        <f t="shared" si="12"/>
        <v>6.9767441860465115E-2</v>
      </c>
      <c r="K57" s="156">
        <f t="shared" si="13"/>
        <v>14.333333333333334</v>
      </c>
      <c r="O57" s="153">
        <v>170</v>
      </c>
      <c r="P57" s="153">
        <v>0</v>
      </c>
      <c r="Q57" s="153">
        <v>41.1</v>
      </c>
      <c r="R57" s="161">
        <f t="shared" si="14"/>
        <v>2.0460317460317463</v>
      </c>
    </row>
    <row r="58" spans="1:18">
      <c r="A58" s="153" t="s">
        <v>142</v>
      </c>
      <c r="B58" s="153">
        <v>54</v>
      </c>
      <c r="C58" s="153">
        <f t="shared" si="10"/>
        <v>100</v>
      </c>
      <c r="D58" s="250">
        <f t="shared" si="11"/>
        <v>0.35064935064935066</v>
      </c>
      <c r="H58" s="153">
        <v>2</v>
      </c>
      <c r="I58" s="153">
        <v>48</v>
      </c>
      <c r="J58" s="250">
        <f t="shared" si="12"/>
        <v>4.1666666666666664E-2</v>
      </c>
      <c r="K58" s="156">
        <f t="shared" si="13"/>
        <v>24</v>
      </c>
      <c r="O58" s="153">
        <v>192</v>
      </c>
      <c r="P58" s="153">
        <v>0</v>
      </c>
      <c r="Q58" s="153">
        <v>53.26</v>
      </c>
      <c r="R58" s="161">
        <f t="shared" si="14"/>
        <v>2.5692592592592596</v>
      </c>
    </row>
    <row r="59" spans="1:18">
      <c r="A59" s="153" t="s">
        <v>143</v>
      </c>
      <c r="B59" s="153">
        <v>39</v>
      </c>
      <c r="C59" s="153">
        <f t="shared" si="10"/>
        <v>132</v>
      </c>
      <c r="D59" s="250">
        <f t="shared" si="11"/>
        <v>0.22807017543859648</v>
      </c>
      <c r="H59" s="153">
        <v>4</v>
      </c>
      <c r="I59" s="153">
        <v>46</v>
      </c>
      <c r="J59" s="250">
        <f t="shared" si="12"/>
        <v>8.6956521739130432E-2</v>
      </c>
      <c r="K59" s="156">
        <f t="shared" si="13"/>
        <v>11.5</v>
      </c>
      <c r="O59" s="153">
        <v>225</v>
      </c>
      <c r="P59" s="153">
        <v>0</v>
      </c>
      <c r="Q59" s="153">
        <v>57.55</v>
      </c>
      <c r="R59" s="161">
        <f t="shared" si="14"/>
        <v>4.2935897435897434</v>
      </c>
    </row>
    <row r="60" spans="1:18">
      <c r="A60" s="153" t="s">
        <v>144</v>
      </c>
      <c r="B60" s="153">
        <v>71</v>
      </c>
      <c r="C60" s="153">
        <f t="shared" si="10"/>
        <v>164</v>
      </c>
      <c r="D60" s="250">
        <f t="shared" si="11"/>
        <v>0.30212765957446808</v>
      </c>
      <c r="H60" s="153">
        <v>4</v>
      </c>
      <c r="I60" s="153">
        <v>45</v>
      </c>
      <c r="J60" s="250">
        <f t="shared" si="12"/>
        <v>8.8888888888888892E-2</v>
      </c>
      <c r="K60" s="156">
        <f t="shared" si="13"/>
        <v>11.25</v>
      </c>
      <c r="O60" s="153">
        <v>300</v>
      </c>
      <c r="P60" s="153">
        <v>0</v>
      </c>
      <c r="Q60" s="153">
        <v>100.77</v>
      </c>
      <c r="R60" s="161">
        <f t="shared" si="14"/>
        <v>2.8060563380281693</v>
      </c>
    </row>
    <row r="61" spans="1:18">
      <c r="A61" s="153" t="s">
        <v>145</v>
      </c>
      <c r="B61" s="153">
        <v>175</v>
      </c>
      <c r="C61" s="153">
        <f t="shared" si="10"/>
        <v>207</v>
      </c>
      <c r="D61" s="250">
        <f t="shared" si="11"/>
        <v>0.45811518324607331</v>
      </c>
      <c r="H61" s="153">
        <v>3</v>
      </c>
      <c r="I61" s="153">
        <v>54</v>
      </c>
      <c r="J61" s="250">
        <f t="shared" si="12"/>
        <v>5.5555555555555552E-2</v>
      </c>
      <c r="K61" s="156">
        <f t="shared" si="13"/>
        <v>18</v>
      </c>
      <c r="O61" s="153">
        <v>448</v>
      </c>
      <c r="P61" s="153">
        <v>0</v>
      </c>
      <c r="Q61" s="153">
        <v>120.16</v>
      </c>
      <c r="R61" s="161">
        <f t="shared" si="14"/>
        <v>1.8733714285714287</v>
      </c>
    </row>
    <row r="65" spans="1:7" ht="41" customHeight="1">
      <c r="B65" s="163" t="s">
        <v>169</v>
      </c>
    </row>
    <row r="67" spans="1:7" ht="34">
      <c r="A67" s="155" t="s">
        <v>132</v>
      </c>
      <c r="B67" s="155" t="s">
        <v>154</v>
      </c>
      <c r="C67" s="155" t="s">
        <v>170</v>
      </c>
      <c r="D67" s="158" t="s">
        <v>171</v>
      </c>
      <c r="E67" s="166" t="s">
        <v>172</v>
      </c>
      <c r="F67" s="166" t="s">
        <v>173</v>
      </c>
      <c r="G67" s="248"/>
    </row>
    <row r="68" spans="1:7">
      <c r="A68" s="153" t="s">
        <v>136</v>
      </c>
      <c r="B68" s="153">
        <v>2</v>
      </c>
      <c r="C68" s="162">
        <f>(B68/D68)*10000000</f>
        <v>3091190.1081916536</v>
      </c>
      <c r="D68" s="153">
        <v>6.47</v>
      </c>
      <c r="E68" s="157">
        <v>123.95</v>
      </c>
      <c r="F68" s="161">
        <f>E68/D68</f>
        <v>19.157650695517777</v>
      </c>
    </row>
    <row r="69" spans="1:7">
      <c r="A69" s="153" t="s">
        <v>137</v>
      </c>
      <c r="B69" s="153">
        <v>6</v>
      </c>
      <c r="C69" s="162">
        <f t="shared" ref="C69:C77" si="15">(B69/D69)*10000000</f>
        <v>2432103.7697608429</v>
      </c>
      <c r="D69" s="153">
        <v>24.67</v>
      </c>
      <c r="E69" s="157">
        <v>166.8</v>
      </c>
      <c r="F69" s="161">
        <f t="shared" ref="F69:F76" si="16">E69/D69</f>
        <v>6.7612484799351442</v>
      </c>
    </row>
    <row r="70" spans="1:7">
      <c r="A70" s="153" t="s">
        <v>138</v>
      </c>
      <c r="B70" s="153">
        <v>4</v>
      </c>
      <c r="C70" s="162">
        <f t="shared" si="15"/>
        <v>2371072.9104919974</v>
      </c>
      <c r="D70" s="153">
        <v>16.87</v>
      </c>
      <c r="E70" s="157">
        <v>260.95</v>
      </c>
      <c r="F70" s="161">
        <f t="shared" si="16"/>
        <v>15.468286899822168</v>
      </c>
    </row>
    <row r="71" spans="1:7">
      <c r="A71" s="153" t="s">
        <v>139</v>
      </c>
      <c r="B71" s="153">
        <v>11</v>
      </c>
      <c r="C71" s="162">
        <f t="shared" si="15"/>
        <v>2615933.4126040428</v>
      </c>
      <c r="D71" s="153">
        <v>42.05</v>
      </c>
      <c r="E71" s="157">
        <v>1050</v>
      </c>
      <c r="F71" s="161">
        <f t="shared" si="16"/>
        <v>24.970273483947683</v>
      </c>
    </row>
    <row r="72" spans="1:7">
      <c r="A72" s="153" t="s">
        <v>140</v>
      </c>
      <c r="B72" s="153">
        <v>16</v>
      </c>
      <c r="C72" s="162">
        <f t="shared" si="15"/>
        <v>2546959.567016874</v>
      </c>
      <c r="D72" s="153">
        <v>62.82</v>
      </c>
      <c r="E72" s="157">
        <v>2180</v>
      </c>
      <c r="F72" s="161">
        <f t="shared" si="16"/>
        <v>34.702324100604905</v>
      </c>
    </row>
    <row r="73" spans="1:7">
      <c r="A73" s="153" t="s">
        <v>141</v>
      </c>
      <c r="B73" s="153">
        <v>22</v>
      </c>
      <c r="C73" s="162">
        <f t="shared" si="15"/>
        <v>2567094.5157526252</v>
      </c>
      <c r="D73" s="153">
        <v>85.7</v>
      </c>
      <c r="E73" s="157">
        <v>5599</v>
      </c>
      <c r="F73" s="161">
        <f t="shared" si="16"/>
        <v>65.332555425904317</v>
      </c>
    </row>
    <row r="74" spans="1:7">
      <c r="A74" s="153" t="s">
        <v>142</v>
      </c>
      <c r="B74" s="153">
        <v>26</v>
      </c>
      <c r="C74" s="162">
        <f t="shared" si="15"/>
        <v>2521334.3677269202</v>
      </c>
      <c r="D74" s="153">
        <v>103.12</v>
      </c>
      <c r="E74" s="157">
        <v>8400.0499999999993</v>
      </c>
      <c r="F74" s="161">
        <f t="shared" si="16"/>
        <v>81.458979829325045</v>
      </c>
    </row>
    <row r="75" spans="1:7">
      <c r="A75" s="153" t="s">
        <v>143</v>
      </c>
      <c r="B75" s="153">
        <v>30</v>
      </c>
      <c r="C75" s="162">
        <f t="shared" si="15"/>
        <v>2560819.4622279131</v>
      </c>
      <c r="D75" s="153">
        <v>117.15</v>
      </c>
      <c r="E75" s="157">
        <v>8360.25</v>
      </c>
      <c r="F75" s="161">
        <f t="shared" si="16"/>
        <v>71.36363636363636</v>
      </c>
    </row>
    <row r="76" spans="1:7">
      <c r="A76" s="153" t="s">
        <v>144</v>
      </c>
      <c r="B76" s="153">
        <v>41</v>
      </c>
      <c r="C76" s="162">
        <f t="shared" si="15"/>
        <v>2574729.967344888</v>
      </c>
      <c r="D76" s="153">
        <v>159.24</v>
      </c>
      <c r="E76" s="157">
        <v>9528.5499999999993</v>
      </c>
      <c r="F76" s="161">
        <f t="shared" si="16"/>
        <v>59.837666415473493</v>
      </c>
    </row>
    <row r="77" spans="1:7">
      <c r="A77" s="153" t="s">
        <v>145</v>
      </c>
      <c r="B77" s="153">
        <v>39</v>
      </c>
      <c r="C77" s="162">
        <f t="shared" si="15"/>
        <v>2547354.6701502288</v>
      </c>
      <c r="D77" s="153">
        <v>153.1</v>
      </c>
      <c r="E77" s="157">
        <v>15598.1</v>
      </c>
      <c r="F77" s="161">
        <f>E77/D77</f>
        <v>101.88177661659047</v>
      </c>
    </row>
    <row r="80" spans="1:7">
      <c r="A80" s="155" t="s">
        <v>132</v>
      </c>
      <c r="B80" s="164" t="s">
        <v>174</v>
      </c>
      <c r="C80" s="164" t="s">
        <v>95</v>
      </c>
    </row>
    <row r="81" spans="1:4">
      <c r="A81" s="153" t="s">
        <v>136</v>
      </c>
      <c r="B81" s="153">
        <v>1</v>
      </c>
      <c r="C81" s="250">
        <f>B81/E68</f>
        <v>8.0677692617991126E-3</v>
      </c>
    </row>
    <row r="82" spans="1:4">
      <c r="A82" s="153" t="s">
        <v>137</v>
      </c>
      <c r="B82" s="153">
        <v>1</v>
      </c>
      <c r="C82" s="250">
        <f t="shared" ref="C82:C90" si="17">B82/E69</f>
        <v>5.9952038369304557E-3</v>
      </c>
    </row>
    <row r="83" spans="1:4">
      <c r="A83" s="153" t="s">
        <v>138</v>
      </c>
      <c r="B83" s="153">
        <v>1</v>
      </c>
      <c r="C83" s="250">
        <f t="shared" si="17"/>
        <v>3.8321517532094273E-3</v>
      </c>
    </row>
    <row r="84" spans="1:4">
      <c r="A84" s="153" t="s">
        <v>139</v>
      </c>
      <c r="B84" s="153">
        <v>1</v>
      </c>
      <c r="C84" s="250">
        <f t="shared" si="17"/>
        <v>9.5238095238095238E-4</v>
      </c>
    </row>
    <row r="85" spans="1:4">
      <c r="A85" s="153" t="s">
        <v>140</v>
      </c>
      <c r="B85" s="153">
        <v>2</v>
      </c>
      <c r="C85" s="250">
        <f t="shared" si="17"/>
        <v>9.1743119266055051E-4</v>
      </c>
    </row>
    <row r="86" spans="1:4">
      <c r="A86" s="153" t="s">
        <v>141</v>
      </c>
      <c r="B86" s="153">
        <v>2</v>
      </c>
      <c r="C86" s="250">
        <f t="shared" si="17"/>
        <v>3.572066440435792E-4</v>
      </c>
    </row>
    <row r="87" spans="1:4">
      <c r="A87" s="153" t="s">
        <v>142</v>
      </c>
      <c r="B87" s="153">
        <v>2</v>
      </c>
      <c r="C87" s="250">
        <f t="shared" si="17"/>
        <v>2.3809382087011389E-4</v>
      </c>
    </row>
    <row r="88" spans="1:4">
      <c r="A88" s="153" t="s">
        <v>143</v>
      </c>
      <c r="B88" s="153">
        <v>2</v>
      </c>
      <c r="C88" s="250">
        <f t="shared" si="17"/>
        <v>2.392272958344547E-4</v>
      </c>
    </row>
    <row r="89" spans="1:4">
      <c r="A89" s="153" t="s">
        <v>144</v>
      </c>
      <c r="B89" s="153">
        <v>2</v>
      </c>
      <c r="C89" s="250">
        <f t="shared" si="17"/>
        <v>2.0989552450267882E-4</v>
      </c>
    </row>
    <row r="90" spans="1:4">
      <c r="A90" s="153" t="s">
        <v>145</v>
      </c>
      <c r="B90" s="153">
        <v>2</v>
      </c>
      <c r="C90" s="250">
        <f t="shared" si="17"/>
        <v>1.2822074483430674E-4</v>
      </c>
    </row>
    <row r="93" spans="1:4" ht="34">
      <c r="A93" s="155" t="s">
        <v>132</v>
      </c>
      <c r="B93" s="164" t="s">
        <v>175</v>
      </c>
      <c r="C93" s="166" t="s">
        <v>176</v>
      </c>
      <c r="D93" s="248"/>
    </row>
    <row r="94" spans="1:4">
      <c r="A94" s="153" t="s">
        <v>136</v>
      </c>
      <c r="B94" s="153">
        <f>D68/B81</f>
        <v>6.47</v>
      </c>
      <c r="C94" s="250">
        <f>B81/D68</f>
        <v>0.15455950540958269</v>
      </c>
    </row>
    <row r="95" spans="1:4">
      <c r="A95" s="153" t="s">
        <v>137</v>
      </c>
      <c r="B95" s="153">
        <f t="shared" ref="B95:B103" si="18">D69/B82</f>
        <v>24.67</v>
      </c>
      <c r="C95" s="250">
        <f t="shared" ref="C95:C103" si="19">B82/D69</f>
        <v>4.0535062829347386E-2</v>
      </c>
    </row>
    <row r="96" spans="1:4">
      <c r="A96" s="153" t="s">
        <v>138</v>
      </c>
      <c r="B96" s="153">
        <f t="shared" si="18"/>
        <v>16.87</v>
      </c>
      <c r="C96" s="250">
        <f t="shared" si="19"/>
        <v>5.9276822762299938E-2</v>
      </c>
    </row>
    <row r="97" spans="1:8">
      <c r="A97" s="153" t="s">
        <v>139</v>
      </c>
      <c r="B97" s="153">
        <f t="shared" si="18"/>
        <v>42.05</v>
      </c>
      <c r="C97" s="250">
        <f t="shared" si="19"/>
        <v>2.3781212841854936E-2</v>
      </c>
    </row>
    <row r="98" spans="1:8">
      <c r="A98" s="153" t="s">
        <v>140</v>
      </c>
      <c r="B98" s="153">
        <f t="shared" si="18"/>
        <v>31.41</v>
      </c>
      <c r="C98" s="250">
        <f t="shared" si="19"/>
        <v>3.1836994587710922E-2</v>
      </c>
    </row>
    <row r="99" spans="1:8">
      <c r="A99" s="153" t="s">
        <v>141</v>
      </c>
      <c r="B99" s="153">
        <f t="shared" si="18"/>
        <v>42.85</v>
      </c>
      <c r="C99" s="250">
        <f t="shared" si="19"/>
        <v>2.3337222870478413E-2</v>
      </c>
    </row>
    <row r="100" spans="1:8">
      <c r="A100" s="153" t="s">
        <v>142</v>
      </c>
      <c r="B100" s="153">
        <f t="shared" si="18"/>
        <v>51.56</v>
      </c>
      <c r="C100" s="250">
        <f t="shared" si="19"/>
        <v>1.9394879751745538E-2</v>
      </c>
    </row>
    <row r="101" spans="1:8">
      <c r="A101" s="153" t="s">
        <v>143</v>
      </c>
      <c r="B101" s="153">
        <f t="shared" si="18"/>
        <v>58.575000000000003</v>
      </c>
      <c r="C101" s="250">
        <f t="shared" si="19"/>
        <v>1.7072129748186084E-2</v>
      </c>
    </row>
    <row r="102" spans="1:8">
      <c r="A102" s="153" t="s">
        <v>144</v>
      </c>
      <c r="B102" s="153">
        <f t="shared" si="18"/>
        <v>79.62</v>
      </c>
      <c r="C102" s="250">
        <f t="shared" si="19"/>
        <v>1.2559658377292136E-2</v>
      </c>
    </row>
    <row r="103" spans="1:8">
      <c r="A103" s="153" t="s">
        <v>145</v>
      </c>
      <c r="B103" s="153">
        <f t="shared" si="18"/>
        <v>76.55</v>
      </c>
      <c r="C103" s="250">
        <f t="shared" si="19"/>
        <v>1.3063357282821686E-2</v>
      </c>
    </row>
    <row r="107" spans="1:8" ht="51">
      <c r="A107" s="155" t="s">
        <v>132</v>
      </c>
      <c r="B107" s="155" t="s">
        <v>177</v>
      </c>
      <c r="C107" s="155" t="s">
        <v>16</v>
      </c>
      <c r="D107" s="158" t="s">
        <v>178</v>
      </c>
      <c r="E107" s="155" t="s">
        <v>166</v>
      </c>
      <c r="F107" s="155" t="s">
        <v>179</v>
      </c>
      <c r="G107" s="158" t="s">
        <v>180</v>
      </c>
      <c r="H107" s="248"/>
    </row>
    <row r="108" spans="1:8">
      <c r="A108" s="153" t="s">
        <v>136</v>
      </c>
      <c r="B108" s="153">
        <v>3</v>
      </c>
      <c r="C108" s="153">
        <v>21</v>
      </c>
      <c r="D108" s="153">
        <f>B108+C108</f>
        <v>24</v>
      </c>
      <c r="E108" s="153">
        <v>0</v>
      </c>
      <c r="F108" s="153">
        <f>(B68/D68)*10000000</f>
        <v>3091190.1081916536</v>
      </c>
      <c r="G108" s="162">
        <f>(D108-E108)/(F108/10000000)</f>
        <v>77.64</v>
      </c>
    </row>
    <row r="109" spans="1:8">
      <c r="A109" s="153" t="s">
        <v>137</v>
      </c>
      <c r="B109" s="153">
        <v>3</v>
      </c>
      <c r="C109" s="153">
        <v>27</v>
      </c>
      <c r="D109" s="153">
        <f t="shared" ref="D109:D117" si="20">B109+C109</f>
        <v>30</v>
      </c>
      <c r="E109" s="153">
        <v>0</v>
      </c>
      <c r="F109" s="153">
        <f t="shared" ref="F109:F117" si="21">(B69/D69)*10000000</f>
        <v>2432103.7697608429</v>
      </c>
      <c r="G109" s="162">
        <f t="shared" ref="G109:G117" si="22">(D109-E109)/(F109/10000000)</f>
        <v>123.35000000000001</v>
      </c>
    </row>
    <row r="110" spans="1:8">
      <c r="A110" s="153" t="s">
        <v>138</v>
      </c>
      <c r="B110" s="153">
        <v>3</v>
      </c>
      <c r="C110" s="153">
        <v>31</v>
      </c>
      <c r="D110" s="153">
        <f t="shared" si="20"/>
        <v>34</v>
      </c>
      <c r="E110" s="153">
        <v>0</v>
      </c>
      <c r="F110" s="153">
        <f t="shared" si="21"/>
        <v>2371072.9104919974</v>
      </c>
      <c r="G110" s="162">
        <f t="shared" si="22"/>
        <v>143.39500000000001</v>
      </c>
    </row>
    <row r="111" spans="1:8">
      <c r="A111" s="153" t="s">
        <v>139</v>
      </c>
      <c r="B111" s="153">
        <v>3</v>
      </c>
      <c r="C111" s="153">
        <v>42</v>
      </c>
      <c r="D111" s="153">
        <f t="shared" si="20"/>
        <v>45</v>
      </c>
      <c r="E111" s="153">
        <v>0</v>
      </c>
      <c r="F111" s="153">
        <f t="shared" si="21"/>
        <v>2615933.4126040428</v>
      </c>
      <c r="G111" s="162">
        <f t="shared" si="22"/>
        <v>172.02272727272728</v>
      </c>
    </row>
    <row r="112" spans="1:8">
      <c r="A112" s="153" t="s">
        <v>140</v>
      </c>
      <c r="B112" s="153">
        <v>3</v>
      </c>
      <c r="C112" s="153">
        <v>58</v>
      </c>
      <c r="D112" s="153">
        <f t="shared" si="20"/>
        <v>61</v>
      </c>
      <c r="E112" s="153">
        <v>0</v>
      </c>
      <c r="F112" s="153">
        <f t="shared" si="21"/>
        <v>2546959.567016874</v>
      </c>
      <c r="G112" s="162">
        <f t="shared" si="22"/>
        <v>239.50125</v>
      </c>
    </row>
    <row r="113" spans="1:10">
      <c r="A113" s="153" t="s">
        <v>141</v>
      </c>
      <c r="B113" s="153">
        <v>3</v>
      </c>
      <c r="C113" s="153">
        <v>72</v>
      </c>
      <c r="D113" s="153">
        <f t="shared" si="20"/>
        <v>75</v>
      </c>
      <c r="E113" s="153">
        <v>0</v>
      </c>
      <c r="F113" s="153">
        <f t="shared" si="21"/>
        <v>2567094.5157526252</v>
      </c>
      <c r="G113" s="162">
        <f t="shared" si="22"/>
        <v>292.15909090909093</v>
      </c>
    </row>
    <row r="114" spans="1:10">
      <c r="A114" s="153" t="s">
        <v>142</v>
      </c>
      <c r="B114" s="153">
        <v>3</v>
      </c>
      <c r="C114" s="153">
        <v>97</v>
      </c>
      <c r="D114" s="153">
        <f t="shared" si="20"/>
        <v>100</v>
      </c>
      <c r="E114" s="153">
        <v>0</v>
      </c>
      <c r="F114" s="153">
        <f t="shared" si="21"/>
        <v>2521334.3677269202</v>
      </c>
      <c r="G114" s="162">
        <f t="shared" si="22"/>
        <v>396.61538461538464</v>
      </c>
    </row>
    <row r="115" spans="1:10">
      <c r="A115" s="153" t="s">
        <v>143</v>
      </c>
      <c r="B115" s="153">
        <v>3</v>
      </c>
      <c r="C115" s="153">
        <v>129</v>
      </c>
      <c r="D115" s="153">
        <f t="shared" si="20"/>
        <v>132</v>
      </c>
      <c r="E115" s="153">
        <v>0</v>
      </c>
      <c r="F115" s="153">
        <f t="shared" si="21"/>
        <v>2560819.4622279131</v>
      </c>
      <c r="G115" s="162">
        <f t="shared" si="22"/>
        <v>515.46</v>
      </c>
    </row>
    <row r="116" spans="1:10">
      <c r="A116" s="153" t="s">
        <v>144</v>
      </c>
      <c r="B116" s="153">
        <v>3</v>
      </c>
      <c r="C116" s="153">
        <v>161</v>
      </c>
      <c r="D116" s="153">
        <f t="shared" si="20"/>
        <v>164</v>
      </c>
      <c r="E116" s="153">
        <v>0</v>
      </c>
      <c r="F116" s="153">
        <f t="shared" si="21"/>
        <v>2574729.967344888</v>
      </c>
      <c r="G116" s="162">
        <f t="shared" si="22"/>
        <v>636.96</v>
      </c>
    </row>
    <row r="117" spans="1:10">
      <c r="A117" s="153" t="s">
        <v>145</v>
      </c>
      <c r="B117" s="153">
        <v>3</v>
      </c>
      <c r="C117" s="153">
        <v>204</v>
      </c>
      <c r="D117" s="153">
        <f t="shared" si="20"/>
        <v>207</v>
      </c>
      <c r="E117" s="153">
        <v>0</v>
      </c>
      <c r="F117" s="153">
        <f t="shared" si="21"/>
        <v>2547354.6701502288</v>
      </c>
      <c r="G117" s="162">
        <f t="shared" si="22"/>
        <v>812.60769230769233</v>
      </c>
    </row>
    <row r="121" spans="1:10" ht="44" customHeight="1">
      <c r="B121" s="163" t="s">
        <v>181</v>
      </c>
    </row>
    <row r="124" spans="1:10">
      <c r="B124" s="152" t="s">
        <v>182</v>
      </c>
    </row>
    <row r="125" spans="1:10" ht="34">
      <c r="A125" s="155" t="s">
        <v>132</v>
      </c>
      <c r="B125" s="155" t="s">
        <v>183</v>
      </c>
      <c r="C125" s="155" t="s">
        <v>155</v>
      </c>
      <c r="D125" s="164" t="s">
        <v>182</v>
      </c>
      <c r="E125" s="155"/>
      <c r="F125" s="155" t="s">
        <v>132</v>
      </c>
      <c r="G125" s="155" t="s">
        <v>9</v>
      </c>
      <c r="H125" s="155" t="s">
        <v>184</v>
      </c>
      <c r="I125" s="158" t="s">
        <v>123</v>
      </c>
      <c r="J125" s="248"/>
    </row>
    <row r="126" spans="1:10">
      <c r="A126" s="153" t="s">
        <v>136</v>
      </c>
      <c r="B126" s="153">
        <v>2</v>
      </c>
      <c r="C126" s="153">
        <v>82</v>
      </c>
      <c r="D126" s="250">
        <f>B126/C126</f>
        <v>2.4390243902439025E-2</v>
      </c>
      <c r="E126" s="153"/>
      <c r="F126" s="153" t="s">
        <v>136</v>
      </c>
      <c r="G126" s="153">
        <v>82</v>
      </c>
      <c r="H126" s="153">
        <v>61</v>
      </c>
      <c r="I126" s="161">
        <f>G126/H126</f>
        <v>1.3442622950819672</v>
      </c>
    </row>
    <row r="127" spans="1:10">
      <c r="A127" s="153" t="s">
        <v>137</v>
      </c>
      <c r="B127" s="153">
        <v>6</v>
      </c>
      <c r="C127" s="153">
        <v>112</v>
      </c>
      <c r="D127" s="250">
        <f t="shared" ref="D127:D135" si="23">B127/C127</f>
        <v>5.3571428571428568E-2</v>
      </c>
      <c r="E127" s="153"/>
      <c r="F127" s="153" t="s">
        <v>137</v>
      </c>
      <c r="G127" s="153">
        <v>112</v>
      </c>
      <c r="H127" s="153">
        <v>93</v>
      </c>
      <c r="I127" s="161">
        <f t="shared" ref="I127:I135" si="24">G127/H127</f>
        <v>1.2043010752688172</v>
      </c>
    </row>
    <row r="128" spans="1:10">
      <c r="A128" s="153" t="s">
        <v>138</v>
      </c>
      <c r="B128" s="153">
        <v>4</v>
      </c>
      <c r="C128" s="153">
        <v>145</v>
      </c>
      <c r="D128" s="250">
        <f t="shared" si="23"/>
        <v>2.7586206896551724E-2</v>
      </c>
      <c r="E128" s="153"/>
      <c r="F128" s="153" t="s">
        <v>138</v>
      </c>
      <c r="G128" s="153">
        <v>145</v>
      </c>
      <c r="H128" s="153">
        <v>109</v>
      </c>
      <c r="I128" s="161">
        <f t="shared" si="24"/>
        <v>1.3302752293577982</v>
      </c>
    </row>
    <row r="129" spans="1:9">
      <c r="A129" s="153" t="s">
        <v>139</v>
      </c>
      <c r="B129" s="153">
        <v>11</v>
      </c>
      <c r="C129" s="153">
        <v>167</v>
      </c>
      <c r="D129" s="250">
        <f t="shared" si="23"/>
        <v>6.5868263473053898E-2</v>
      </c>
      <c r="E129" s="153"/>
      <c r="F129" s="153" t="s">
        <v>139</v>
      </c>
      <c r="G129" s="153">
        <v>167</v>
      </c>
      <c r="H129" s="153">
        <v>113</v>
      </c>
      <c r="I129" s="161">
        <f t="shared" si="24"/>
        <v>1.4778761061946903</v>
      </c>
    </row>
    <row r="130" spans="1:9">
      <c r="A130" s="153" t="s">
        <v>140</v>
      </c>
      <c r="B130" s="153">
        <v>16</v>
      </c>
      <c r="C130" s="153">
        <v>196</v>
      </c>
      <c r="D130" s="250">
        <f t="shared" si="23"/>
        <v>8.1632653061224483E-2</v>
      </c>
      <c r="E130" s="153"/>
      <c r="F130" s="153" t="s">
        <v>140</v>
      </c>
      <c r="G130" s="153">
        <v>196</v>
      </c>
      <c r="H130" s="153">
        <v>131</v>
      </c>
      <c r="I130" s="161">
        <f t="shared" si="24"/>
        <v>1.4961832061068703</v>
      </c>
    </row>
    <row r="131" spans="1:9">
      <c r="A131" s="153" t="s">
        <v>141</v>
      </c>
      <c r="B131" s="153">
        <v>22</v>
      </c>
      <c r="C131" s="153">
        <v>252</v>
      </c>
      <c r="D131" s="250">
        <f t="shared" si="23"/>
        <v>8.7301587301587297E-2</v>
      </c>
      <c r="E131" s="153"/>
      <c r="F131" s="153" t="s">
        <v>141</v>
      </c>
      <c r="G131" s="153">
        <v>252</v>
      </c>
      <c r="H131" s="153">
        <v>170</v>
      </c>
      <c r="I131" s="161">
        <f t="shared" si="24"/>
        <v>1.4823529411764707</v>
      </c>
    </row>
    <row r="132" spans="1:9">
      <c r="A132" s="153" t="s">
        <v>142</v>
      </c>
      <c r="B132" s="153">
        <v>26</v>
      </c>
      <c r="C132" s="153">
        <v>296</v>
      </c>
      <c r="D132" s="250">
        <f t="shared" si="23"/>
        <v>8.7837837837837843E-2</v>
      </c>
      <c r="E132" s="153"/>
      <c r="F132" s="153" t="s">
        <v>142</v>
      </c>
      <c r="G132" s="153">
        <v>296</v>
      </c>
      <c r="H132" s="153">
        <v>192</v>
      </c>
      <c r="I132" s="161">
        <f t="shared" si="24"/>
        <v>1.5416666666666667</v>
      </c>
    </row>
    <row r="133" spans="1:9">
      <c r="A133" s="153" t="s">
        <v>143</v>
      </c>
      <c r="B133" s="153">
        <v>30</v>
      </c>
      <c r="C133" s="153">
        <v>337</v>
      </c>
      <c r="D133" s="250">
        <f t="shared" si="23"/>
        <v>8.9020771513353122E-2</v>
      </c>
      <c r="E133" s="153"/>
      <c r="F133" s="153" t="s">
        <v>143</v>
      </c>
      <c r="G133" s="153">
        <v>337</v>
      </c>
      <c r="H133" s="153">
        <v>225</v>
      </c>
      <c r="I133" s="161">
        <f t="shared" si="24"/>
        <v>1.4977777777777779</v>
      </c>
    </row>
    <row r="134" spans="1:9">
      <c r="A134" s="153" t="s">
        <v>144</v>
      </c>
      <c r="B134" s="153">
        <v>41</v>
      </c>
      <c r="C134" s="153">
        <v>426</v>
      </c>
      <c r="D134" s="250">
        <f t="shared" si="23"/>
        <v>9.6244131455399062E-2</v>
      </c>
      <c r="E134" s="153"/>
      <c r="F134" s="153" t="s">
        <v>144</v>
      </c>
      <c r="G134" s="153">
        <v>426</v>
      </c>
      <c r="H134" s="153">
        <v>300</v>
      </c>
      <c r="I134" s="161">
        <f t="shared" si="24"/>
        <v>1.42</v>
      </c>
    </row>
    <row r="135" spans="1:9">
      <c r="A135" s="153" t="s">
        <v>145</v>
      </c>
      <c r="B135" s="153">
        <v>39</v>
      </c>
      <c r="C135" s="153">
        <v>385</v>
      </c>
      <c r="D135" s="250">
        <f t="shared" si="23"/>
        <v>0.1012987012987013</v>
      </c>
      <c r="E135" s="153"/>
      <c r="F135" s="153" t="s">
        <v>145</v>
      </c>
      <c r="G135" s="153">
        <v>385</v>
      </c>
      <c r="H135" s="153">
        <v>448</v>
      </c>
      <c r="I135" s="161">
        <f t="shared" si="24"/>
        <v>0.859375</v>
      </c>
    </row>
    <row r="139" spans="1:9" ht="34">
      <c r="A139" s="155" t="s">
        <v>132</v>
      </c>
      <c r="B139" s="155" t="s">
        <v>184</v>
      </c>
      <c r="C139" s="158" t="s">
        <v>152</v>
      </c>
      <c r="D139" s="164" t="s">
        <v>185</v>
      </c>
      <c r="E139" s="166" t="s">
        <v>186</v>
      </c>
      <c r="F139" s="248"/>
    </row>
    <row r="140" spans="1:9">
      <c r="A140" s="153" t="s">
        <v>136</v>
      </c>
      <c r="B140" s="153">
        <v>61</v>
      </c>
      <c r="C140" s="153">
        <f>B108+C108</f>
        <v>24</v>
      </c>
      <c r="D140" s="161">
        <f>B140/C140</f>
        <v>2.5416666666666665</v>
      </c>
      <c r="E140" s="250">
        <f>D126*I126*D140</f>
        <v>8.3333333333333329E-2</v>
      </c>
    </row>
    <row r="141" spans="1:9">
      <c r="A141" s="153" t="s">
        <v>137</v>
      </c>
      <c r="B141" s="153">
        <v>93</v>
      </c>
      <c r="C141" s="153">
        <f t="shared" ref="C141:C149" si="25">B109+C109</f>
        <v>30</v>
      </c>
      <c r="D141" s="161">
        <f t="shared" ref="D141:D149" si="26">B141/C141</f>
        <v>3.1</v>
      </c>
      <c r="E141" s="250">
        <f t="shared" ref="E141:E149" si="27">D127*I127*D141</f>
        <v>0.2</v>
      </c>
    </row>
    <row r="142" spans="1:9">
      <c r="A142" s="153" t="s">
        <v>138</v>
      </c>
      <c r="B142" s="153">
        <v>109</v>
      </c>
      <c r="C142" s="153">
        <f t="shared" si="25"/>
        <v>34</v>
      </c>
      <c r="D142" s="161">
        <f t="shared" si="26"/>
        <v>3.2058823529411766</v>
      </c>
      <c r="E142" s="250">
        <f t="shared" si="27"/>
        <v>0.11764705882352942</v>
      </c>
    </row>
    <row r="143" spans="1:9">
      <c r="A143" s="153" t="s">
        <v>139</v>
      </c>
      <c r="B143" s="153">
        <v>113</v>
      </c>
      <c r="C143" s="153">
        <f t="shared" si="25"/>
        <v>45</v>
      </c>
      <c r="D143" s="161">
        <f t="shared" si="26"/>
        <v>2.5111111111111111</v>
      </c>
      <c r="E143" s="250">
        <f t="shared" si="27"/>
        <v>0.24444444444444446</v>
      </c>
    </row>
    <row r="144" spans="1:9">
      <c r="A144" s="153" t="s">
        <v>140</v>
      </c>
      <c r="B144" s="153">
        <v>131</v>
      </c>
      <c r="C144" s="153">
        <f t="shared" si="25"/>
        <v>61</v>
      </c>
      <c r="D144" s="161">
        <f t="shared" si="26"/>
        <v>2.1475409836065573</v>
      </c>
      <c r="E144" s="250">
        <f t="shared" si="27"/>
        <v>0.26229508196721307</v>
      </c>
    </row>
    <row r="145" spans="1:7">
      <c r="A145" s="153" t="s">
        <v>141</v>
      </c>
      <c r="B145" s="153">
        <v>170</v>
      </c>
      <c r="C145" s="153">
        <f t="shared" si="25"/>
        <v>75</v>
      </c>
      <c r="D145" s="161">
        <f t="shared" si="26"/>
        <v>2.2666666666666666</v>
      </c>
      <c r="E145" s="250">
        <f t="shared" si="27"/>
        <v>0.29333333333333333</v>
      </c>
    </row>
    <row r="146" spans="1:7">
      <c r="A146" s="153" t="s">
        <v>142</v>
      </c>
      <c r="B146" s="153">
        <v>192</v>
      </c>
      <c r="C146" s="153">
        <f t="shared" si="25"/>
        <v>100</v>
      </c>
      <c r="D146" s="161">
        <f t="shared" si="26"/>
        <v>1.92</v>
      </c>
      <c r="E146" s="250">
        <f t="shared" si="27"/>
        <v>0.26</v>
      </c>
    </row>
    <row r="147" spans="1:7">
      <c r="A147" s="153" t="s">
        <v>143</v>
      </c>
      <c r="B147" s="153">
        <v>225</v>
      </c>
      <c r="C147" s="153">
        <f t="shared" si="25"/>
        <v>132</v>
      </c>
      <c r="D147" s="161">
        <f t="shared" si="26"/>
        <v>1.7045454545454546</v>
      </c>
      <c r="E147" s="250">
        <f t="shared" si="27"/>
        <v>0.22727272727272732</v>
      </c>
    </row>
    <row r="148" spans="1:7">
      <c r="A148" s="153" t="s">
        <v>144</v>
      </c>
      <c r="B148" s="153">
        <v>300</v>
      </c>
      <c r="C148" s="153">
        <f t="shared" si="25"/>
        <v>164</v>
      </c>
      <c r="D148" s="161">
        <f t="shared" si="26"/>
        <v>1.8292682926829269</v>
      </c>
      <c r="E148" s="250">
        <f t="shared" si="27"/>
        <v>0.25</v>
      </c>
    </row>
    <row r="149" spans="1:7">
      <c r="A149" s="153" t="s">
        <v>145</v>
      </c>
      <c r="B149" s="153">
        <v>448</v>
      </c>
      <c r="C149" s="153">
        <f t="shared" si="25"/>
        <v>207</v>
      </c>
      <c r="D149" s="161">
        <f t="shared" si="26"/>
        <v>2.1642512077294684</v>
      </c>
      <c r="E149" s="250">
        <f t="shared" si="27"/>
        <v>0.18840579710144928</v>
      </c>
    </row>
    <row r="154" spans="1:7" ht="29">
      <c r="F154" s="320" t="s">
        <v>187</v>
      </c>
      <c r="G154" s="320"/>
    </row>
    <row r="158" spans="1:7" ht="19">
      <c r="B158" s="170" t="s">
        <v>188</v>
      </c>
    </row>
    <row r="160" spans="1:7" ht="19">
      <c r="B160" s="169" t="s">
        <v>189</v>
      </c>
      <c r="C160" s="321" t="s">
        <v>190</v>
      </c>
      <c r="D160" s="321"/>
      <c r="E160" s="321"/>
      <c r="F160" s="321"/>
    </row>
    <row r="161" spans="2:6">
      <c r="C161" s="321"/>
      <c r="D161" s="321"/>
      <c r="E161" s="321"/>
      <c r="F161" s="321"/>
    </row>
    <row r="162" spans="2:6">
      <c r="C162" s="322"/>
      <c r="D162" s="322"/>
      <c r="E162" s="322"/>
    </row>
    <row r="163" spans="2:6" ht="19">
      <c r="B163" s="169" t="s">
        <v>191</v>
      </c>
      <c r="C163" s="322"/>
      <c r="D163" s="322"/>
      <c r="E163" s="322"/>
    </row>
    <row r="164" spans="2:6">
      <c r="C164" s="322" t="s">
        <v>192</v>
      </c>
      <c r="D164" s="322"/>
      <c r="E164" s="322"/>
    </row>
    <row r="165" spans="2:6">
      <c r="C165" s="322"/>
      <c r="D165" s="322"/>
      <c r="E165" s="322"/>
    </row>
    <row r="167" spans="2:6" ht="19">
      <c r="B167" s="170" t="s">
        <v>193</v>
      </c>
    </row>
    <row r="169" spans="2:6" ht="19">
      <c r="B169" s="169" t="s">
        <v>117</v>
      </c>
    </row>
    <row r="176" spans="2:6" ht="29" customHeight="1">
      <c r="B176" s="169" t="s">
        <v>194</v>
      </c>
    </row>
    <row r="177" spans="2:2" ht="40">
      <c r="B177" s="171" t="s">
        <v>158</v>
      </c>
    </row>
    <row r="181" spans="2:2" ht="19">
      <c r="B181" s="169" t="s">
        <v>195</v>
      </c>
    </row>
    <row r="188" spans="2:2" ht="19">
      <c r="B188" s="169" t="s">
        <v>79</v>
      </c>
    </row>
    <row r="194" spans="2:2" ht="19">
      <c r="B194" s="169" t="s">
        <v>118</v>
      </c>
    </row>
    <row r="203" spans="2:2" ht="19">
      <c r="B203" s="169" t="s">
        <v>21</v>
      </c>
    </row>
    <row r="214" spans="2:2" ht="14" customHeight="1"/>
    <row r="215" spans="2:2" hidden="1">
      <c r="B215" s="317" t="s">
        <v>196</v>
      </c>
    </row>
    <row r="216" spans="2:2">
      <c r="B216" s="318"/>
    </row>
    <row r="225" spans="2:2" ht="19">
      <c r="B225" s="169" t="s">
        <v>197</v>
      </c>
    </row>
    <row r="238" spans="2:2" ht="19">
      <c r="B238" s="169" t="s">
        <v>198</v>
      </c>
    </row>
    <row r="240" spans="2:2" ht="19">
      <c r="B240" s="167" t="s">
        <v>199</v>
      </c>
    </row>
    <row r="241" spans="2:2" ht="19">
      <c r="B241" s="168" t="s">
        <v>200</v>
      </c>
    </row>
    <row r="242" spans="2:2" ht="19">
      <c r="B242" s="167" t="s">
        <v>201</v>
      </c>
    </row>
    <row r="245" spans="2:2" ht="19">
      <c r="B245" s="167" t="s">
        <v>202</v>
      </c>
    </row>
    <row r="246" spans="2:2" ht="19">
      <c r="B246" s="168" t="s">
        <v>203</v>
      </c>
    </row>
    <row r="247" spans="2:2" ht="19">
      <c r="B247" s="167" t="s">
        <v>121</v>
      </c>
    </row>
    <row r="249" spans="2:2" ht="19">
      <c r="B249" s="167" t="s">
        <v>204</v>
      </c>
    </row>
    <row r="250" spans="2:2" ht="19">
      <c r="B250" s="168" t="s">
        <v>205</v>
      </c>
    </row>
    <row r="251" spans="2:2" ht="19">
      <c r="B251" s="167" t="s">
        <v>121</v>
      </c>
    </row>
    <row r="253" spans="2:2" ht="19">
      <c r="B253" s="169" t="s">
        <v>206</v>
      </c>
    </row>
  </sheetData>
  <mergeCells count="6">
    <mergeCell ref="B215:B216"/>
    <mergeCell ref="F2:H2"/>
    <mergeCell ref="F154:G154"/>
    <mergeCell ref="C160:F161"/>
    <mergeCell ref="C162:E163"/>
    <mergeCell ref="C164:E165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B85D-06A7-40EE-98E7-E6CF99D2F533}">
  <dimension ref="A1"/>
  <sheetViews>
    <sheetView tabSelected="1" topLeftCell="A2" workbookViewId="0">
      <selection activeCell="J140" sqref="J140"/>
    </sheetView>
  </sheetViews>
  <sheetFormatPr baseColWidth="10" defaultColWidth="12.5" defaultRowHeight="16"/>
  <cols>
    <col min="1" max="16384" width="12.5" style="15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26- Trupti </vt:lpstr>
      <vt:lpstr>27- Mrinmayee Hole</vt:lpstr>
      <vt:lpstr>28- Harshal</vt:lpstr>
      <vt:lpstr>29-Deepali Gupta</vt:lpstr>
      <vt:lpstr>30-Ratio Analysis </vt:lpstr>
      <vt:lpstr>Graphs-30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Microsoft Office User</cp:lastModifiedBy>
  <dcterms:created xsi:type="dcterms:W3CDTF">2022-05-27T12:02:50Z</dcterms:created>
  <dcterms:modified xsi:type="dcterms:W3CDTF">2022-05-29T18:29:31Z</dcterms:modified>
</cp:coreProperties>
</file>