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hv\Downloads\"/>
    </mc:Choice>
  </mc:AlternateContent>
  <xr:revisionPtr revIDLastSave="0" documentId="8_{C089A436-79AE-4201-A352-CD915A386DD1}" xr6:coauthVersionLast="47" xr6:coauthVersionMax="47" xr10:uidLastSave="{00000000-0000-0000-0000-000000000000}"/>
  <bookViews>
    <workbookView xWindow="-110" yWindow="-110" windowWidth="19420" windowHeight="10300" xr2:uid="{911EAF12-32A2-46D0-A7DE-5609AE67F0CB}"/>
  </bookViews>
  <sheets>
    <sheet name="revenue earned cashflows" sheetId="1" r:id="rId1"/>
    <sheet name="server facilities" sheetId="2" r:id="rId2"/>
    <sheet name="other info" sheetId="3" r:id="rId3"/>
    <sheet name="Q1" sheetId="4" r:id="rId4"/>
    <sheet name="Q2" sheetId="5" r:id="rId5"/>
    <sheet name="Q3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6" l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35" i="6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11" i="6"/>
  <c r="L12" i="6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11" i="6"/>
  <c r="E97" i="6"/>
  <c r="F97" i="6" s="1"/>
  <c r="C97" i="6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B97" i="6"/>
  <c r="B98" i="6" s="1"/>
  <c r="E96" i="6"/>
  <c r="F96" i="6" s="1"/>
  <c r="W88" i="6"/>
  <c r="T88" i="6"/>
  <c r="S88" i="6"/>
  <c r="O88" i="6"/>
  <c r="L88" i="6"/>
  <c r="K88" i="6"/>
  <c r="G88" i="6"/>
  <c r="D88" i="6"/>
  <c r="C88" i="6"/>
  <c r="W86" i="6"/>
  <c r="V86" i="6"/>
  <c r="V88" i="6" s="1"/>
  <c r="U86" i="6"/>
  <c r="U88" i="6" s="1"/>
  <c r="T86" i="6"/>
  <c r="S86" i="6"/>
  <c r="R86" i="6"/>
  <c r="R88" i="6" s="1"/>
  <c r="Q86" i="6"/>
  <c r="Q88" i="6" s="1"/>
  <c r="P86" i="6"/>
  <c r="P88" i="6" s="1"/>
  <c r="O86" i="6"/>
  <c r="N86" i="6"/>
  <c r="N88" i="6" s="1"/>
  <c r="M86" i="6"/>
  <c r="M88" i="6" s="1"/>
  <c r="L86" i="6"/>
  <c r="K86" i="6"/>
  <c r="J86" i="6"/>
  <c r="J88" i="6" s="1"/>
  <c r="I86" i="6"/>
  <c r="I88" i="6" s="1"/>
  <c r="H86" i="6"/>
  <c r="H88" i="6" s="1"/>
  <c r="G86" i="6"/>
  <c r="F86" i="6"/>
  <c r="F88" i="6" s="1"/>
  <c r="E86" i="6"/>
  <c r="E88" i="6" s="1"/>
  <c r="D86" i="6"/>
  <c r="C86" i="6"/>
  <c r="E83" i="6"/>
  <c r="F83" i="6" s="1"/>
  <c r="G83" i="6" s="1"/>
  <c r="H83" i="6" s="1"/>
  <c r="I83" i="6" s="1"/>
  <c r="J83" i="6" s="1"/>
  <c r="K83" i="6" s="1"/>
  <c r="L83" i="6" s="1"/>
  <c r="M83" i="6" s="1"/>
  <c r="N83" i="6" s="1"/>
  <c r="O83" i="6" s="1"/>
  <c r="P83" i="6" s="1"/>
  <c r="Q83" i="6" s="1"/>
  <c r="R83" i="6" s="1"/>
  <c r="S83" i="6" s="1"/>
  <c r="T83" i="6" s="1"/>
  <c r="U83" i="6" s="1"/>
  <c r="V83" i="6" s="1"/>
  <c r="W83" i="6" s="1"/>
  <c r="D83" i="6"/>
  <c r="G63" i="6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60" i="6"/>
  <c r="G61" i="6" s="1"/>
  <c r="G62" i="6" s="1"/>
  <c r="F60" i="6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K59" i="6"/>
  <c r="R54" i="6"/>
  <c r="Q54" i="6"/>
  <c r="P54" i="6"/>
  <c r="R53" i="6"/>
  <c r="Q53" i="6"/>
  <c r="P53" i="6"/>
  <c r="R52" i="6"/>
  <c r="Q52" i="6"/>
  <c r="P52" i="6"/>
  <c r="R51" i="6"/>
  <c r="Q51" i="6"/>
  <c r="P51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R41" i="6"/>
  <c r="Q41" i="6"/>
  <c r="P41" i="6"/>
  <c r="R40" i="6"/>
  <c r="Q40" i="6"/>
  <c r="P40" i="6"/>
  <c r="R39" i="6"/>
  <c r="Q39" i="6"/>
  <c r="P39" i="6"/>
  <c r="B39" i="6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R38" i="6"/>
  <c r="Q38" i="6"/>
  <c r="P38" i="6"/>
  <c r="B38" i="6"/>
  <c r="R37" i="6"/>
  <c r="Q37" i="6"/>
  <c r="P37" i="6"/>
  <c r="K37" i="6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R36" i="6"/>
  <c r="Q36" i="6"/>
  <c r="P36" i="6"/>
  <c r="K36" i="6"/>
  <c r="R35" i="6"/>
  <c r="Q35" i="6"/>
  <c r="P35" i="6"/>
  <c r="N35" i="6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K35" i="6"/>
  <c r="J35" i="6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B35" i="6"/>
  <c r="B36" i="6" s="1"/>
  <c r="B37" i="6" s="1"/>
  <c r="R34" i="6"/>
  <c r="Q34" i="6"/>
  <c r="P34" i="6"/>
  <c r="P11" i="6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N11" i="6"/>
  <c r="M11" i="6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G11" i="6"/>
  <c r="G12" i="6" s="1"/>
  <c r="F11" i="6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E11" i="6"/>
  <c r="H11" i="6" s="1"/>
  <c r="D11" i="6"/>
  <c r="I11" i="6" s="1"/>
  <c r="C11" i="6"/>
  <c r="C12" i="6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Q10" i="6"/>
  <c r="O10" i="6"/>
  <c r="R10" i="6" s="1"/>
  <c r="I10" i="6"/>
  <c r="H10" i="6"/>
  <c r="C64" i="5"/>
  <c r="C63" i="5"/>
  <c r="C62" i="5"/>
  <c r="C60" i="5"/>
  <c r="C59" i="5"/>
  <c r="C58" i="5"/>
  <c r="C57" i="5"/>
  <c r="T34" i="6" l="1"/>
  <c r="I59" i="6" s="1"/>
  <c r="J59" i="6" s="1"/>
  <c r="J10" i="6"/>
  <c r="C34" i="6" s="1"/>
  <c r="G13" i="6"/>
  <c r="O12" i="6"/>
  <c r="C13" i="6"/>
  <c r="D12" i="6"/>
  <c r="O11" i="6"/>
  <c r="R11" i="6" s="1"/>
  <c r="J11" i="6" s="1"/>
  <c r="C35" i="6" s="1"/>
  <c r="E12" i="6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Q11" i="6"/>
  <c r="B99" i="6"/>
  <c r="E98" i="6"/>
  <c r="F98" i="6" s="1"/>
  <c r="N12" i="6"/>
  <c r="D35" i="6" l="1"/>
  <c r="E35" i="6" s="1"/>
  <c r="G35" i="6" s="1"/>
  <c r="H61" i="6" s="1"/>
  <c r="S36" i="6"/>
  <c r="T36" i="6" s="1"/>
  <c r="I61" i="6" s="1"/>
  <c r="C14" i="6"/>
  <c r="H13" i="6"/>
  <c r="G14" i="6"/>
  <c r="O13" i="6"/>
  <c r="N13" i="6"/>
  <c r="R12" i="6"/>
  <c r="Q12" i="6"/>
  <c r="S35" i="6"/>
  <c r="T35" i="6" s="1"/>
  <c r="I60" i="6" s="1"/>
  <c r="D34" i="6"/>
  <c r="D13" i="6"/>
  <c r="I12" i="6"/>
  <c r="B100" i="6"/>
  <c r="E99" i="6"/>
  <c r="F99" i="6" s="1"/>
  <c r="H12" i="6"/>
  <c r="J12" i="6" s="1"/>
  <c r="C36" i="6" s="1"/>
  <c r="K61" i="6" l="1"/>
  <c r="J61" i="6"/>
  <c r="L61" i="6" s="1"/>
  <c r="I13" i="6"/>
  <c r="J13" i="6" s="1"/>
  <c r="C37" i="6" s="1"/>
  <c r="D14" i="6"/>
  <c r="G15" i="6"/>
  <c r="O14" i="6"/>
  <c r="E34" i="6"/>
  <c r="G34" i="6" s="1"/>
  <c r="H60" i="6" s="1"/>
  <c r="C15" i="6"/>
  <c r="H14" i="6"/>
  <c r="S37" i="6"/>
  <c r="T37" i="6" s="1"/>
  <c r="I62" i="6" s="1"/>
  <c r="D36" i="6"/>
  <c r="B101" i="6"/>
  <c r="E100" i="6"/>
  <c r="F100" i="6" s="1"/>
  <c r="N14" i="6"/>
  <c r="R13" i="6"/>
  <c r="Q13" i="6"/>
  <c r="J60" i="6" l="1"/>
  <c r="K60" i="6"/>
  <c r="S38" i="6"/>
  <c r="T38" i="6" s="1"/>
  <c r="I63" i="6" s="1"/>
  <c r="D37" i="6"/>
  <c r="E37" i="6" s="1"/>
  <c r="E36" i="6"/>
  <c r="G36" i="6" s="1"/>
  <c r="H62" i="6" s="1"/>
  <c r="G16" i="6"/>
  <c r="O15" i="6"/>
  <c r="I14" i="6"/>
  <c r="J14" i="6" s="1"/>
  <c r="C38" i="6" s="1"/>
  <c r="D15" i="6"/>
  <c r="N15" i="6"/>
  <c r="R14" i="6"/>
  <c r="Q14" i="6"/>
  <c r="C16" i="6"/>
  <c r="H15" i="6"/>
  <c r="B102" i="6"/>
  <c r="E101" i="6"/>
  <c r="F101" i="6" s="1"/>
  <c r="D38" i="6" l="1"/>
  <c r="S39" i="6"/>
  <c r="T39" i="6" s="1"/>
  <c r="I64" i="6" s="1"/>
  <c r="K62" i="6"/>
  <c r="J62" i="6"/>
  <c r="L62" i="6" s="1"/>
  <c r="G17" i="6"/>
  <c r="O16" i="6"/>
  <c r="G37" i="6"/>
  <c r="H63" i="6" s="1"/>
  <c r="C17" i="6"/>
  <c r="H16" i="6"/>
  <c r="L60" i="6"/>
  <c r="N16" i="6"/>
  <c r="R15" i="6"/>
  <c r="J15" i="6" s="1"/>
  <c r="C39" i="6" s="1"/>
  <c r="Q15" i="6"/>
  <c r="D16" i="6"/>
  <c r="I15" i="6"/>
  <c r="B103" i="6"/>
  <c r="E102" i="6"/>
  <c r="F102" i="6" s="1"/>
  <c r="D39" i="6" l="1"/>
  <c r="S40" i="6"/>
  <c r="T40" i="6" s="1"/>
  <c r="I65" i="6" s="1"/>
  <c r="G38" i="6"/>
  <c r="H64" i="6" s="1"/>
  <c r="B104" i="6"/>
  <c r="E103" i="6"/>
  <c r="F103" i="6" s="1"/>
  <c r="C18" i="6"/>
  <c r="H17" i="6"/>
  <c r="O17" i="6"/>
  <c r="G18" i="6"/>
  <c r="J63" i="6"/>
  <c r="K63" i="6"/>
  <c r="N17" i="6"/>
  <c r="R16" i="6"/>
  <c r="Q16" i="6"/>
  <c r="D17" i="6"/>
  <c r="I16" i="6"/>
  <c r="J16" i="6" s="1"/>
  <c r="C40" i="6" s="1"/>
  <c r="E38" i="6"/>
  <c r="D40" i="6" l="1"/>
  <c r="E40" i="6" s="1"/>
  <c r="S41" i="6"/>
  <c r="T41" i="6" s="1"/>
  <c r="I66" i="6" s="1"/>
  <c r="C19" i="6"/>
  <c r="H18" i="6"/>
  <c r="K64" i="6"/>
  <c r="J64" i="6"/>
  <c r="L64" i="6" s="1"/>
  <c r="E39" i="6"/>
  <c r="G39" i="6" s="1"/>
  <c r="H65" i="6" s="1"/>
  <c r="B105" i="6"/>
  <c r="E104" i="6"/>
  <c r="F104" i="6" s="1"/>
  <c r="G19" i="6"/>
  <c r="O18" i="6"/>
  <c r="N18" i="6"/>
  <c r="R17" i="6"/>
  <c r="Q17" i="6"/>
  <c r="L63" i="6"/>
  <c r="D18" i="6"/>
  <c r="I17" i="6"/>
  <c r="J17" i="6" s="1"/>
  <c r="C41" i="6" s="1"/>
  <c r="S42" i="6" l="1"/>
  <c r="T42" i="6" s="1"/>
  <c r="I67" i="6" s="1"/>
  <c r="D41" i="6"/>
  <c r="E41" i="6" s="1"/>
  <c r="K65" i="6"/>
  <c r="J65" i="6"/>
  <c r="L65" i="6" s="1"/>
  <c r="C20" i="6"/>
  <c r="H19" i="6"/>
  <c r="G20" i="6"/>
  <c r="O19" i="6"/>
  <c r="G40" i="6"/>
  <c r="H66" i="6" s="1"/>
  <c r="Q18" i="6"/>
  <c r="N19" i="6"/>
  <c r="R18" i="6"/>
  <c r="I18" i="6"/>
  <c r="J18" i="6" s="1"/>
  <c r="C42" i="6" s="1"/>
  <c r="D19" i="6"/>
  <c r="B106" i="6"/>
  <c r="E105" i="6"/>
  <c r="F105" i="6" s="1"/>
  <c r="E42" i="6" l="1"/>
  <c r="D42" i="6"/>
  <c r="S43" i="6"/>
  <c r="T43" i="6" s="1"/>
  <c r="I68" i="6" s="1"/>
  <c r="G42" i="6"/>
  <c r="H68" i="6" s="1"/>
  <c r="G21" i="6"/>
  <c r="O20" i="6"/>
  <c r="R19" i="6"/>
  <c r="Q19" i="6"/>
  <c r="N20" i="6"/>
  <c r="K66" i="6"/>
  <c r="J66" i="6"/>
  <c r="L66" i="6" s="1"/>
  <c r="B107" i="6"/>
  <c r="E106" i="6"/>
  <c r="F106" i="6" s="1"/>
  <c r="G41" i="6"/>
  <c r="H67" i="6" s="1"/>
  <c r="D20" i="6"/>
  <c r="I19" i="6"/>
  <c r="J19" i="6" s="1"/>
  <c r="C43" i="6" s="1"/>
  <c r="H20" i="6"/>
  <c r="C21" i="6"/>
  <c r="E43" i="6" l="1"/>
  <c r="G43" i="6" s="1"/>
  <c r="H69" i="6" s="1"/>
  <c r="D43" i="6"/>
  <c r="S44" i="6"/>
  <c r="T44" i="6" s="1"/>
  <c r="I69" i="6" s="1"/>
  <c r="D21" i="6"/>
  <c r="I20" i="6"/>
  <c r="J20" i="6" s="1"/>
  <c r="C44" i="6" s="1"/>
  <c r="G22" i="6"/>
  <c r="O21" i="6"/>
  <c r="K67" i="6"/>
  <c r="J67" i="6"/>
  <c r="J68" i="6"/>
  <c r="K68" i="6"/>
  <c r="B108" i="6"/>
  <c r="E107" i="6"/>
  <c r="F107" i="6" s="1"/>
  <c r="H21" i="6"/>
  <c r="C22" i="6"/>
  <c r="R20" i="6"/>
  <c r="Q20" i="6"/>
  <c r="N21" i="6"/>
  <c r="K69" i="6" l="1"/>
  <c r="J69" i="6"/>
  <c r="L69" i="6" s="1"/>
  <c r="S45" i="6"/>
  <c r="T45" i="6" s="1"/>
  <c r="I70" i="6" s="1"/>
  <c r="D44" i="6"/>
  <c r="G23" i="6"/>
  <c r="O22" i="6"/>
  <c r="B109" i="6"/>
  <c r="E108" i="6"/>
  <c r="F108" i="6" s="1"/>
  <c r="D22" i="6"/>
  <c r="I21" i="6"/>
  <c r="H22" i="6"/>
  <c r="C23" i="6"/>
  <c r="R21" i="6"/>
  <c r="J21" i="6" s="1"/>
  <c r="C45" i="6" s="1"/>
  <c r="Q21" i="6"/>
  <c r="N22" i="6"/>
  <c r="L68" i="6"/>
  <c r="L67" i="6"/>
  <c r="S46" i="6" l="1"/>
  <c r="T46" i="6" s="1"/>
  <c r="I71" i="6" s="1"/>
  <c r="D45" i="6"/>
  <c r="E44" i="6"/>
  <c r="G44" i="6" s="1"/>
  <c r="H70" i="6" s="1"/>
  <c r="G24" i="6"/>
  <c r="O23" i="6"/>
  <c r="H23" i="6"/>
  <c r="C24" i="6"/>
  <c r="D23" i="6"/>
  <c r="I22" i="6"/>
  <c r="R22" i="6"/>
  <c r="J22" i="6" s="1"/>
  <c r="C46" i="6" s="1"/>
  <c r="Q22" i="6"/>
  <c r="N23" i="6"/>
  <c r="B110" i="6"/>
  <c r="E109" i="6"/>
  <c r="F109" i="6" s="1"/>
  <c r="D46" i="6" l="1"/>
  <c r="S47" i="6"/>
  <c r="T47" i="6" s="1"/>
  <c r="I72" i="6" s="1"/>
  <c r="K70" i="6"/>
  <c r="J70" i="6"/>
  <c r="L70" i="6" s="1"/>
  <c r="R23" i="6"/>
  <c r="Q23" i="6"/>
  <c r="N24" i="6"/>
  <c r="G25" i="6"/>
  <c r="O24" i="6"/>
  <c r="D24" i="6"/>
  <c r="I23" i="6"/>
  <c r="J23" i="6" s="1"/>
  <c r="C47" i="6" s="1"/>
  <c r="H24" i="6"/>
  <c r="C25" i="6"/>
  <c r="E45" i="6"/>
  <c r="G45" i="6" s="1"/>
  <c r="H71" i="6" s="1"/>
  <c r="B111" i="6"/>
  <c r="E110" i="6"/>
  <c r="F110" i="6" s="1"/>
  <c r="G46" i="6" l="1"/>
  <c r="H72" i="6" s="1"/>
  <c r="D47" i="6"/>
  <c r="E47" i="6" s="1"/>
  <c r="G47" i="6" s="1"/>
  <c r="H73" i="6" s="1"/>
  <c r="S48" i="6"/>
  <c r="T48" i="6" s="1"/>
  <c r="I73" i="6" s="1"/>
  <c r="J71" i="6"/>
  <c r="K71" i="6"/>
  <c r="D25" i="6"/>
  <c r="I24" i="6"/>
  <c r="J24" i="6" s="1"/>
  <c r="C48" i="6" s="1"/>
  <c r="B112" i="6"/>
  <c r="E111" i="6"/>
  <c r="F111" i="6" s="1"/>
  <c r="G26" i="6"/>
  <c r="O25" i="6"/>
  <c r="E46" i="6"/>
  <c r="H25" i="6"/>
  <c r="C26" i="6"/>
  <c r="R24" i="6"/>
  <c r="Q24" i="6"/>
  <c r="N25" i="6"/>
  <c r="G48" i="6" l="1"/>
  <c r="H74" i="6" s="1"/>
  <c r="D48" i="6"/>
  <c r="S49" i="6"/>
  <c r="T49" i="6" s="1"/>
  <c r="I74" i="6" s="1"/>
  <c r="E48" i="6"/>
  <c r="K73" i="6"/>
  <c r="J73" i="6"/>
  <c r="H26" i="6"/>
  <c r="C27" i="6"/>
  <c r="G27" i="6"/>
  <c r="O26" i="6"/>
  <c r="K72" i="6"/>
  <c r="J72" i="6"/>
  <c r="L72" i="6" s="1"/>
  <c r="D26" i="6"/>
  <c r="I25" i="6"/>
  <c r="B113" i="6"/>
  <c r="E112" i="6"/>
  <c r="F112" i="6" s="1"/>
  <c r="J25" i="6"/>
  <c r="C49" i="6" s="1"/>
  <c r="L71" i="6"/>
  <c r="R25" i="6"/>
  <c r="Q25" i="6"/>
  <c r="N26" i="6"/>
  <c r="B114" i="6" l="1"/>
  <c r="E113" i="6"/>
  <c r="F113" i="6" s="1"/>
  <c r="H27" i="6"/>
  <c r="C28" i="6"/>
  <c r="L73" i="6"/>
  <c r="R26" i="6"/>
  <c r="Q26" i="6"/>
  <c r="N27" i="6"/>
  <c r="D27" i="6"/>
  <c r="I26" i="6"/>
  <c r="J26" i="6" s="1"/>
  <c r="C50" i="6" s="1"/>
  <c r="S50" i="6"/>
  <c r="T50" i="6" s="1"/>
  <c r="I75" i="6" s="1"/>
  <c r="D49" i="6"/>
  <c r="G28" i="6"/>
  <c r="O27" i="6"/>
  <c r="K74" i="6"/>
  <c r="J74" i="6"/>
  <c r="L74" i="6" s="1"/>
  <c r="D50" i="6" l="1"/>
  <c r="E50" i="6" s="1"/>
  <c r="G50" i="6" s="1"/>
  <c r="H76" i="6" s="1"/>
  <c r="S51" i="6"/>
  <c r="T51" i="6" s="1"/>
  <c r="I76" i="6" s="1"/>
  <c r="G29" i="6"/>
  <c r="O29" i="6" s="1"/>
  <c r="O28" i="6"/>
  <c r="E49" i="6"/>
  <c r="G49" i="6" s="1"/>
  <c r="H75" i="6" s="1"/>
  <c r="H28" i="6"/>
  <c r="C29" i="6"/>
  <c r="H29" i="6" s="1"/>
  <c r="D28" i="6"/>
  <c r="I27" i="6"/>
  <c r="J27" i="6" s="1"/>
  <c r="C51" i="6" s="1"/>
  <c r="R27" i="6"/>
  <c r="Q27" i="6"/>
  <c r="N28" i="6"/>
  <c r="B115" i="6"/>
  <c r="E114" i="6"/>
  <c r="F114" i="6" s="1"/>
  <c r="E51" i="6" l="1"/>
  <c r="G51" i="6" s="1"/>
  <c r="H77" i="6" s="1"/>
  <c r="D51" i="6"/>
  <c r="S52" i="6"/>
  <c r="T52" i="6" s="1"/>
  <c r="I77" i="6" s="1"/>
  <c r="K75" i="6"/>
  <c r="J75" i="6"/>
  <c r="L75" i="6" s="1"/>
  <c r="J76" i="6"/>
  <c r="K76" i="6"/>
  <c r="R28" i="6"/>
  <c r="Q28" i="6"/>
  <c r="N29" i="6"/>
  <c r="D29" i="6"/>
  <c r="I29" i="6" s="1"/>
  <c r="I28" i="6"/>
  <c r="J28" i="6" s="1"/>
  <c r="C52" i="6" s="1"/>
  <c r="B116" i="6"/>
  <c r="E116" i="6" s="1"/>
  <c r="F116" i="6" s="1"/>
  <c r="F117" i="6" s="1"/>
  <c r="E115" i="6"/>
  <c r="F115" i="6" s="1"/>
  <c r="S53" i="6" l="1"/>
  <c r="T53" i="6" s="1"/>
  <c r="I78" i="6" s="1"/>
  <c r="D52" i="6"/>
  <c r="K77" i="6"/>
  <c r="J77" i="6"/>
  <c r="L77" i="6" s="1"/>
  <c r="L76" i="6"/>
  <c r="R29" i="6"/>
  <c r="J29" i="6" s="1"/>
  <c r="C53" i="6" s="1"/>
  <c r="Q29" i="6"/>
  <c r="E52" i="6" l="1"/>
  <c r="G52" i="6" s="1"/>
  <c r="H78" i="6" s="1"/>
  <c r="S54" i="6"/>
  <c r="T54" i="6" s="1"/>
  <c r="I79" i="6" s="1"/>
  <c r="D53" i="6"/>
  <c r="E53" i="6" s="1"/>
  <c r="K78" i="6" l="1"/>
  <c r="J78" i="6"/>
  <c r="L78" i="6" s="1"/>
  <c r="G53" i="6"/>
  <c r="H79" i="6" s="1"/>
  <c r="K79" i="6" l="1"/>
  <c r="J79" i="6"/>
  <c r="L79" i="6" s="1"/>
  <c r="F38" i="5" l="1"/>
  <c r="F39" i="5"/>
  <c r="F40" i="5"/>
  <c r="F41" i="5"/>
  <c r="F42" i="5"/>
  <c r="F43" i="5"/>
  <c r="F44" i="5"/>
  <c r="F45" i="5"/>
  <c r="F46" i="5"/>
  <c r="F47" i="5"/>
  <c r="F37" i="5"/>
  <c r="E38" i="5"/>
  <c r="E39" i="5"/>
  <c r="E40" i="5"/>
  <c r="E41" i="5"/>
  <c r="E42" i="5"/>
  <c r="E43" i="5"/>
  <c r="E44" i="5"/>
  <c r="E45" i="5"/>
  <c r="E46" i="5"/>
  <c r="E47" i="5"/>
  <c r="E37" i="5"/>
  <c r="F28" i="5"/>
  <c r="F18" i="5"/>
  <c r="F19" i="5"/>
  <c r="F20" i="5"/>
  <c r="F21" i="5"/>
  <c r="F22" i="5"/>
  <c r="F23" i="5"/>
  <c r="F24" i="5"/>
  <c r="F25" i="5"/>
  <c r="F26" i="5"/>
  <c r="F27" i="5"/>
  <c r="F17" i="5"/>
  <c r="E18" i="5"/>
  <c r="E19" i="5"/>
  <c r="E20" i="5"/>
  <c r="E21" i="5"/>
  <c r="E22" i="5"/>
  <c r="E23" i="5"/>
  <c r="E24" i="5"/>
  <c r="E25" i="5"/>
  <c r="E26" i="5"/>
  <c r="E27" i="5"/>
  <c r="E17" i="5"/>
  <c r="V18" i="4"/>
  <c r="U19" i="4"/>
  <c r="U20" i="4"/>
  <c r="U21" i="4"/>
  <c r="U22" i="4"/>
  <c r="U23" i="4"/>
  <c r="U24" i="4"/>
  <c r="U25" i="4"/>
  <c r="U26" i="4"/>
  <c r="U27" i="4"/>
  <c r="U28" i="4"/>
  <c r="T19" i="4"/>
  <c r="T20" i="4"/>
  <c r="T21" i="4"/>
  <c r="T22" i="4"/>
  <c r="T23" i="4"/>
  <c r="T24" i="4"/>
  <c r="T25" i="4"/>
  <c r="T26" i="4"/>
  <c r="T27" i="4"/>
  <c r="T28" i="4"/>
  <c r="T18" i="4"/>
  <c r="P20" i="4"/>
  <c r="P21" i="4"/>
  <c r="P22" i="4" s="1"/>
  <c r="P23" i="4" s="1"/>
  <c r="P24" i="4" s="1"/>
  <c r="P25" i="4" s="1"/>
  <c r="P26" i="4" s="1"/>
  <c r="P27" i="4" s="1"/>
  <c r="P28" i="4" s="1"/>
  <c r="P19" i="4"/>
  <c r="O20" i="4"/>
  <c r="O21" i="4" s="1"/>
  <c r="O22" i="4" s="1"/>
  <c r="O23" i="4" s="1"/>
  <c r="O24" i="4" s="1"/>
  <c r="O25" i="4" s="1"/>
  <c r="O26" i="4" s="1"/>
  <c r="O27" i="4" s="1"/>
  <c r="O28" i="4" s="1"/>
  <c r="O19" i="4"/>
  <c r="K19" i="4"/>
  <c r="K20" i="4"/>
  <c r="K21" i="4"/>
  <c r="K22" i="4"/>
  <c r="K23" i="4"/>
  <c r="K24" i="4"/>
  <c r="K25" i="4"/>
  <c r="K26" i="4"/>
  <c r="K27" i="4"/>
  <c r="K28" i="4"/>
  <c r="K18" i="4"/>
  <c r="J20" i="4"/>
  <c r="J21" i="4"/>
  <c r="J22" i="4"/>
  <c r="J23" i="4"/>
  <c r="J24" i="4"/>
  <c r="J25" i="4"/>
  <c r="J26" i="4"/>
  <c r="J27" i="4"/>
  <c r="J28" i="4"/>
  <c r="J19" i="4"/>
  <c r="G6" i="4"/>
  <c r="G7" i="4"/>
  <c r="G8" i="4"/>
  <c r="G9" i="4"/>
  <c r="G10" i="4"/>
  <c r="G11" i="4"/>
  <c r="G12" i="4"/>
  <c r="G13" i="4"/>
  <c r="G14" i="4"/>
  <c r="G5" i="4"/>
  <c r="H20" i="4"/>
  <c r="H21" i="4" s="1"/>
  <c r="H22" i="4" s="1"/>
  <c r="H23" i="4" s="1"/>
  <c r="H24" i="4" s="1"/>
  <c r="H25" i="4" s="1"/>
  <c r="H26" i="4" s="1"/>
  <c r="H27" i="4" s="1"/>
  <c r="H28" i="4" s="1"/>
  <c r="F20" i="4"/>
  <c r="F21" i="4" s="1"/>
  <c r="F22" i="4" s="1"/>
  <c r="F23" i="4" s="1"/>
  <c r="F24" i="4" s="1"/>
  <c r="F25" i="4" s="1"/>
  <c r="F26" i="4" s="1"/>
  <c r="F27" i="4" s="1"/>
  <c r="F28" i="4" s="1"/>
  <c r="F19" i="4"/>
  <c r="B20" i="4"/>
  <c r="B21" i="4" s="1"/>
  <c r="B22" i="4" s="1"/>
  <c r="B23" i="4" s="1"/>
  <c r="B24" i="4" s="1"/>
  <c r="B25" i="4" s="1"/>
  <c r="B26" i="4" s="1"/>
  <c r="B27" i="4" s="1"/>
  <c r="B28" i="4" s="1"/>
  <c r="B19" i="4"/>
  <c r="A20" i="4"/>
  <c r="A21" i="4" s="1"/>
  <c r="A22" i="4" s="1"/>
  <c r="A23" i="4" s="1"/>
  <c r="A24" i="4" s="1"/>
  <c r="A25" i="4" s="1"/>
  <c r="A26" i="4" s="1"/>
  <c r="A27" i="4" s="1"/>
  <c r="A28" i="4" s="1"/>
  <c r="A19" i="4"/>
  <c r="B7" i="4"/>
  <c r="B8" i="4"/>
  <c r="B9" i="4"/>
  <c r="B10" i="4"/>
  <c r="B11" i="4"/>
  <c r="B12" i="4" s="1"/>
  <c r="B13" i="4" s="1"/>
  <c r="B14" i="4" s="1"/>
  <c r="B6" i="4"/>
  <c r="A14" i="4"/>
  <c r="A7" i="4"/>
  <c r="A8" i="4"/>
  <c r="A9" i="4"/>
  <c r="A10" i="4"/>
  <c r="A11" i="4"/>
  <c r="A12" i="4" s="1"/>
  <c r="A13" i="4" s="1"/>
  <c r="A6" i="4"/>
  <c r="C61" i="3"/>
  <c r="C62" i="3" s="1"/>
  <c r="C63" i="3" s="1"/>
  <c r="C64" i="3" s="1"/>
  <c r="C65" i="3" s="1"/>
  <c r="C66" i="3" s="1"/>
  <c r="C67" i="3" s="1"/>
  <c r="C68" i="3" s="1"/>
  <c r="C60" i="3"/>
  <c r="D39" i="3"/>
  <c r="D40" i="3"/>
  <c r="D41" i="3"/>
  <c r="D42" i="3"/>
  <c r="D43" i="3"/>
  <c r="D44" i="3"/>
  <c r="D45" i="3"/>
  <c r="D46" i="3"/>
  <c r="D47" i="3"/>
  <c r="D48" i="3"/>
  <c r="C30" i="3"/>
  <c r="C31" i="3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29" i="3"/>
  <c r="G6" i="3"/>
  <c r="G7" i="3"/>
  <c r="G8" i="3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5" i="3"/>
  <c r="C5" i="3"/>
  <c r="C6" i="3" s="1"/>
  <c r="C7" i="3" s="1"/>
  <c r="C8" i="3" s="1"/>
  <c r="C9" i="3" s="1"/>
  <c r="C10" i="3" s="1"/>
  <c r="C11" i="3" s="1"/>
  <c r="C12" i="3" s="1"/>
  <c r="C13" i="3" s="1"/>
  <c r="C4" i="3"/>
  <c r="F26" i="2"/>
  <c r="F27" i="2"/>
  <c r="F28" i="2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10" i="2"/>
  <c r="D10" i="2"/>
  <c r="D11" i="2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9" i="2"/>
  <c r="C11" i="2"/>
  <c r="C12" i="2"/>
  <c r="C13" i="2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10" i="2"/>
  <c r="C9" i="2"/>
  <c r="B10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9" i="2"/>
  <c r="A26" i="2"/>
  <c r="A27" i="2" s="1"/>
  <c r="A28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9" i="2"/>
  <c r="J42" i="1"/>
  <c r="J43" i="1"/>
  <c r="J44" i="1"/>
  <c r="J45" i="1"/>
  <c r="J46" i="1"/>
  <c r="J47" i="1"/>
  <c r="J48" i="1"/>
  <c r="J49" i="1"/>
  <c r="J50" i="1"/>
  <c r="J41" i="1"/>
  <c r="I42" i="1"/>
  <c r="I43" i="1"/>
  <c r="I44" i="1"/>
  <c r="I45" i="1"/>
  <c r="I46" i="1"/>
  <c r="I47" i="1"/>
  <c r="I48" i="1"/>
  <c r="I49" i="1"/>
  <c r="I50" i="1"/>
  <c r="I41" i="1"/>
  <c r="H42" i="1"/>
  <c r="H43" i="1"/>
  <c r="H44" i="1"/>
  <c r="H45" i="1"/>
  <c r="H46" i="1"/>
  <c r="H47" i="1"/>
  <c r="H48" i="1"/>
  <c r="H49" i="1"/>
  <c r="H50" i="1"/>
  <c r="G42" i="1"/>
  <c r="G43" i="1" s="1"/>
  <c r="G44" i="1" s="1"/>
  <c r="G45" i="1" s="1"/>
  <c r="G46" i="1" s="1"/>
  <c r="G47" i="1" s="1"/>
  <c r="G48" i="1" s="1"/>
  <c r="G49" i="1" s="1"/>
  <c r="G50" i="1" s="1"/>
  <c r="H41" i="1"/>
  <c r="F42" i="1"/>
  <c r="F43" i="1" s="1"/>
  <c r="F44" i="1" s="1"/>
  <c r="F45" i="1" s="1"/>
  <c r="F46" i="1" s="1"/>
  <c r="F47" i="1" s="1"/>
  <c r="F48" i="1" s="1"/>
  <c r="F49" i="1" s="1"/>
  <c r="F50" i="1" s="1"/>
  <c r="E42" i="1"/>
  <c r="E43" i="1" s="1"/>
  <c r="E44" i="1" s="1"/>
  <c r="E45" i="1" s="1"/>
  <c r="E46" i="1" s="1"/>
  <c r="E47" i="1" s="1"/>
  <c r="E48" i="1" s="1"/>
  <c r="E49" i="1" s="1"/>
  <c r="E50" i="1" s="1"/>
  <c r="D43" i="1"/>
  <c r="D44" i="1" s="1"/>
  <c r="D45" i="1" s="1"/>
  <c r="D46" i="1" s="1"/>
  <c r="D47" i="1" s="1"/>
  <c r="D48" i="1" s="1"/>
  <c r="D49" i="1" s="1"/>
  <c r="D50" i="1" s="1"/>
  <c r="D42" i="1"/>
  <c r="C43" i="1"/>
  <c r="C44" i="1" s="1"/>
  <c r="C45" i="1" s="1"/>
  <c r="C46" i="1" s="1"/>
  <c r="C47" i="1" s="1"/>
  <c r="C48" i="1" s="1"/>
  <c r="C49" i="1" s="1"/>
  <c r="C50" i="1" s="1"/>
  <c r="C42" i="1"/>
  <c r="B42" i="1"/>
  <c r="B43" i="1" s="1"/>
  <c r="B44" i="1" s="1"/>
  <c r="B45" i="1" s="1"/>
  <c r="B46" i="1" s="1"/>
  <c r="B47" i="1" s="1"/>
  <c r="B48" i="1" s="1"/>
  <c r="B49" i="1" s="1"/>
  <c r="B50" i="1" s="1"/>
  <c r="J10" i="1"/>
  <c r="J11" i="1"/>
  <c r="J12" i="1"/>
  <c r="J13" i="1"/>
  <c r="J14" i="1"/>
  <c r="J15" i="1"/>
  <c r="J16" i="1"/>
  <c r="J17" i="1"/>
  <c r="J18" i="1"/>
  <c r="J9" i="1"/>
  <c r="I24" i="1"/>
  <c r="I25" i="1"/>
  <c r="I26" i="1"/>
  <c r="I27" i="1"/>
  <c r="I28" i="1"/>
  <c r="I29" i="1"/>
  <c r="I30" i="1"/>
  <c r="I31" i="1"/>
  <c r="I32" i="1"/>
  <c r="I23" i="1"/>
  <c r="H25" i="1"/>
  <c r="H26" i="1" s="1"/>
  <c r="H27" i="1" s="1"/>
  <c r="H28" i="1" s="1"/>
  <c r="H29" i="1" s="1"/>
  <c r="H30" i="1" s="1"/>
  <c r="H31" i="1" s="1"/>
  <c r="H32" i="1" s="1"/>
  <c r="H24" i="1"/>
  <c r="G23" i="1"/>
  <c r="G24" i="1"/>
  <c r="G25" i="1"/>
  <c r="G26" i="1"/>
  <c r="G27" i="1"/>
  <c r="G28" i="1"/>
  <c r="G29" i="1"/>
  <c r="G30" i="1"/>
  <c r="G31" i="1"/>
  <c r="G32" i="1"/>
  <c r="F25" i="1"/>
  <c r="F26" i="1"/>
  <c r="F27" i="1" s="1"/>
  <c r="F28" i="1" s="1"/>
  <c r="F29" i="1" s="1"/>
  <c r="F30" i="1" s="1"/>
  <c r="F31" i="1" s="1"/>
  <c r="F32" i="1" s="1"/>
  <c r="F24" i="1"/>
  <c r="E24" i="1"/>
  <c r="E25" i="1" s="1"/>
  <c r="E26" i="1" s="1"/>
  <c r="E27" i="1" s="1"/>
  <c r="E28" i="1" s="1"/>
  <c r="E29" i="1" s="1"/>
  <c r="E30" i="1" s="1"/>
  <c r="E31" i="1" s="1"/>
  <c r="E32" i="1" s="1"/>
  <c r="I10" i="1"/>
  <c r="I11" i="1"/>
  <c r="I12" i="1"/>
  <c r="I13" i="1"/>
  <c r="I14" i="1"/>
  <c r="I15" i="1"/>
  <c r="I16" i="1"/>
  <c r="I17" i="1"/>
  <c r="I18" i="1"/>
  <c r="I9" i="1"/>
  <c r="H10" i="1"/>
  <c r="H11" i="1"/>
  <c r="H12" i="1"/>
  <c r="H13" i="1"/>
  <c r="H14" i="1"/>
  <c r="H15" i="1"/>
  <c r="H16" i="1"/>
  <c r="H17" i="1"/>
  <c r="H18" i="1"/>
  <c r="H9" i="1"/>
  <c r="G11" i="1"/>
  <c r="G12" i="1" s="1"/>
  <c r="G13" i="1" s="1"/>
  <c r="G14" i="1" s="1"/>
  <c r="G15" i="1" s="1"/>
  <c r="G16" i="1" s="1"/>
  <c r="G17" i="1" s="1"/>
  <c r="G18" i="1" s="1"/>
  <c r="G10" i="1"/>
  <c r="F11" i="1"/>
  <c r="F12" i="1" s="1"/>
  <c r="F13" i="1" s="1"/>
  <c r="F14" i="1" s="1"/>
  <c r="F15" i="1" s="1"/>
  <c r="F16" i="1" s="1"/>
  <c r="F17" i="1" s="1"/>
  <c r="F18" i="1" s="1"/>
  <c r="F10" i="1"/>
  <c r="E11" i="1"/>
  <c r="E12" i="1" s="1"/>
  <c r="E13" i="1" s="1"/>
  <c r="E14" i="1" s="1"/>
  <c r="E15" i="1" s="1"/>
  <c r="E16" i="1" s="1"/>
  <c r="E17" i="1" s="1"/>
  <c r="E18" i="1" s="1"/>
  <c r="E10" i="1"/>
  <c r="D11" i="1"/>
  <c r="D12" i="1" s="1"/>
  <c r="D13" i="1" s="1"/>
  <c r="D14" i="1" s="1"/>
  <c r="D15" i="1" s="1"/>
  <c r="D16" i="1" s="1"/>
  <c r="D17" i="1" s="1"/>
  <c r="D18" i="1" s="1"/>
  <c r="D10" i="1"/>
  <c r="C11" i="1"/>
  <c r="C12" i="1" s="1"/>
  <c r="C13" i="1" s="1"/>
  <c r="C14" i="1" s="1"/>
  <c r="C15" i="1" s="1"/>
  <c r="C16" i="1" s="1"/>
  <c r="C17" i="1" s="1"/>
  <c r="C18" i="1" s="1"/>
  <c r="C10" i="1"/>
  <c r="B11" i="1"/>
  <c r="B12" i="1" s="1"/>
  <c r="B13" i="1" s="1"/>
  <c r="B14" i="1" s="1"/>
  <c r="B15" i="1" s="1"/>
  <c r="B16" i="1" s="1"/>
  <c r="B17" i="1" s="1"/>
  <c r="B18" i="1" s="1"/>
  <c r="B10" i="1"/>
  <c r="A11" i="1"/>
  <c r="A12" i="1" s="1"/>
  <c r="A13" i="1" s="1"/>
  <c r="A14" i="1" s="1"/>
  <c r="A15" i="1" s="1"/>
  <c r="A16" i="1" s="1"/>
  <c r="A17" i="1" s="1"/>
  <c r="A18" i="1" s="1"/>
  <c r="A10" i="1"/>
</calcChain>
</file>

<file path=xl/sharedStrings.xml><?xml version="1.0" encoding="utf-8"?>
<sst xmlns="http://schemas.openxmlformats.org/spreadsheetml/2006/main" count="219" uniqueCount="124">
  <si>
    <t xml:space="preserve">Inflation Rate = </t>
  </si>
  <si>
    <t>With  Alternium</t>
  </si>
  <si>
    <t>Growth Rate</t>
  </si>
  <si>
    <t xml:space="preserve">Growth Rate = </t>
  </si>
  <si>
    <t>Year</t>
  </si>
  <si>
    <t>US and Russia</t>
  </si>
  <si>
    <t>International</t>
  </si>
  <si>
    <t>Flat Rate Charged</t>
  </si>
  <si>
    <t>Cost of Servicing (US and Russia)</t>
  </si>
  <si>
    <t>Cost of Servicing (International)</t>
  </si>
  <si>
    <t>Revenue (US and Russia)</t>
  </si>
  <si>
    <t>Revenue (International)</t>
  </si>
  <si>
    <t>Overall Total Revenue</t>
  </si>
  <si>
    <t>(US and Russia)</t>
  </si>
  <si>
    <t>(International)</t>
  </si>
  <si>
    <t xml:space="preserve">TOTAL REVENUE EARNED </t>
  </si>
  <si>
    <t>International Participants</t>
  </si>
  <si>
    <t>Cost of Servicing</t>
  </si>
  <si>
    <t>Revenue (New Participants)</t>
  </si>
  <si>
    <t>New Participants (in millions) only international participants</t>
  </si>
  <si>
    <t>Without Alterium</t>
  </si>
  <si>
    <t>Revenue Earned (Flat Rate)</t>
  </si>
  <si>
    <t>Total Revenue</t>
  </si>
  <si>
    <t xml:space="preserve"> </t>
  </si>
  <si>
    <t>NOTE:ALL THE CASHFLOWS ARE IN MILLIONS</t>
  </si>
  <si>
    <t>SERVER FACILITIES</t>
  </si>
  <si>
    <t>Inflation  Rate</t>
  </si>
  <si>
    <t>Server utilized in universal swap in year 0</t>
  </si>
  <si>
    <t>No. of International Participants</t>
  </si>
  <si>
    <t>Server utilized in year 1</t>
  </si>
  <si>
    <t>New server cost, adjusted inflation (if required)</t>
  </si>
  <si>
    <t>New Server Cost</t>
  </si>
  <si>
    <t>General and Administrative Cost</t>
  </si>
  <si>
    <t>Additional Amount (New Pool)</t>
  </si>
  <si>
    <t>allocated</t>
  </si>
  <si>
    <t>Advertising</t>
  </si>
  <si>
    <t>year</t>
  </si>
  <si>
    <t>Advertising (without)</t>
  </si>
  <si>
    <t>Advertising (with)</t>
  </si>
  <si>
    <t>Working Capital</t>
  </si>
  <si>
    <t>accounts receivable</t>
  </si>
  <si>
    <t>inventory</t>
  </si>
  <si>
    <t>10%of revenue</t>
  </si>
  <si>
    <t>accounts payable</t>
  </si>
  <si>
    <t>6% of revenue</t>
  </si>
  <si>
    <t>Side Benefits</t>
  </si>
  <si>
    <t>Cost Saving</t>
  </si>
  <si>
    <t>pre-tax for Universal Swap</t>
  </si>
  <si>
    <t>Equity and debt</t>
  </si>
  <si>
    <t>price per share</t>
  </si>
  <si>
    <t>no. of shares</t>
  </si>
  <si>
    <t>Tax Rate</t>
  </si>
  <si>
    <t>Marginal Tax Rate</t>
  </si>
  <si>
    <t>US Treasury Bond Rate</t>
  </si>
  <si>
    <t>Cost of Capital</t>
  </si>
  <si>
    <t>CoC</t>
  </si>
  <si>
    <t>NOTE:</t>
  </si>
  <si>
    <t>Assuming that the 10% fund allocated for Alternium and the new money raised is the same.</t>
  </si>
  <si>
    <t xml:space="preserve">NOTE:    All costs, cashflows and revenues mentioned in the sheet are in millions.				</t>
  </si>
  <si>
    <t>ANNUAL FEE =</t>
  </si>
  <si>
    <t>Accounts Receivable at the beginning</t>
  </si>
  <si>
    <t>Inventory</t>
  </si>
  <si>
    <t>Introductory Cost</t>
  </si>
  <si>
    <t>Gross Revenue Earned</t>
  </si>
  <si>
    <t xml:space="preserve">Positive Cashflows </t>
  </si>
  <si>
    <t>R&amp;D</t>
  </si>
  <si>
    <t>Introductory</t>
  </si>
  <si>
    <t>Accounts Payable</t>
  </si>
  <si>
    <t>Total Expense</t>
  </si>
  <si>
    <t>Negative Cashflows</t>
  </si>
  <si>
    <t>Depreciation</t>
  </si>
  <si>
    <t>Asset value after Depreciaiton</t>
  </si>
  <si>
    <t>Server Facilities Cost(refer sheet 2)</t>
  </si>
  <si>
    <t>Revenue Earned Excluding Accounts Receivable (refer sheet 1)</t>
  </si>
  <si>
    <t>General and Administrative cost(refer sheet 3)</t>
  </si>
  <si>
    <t>Advertising Expense (refer sheet 3)</t>
  </si>
  <si>
    <t>Overall CashFlows</t>
  </si>
  <si>
    <t>Gross Revenue</t>
  </si>
  <si>
    <t>Tax</t>
  </si>
  <si>
    <t>Net Profit</t>
  </si>
  <si>
    <t>Net Loss</t>
  </si>
  <si>
    <t>Gross profit</t>
  </si>
  <si>
    <t>Gross cost</t>
  </si>
  <si>
    <t>1)Assuming that all cashflows,revenues and costs are in millions.</t>
  </si>
  <si>
    <t>2)Assuming that the cashflows are made at the end of the year ,hence making the calculation in arrears.</t>
  </si>
  <si>
    <t>time (in years)</t>
  </si>
  <si>
    <t>With Alternium</t>
  </si>
  <si>
    <t>Total Inflow</t>
  </si>
  <si>
    <t>Total Outflow</t>
  </si>
  <si>
    <t>Gross CashFlow</t>
  </si>
  <si>
    <t>After Tax Incremental Cashflow</t>
  </si>
  <si>
    <t>The cashflow in year 0 is necessary to consider as some introductory costs were borne in that year</t>
  </si>
  <si>
    <t>i</t>
  </si>
  <si>
    <t>Cashflow</t>
  </si>
  <si>
    <t>Discounting Factor</t>
  </si>
  <si>
    <t>PV</t>
  </si>
  <si>
    <t>NPV</t>
  </si>
  <si>
    <t>IRR</t>
  </si>
  <si>
    <t>NPV Profile</t>
  </si>
  <si>
    <t>REFER SHEET 3</t>
  </si>
  <si>
    <t>Rate of Interest</t>
  </si>
  <si>
    <t>Inflation Rate</t>
  </si>
  <si>
    <t>Revenue Earned</t>
  </si>
  <si>
    <t>New Participants (in millions)</t>
  </si>
  <si>
    <t>Total International Participants</t>
  </si>
  <si>
    <t>Positive Cashflows (in millions)</t>
  </si>
  <si>
    <t>Negative Cashflows (in  millions)</t>
  </si>
  <si>
    <t>Revenue Earned Excluding Accounts Receivable</t>
  </si>
  <si>
    <t>Asset value after depreciation</t>
  </si>
  <si>
    <t>Depreciaiton</t>
  </si>
  <si>
    <t>Server Facilities Cost</t>
  </si>
  <si>
    <t>General and Administrative cost</t>
  </si>
  <si>
    <t>Advertising Expense</t>
  </si>
  <si>
    <t>Gross Cost</t>
  </si>
  <si>
    <t>Gross Profit</t>
  </si>
  <si>
    <t>NOTE</t>
  </si>
  <si>
    <t>*HERE WE ASSUME THAST TBE PROJECT GOES ON FOR 20 YEARS</t>
  </si>
  <si>
    <t>(REFER SHEET 1)</t>
  </si>
  <si>
    <t>(refer Q`1)</t>
  </si>
  <si>
    <t>5. Assuming Depreciation provides no benefit in taxes</t>
  </si>
  <si>
    <t>4. All costs, cashflows and revenues mentioned in the sheet are in millions</t>
  </si>
  <si>
    <t>3. Assuming Cost of Capital to remain the same</t>
  </si>
  <si>
    <t>2. Assuming call cashflows are made at the end of the year i.e., in Arrears</t>
  </si>
  <si>
    <t>1. Assuming that the introductory asset is sold at the end of 20th year at the same 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</si>
</sst>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164" formatCode="0.0"/>
    <numFmt numFmtId="165" formatCode="0.0%"/>
    <numFmt numFmtId="166" formatCode="_-[$$-409]* #,##0.00_ ;_-[$$-409]* \-#,##0.00\ ;_-[$$-409]* &quot;-&quot;??_ ;_-@_ "/>
    <numFmt numFmtId="167" formatCode="0.000"/>
    <numFmt numFmtId="168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9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sz val="9"/>
      <color theme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9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9" fontId="0" fillId="0" borderId="0" xfId="0" applyNumberForma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1" xfId="0" applyBorder="1"/>
    <xf numFmtId="2" fontId="0" fillId="0" borderId="3" xfId="0" applyNumberForma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0" fillId="5" borderId="15" xfId="0" applyFill="1" applyBorder="1"/>
    <xf numFmtId="0" fontId="3" fillId="5" borderId="15" xfId="0" applyFont="1" applyFill="1" applyBorder="1" applyAlignment="1">
      <alignment horizontal="center"/>
    </xf>
    <xf numFmtId="0" fontId="0" fillId="5" borderId="16" xfId="0" applyFill="1" applyBorder="1"/>
    <xf numFmtId="0" fontId="4" fillId="6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5" borderId="5" xfId="0" applyFill="1" applyBorder="1"/>
    <xf numFmtId="0" fontId="4" fillId="0" borderId="14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2" fontId="0" fillId="3" borderId="10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2" fontId="0" fillId="4" borderId="10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0" fillId="8" borderId="0" xfId="0" applyFill="1"/>
    <xf numFmtId="0" fontId="0" fillId="7" borderId="0" xfId="0" applyFill="1"/>
    <xf numFmtId="0" fontId="8" fillId="0" borderId="0" xfId="0" applyFont="1" applyAlignment="1">
      <alignment horizontal="center" vertical="center" wrapText="1"/>
    </xf>
    <xf numFmtId="9" fontId="0" fillId="0" borderId="0" xfId="0" applyNumberFormat="1"/>
    <xf numFmtId="0" fontId="9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165" fontId="9" fillId="1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3" applyNumberFormat="1" applyFont="1" applyBorder="1"/>
    <xf numFmtId="2" fontId="0" fillId="7" borderId="1" xfId="0" applyNumberFormat="1" applyFill="1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0" xfId="0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0" fontId="0" fillId="9" borderId="0" xfId="0" applyFill="1"/>
    <xf numFmtId="166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3" xfId="0" applyFont="1" applyBorder="1" applyAlignment="1">
      <alignment horizontal="center" vertical="center" wrapText="1"/>
    </xf>
    <xf numFmtId="166" fontId="0" fillId="6" borderId="0" xfId="2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/>
    <xf numFmtId="0" fontId="8" fillId="6" borderId="9" xfId="0" applyFont="1" applyFill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/>
    </xf>
    <xf numFmtId="166" fontId="0" fillId="6" borderId="3" xfId="2" applyNumberFormat="1" applyFont="1" applyFill="1" applyBorder="1" applyAlignment="1">
      <alignment horizontal="center"/>
    </xf>
    <xf numFmtId="166" fontId="0" fillId="0" borderId="36" xfId="0" applyNumberFormat="1" applyBorder="1" applyAlignment="1">
      <alignment horizontal="center" vertical="center"/>
    </xf>
    <xf numFmtId="2" fontId="0" fillId="7" borderId="23" xfId="0" applyNumberFormat="1" applyFill="1" applyBorder="1"/>
    <xf numFmtId="0" fontId="0" fillId="0" borderId="0" xfId="0"/>
    <xf numFmtId="166" fontId="0" fillId="0" borderId="1" xfId="0" applyNumberFormat="1" applyBorder="1"/>
    <xf numFmtId="0" fontId="0" fillId="0" borderId="0" xfId="0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2" borderId="1" xfId="0" applyFont="1" applyFill="1" applyBorder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/>
    <xf numFmtId="166" fontId="0" fillId="0" borderId="0" xfId="0" applyNumberFormat="1" applyBorder="1" applyAlignment="1">
      <alignment horizontal="center" vertical="center"/>
    </xf>
    <xf numFmtId="0" fontId="0" fillId="0" borderId="0" xfId="0"/>
    <xf numFmtId="9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9" fontId="0" fillId="0" borderId="0" xfId="3" applyFont="1"/>
    <xf numFmtId="168" fontId="0" fillId="0" borderId="0" xfId="0" applyNumberFormat="1"/>
    <xf numFmtId="167" fontId="0" fillId="0" borderId="0" xfId="0" applyNumberFormat="1"/>
    <xf numFmtId="0" fontId="0" fillId="0" borderId="0" xfId="0" applyBorder="1"/>
    <xf numFmtId="9" fontId="0" fillId="0" borderId="1" xfId="3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11" borderId="28" xfId="0" applyFill="1" applyBorder="1"/>
    <xf numFmtId="0" fontId="6" fillId="10" borderId="0" xfId="0" applyFont="1" applyFill="1" applyBorder="1" applyAlignment="1">
      <alignment horizontal="center" vertical="center"/>
    </xf>
    <xf numFmtId="9" fontId="6" fillId="10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67" fontId="7" fillId="0" borderId="0" xfId="0" applyNumberFormat="1" applyFont="1"/>
    <xf numFmtId="167" fontId="0" fillId="0" borderId="0" xfId="0" applyNumberFormat="1" applyBorder="1" applyAlignment="1">
      <alignment horizontal="center" vertical="center"/>
    </xf>
    <xf numFmtId="167" fontId="0" fillId="0" borderId="1" xfId="3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NumberFormat="1"/>
    <xf numFmtId="0" fontId="0" fillId="0" borderId="0" xfId="3" applyNumberFormat="1" applyFont="1"/>
    <xf numFmtId="2" fontId="0" fillId="0" borderId="0" xfId="3" applyNumberFormat="1" applyFont="1"/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/>
    <xf numFmtId="0" fontId="0" fillId="0" borderId="3" xfId="0" applyBorder="1"/>
    <xf numFmtId="0" fontId="0" fillId="0" borderId="3" xfId="3" applyNumberFormat="1" applyFont="1" applyBorder="1"/>
    <xf numFmtId="0" fontId="0" fillId="0" borderId="3" xfId="0" applyNumberFormat="1" applyBorder="1"/>
    <xf numFmtId="9" fontId="2" fillId="11" borderId="26" xfId="0" applyNumberFormat="1" applyFont="1" applyFill="1" applyBorder="1"/>
    <xf numFmtId="167" fontId="0" fillId="0" borderId="1" xfId="0" applyNumberFormat="1" applyBorder="1"/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0" fillId="0" borderId="0" xfId="0" applyNumberFormat="1" applyBorder="1"/>
    <xf numFmtId="0" fontId="0" fillId="0" borderId="11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2" xfId="0" applyNumberFormat="1" applyBorder="1"/>
    <xf numFmtId="0" fontId="0" fillId="11" borderId="28" xfId="0" applyFill="1" applyBorder="1" applyAlignment="1">
      <alignment horizontal="center" vertical="center" wrapText="1"/>
    </xf>
    <xf numFmtId="2" fontId="0" fillId="11" borderId="37" xfId="0" applyNumberFormat="1" applyFill="1" applyBorder="1" applyAlignment="1">
      <alignment horizontal="center" vertical="center"/>
    </xf>
    <xf numFmtId="2" fontId="0" fillId="11" borderId="26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66" fontId="0" fillId="2" borderId="26" xfId="0" applyNumberForma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9" fontId="0" fillId="2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6" fontId="0" fillId="2" borderId="28" xfId="0" applyNumberFormat="1" applyFill="1" applyBorder="1"/>
    <xf numFmtId="166" fontId="2" fillId="2" borderId="26" xfId="0" applyNumberFormat="1" applyFont="1" applyFill="1" applyBorder="1"/>
    <xf numFmtId="2" fontId="0" fillId="0" borderId="3" xfId="0" applyNumberFormat="1" applyBorder="1" applyAlignment="1">
      <alignment horizontal="center" vertical="center"/>
    </xf>
    <xf numFmtId="2" fontId="0" fillId="0" borderId="0" xfId="3" applyNumberFormat="1" applyFont="1" applyAlignment="1">
      <alignment horizontal="center" vertical="center"/>
    </xf>
    <xf numFmtId="2" fontId="0" fillId="0" borderId="3" xfId="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6" fontId="8" fillId="0" borderId="1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3" applyNumberFormat="1" applyFont="1" applyAlignment="1">
      <alignment horizontal="center" vertical="center"/>
    </xf>
    <xf numFmtId="2" fontId="8" fillId="0" borderId="3" xfId="3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10" borderId="0" xfId="0" applyFont="1" applyFill="1" applyAlignment="1">
      <alignment horizontal="center" vertical="center"/>
    </xf>
    <xf numFmtId="9" fontId="14" fillId="10" borderId="0" xfId="0" applyNumberFormat="1" applyFont="1" applyFill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13" borderId="0" xfId="0" applyFont="1" applyFill="1" applyAlignment="1">
      <alignment vertical="center"/>
    </xf>
    <xf numFmtId="0" fontId="16" fillId="1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166" fontId="8" fillId="11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28" xfId="0" applyFont="1" applyFill="1" applyBorder="1"/>
    <xf numFmtId="0" fontId="8" fillId="11" borderId="28" xfId="0" applyFont="1" applyFill="1" applyBorder="1"/>
    <xf numFmtId="167" fontId="4" fillId="11" borderId="26" xfId="0" applyNumberFormat="1" applyFont="1" applyFill="1" applyBorder="1"/>
    <xf numFmtId="167" fontId="4" fillId="0" borderId="1" xfId="3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2" fontId="8" fillId="11" borderId="40" xfId="0" applyNumberFormat="1" applyFont="1" applyFill="1" applyBorder="1" applyAlignment="1">
      <alignment horizontal="center" vertical="center" wrapText="1"/>
    </xf>
    <xf numFmtId="2" fontId="8" fillId="11" borderId="40" xfId="0" applyNumberFormat="1" applyFont="1" applyFill="1" applyBorder="1" applyAlignment="1">
      <alignment horizontal="center" vertical="center"/>
    </xf>
    <xf numFmtId="2" fontId="0" fillId="11" borderId="40" xfId="0" applyNumberForma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0" fontId="4" fillId="2" borderId="26" xfId="0" applyNumberFormat="1" applyFont="1" applyFill="1" applyBorder="1"/>
    <xf numFmtId="0" fontId="3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center"/>
    </xf>
  </cellXfs>
  <cellStyles count="5">
    <cellStyle name="Currency" xfId="2" builtinId="4"/>
    <cellStyle name="Currency 2" xfId="1" xr:uid="{D16A36EB-0689-46E4-8760-8C2840D57B07}"/>
    <cellStyle name="Currency 3" xfId="4" xr:uid="{3FE33F51-B267-4CC9-8468-CF529162FFAA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NPV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[1]Q2!$D$59</c:f>
              <c:strCache>
                <c:ptCount val="1"/>
                <c:pt idx="0">
                  <c:v>NPV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[1]Q2!$C$60:$C$67</c:f>
              <c:numCache>
                <c:formatCode>General</c:formatCode>
                <c:ptCount val="8"/>
                <c:pt idx="0">
                  <c:v>0.05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  <c:pt idx="4">
                  <c:v>0.11</c:v>
                </c:pt>
                <c:pt idx="5">
                  <c:v>0.15</c:v>
                </c:pt>
                <c:pt idx="6">
                  <c:v>0.25</c:v>
                </c:pt>
                <c:pt idx="7">
                  <c:v>0.5</c:v>
                </c:pt>
              </c:numCache>
            </c:numRef>
          </c:xVal>
          <c:yVal>
            <c:numRef>
              <c:f>[1]Q2!$D$60:$D$67</c:f>
              <c:numCache>
                <c:formatCode>General</c:formatCode>
                <c:ptCount val="8"/>
                <c:pt idx="0">
                  <c:v>31596.961958319869</c:v>
                </c:pt>
                <c:pt idx="1">
                  <c:v>29865.712850390199</c:v>
                </c:pt>
                <c:pt idx="2">
                  <c:v>26777.87699924831</c:v>
                </c:pt>
                <c:pt idx="3">
                  <c:v>24119.083725917731</c:v>
                </c:pt>
                <c:pt idx="4">
                  <c:v>22927.972108101687</c:v>
                </c:pt>
                <c:pt idx="5">
                  <c:v>18917.266578301875</c:v>
                </c:pt>
                <c:pt idx="6">
                  <c:v>12460.140316704323</c:v>
                </c:pt>
                <c:pt idx="7">
                  <c:v>5784.9977474832058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69-4AFE-BD41-D9568E53E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69816"/>
        <c:axId val="615471096"/>
      </c:scatterChart>
      <c:valAx>
        <c:axId val="61546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71096"/>
        <c:crosses val="autoZero"/>
        <c:crossBetween val="midCat"/>
      </c:valAx>
      <c:valAx>
        <c:axId val="61547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69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51</xdr:row>
      <xdr:rowOff>1</xdr:rowOff>
    </xdr:from>
    <xdr:to>
      <xdr:col>12</xdr:col>
      <xdr:colOff>317501</xdr:colOff>
      <xdr:row>66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997CD8-AD4D-47FF-A23B-6048726E3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M%20and%20Excel%20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_Earned"/>
      <sheetName val="Server_Facilities"/>
      <sheetName val="Information"/>
      <sheetName val="Q1"/>
      <sheetName val="Q2"/>
      <sheetName val="Q3"/>
    </sheetNames>
    <sheetDataSet>
      <sheetData sheetId="0" refreshError="1"/>
      <sheetData sheetId="1"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627.40702499999986</v>
          </cell>
        </row>
        <row r="13">
          <cell r="E13">
            <v>636.81813037499978</v>
          </cell>
        </row>
        <row r="14">
          <cell r="E14">
            <v>646.37040233062476</v>
          </cell>
        </row>
        <row r="15">
          <cell r="E15">
            <v>656.06595836558404</v>
          </cell>
        </row>
        <row r="16">
          <cell r="E16">
            <v>665.90694774106771</v>
          </cell>
        </row>
        <row r="17">
          <cell r="E17">
            <v>675.89555195718367</v>
          </cell>
        </row>
        <row r="18">
          <cell r="E18">
            <v>686.03398523654141</v>
          </cell>
        </row>
        <row r="19">
          <cell r="E19">
            <v>696.3244950150895</v>
          </cell>
        </row>
        <row r="20">
          <cell r="E20">
            <v>706.76936244031572</v>
          </cell>
        </row>
        <row r="21">
          <cell r="E21">
            <v>717.37090287692035</v>
          </cell>
        </row>
        <row r="22">
          <cell r="E22">
            <v>728.13146642007405</v>
          </cell>
        </row>
        <row r="23">
          <cell r="E23">
            <v>739.05343841637512</v>
          </cell>
        </row>
        <row r="24">
          <cell r="E24">
            <v>750.13923999262067</v>
          </cell>
        </row>
        <row r="25">
          <cell r="E25">
            <v>761.39132859250992</v>
          </cell>
        </row>
        <row r="26">
          <cell r="E26">
            <v>772.81219852139748</v>
          </cell>
        </row>
        <row r="27">
          <cell r="E27">
            <v>784.4043814992184</v>
          </cell>
        </row>
        <row r="28">
          <cell r="E28">
            <v>796.17044722170658</v>
          </cell>
        </row>
      </sheetData>
      <sheetData sheetId="2">
        <row r="3">
          <cell r="G3">
            <v>0</v>
          </cell>
        </row>
        <row r="4">
          <cell r="G4">
            <v>40</v>
          </cell>
        </row>
        <row r="5">
          <cell r="G5">
            <v>44</v>
          </cell>
        </row>
        <row r="6">
          <cell r="G6">
            <v>48.400000000000006</v>
          </cell>
        </row>
        <row r="7">
          <cell r="G7">
            <v>53.240000000000009</v>
          </cell>
        </row>
        <row r="8">
          <cell r="G8">
            <v>58.564000000000014</v>
          </cell>
        </row>
        <row r="9">
          <cell r="G9">
            <v>64.420400000000015</v>
          </cell>
        </row>
        <row r="10">
          <cell r="G10">
            <v>70.862440000000021</v>
          </cell>
        </row>
        <row r="11">
          <cell r="G11">
            <v>77.948684000000029</v>
          </cell>
        </row>
        <row r="12">
          <cell r="G12">
            <v>85.743552400000041</v>
          </cell>
        </row>
        <row r="13">
          <cell r="G13">
            <v>94.317907640000058</v>
          </cell>
        </row>
        <row r="14">
          <cell r="G14">
            <v>103.74969840400007</v>
          </cell>
        </row>
        <row r="15">
          <cell r="G15">
            <v>114.12466824440008</v>
          </cell>
        </row>
        <row r="16">
          <cell r="G16">
            <v>125.5371350688401</v>
          </cell>
        </row>
        <row r="17">
          <cell r="G17">
            <v>138.09084857572412</v>
          </cell>
        </row>
        <row r="18">
          <cell r="G18">
            <v>151.89993343329655</v>
          </cell>
        </row>
        <row r="19">
          <cell r="G19">
            <v>167.08992677662621</v>
          </cell>
        </row>
        <row r="20">
          <cell r="G20">
            <v>183.79891945428886</v>
          </cell>
        </row>
        <row r="21">
          <cell r="G21">
            <v>202.17881139971777</v>
          </cell>
        </row>
        <row r="22">
          <cell r="G22">
            <v>222.39669253968958</v>
          </cell>
        </row>
        <row r="23">
          <cell r="G23">
            <v>244.63636179365855</v>
          </cell>
        </row>
        <row r="28">
          <cell r="D28">
            <v>0</v>
          </cell>
        </row>
        <row r="29">
          <cell r="D29">
            <v>603.75</v>
          </cell>
        </row>
        <row r="30">
          <cell r="D30">
            <v>633.9375</v>
          </cell>
        </row>
        <row r="31">
          <cell r="D31">
            <v>665.63437499999998</v>
          </cell>
        </row>
        <row r="32">
          <cell r="D32">
            <v>698.91609375000007</v>
          </cell>
        </row>
        <row r="33">
          <cell r="D33">
            <v>733.86189843750014</v>
          </cell>
        </row>
        <row r="34">
          <cell r="D34">
            <v>770.5549933593752</v>
          </cell>
        </row>
        <row r="35">
          <cell r="D35">
            <v>809.08274302734389</v>
          </cell>
        </row>
        <row r="36">
          <cell r="D36">
            <v>849.53688017871127</v>
          </cell>
        </row>
        <row r="37">
          <cell r="D37">
            <v>892.01372418764674</v>
          </cell>
        </row>
        <row r="38">
          <cell r="D38">
            <v>936.61441039702925</v>
          </cell>
        </row>
        <row r="39">
          <cell r="D39">
            <v>983.44513091688066</v>
          </cell>
        </row>
        <row r="40">
          <cell r="D40">
            <v>1032.6173874627248</v>
          </cell>
        </row>
        <row r="41">
          <cell r="D41">
            <v>1084.248256835861</v>
          </cell>
        </row>
        <row r="42">
          <cell r="D42">
            <v>1138.4606696776541</v>
          </cell>
        </row>
        <row r="43">
          <cell r="D43">
            <v>1195.3837031615369</v>
          </cell>
        </row>
        <row r="44">
          <cell r="D44">
            <v>1255.1528883196136</v>
          </cell>
        </row>
        <row r="45">
          <cell r="D45">
            <v>1317.9105327355944</v>
          </cell>
        </row>
        <row r="46">
          <cell r="D46">
            <v>1383.8060593723742</v>
          </cell>
        </row>
        <row r="47">
          <cell r="D47">
            <v>1452.9963623409931</v>
          </cell>
        </row>
        <row r="48">
          <cell r="D48">
            <v>1525.6461804580426</v>
          </cell>
        </row>
      </sheetData>
      <sheetData sheetId="3" refreshError="1"/>
      <sheetData sheetId="4">
        <row r="59">
          <cell r="D59" t="str">
            <v>NPV</v>
          </cell>
        </row>
        <row r="60">
          <cell r="C60">
            <v>0.05</v>
          </cell>
          <cell r="D60">
            <v>31596.961958319869</v>
          </cell>
        </row>
        <row r="61">
          <cell r="C61">
            <v>0.06</v>
          </cell>
          <cell r="D61">
            <v>29865.712850390199</v>
          </cell>
        </row>
        <row r="62">
          <cell r="C62">
            <v>0.08</v>
          </cell>
          <cell r="D62">
            <v>26777.87699924831</v>
          </cell>
        </row>
        <row r="63">
          <cell r="C63">
            <v>0.1</v>
          </cell>
          <cell r="D63">
            <v>24119.083725917731</v>
          </cell>
        </row>
        <row r="64">
          <cell r="C64">
            <v>0.11</v>
          </cell>
          <cell r="D64">
            <v>22927.972108101687</v>
          </cell>
        </row>
        <row r="65">
          <cell r="C65">
            <v>0.15</v>
          </cell>
          <cell r="D65">
            <v>18917.266578301875</v>
          </cell>
        </row>
        <row r="66">
          <cell r="C66">
            <v>0.25</v>
          </cell>
          <cell r="D66">
            <v>12460.140316704323</v>
          </cell>
        </row>
        <row r="67">
          <cell r="C67">
            <v>0.5</v>
          </cell>
          <cell r="D67">
            <v>5784.9977474832058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9D30-E461-48C0-B475-AE2C1766D8BA}">
  <dimension ref="A1:J54"/>
  <sheetViews>
    <sheetView tabSelected="1" workbookViewId="0">
      <selection activeCell="L9" sqref="L9"/>
    </sheetView>
  </sheetViews>
  <sheetFormatPr defaultRowHeight="14.5" x14ac:dyDescent="0.35"/>
  <cols>
    <col min="1" max="1" width="12.81640625" customWidth="1"/>
    <col min="2" max="2" width="13.36328125" customWidth="1"/>
    <col min="3" max="3" width="15" customWidth="1"/>
    <col min="4" max="4" width="12.6328125" customWidth="1"/>
    <col min="5" max="5" width="17.36328125" customWidth="1"/>
    <col min="6" max="6" width="23.81640625" customWidth="1"/>
    <col min="7" max="7" width="17.54296875" customWidth="1"/>
    <col min="8" max="8" width="15.6328125" bestFit="1" customWidth="1"/>
    <col min="9" max="9" width="10.81640625" customWidth="1"/>
    <col min="10" max="10" width="12.90625" customWidth="1"/>
  </cols>
  <sheetData>
    <row r="1" spans="1:10" x14ac:dyDescent="0.35">
      <c r="A1" t="s">
        <v>0</v>
      </c>
      <c r="B1" s="1">
        <v>1.4999999999999999E-2</v>
      </c>
    </row>
    <row r="3" spans="1:10" x14ac:dyDescent="0.35">
      <c r="F3" s="30" t="s">
        <v>1</v>
      </c>
    </row>
    <row r="4" spans="1:10" x14ac:dyDescent="0.35">
      <c r="B4" s="2" t="s">
        <v>13</v>
      </c>
      <c r="C4" s="2" t="s">
        <v>14</v>
      </c>
    </row>
    <row r="5" spans="1:10" x14ac:dyDescent="0.35">
      <c r="A5" t="s">
        <v>3</v>
      </c>
      <c r="B5" s="4">
        <v>0.05</v>
      </c>
      <c r="C5" s="4">
        <v>0.1</v>
      </c>
    </row>
    <row r="6" spans="1:10" ht="15" thickBot="1" x14ac:dyDescent="0.4"/>
    <row r="7" spans="1:10" x14ac:dyDescent="0.35">
      <c r="A7" s="13"/>
      <c r="B7" s="28"/>
      <c r="C7" s="18"/>
      <c r="D7" s="18"/>
      <c r="E7" s="18"/>
      <c r="F7" s="19" t="s">
        <v>15</v>
      </c>
      <c r="G7" s="18"/>
      <c r="H7" s="18"/>
      <c r="I7" s="18"/>
      <c r="J7" s="20"/>
    </row>
    <row r="8" spans="1:10" ht="43" customHeight="1" x14ac:dyDescent="0.35">
      <c r="A8" s="14"/>
      <c r="B8" s="29" t="s">
        <v>4</v>
      </c>
      <c r="C8" s="6" t="s">
        <v>5</v>
      </c>
      <c r="D8" s="5" t="s">
        <v>6</v>
      </c>
      <c r="E8" s="5" t="s">
        <v>7</v>
      </c>
      <c r="F8" s="7" t="s">
        <v>8</v>
      </c>
      <c r="G8" s="7" t="s">
        <v>9</v>
      </c>
      <c r="H8" s="8" t="s">
        <v>10</v>
      </c>
      <c r="I8" s="8" t="s">
        <v>11</v>
      </c>
      <c r="J8" s="21" t="s">
        <v>12</v>
      </c>
    </row>
    <row r="9" spans="1:10" x14ac:dyDescent="0.35">
      <c r="A9" s="22">
        <v>1</v>
      </c>
      <c r="B9" s="22">
        <v>2022</v>
      </c>
      <c r="C9" s="24">
        <v>45</v>
      </c>
      <c r="D9" s="24">
        <v>30</v>
      </c>
      <c r="E9" s="23">
        <v>100</v>
      </c>
      <c r="F9" s="12">
        <v>36</v>
      </c>
      <c r="G9" s="12">
        <v>48</v>
      </c>
      <c r="H9" s="12">
        <f>((C9*E9)+(C9*F9))</f>
        <v>6120</v>
      </c>
      <c r="I9" s="12">
        <f>((D9*E9)+(D9*G9))</f>
        <v>4440</v>
      </c>
      <c r="J9" s="45">
        <f>H9+I9+I23</f>
        <v>10954</v>
      </c>
    </row>
    <row r="10" spans="1:10" x14ac:dyDescent="0.35">
      <c r="A10" s="22">
        <f>A9+1</f>
        <v>2</v>
      </c>
      <c r="B10" s="22">
        <f>B9+1</f>
        <v>2023</v>
      </c>
      <c r="C10" s="24">
        <f>C9*(1+$B$5)</f>
        <v>47.25</v>
      </c>
      <c r="D10" s="24">
        <f>D9*(1+$C$5)</f>
        <v>33</v>
      </c>
      <c r="E10" s="24">
        <f>E9*(1+$B$1)</f>
        <v>101.49999999999999</v>
      </c>
      <c r="F10" s="12">
        <f>F9*(1+$B$1)</f>
        <v>36.54</v>
      </c>
      <c r="G10" s="12">
        <f>G9*(1+$B$1)</f>
        <v>48.72</v>
      </c>
      <c r="H10" s="12">
        <f t="shared" ref="H10:H18" si="0">((C10*E10)+(C10*F10))</f>
        <v>6522.3899999999994</v>
      </c>
      <c r="I10" s="12">
        <f t="shared" ref="I10:I18" si="1">((D10*E10)+(D10*G10))</f>
        <v>4957.2599999999993</v>
      </c>
      <c r="J10" s="45">
        <f t="shared" ref="J10:J18" si="2">H10+I10+I24</f>
        <v>11911.552799999998</v>
      </c>
    </row>
    <row r="11" spans="1:10" x14ac:dyDescent="0.35">
      <c r="A11" s="22">
        <f t="shared" ref="A11:A18" si="3">A10+1</f>
        <v>3</v>
      </c>
      <c r="B11" s="22">
        <f t="shared" ref="B11:B18" si="4">B10+1</f>
        <v>2024</v>
      </c>
      <c r="C11" s="24">
        <f t="shared" ref="C11:C18" si="5">C10*(1+$B$5)</f>
        <v>49.612500000000004</v>
      </c>
      <c r="D11" s="24">
        <f t="shared" ref="D11:D18" si="6">D10*(1+$C$5)</f>
        <v>36.300000000000004</v>
      </c>
      <c r="E11" s="24">
        <f t="shared" ref="E11:E18" si="7">E10*(1+$B$1)</f>
        <v>103.02249999999998</v>
      </c>
      <c r="F11" s="12">
        <f t="shared" ref="F11:F18" si="8">F10*(1+$B$1)</f>
        <v>37.088099999999997</v>
      </c>
      <c r="G11" s="12">
        <f t="shared" ref="G11:G18" si="9">G10*(1+$B$1)</f>
        <v>49.450799999999994</v>
      </c>
      <c r="H11" s="12">
        <f t="shared" si="0"/>
        <v>6951.2371424999992</v>
      </c>
      <c r="I11" s="12">
        <f t="shared" si="1"/>
        <v>5534.7807899999998</v>
      </c>
      <c r="J11" s="45">
        <f t="shared" si="2"/>
        <v>12959.46978186</v>
      </c>
    </row>
    <row r="12" spans="1:10" x14ac:dyDescent="0.35">
      <c r="A12" s="22">
        <f t="shared" si="3"/>
        <v>4</v>
      </c>
      <c r="B12" s="22">
        <f t="shared" si="4"/>
        <v>2025</v>
      </c>
      <c r="C12" s="24">
        <f t="shared" si="5"/>
        <v>52.093125000000008</v>
      </c>
      <c r="D12" s="24">
        <f t="shared" si="6"/>
        <v>39.930000000000007</v>
      </c>
      <c r="E12" s="24">
        <f t="shared" si="7"/>
        <v>104.56783749999997</v>
      </c>
      <c r="F12" s="12">
        <f t="shared" si="8"/>
        <v>37.644421499999993</v>
      </c>
      <c r="G12" s="12">
        <f t="shared" si="9"/>
        <v>50.192561999999988</v>
      </c>
      <c r="H12" s="12">
        <f t="shared" si="0"/>
        <v>7408.2809846193741</v>
      </c>
      <c r="I12" s="12">
        <f t="shared" si="1"/>
        <v>6179.5827520349994</v>
      </c>
      <c r="J12" s="45">
        <f t="shared" si="2"/>
        <v>14106.861653922806</v>
      </c>
    </row>
    <row r="13" spans="1:10" x14ac:dyDescent="0.35">
      <c r="A13" s="22">
        <f t="shared" si="3"/>
        <v>5</v>
      </c>
      <c r="B13" s="22">
        <f t="shared" si="4"/>
        <v>2026</v>
      </c>
      <c r="C13" s="24">
        <f t="shared" si="5"/>
        <v>54.697781250000013</v>
      </c>
      <c r="D13" s="24">
        <f t="shared" si="6"/>
        <v>43.923000000000009</v>
      </c>
      <c r="E13" s="24">
        <f t="shared" si="7"/>
        <v>106.13635506249996</v>
      </c>
      <c r="F13" s="12">
        <f t="shared" si="8"/>
        <v>38.209087822499988</v>
      </c>
      <c r="G13" s="12">
        <f t="shared" si="9"/>
        <v>50.94545042999998</v>
      </c>
      <c r="H13" s="12">
        <f t="shared" si="0"/>
        <v>7895.3754593580979</v>
      </c>
      <c r="I13" s="12">
        <f t="shared" si="1"/>
        <v>6899.5041426470762</v>
      </c>
      <c r="J13" s="45">
        <f t="shared" si="2"/>
        <v>15363.80511891483</v>
      </c>
    </row>
    <row r="14" spans="1:10" x14ac:dyDescent="0.35">
      <c r="A14" s="22">
        <f t="shared" si="3"/>
        <v>6</v>
      </c>
      <c r="B14" s="22">
        <f t="shared" si="4"/>
        <v>2027</v>
      </c>
      <c r="C14" s="24">
        <f t="shared" si="5"/>
        <v>57.432670312500015</v>
      </c>
      <c r="D14" s="24">
        <f t="shared" si="6"/>
        <v>48.315300000000015</v>
      </c>
      <c r="E14" s="24">
        <f t="shared" si="7"/>
        <v>107.72840038843745</v>
      </c>
      <c r="F14" s="12">
        <f t="shared" si="8"/>
        <v>38.782224139837481</v>
      </c>
      <c r="G14" s="12">
        <f t="shared" si="9"/>
        <v>51.709632186449973</v>
      </c>
      <c r="H14" s="12">
        <f t="shared" si="0"/>
        <v>8414.4963958108929</v>
      </c>
      <c r="I14" s="12">
        <f t="shared" si="1"/>
        <v>7703.2963752654596</v>
      </c>
      <c r="J14" s="45">
        <f t="shared" si="2"/>
        <v>16741.448922712716</v>
      </c>
    </row>
    <row r="15" spans="1:10" x14ac:dyDescent="0.35">
      <c r="A15" s="22">
        <f t="shared" si="3"/>
        <v>7</v>
      </c>
      <c r="B15" s="22">
        <f t="shared" si="4"/>
        <v>2028</v>
      </c>
      <c r="C15" s="24">
        <f t="shared" si="5"/>
        <v>60.304303828125022</v>
      </c>
      <c r="D15" s="24">
        <f t="shared" si="6"/>
        <v>53.146830000000023</v>
      </c>
      <c r="E15" s="24">
        <f t="shared" si="7"/>
        <v>109.344326394264</v>
      </c>
      <c r="F15" s="12">
        <f t="shared" si="8"/>
        <v>39.36395750193504</v>
      </c>
      <c r="G15" s="12">
        <f t="shared" si="9"/>
        <v>52.485276669246716</v>
      </c>
      <c r="H15" s="12">
        <f t="shared" si="0"/>
        <v>8967.7495338354584</v>
      </c>
      <c r="I15" s="12">
        <f t="shared" si="1"/>
        <v>8600.730402983887</v>
      </c>
      <c r="J15" s="45">
        <f t="shared" si="2"/>
        <v>18252.131810243129</v>
      </c>
    </row>
    <row r="16" spans="1:10" x14ac:dyDescent="0.35">
      <c r="A16" s="22">
        <f t="shared" si="3"/>
        <v>8</v>
      </c>
      <c r="B16" s="22">
        <f t="shared" si="4"/>
        <v>2029</v>
      </c>
      <c r="C16" s="24">
        <f t="shared" si="5"/>
        <v>63.319519019531278</v>
      </c>
      <c r="D16" s="24">
        <f t="shared" si="6"/>
        <v>58.461513000000032</v>
      </c>
      <c r="E16" s="24">
        <f t="shared" si="7"/>
        <v>110.98449129017796</v>
      </c>
      <c r="F16" s="12">
        <f t="shared" si="8"/>
        <v>39.954416864464065</v>
      </c>
      <c r="G16" s="12">
        <f t="shared" si="9"/>
        <v>53.272555819285408</v>
      </c>
      <c r="H16" s="12">
        <f t="shared" si="0"/>
        <v>9557.3790656851415</v>
      </c>
      <c r="I16" s="12">
        <f t="shared" si="1"/>
        <v>9602.71549493151</v>
      </c>
      <c r="J16" s="45">
        <f t="shared" si="2"/>
        <v>19909.513744263801</v>
      </c>
    </row>
    <row r="17" spans="1:10" x14ac:dyDescent="0.35">
      <c r="A17" s="22">
        <f t="shared" si="3"/>
        <v>9</v>
      </c>
      <c r="B17" s="22">
        <f t="shared" si="4"/>
        <v>2030</v>
      </c>
      <c r="C17" s="24">
        <f t="shared" si="5"/>
        <v>66.485494970507844</v>
      </c>
      <c r="D17" s="24">
        <f t="shared" si="6"/>
        <v>64.307664300000042</v>
      </c>
      <c r="E17" s="24">
        <f t="shared" si="7"/>
        <v>112.64925865953062</v>
      </c>
      <c r="F17" s="12">
        <f t="shared" si="8"/>
        <v>40.553733117431022</v>
      </c>
      <c r="G17" s="12">
        <f t="shared" si="9"/>
        <v>54.071644156574685</v>
      </c>
      <c r="H17" s="12">
        <f t="shared" si="0"/>
        <v>10185.776739253937</v>
      </c>
      <c r="I17" s="12">
        <f t="shared" si="1"/>
        <v>10721.43185009103</v>
      </c>
      <c r="J17" s="45">
        <f t="shared" si="2"/>
        <v>21728.721898458974</v>
      </c>
    </row>
    <row r="18" spans="1:10" ht="15" thickBot="1" x14ac:dyDescent="0.4">
      <c r="A18" s="25">
        <f t="shared" si="3"/>
        <v>10</v>
      </c>
      <c r="B18" s="25">
        <f t="shared" si="4"/>
        <v>2031</v>
      </c>
      <c r="C18" s="27">
        <f t="shared" si="5"/>
        <v>69.809769719033241</v>
      </c>
      <c r="D18" s="27">
        <f t="shared" si="6"/>
        <v>70.738430730000047</v>
      </c>
      <c r="E18" s="27">
        <f t="shared" si="7"/>
        <v>114.33899753942356</v>
      </c>
      <c r="F18" s="16">
        <f t="shared" si="8"/>
        <v>41.162039114192481</v>
      </c>
      <c r="G18" s="16">
        <f t="shared" si="9"/>
        <v>54.882718818923301</v>
      </c>
      <c r="H18" s="16">
        <f t="shared" si="0"/>
        <v>10855.491559859884</v>
      </c>
      <c r="I18" s="16">
        <f t="shared" si="1"/>
        <v>11970.478660626635</v>
      </c>
      <c r="J18" s="46">
        <f t="shared" si="2"/>
        <v>23726.513109937288</v>
      </c>
    </row>
    <row r="19" spans="1:10" x14ac:dyDescent="0.35">
      <c r="A19" s="3"/>
      <c r="D19" s="2"/>
      <c r="E19" s="2"/>
      <c r="F19" s="2"/>
      <c r="G19" s="2"/>
      <c r="H19" s="2"/>
      <c r="I19" s="2"/>
      <c r="J19" s="2"/>
    </row>
    <row r="20" spans="1:10" ht="15" thickBot="1" x14ac:dyDescent="0.4">
      <c r="A20" s="3"/>
    </row>
    <row r="21" spans="1:10" x14ac:dyDescent="0.35">
      <c r="D21" s="13"/>
      <c r="E21" s="229" t="s">
        <v>19</v>
      </c>
      <c r="F21" s="230"/>
      <c r="G21" s="230"/>
      <c r="H21" s="230"/>
      <c r="I21" s="231"/>
    </row>
    <row r="22" spans="1:10" ht="24" x14ac:dyDescent="0.35">
      <c r="D22" s="14"/>
      <c r="E22" s="17" t="s">
        <v>4</v>
      </c>
      <c r="F22" s="11" t="s">
        <v>16</v>
      </c>
      <c r="G22" s="9" t="s">
        <v>17</v>
      </c>
      <c r="H22" s="9" t="s">
        <v>7</v>
      </c>
      <c r="I22" s="42" t="s">
        <v>18</v>
      </c>
    </row>
    <row r="23" spans="1:10" x14ac:dyDescent="0.35">
      <c r="D23" s="14">
        <v>1</v>
      </c>
      <c r="E23" s="14">
        <v>2022</v>
      </c>
      <c r="F23" s="12">
        <v>5</v>
      </c>
      <c r="G23" s="12">
        <f>0.6*G9</f>
        <v>28.799999999999997</v>
      </c>
      <c r="H23" s="12">
        <v>50</v>
      </c>
      <c r="I23" s="43">
        <f>((F23*G23)+(F23*H23))</f>
        <v>394</v>
      </c>
    </row>
    <row r="24" spans="1:10" x14ac:dyDescent="0.35">
      <c r="D24" s="14">
        <v>2</v>
      </c>
      <c r="E24" s="14">
        <f>E23+1</f>
        <v>2023</v>
      </c>
      <c r="F24" s="12">
        <f>F23*1.08</f>
        <v>5.4</v>
      </c>
      <c r="G24" s="12">
        <f t="shared" ref="G24:G32" si="10">0.6*G10</f>
        <v>29.231999999999999</v>
      </c>
      <c r="H24" s="12">
        <f>H23*(1+$B$1)</f>
        <v>50.749999999999993</v>
      </c>
      <c r="I24" s="43">
        <f t="shared" ref="I24:I32" si="11">((F24*G24)+(F24*H24))</f>
        <v>431.90279999999996</v>
      </c>
    </row>
    <row r="25" spans="1:10" x14ac:dyDescent="0.35">
      <c r="D25" s="14">
        <v>3</v>
      </c>
      <c r="E25" s="14">
        <f t="shared" ref="E25:E32" si="12">E24+1</f>
        <v>2024</v>
      </c>
      <c r="F25" s="12">
        <f t="shared" ref="F25:F32" si="13">F24*1.08</f>
        <v>5.8320000000000007</v>
      </c>
      <c r="G25" s="12">
        <f t="shared" si="10"/>
        <v>29.670479999999994</v>
      </c>
      <c r="H25" s="12">
        <f t="shared" ref="H25:H32" si="14">H24*(1+$B$1)</f>
        <v>51.51124999999999</v>
      </c>
      <c r="I25" s="43">
        <f t="shared" si="11"/>
        <v>473.45184935999998</v>
      </c>
    </row>
    <row r="26" spans="1:10" x14ac:dyDescent="0.35">
      <c r="D26" s="14">
        <v>4</v>
      </c>
      <c r="E26" s="14">
        <f t="shared" si="12"/>
        <v>2025</v>
      </c>
      <c r="F26" s="12">
        <f t="shared" si="13"/>
        <v>6.298560000000001</v>
      </c>
      <c r="G26" s="12">
        <f t="shared" si="10"/>
        <v>30.115537199999991</v>
      </c>
      <c r="H26" s="12">
        <f t="shared" si="14"/>
        <v>52.283918749999984</v>
      </c>
      <c r="I26" s="43">
        <f t="shared" si="11"/>
        <v>518.99791726843193</v>
      </c>
    </row>
    <row r="27" spans="1:10" x14ac:dyDescent="0.35">
      <c r="D27" s="14">
        <v>5</v>
      </c>
      <c r="E27" s="14">
        <f t="shared" si="12"/>
        <v>2026</v>
      </c>
      <c r="F27" s="12">
        <f t="shared" si="13"/>
        <v>6.8024448000000017</v>
      </c>
      <c r="G27" s="12">
        <f t="shared" si="10"/>
        <v>30.567270257999986</v>
      </c>
      <c r="H27" s="12">
        <f t="shared" si="14"/>
        <v>53.068177531249979</v>
      </c>
      <c r="I27" s="43">
        <f t="shared" si="11"/>
        <v>568.92551690965513</v>
      </c>
    </row>
    <row r="28" spans="1:10" x14ac:dyDescent="0.35">
      <c r="D28" s="14">
        <v>6</v>
      </c>
      <c r="E28" s="14">
        <f t="shared" si="12"/>
        <v>2027</v>
      </c>
      <c r="F28" s="12">
        <f t="shared" si="13"/>
        <v>7.3466403840000023</v>
      </c>
      <c r="G28" s="12">
        <f t="shared" si="10"/>
        <v>31.025779311869982</v>
      </c>
      <c r="H28" s="12">
        <f t="shared" si="14"/>
        <v>53.864200194218725</v>
      </c>
      <c r="I28" s="43">
        <f t="shared" si="11"/>
        <v>623.6561516363638</v>
      </c>
    </row>
    <row r="29" spans="1:10" x14ac:dyDescent="0.35">
      <c r="D29" s="14">
        <v>7</v>
      </c>
      <c r="E29" s="14">
        <f t="shared" si="12"/>
        <v>2028</v>
      </c>
      <c r="F29" s="12">
        <f t="shared" si="13"/>
        <v>7.9343716147200034</v>
      </c>
      <c r="G29" s="12">
        <f t="shared" si="10"/>
        <v>31.491166001548027</v>
      </c>
      <c r="H29" s="12">
        <f t="shared" si="14"/>
        <v>54.672163197132001</v>
      </c>
      <c r="I29" s="43">
        <f t="shared" si="11"/>
        <v>683.65187342378204</v>
      </c>
    </row>
    <row r="30" spans="1:10" x14ac:dyDescent="0.35">
      <c r="D30" s="14">
        <v>8</v>
      </c>
      <c r="E30" s="14">
        <f t="shared" si="12"/>
        <v>2029</v>
      </c>
      <c r="F30" s="12">
        <f t="shared" si="13"/>
        <v>8.5691213438976046</v>
      </c>
      <c r="G30" s="12">
        <f t="shared" si="10"/>
        <v>31.963533491571244</v>
      </c>
      <c r="H30" s="12">
        <f t="shared" si="14"/>
        <v>55.492245645088978</v>
      </c>
      <c r="I30" s="43">
        <f t="shared" si="11"/>
        <v>749.41918364714991</v>
      </c>
    </row>
    <row r="31" spans="1:10" x14ac:dyDescent="0.35">
      <c r="D31" s="14">
        <v>9</v>
      </c>
      <c r="E31" s="14">
        <f t="shared" si="12"/>
        <v>2030</v>
      </c>
      <c r="F31" s="12">
        <f t="shared" si="13"/>
        <v>9.2546510514094145</v>
      </c>
      <c r="G31" s="12">
        <f t="shared" si="10"/>
        <v>32.442986493944808</v>
      </c>
      <c r="H31" s="12">
        <f t="shared" si="14"/>
        <v>56.324629329765308</v>
      </c>
      <c r="I31" s="43">
        <f t="shared" si="11"/>
        <v>821.51330911400578</v>
      </c>
    </row>
    <row r="32" spans="1:10" ht="15" thickBot="1" x14ac:dyDescent="0.4">
      <c r="D32" s="15">
        <v>10</v>
      </c>
      <c r="E32" s="15">
        <f t="shared" si="12"/>
        <v>2031</v>
      </c>
      <c r="F32" s="16">
        <f t="shared" si="13"/>
        <v>9.9950231355221675</v>
      </c>
      <c r="G32" s="16">
        <f t="shared" si="10"/>
        <v>32.929631291353978</v>
      </c>
      <c r="H32" s="16">
        <f t="shared" si="14"/>
        <v>57.16949876971178</v>
      </c>
      <c r="I32" s="44">
        <f t="shared" si="11"/>
        <v>900.54288945077315</v>
      </c>
    </row>
    <row r="35" spans="1:10" x14ac:dyDescent="0.35">
      <c r="F35" s="31" t="s">
        <v>20</v>
      </c>
    </row>
    <row r="36" spans="1:10" ht="15" thickBot="1" x14ac:dyDescent="0.4">
      <c r="C36" s="2" t="s">
        <v>13</v>
      </c>
      <c r="D36" s="2" t="s">
        <v>14</v>
      </c>
    </row>
    <row r="37" spans="1:10" ht="15" thickBot="1" x14ac:dyDescent="0.4">
      <c r="B37" t="s">
        <v>2</v>
      </c>
      <c r="C37" s="10">
        <v>0.05</v>
      </c>
      <c r="D37" s="10">
        <v>0.08</v>
      </c>
      <c r="G37" s="35"/>
    </row>
    <row r="38" spans="1:10" ht="15" thickBot="1" x14ac:dyDescent="0.4"/>
    <row r="39" spans="1:10" ht="15" thickBot="1" x14ac:dyDescent="0.4">
      <c r="A39" s="37"/>
      <c r="B39" s="232" t="s">
        <v>21</v>
      </c>
      <c r="C39" s="232"/>
      <c r="D39" s="232"/>
      <c r="E39" s="232"/>
      <c r="F39" s="232"/>
      <c r="G39" s="232"/>
      <c r="H39" s="232"/>
      <c r="I39" s="232"/>
      <c r="J39" s="233"/>
    </row>
    <row r="40" spans="1:10" ht="43.5" x14ac:dyDescent="0.35">
      <c r="A40" s="38"/>
      <c r="B40" s="36" t="s">
        <v>4</v>
      </c>
      <c r="C40" s="32" t="s">
        <v>5</v>
      </c>
      <c r="D40" s="32" t="s">
        <v>6</v>
      </c>
      <c r="E40" s="32" t="s">
        <v>7</v>
      </c>
      <c r="F40" s="33" t="s">
        <v>8</v>
      </c>
      <c r="G40" s="33" t="s">
        <v>9</v>
      </c>
      <c r="H40" s="34" t="s">
        <v>10</v>
      </c>
      <c r="I40" s="34" t="s">
        <v>11</v>
      </c>
      <c r="J40" s="47" t="s">
        <v>22</v>
      </c>
    </row>
    <row r="41" spans="1:10" x14ac:dyDescent="0.35">
      <c r="A41" s="38">
        <v>1</v>
      </c>
      <c r="B41" s="23">
        <v>2022</v>
      </c>
      <c r="C41" s="24">
        <v>45</v>
      </c>
      <c r="D41" s="24">
        <v>30</v>
      </c>
      <c r="E41" s="23">
        <v>100</v>
      </c>
      <c r="F41" s="12">
        <v>36</v>
      </c>
      <c r="G41" s="12">
        <v>48</v>
      </c>
      <c r="H41" s="12">
        <f>((C41*E41)+(C41*F41))</f>
        <v>6120</v>
      </c>
      <c r="I41" s="12">
        <f>((D41*E41)+(D41*G41))</f>
        <v>4440</v>
      </c>
      <c r="J41" s="40">
        <f>H41+I41</f>
        <v>10560</v>
      </c>
    </row>
    <row r="42" spans="1:10" x14ac:dyDescent="0.35">
      <c r="A42" s="38">
        <v>2</v>
      </c>
      <c r="B42" s="23">
        <f>B41+1</f>
        <v>2023</v>
      </c>
      <c r="C42" s="24">
        <f>C41*(1+$C$37)</f>
        <v>47.25</v>
      </c>
      <c r="D42" s="24">
        <f>D41*(1+$D$37)</f>
        <v>32.400000000000006</v>
      </c>
      <c r="E42" s="24">
        <f>E41*(1+$B$1)</f>
        <v>101.49999999999999</v>
      </c>
      <c r="F42" s="12">
        <f>F41*(1+$B$1)</f>
        <v>36.54</v>
      </c>
      <c r="G42" s="12">
        <f>G41*(1+$B$1)</f>
        <v>48.72</v>
      </c>
      <c r="H42" s="12">
        <f t="shared" ref="H42:H50" si="15">((C42*E42)+(C42*F42))</f>
        <v>6522.3899999999994</v>
      </c>
      <c r="I42" s="12">
        <f t="shared" ref="I42:I50" si="16">((D42*E42)+(D42*G42))</f>
        <v>4867.1280000000006</v>
      </c>
      <c r="J42" s="40">
        <f t="shared" ref="J42:J50" si="17">H42+I42</f>
        <v>11389.518</v>
      </c>
    </row>
    <row r="43" spans="1:10" x14ac:dyDescent="0.35">
      <c r="A43" s="38">
        <v>3</v>
      </c>
      <c r="B43" s="23">
        <f t="shared" ref="B43:B50" si="18">B42+1</f>
        <v>2024</v>
      </c>
      <c r="C43" s="24">
        <f t="shared" ref="C43:C50" si="19">C42*(1+$C$37)</f>
        <v>49.612500000000004</v>
      </c>
      <c r="D43" s="24">
        <f t="shared" ref="D43:D50" si="20">D42*(1+$D$37)</f>
        <v>34.992000000000012</v>
      </c>
      <c r="E43" s="24">
        <f t="shared" ref="E43:G50" si="21">E42*(1+$B$1)</f>
        <v>103.02249999999998</v>
      </c>
      <c r="F43" s="12">
        <f t="shared" si="21"/>
        <v>37.088099999999997</v>
      </c>
      <c r="G43" s="12">
        <f t="shared" si="21"/>
        <v>49.450799999999994</v>
      </c>
      <c r="H43" s="12">
        <f t="shared" si="15"/>
        <v>6951.2371424999992</v>
      </c>
      <c r="I43" s="12">
        <f t="shared" si="16"/>
        <v>5335.3457136000006</v>
      </c>
      <c r="J43" s="40">
        <f t="shared" si="17"/>
        <v>12286.5828561</v>
      </c>
    </row>
    <row r="44" spans="1:10" x14ac:dyDescent="0.35">
      <c r="A44" s="38">
        <v>4</v>
      </c>
      <c r="B44" s="23">
        <f t="shared" si="18"/>
        <v>2025</v>
      </c>
      <c r="C44" s="24">
        <f t="shared" si="19"/>
        <v>52.093125000000008</v>
      </c>
      <c r="D44" s="24">
        <f t="shared" si="20"/>
        <v>37.791360000000012</v>
      </c>
      <c r="E44" s="24">
        <f t="shared" si="21"/>
        <v>104.56783749999997</v>
      </c>
      <c r="F44" s="12">
        <f t="shared" si="21"/>
        <v>37.644421499999993</v>
      </c>
      <c r="G44" s="12">
        <f t="shared" si="21"/>
        <v>50.192561999999988</v>
      </c>
      <c r="H44" s="12">
        <f t="shared" si="15"/>
        <v>7408.2809846193741</v>
      </c>
      <c r="I44" s="12">
        <f t="shared" si="16"/>
        <v>5848.6059712483202</v>
      </c>
      <c r="J44" s="40">
        <f t="shared" si="17"/>
        <v>13256.886955867694</v>
      </c>
    </row>
    <row r="45" spans="1:10" x14ac:dyDescent="0.35">
      <c r="A45" s="38">
        <v>5</v>
      </c>
      <c r="B45" s="23">
        <f t="shared" si="18"/>
        <v>2026</v>
      </c>
      <c r="C45" s="24">
        <f t="shared" si="19"/>
        <v>54.697781250000013</v>
      </c>
      <c r="D45" s="24">
        <f t="shared" si="20"/>
        <v>40.814668800000014</v>
      </c>
      <c r="E45" s="24">
        <f t="shared" si="21"/>
        <v>106.13635506249996</v>
      </c>
      <c r="F45" s="12">
        <f t="shared" si="21"/>
        <v>38.209087822499988</v>
      </c>
      <c r="G45" s="12">
        <f t="shared" si="21"/>
        <v>50.94545042999998</v>
      </c>
      <c r="H45" s="12">
        <f t="shared" si="15"/>
        <v>7895.3754593580979</v>
      </c>
      <c r="I45" s="12">
        <f t="shared" si="16"/>
        <v>6411.2418656824084</v>
      </c>
      <c r="J45" s="40">
        <f t="shared" si="17"/>
        <v>14306.617325040506</v>
      </c>
    </row>
    <row r="46" spans="1:10" x14ac:dyDescent="0.35">
      <c r="A46" s="38">
        <v>6</v>
      </c>
      <c r="B46" s="23">
        <f t="shared" si="18"/>
        <v>2027</v>
      </c>
      <c r="C46" s="24">
        <f t="shared" si="19"/>
        <v>57.432670312500015</v>
      </c>
      <c r="D46" s="24">
        <f t="shared" si="20"/>
        <v>44.079842304000017</v>
      </c>
      <c r="E46" s="24">
        <f t="shared" si="21"/>
        <v>107.72840038843745</v>
      </c>
      <c r="F46" s="12">
        <f t="shared" si="21"/>
        <v>38.782224139837481</v>
      </c>
      <c r="G46" s="12">
        <f t="shared" si="21"/>
        <v>51.709632186449973</v>
      </c>
      <c r="H46" s="12">
        <f t="shared" si="15"/>
        <v>8414.4963958108929</v>
      </c>
      <c r="I46" s="12">
        <f t="shared" si="16"/>
        <v>7028.0033331610557</v>
      </c>
      <c r="J46" s="40">
        <f t="shared" si="17"/>
        <v>15442.499728971949</v>
      </c>
    </row>
    <row r="47" spans="1:10" x14ac:dyDescent="0.35">
      <c r="A47" s="38">
        <v>7</v>
      </c>
      <c r="B47" s="23">
        <f t="shared" si="18"/>
        <v>2028</v>
      </c>
      <c r="C47" s="24">
        <f t="shared" si="19"/>
        <v>60.304303828125022</v>
      </c>
      <c r="D47" s="24">
        <f t="shared" si="20"/>
        <v>47.60622968832002</v>
      </c>
      <c r="E47" s="24">
        <f t="shared" si="21"/>
        <v>109.344326394264</v>
      </c>
      <c r="F47" s="12">
        <f t="shared" si="21"/>
        <v>39.36395750193504</v>
      </c>
      <c r="G47" s="12">
        <f t="shared" si="21"/>
        <v>52.485276669246716</v>
      </c>
      <c r="H47" s="12">
        <f t="shared" si="15"/>
        <v>8967.7495338354584</v>
      </c>
      <c r="I47" s="12">
        <f t="shared" si="16"/>
        <v>7704.0972538111491</v>
      </c>
      <c r="J47" s="40">
        <f t="shared" si="17"/>
        <v>16671.846787646609</v>
      </c>
    </row>
    <row r="48" spans="1:10" x14ac:dyDescent="0.35">
      <c r="A48" s="38">
        <v>8</v>
      </c>
      <c r="B48" s="23">
        <f t="shared" si="18"/>
        <v>2029</v>
      </c>
      <c r="C48" s="24">
        <f t="shared" si="19"/>
        <v>63.319519019531278</v>
      </c>
      <c r="D48" s="24">
        <f t="shared" si="20"/>
        <v>51.414728063385624</v>
      </c>
      <c r="E48" s="24">
        <f t="shared" si="21"/>
        <v>110.98449129017796</v>
      </c>
      <c r="F48" s="12">
        <f t="shared" si="21"/>
        <v>39.954416864464065</v>
      </c>
      <c r="G48" s="12">
        <f t="shared" si="21"/>
        <v>53.272555819285408</v>
      </c>
      <c r="H48" s="12">
        <f t="shared" si="15"/>
        <v>9557.3790656851415</v>
      </c>
      <c r="I48" s="12">
        <f t="shared" si="16"/>
        <v>8445.2314096277805</v>
      </c>
      <c r="J48" s="40">
        <f t="shared" si="17"/>
        <v>18002.610475312922</v>
      </c>
    </row>
    <row r="49" spans="1:10" x14ac:dyDescent="0.35">
      <c r="A49" s="38">
        <v>9</v>
      </c>
      <c r="B49" s="23">
        <f t="shared" si="18"/>
        <v>2030</v>
      </c>
      <c r="C49" s="24">
        <f t="shared" si="19"/>
        <v>66.485494970507844</v>
      </c>
      <c r="D49" s="24">
        <f t="shared" si="20"/>
        <v>55.52790630845648</v>
      </c>
      <c r="E49" s="24">
        <f t="shared" si="21"/>
        <v>112.64925865953062</v>
      </c>
      <c r="F49" s="12">
        <f t="shared" si="21"/>
        <v>40.553733117431022</v>
      </c>
      <c r="G49" s="12">
        <f t="shared" si="21"/>
        <v>54.071644156574685</v>
      </c>
      <c r="H49" s="12">
        <f t="shared" si="15"/>
        <v>10185.776739253937</v>
      </c>
      <c r="I49" s="12">
        <f t="shared" si="16"/>
        <v>9257.662671233973</v>
      </c>
      <c r="J49" s="40">
        <f t="shared" si="17"/>
        <v>19443.43941048791</v>
      </c>
    </row>
    <row r="50" spans="1:10" ht="15" thickBot="1" x14ac:dyDescent="0.4">
      <c r="A50" s="39">
        <v>10</v>
      </c>
      <c r="B50" s="26">
        <f t="shared" si="18"/>
        <v>2031</v>
      </c>
      <c r="C50" s="27">
        <f t="shared" si="19"/>
        <v>69.809769719033241</v>
      </c>
      <c r="D50" s="27">
        <f t="shared" si="20"/>
        <v>59.970138813133005</v>
      </c>
      <c r="E50" s="27">
        <f t="shared" si="21"/>
        <v>114.33899753942356</v>
      </c>
      <c r="F50" s="16">
        <f t="shared" si="21"/>
        <v>41.162039114192481</v>
      </c>
      <c r="G50" s="16">
        <f t="shared" si="21"/>
        <v>54.882718818923301</v>
      </c>
      <c r="H50" s="16">
        <f t="shared" si="15"/>
        <v>10855.491559859884</v>
      </c>
      <c r="I50" s="16">
        <f t="shared" si="16"/>
        <v>10148.249820206682</v>
      </c>
      <c r="J50" s="41">
        <f t="shared" si="17"/>
        <v>21003.741380066567</v>
      </c>
    </row>
    <row r="54" spans="1:10" x14ac:dyDescent="0.35">
      <c r="A54" s="48" t="s">
        <v>24</v>
      </c>
      <c r="B54" s="48"/>
      <c r="C54" s="48"/>
      <c r="D54" t="s">
        <v>23</v>
      </c>
    </row>
  </sheetData>
  <mergeCells count="2">
    <mergeCell ref="E21:I21"/>
    <mergeCell ref="B39:J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058C-DEBC-46D6-98E4-85643760C8E9}">
  <dimension ref="A1:F28"/>
  <sheetViews>
    <sheetView workbookViewId="0">
      <selection activeCell="C16" sqref="C16"/>
    </sheetView>
  </sheetViews>
  <sheetFormatPr defaultRowHeight="14.5" x14ac:dyDescent="0.35"/>
  <cols>
    <col min="1" max="1" width="13.54296875" customWidth="1"/>
    <col min="3" max="3" width="12" customWidth="1"/>
    <col min="4" max="4" width="11.36328125" customWidth="1"/>
    <col min="5" max="5" width="14.54296875" customWidth="1"/>
    <col min="6" max="6" width="12.1796875" customWidth="1"/>
  </cols>
  <sheetData>
    <row r="1" spans="1:6" x14ac:dyDescent="0.35">
      <c r="A1" s="49" t="s">
        <v>25</v>
      </c>
      <c r="B1" s="49"/>
    </row>
    <row r="3" spans="1:6" x14ac:dyDescent="0.35">
      <c r="A3" t="s">
        <v>26</v>
      </c>
      <c r="C3" s="1">
        <v>1.4999999999999999E-2</v>
      </c>
    </row>
    <row r="5" spans="1:6" ht="36" customHeight="1" x14ac:dyDescent="0.35">
      <c r="A5" s="50" t="s">
        <v>27</v>
      </c>
      <c r="C5" s="51">
        <v>0.65</v>
      </c>
    </row>
    <row r="7" spans="1:6" ht="42.5" customHeight="1" x14ac:dyDescent="0.35">
      <c r="A7" s="55"/>
      <c r="B7" s="52" t="s">
        <v>4</v>
      </c>
      <c r="C7" s="53" t="s">
        <v>28</v>
      </c>
      <c r="D7" s="54" t="s">
        <v>29</v>
      </c>
      <c r="E7" s="53" t="s">
        <v>30</v>
      </c>
      <c r="F7" s="53" t="s">
        <v>31</v>
      </c>
    </row>
    <row r="8" spans="1:6" x14ac:dyDescent="0.35">
      <c r="A8" s="55">
        <v>0</v>
      </c>
      <c r="B8" s="55">
        <v>2021</v>
      </c>
      <c r="C8" s="55">
        <v>30</v>
      </c>
      <c r="D8" s="56">
        <v>0.65</v>
      </c>
      <c r="E8" s="57">
        <v>0</v>
      </c>
      <c r="F8" s="58">
        <v>0</v>
      </c>
    </row>
    <row r="9" spans="1:6" x14ac:dyDescent="0.35">
      <c r="A9" s="55">
        <f>A8+1</f>
        <v>1</v>
      </c>
      <c r="B9" s="55">
        <f>B8+1</f>
        <v>2022</v>
      </c>
      <c r="C9" s="55">
        <f>C8+5</f>
        <v>35</v>
      </c>
      <c r="D9" s="56">
        <f>(C9*D8)/C8</f>
        <v>0.7583333333333333</v>
      </c>
      <c r="E9" s="57">
        <v>0</v>
      </c>
      <c r="F9" s="58">
        <v>600</v>
      </c>
    </row>
    <row r="10" spans="1:6" x14ac:dyDescent="0.35">
      <c r="A10" s="55">
        <f t="shared" ref="A10:A28" si="0">A9+1</f>
        <v>2</v>
      </c>
      <c r="B10" s="55">
        <f t="shared" ref="B10:B28" si="1">B9+1</f>
        <v>2023</v>
      </c>
      <c r="C10" s="55">
        <f>C9+(C9*8%)</f>
        <v>37.799999999999997</v>
      </c>
      <c r="D10" s="56">
        <f t="shared" ref="D10:D28" si="2">(C10*D9)/C9</f>
        <v>0.81899999999999984</v>
      </c>
      <c r="E10" s="57">
        <v>0</v>
      </c>
      <c r="F10" s="58">
        <f>F9*(1+$C$3)</f>
        <v>608.99999999999989</v>
      </c>
    </row>
    <row r="11" spans="1:6" x14ac:dyDescent="0.35">
      <c r="A11" s="55">
        <f t="shared" si="0"/>
        <v>3</v>
      </c>
      <c r="B11" s="55">
        <f t="shared" si="1"/>
        <v>2024</v>
      </c>
      <c r="C11" s="59">
        <f t="shared" ref="C11:C28" si="3">C10+(C10*8%)</f>
        <v>40.823999999999998</v>
      </c>
      <c r="D11" s="56">
        <f t="shared" si="2"/>
        <v>0.88451999999999975</v>
      </c>
      <c r="E11" s="57">
        <v>0</v>
      </c>
      <c r="F11" s="58">
        <f t="shared" ref="F11:F28" si="4">F10*(1+$C$3)</f>
        <v>618.13499999999988</v>
      </c>
    </row>
    <row r="12" spans="1:6" x14ac:dyDescent="0.35">
      <c r="A12" s="55">
        <f t="shared" si="0"/>
        <v>4</v>
      </c>
      <c r="B12" s="55">
        <f t="shared" si="1"/>
        <v>2025</v>
      </c>
      <c r="C12" s="59">
        <f t="shared" si="3"/>
        <v>44.089919999999999</v>
      </c>
      <c r="D12" s="56">
        <f t="shared" si="2"/>
        <v>0.95528159999999973</v>
      </c>
      <c r="E12" s="57">
        <v>0</v>
      </c>
      <c r="F12" s="58">
        <f t="shared" si="4"/>
        <v>627.40702499999986</v>
      </c>
    </row>
    <row r="13" spans="1:6" x14ac:dyDescent="0.35">
      <c r="A13" s="55">
        <f t="shared" si="0"/>
        <v>5</v>
      </c>
      <c r="B13" s="55">
        <f t="shared" si="1"/>
        <v>2026</v>
      </c>
      <c r="C13" s="59">
        <f t="shared" si="3"/>
        <v>47.617113599999996</v>
      </c>
      <c r="D13" s="56">
        <f t="shared" si="2"/>
        <v>1.0317041279999997</v>
      </c>
      <c r="E13" s="57">
        <v>636.81813037499978</v>
      </c>
      <c r="F13" s="58">
        <f t="shared" si="4"/>
        <v>636.81813037499978</v>
      </c>
    </row>
    <row r="14" spans="1:6" x14ac:dyDescent="0.35">
      <c r="A14" s="55">
        <f t="shared" si="0"/>
        <v>6</v>
      </c>
      <c r="B14" s="55">
        <f t="shared" si="1"/>
        <v>2027</v>
      </c>
      <c r="C14" s="59">
        <f t="shared" si="3"/>
        <v>51.426482687999993</v>
      </c>
      <c r="D14" s="56">
        <f t="shared" si="2"/>
        <v>1.1142404582399996</v>
      </c>
      <c r="E14" s="57">
        <v>646.37040233062476</v>
      </c>
      <c r="F14" s="58">
        <f t="shared" si="4"/>
        <v>646.37040233062476</v>
      </c>
    </row>
    <row r="15" spans="1:6" x14ac:dyDescent="0.35">
      <c r="A15" s="55">
        <f t="shared" si="0"/>
        <v>7</v>
      </c>
      <c r="B15" s="55">
        <f t="shared" si="1"/>
        <v>2028</v>
      </c>
      <c r="C15" s="59">
        <f t="shared" si="3"/>
        <v>55.540601303039992</v>
      </c>
      <c r="D15" s="56">
        <f t="shared" si="2"/>
        <v>1.2033796948991997</v>
      </c>
      <c r="E15" s="57">
        <v>656.06595836558404</v>
      </c>
      <c r="F15" s="58">
        <f t="shared" si="4"/>
        <v>656.06595836558404</v>
      </c>
    </row>
    <row r="16" spans="1:6" x14ac:dyDescent="0.35">
      <c r="A16" s="55">
        <f t="shared" si="0"/>
        <v>8</v>
      </c>
      <c r="B16" s="55">
        <f t="shared" si="1"/>
        <v>2029</v>
      </c>
      <c r="C16" s="59">
        <f t="shared" si="3"/>
        <v>59.983849407283188</v>
      </c>
      <c r="D16" s="56">
        <f t="shared" si="2"/>
        <v>1.2996500704911356</v>
      </c>
      <c r="E16" s="57">
        <v>665.90694774106771</v>
      </c>
      <c r="F16" s="58">
        <f t="shared" si="4"/>
        <v>665.90694774106771</v>
      </c>
    </row>
    <row r="17" spans="1:6" x14ac:dyDescent="0.35">
      <c r="A17" s="55">
        <f t="shared" si="0"/>
        <v>9</v>
      </c>
      <c r="B17" s="55">
        <f t="shared" si="1"/>
        <v>2030</v>
      </c>
      <c r="C17" s="59">
        <f t="shared" si="3"/>
        <v>64.782557359865848</v>
      </c>
      <c r="D17" s="56">
        <f t="shared" si="2"/>
        <v>1.4036220761304266</v>
      </c>
      <c r="E17" s="57">
        <v>675.89555195718367</v>
      </c>
      <c r="F17" s="58">
        <f t="shared" si="4"/>
        <v>675.89555195718367</v>
      </c>
    </row>
    <row r="18" spans="1:6" x14ac:dyDescent="0.35">
      <c r="A18" s="55">
        <f t="shared" si="0"/>
        <v>10</v>
      </c>
      <c r="B18" s="55">
        <f t="shared" si="1"/>
        <v>2031</v>
      </c>
      <c r="C18" s="59">
        <f t="shared" si="3"/>
        <v>69.965161948655123</v>
      </c>
      <c r="D18" s="56">
        <f t="shared" si="2"/>
        <v>1.5159118422208608</v>
      </c>
      <c r="E18" s="57">
        <v>686.03398523654141</v>
      </c>
      <c r="F18" s="58">
        <f t="shared" si="4"/>
        <v>686.03398523654141</v>
      </c>
    </row>
    <row r="19" spans="1:6" x14ac:dyDescent="0.35">
      <c r="A19" s="55">
        <f t="shared" si="0"/>
        <v>11</v>
      </c>
      <c r="B19" s="55">
        <f t="shared" si="1"/>
        <v>2032</v>
      </c>
      <c r="C19" s="59">
        <f t="shared" si="3"/>
        <v>75.562374904547539</v>
      </c>
      <c r="D19" s="56">
        <f t="shared" si="2"/>
        <v>1.6371847895985299</v>
      </c>
      <c r="E19" s="57">
        <v>696.3244950150895</v>
      </c>
      <c r="F19" s="58">
        <f t="shared" si="4"/>
        <v>696.3244950150895</v>
      </c>
    </row>
    <row r="20" spans="1:6" x14ac:dyDescent="0.35">
      <c r="A20" s="55">
        <f t="shared" si="0"/>
        <v>12</v>
      </c>
      <c r="B20" s="55">
        <f t="shared" si="1"/>
        <v>2033</v>
      </c>
      <c r="C20" s="59">
        <f t="shared" si="3"/>
        <v>81.607364896911349</v>
      </c>
      <c r="D20" s="56">
        <f t="shared" si="2"/>
        <v>1.7681595727664126</v>
      </c>
      <c r="E20" s="57">
        <v>706.76936244031572</v>
      </c>
      <c r="F20" s="58">
        <f t="shared" si="4"/>
        <v>706.76936244031572</v>
      </c>
    </row>
    <row r="21" spans="1:6" x14ac:dyDescent="0.35">
      <c r="A21" s="55">
        <f t="shared" si="0"/>
        <v>13</v>
      </c>
      <c r="B21" s="55">
        <f t="shared" si="1"/>
        <v>2034</v>
      </c>
      <c r="C21" s="59">
        <f t="shared" si="3"/>
        <v>88.135954088664263</v>
      </c>
      <c r="D21" s="56">
        <f t="shared" si="2"/>
        <v>1.9096123385877257</v>
      </c>
      <c r="E21" s="57">
        <v>717.37090287692035</v>
      </c>
      <c r="F21" s="58">
        <f t="shared" si="4"/>
        <v>717.37090287692035</v>
      </c>
    </row>
    <row r="22" spans="1:6" x14ac:dyDescent="0.35">
      <c r="A22" s="55">
        <f t="shared" si="0"/>
        <v>14</v>
      </c>
      <c r="B22" s="55">
        <f t="shared" si="1"/>
        <v>2035</v>
      </c>
      <c r="C22" s="59">
        <f t="shared" si="3"/>
        <v>95.186830415757399</v>
      </c>
      <c r="D22" s="56">
        <f t="shared" si="2"/>
        <v>2.0623813256747439</v>
      </c>
      <c r="E22" s="57">
        <v>728.13146642007405</v>
      </c>
      <c r="F22" s="58">
        <f t="shared" si="4"/>
        <v>728.13146642007405</v>
      </c>
    </row>
    <row r="23" spans="1:6" x14ac:dyDescent="0.35">
      <c r="A23" s="55">
        <f t="shared" si="0"/>
        <v>15</v>
      </c>
      <c r="B23" s="55">
        <f t="shared" si="1"/>
        <v>2036</v>
      </c>
      <c r="C23" s="59">
        <f t="shared" si="3"/>
        <v>102.80177684901798</v>
      </c>
      <c r="D23" s="56">
        <f t="shared" si="2"/>
        <v>2.2273718317287234</v>
      </c>
      <c r="E23" s="57">
        <v>739.05343841637512</v>
      </c>
      <c r="F23" s="58">
        <f t="shared" si="4"/>
        <v>739.05343841637512</v>
      </c>
    </row>
    <row r="24" spans="1:6" x14ac:dyDescent="0.35">
      <c r="A24" s="55">
        <f t="shared" si="0"/>
        <v>16</v>
      </c>
      <c r="B24" s="55">
        <f t="shared" si="1"/>
        <v>2037</v>
      </c>
      <c r="C24" s="59">
        <f t="shared" si="3"/>
        <v>111.02591899693942</v>
      </c>
      <c r="D24" s="56">
        <f t="shared" si="2"/>
        <v>2.4055615782670214</v>
      </c>
      <c r="E24" s="57">
        <v>750.13923999262067</v>
      </c>
      <c r="F24" s="58">
        <f t="shared" si="4"/>
        <v>750.13923999262067</v>
      </c>
    </row>
    <row r="25" spans="1:6" x14ac:dyDescent="0.35">
      <c r="A25" s="55">
        <f t="shared" si="0"/>
        <v>17</v>
      </c>
      <c r="B25" s="55">
        <f t="shared" si="1"/>
        <v>2038</v>
      </c>
      <c r="C25" s="59">
        <f t="shared" si="3"/>
        <v>119.90799251669458</v>
      </c>
      <c r="D25" s="56">
        <f t="shared" si="2"/>
        <v>2.5980065045283833</v>
      </c>
      <c r="E25" s="57">
        <v>761.39132859250992</v>
      </c>
      <c r="F25" s="58">
        <f t="shared" si="4"/>
        <v>761.39132859250992</v>
      </c>
    </row>
    <row r="26" spans="1:6" x14ac:dyDescent="0.35">
      <c r="A26" s="55">
        <f>A25+1</f>
        <v>18</v>
      </c>
      <c r="B26" s="55">
        <f t="shared" si="1"/>
        <v>2039</v>
      </c>
      <c r="C26" s="59">
        <f t="shared" si="3"/>
        <v>129.50063191803014</v>
      </c>
      <c r="D26" s="56">
        <f t="shared" si="2"/>
        <v>2.8058470248906535</v>
      </c>
      <c r="E26" s="57">
        <v>772.81219852139748</v>
      </c>
      <c r="F26" s="58">
        <f t="shared" si="4"/>
        <v>772.81219852139748</v>
      </c>
    </row>
    <row r="27" spans="1:6" x14ac:dyDescent="0.35">
      <c r="A27" s="55">
        <f t="shared" si="0"/>
        <v>19</v>
      </c>
      <c r="B27" s="55">
        <f t="shared" si="1"/>
        <v>2040</v>
      </c>
      <c r="C27" s="59">
        <f t="shared" si="3"/>
        <v>139.86068247147256</v>
      </c>
      <c r="D27" s="56">
        <f t="shared" si="2"/>
        <v>3.030314786881906</v>
      </c>
      <c r="E27" s="57">
        <v>784.4043814992184</v>
      </c>
      <c r="F27" s="58">
        <f t="shared" si="4"/>
        <v>784.4043814992184</v>
      </c>
    </row>
    <row r="28" spans="1:6" x14ac:dyDescent="0.35">
      <c r="A28" s="55">
        <f t="shared" si="0"/>
        <v>20</v>
      </c>
      <c r="B28" s="55">
        <f t="shared" si="1"/>
        <v>2041</v>
      </c>
      <c r="C28" s="59">
        <f t="shared" si="3"/>
        <v>151.04953706919036</v>
      </c>
      <c r="D28" s="56">
        <f t="shared" si="2"/>
        <v>3.2727399698324584</v>
      </c>
      <c r="E28" s="57">
        <v>796.17044722170658</v>
      </c>
      <c r="F28" s="58">
        <f t="shared" si="4"/>
        <v>796.17044722170658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FF0F-EE08-474F-97F4-DC299610A5DE}">
  <dimension ref="A1:J86"/>
  <sheetViews>
    <sheetView zoomScale="85" zoomScaleNormal="85" workbookViewId="0">
      <selection activeCell="H37" sqref="H37"/>
    </sheetView>
  </sheetViews>
  <sheetFormatPr defaultRowHeight="14.5" x14ac:dyDescent="0.35"/>
  <cols>
    <col min="2" max="2" width="19.7265625" customWidth="1"/>
    <col min="3" max="3" width="18.1796875" customWidth="1"/>
    <col min="4" max="4" width="17.08984375" customWidth="1"/>
  </cols>
  <sheetData>
    <row r="1" spans="1:7" ht="15" thickBot="1" x14ac:dyDescent="0.4"/>
    <row r="2" spans="1:7" ht="37" customHeight="1" thickBot="1" x14ac:dyDescent="0.4">
      <c r="A2">
        <v>1</v>
      </c>
      <c r="B2" s="85" t="s">
        <v>4</v>
      </c>
      <c r="C2" s="86" t="s">
        <v>32</v>
      </c>
      <c r="D2" s="63"/>
      <c r="E2" s="63"/>
      <c r="F2" s="65" t="s">
        <v>4</v>
      </c>
      <c r="G2" s="70" t="s">
        <v>33</v>
      </c>
    </row>
    <row r="3" spans="1:7" x14ac:dyDescent="0.35">
      <c r="B3" s="87">
        <v>0</v>
      </c>
      <c r="C3" s="81">
        <v>400</v>
      </c>
      <c r="D3" s="63"/>
      <c r="E3" s="63"/>
      <c r="F3" s="65">
        <v>0</v>
      </c>
      <c r="G3" s="68">
        <v>0</v>
      </c>
    </row>
    <row r="4" spans="1:7" x14ac:dyDescent="0.35">
      <c r="B4" s="87">
        <v>1</v>
      </c>
      <c r="C4" s="82">
        <f>C3*1.05</f>
        <v>420</v>
      </c>
      <c r="D4" s="63"/>
      <c r="E4" s="63"/>
      <c r="F4" s="71">
        <v>1</v>
      </c>
      <c r="G4" s="74">
        <v>40</v>
      </c>
    </row>
    <row r="5" spans="1:7" x14ac:dyDescent="0.35">
      <c r="B5" s="88">
        <v>2</v>
      </c>
      <c r="C5" s="82">
        <f t="shared" ref="C5:C13" si="0">C4*1.05</f>
        <v>441</v>
      </c>
      <c r="D5" s="63"/>
      <c r="E5" s="63"/>
      <c r="F5" s="71">
        <v>2</v>
      </c>
      <c r="G5" s="74">
        <f>G4*1.1</f>
        <v>44</v>
      </c>
    </row>
    <row r="6" spans="1:7" x14ac:dyDescent="0.35">
      <c r="B6" s="88">
        <v>3</v>
      </c>
      <c r="C6" s="82">
        <f t="shared" si="0"/>
        <v>463.05</v>
      </c>
      <c r="D6" s="63"/>
      <c r="E6" s="63"/>
      <c r="F6" s="71">
        <v>3</v>
      </c>
      <c r="G6" s="74">
        <f t="shared" ref="G6:G23" si="1">G5*1.1</f>
        <v>48.400000000000006</v>
      </c>
    </row>
    <row r="7" spans="1:7" x14ac:dyDescent="0.35">
      <c r="B7" s="88">
        <v>4</v>
      </c>
      <c r="C7" s="82">
        <f t="shared" si="0"/>
        <v>486.20250000000004</v>
      </c>
      <c r="D7" s="63"/>
      <c r="E7" s="63"/>
      <c r="F7" s="71">
        <v>4</v>
      </c>
      <c r="G7" s="74">
        <f t="shared" si="1"/>
        <v>53.240000000000009</v>
      </c>
    </row>
    <row r="8" spans="1:7" x14ac:dyDescent="0.35">
      <c r="B8" s="88">
        <v>5</v>
      </c>
      <c r="C8" s="82">
        <f t="shared" si="0"/>
        <v>510.51262500000007</v>
      </c>
      <c r="D8" s="63"/>
      <c r="E8" s="63"/>
      <c r="F8" s="71">
        <v>5</v>
      </c>
      <c r="G8" s="74">
        <f t="shared" si="1"/>
        <v>58.564000000000014</v>
      </c>
    </row>
    <row r="9" spans="1:7" x14ac:dyDescent="0.35">
      <c r="B9" s="89">
        <v>6</v>
      </c>
      <c r="C9" s="82">
        <f t="shared" si="0"/>
        <v>536.03825625000013</v>
      </c>
      <c r="D9" s="63"/>
      <c r="E9" s="63"/>
      <c r="F9" s="71">
        <v>6</v>
      </c>
      <c r="G9" s="74">
        <f t="shared" si="1"/>
        <v>64.420400000000015</v>
      </c>
    </row>
    <row r="10" spans="1:7" x14ac:dyDescent="0.35">
      <c r="B10" s="88">
        <v>7</v>
      </c>
      <c r="C10" s="82">
        <f t="shared" si="0"/>
        <v>562.84016906250019</v>
      </c>
      <c r="D10" s="63"/>
      <c r="E10" s="63"/>
      <c r="F10" s="71">
        <v>7</v>
      </c>
      <c r="G10" s="74">
        <f t="shared" si="1"/>
        <v>70.862440000000021</v>
      </c>
    </row>
    <row r="11" spans="1:7" x14ac:dyDescent="0.35">
      <c r="B11" s="88">
        <v>8</v>
      </c>
      <c r="C11" s="82">
        <f t="shared" si="0"/>
        <v>590.98217751562527</v>
      </c>
      <c r="D11" s="63"/>
      <c r="E11" s="63"/>
      <c r="F11" s="71">
        <v>8</v>
      </c>
      <c r="G11" s="74">
        <f t="shared" si="1"/>
        <v>77.948684000000029</v>
      </c>
    </row>
    <row r="12" spans="1:7" x14ac:dyDescent="0.35">
      <c r="B12" s="88">
        <v>9</v>
      </c>
      <c r="C12" s="82">
        <f t="shared" si="0"/>
        <v>620.53128639140652</v>
      </c>
      <c r="D12" s="63"/>
      <c r="E12" s="63"/>
      <c r="F12" s="71">
        <v>9</v>
      </c>
      <c r="G12" s="74">
        <f t="shared" si="1"/>
        <v>85.743552400000041</v>
      </c>
    </row>
    <row r="13" spans="1:7" ht="15" thickBot="1" x14ac:dyDescent="0.4">
      <c r="B13" s="90">
        <v>10</v>
      </c>
      <c r="C13" s="83">
        <f t="shared" si="0"/>
        <v>651.55785071097682</v>
      </c>
      <c r="D13" s="63"/>
      <c r="E13" s="63"/>
      <c r="F13" s="71">
        <v>10</v>
      </c>
      <c r="G13" s="74">
        <f t="shared" si="1"/>
        <v>94.317907640000058</v>
      </c>
    </row>
    <row r="14" spans="1:7" x14ac:dyDescent="0.35">
      <c r="B14" s="66"/>
      <c r="C14" s="73" t="s">
        <v>34</v>
      </c>
      <c r="D14" s="63"/>
      <c r="E14" s="63"/>
      <c r="F14" s="71">
        <v>11</v>
      </c>
      <c r="G14" s="74">
        <f t="shared" si="1"/>
        <v>103.74969840400007</v>
      </c>
    </row>
    <row r="15" spans="1:7" x14ac:dyDescent="0.35">
      <c r="B15" s="66"/>
      <c r="C15" s="63"/>
      <c r="D15" s="63"/>
      <c r="E15" s="63"/>
      <c r="F15" s="71">
        <v>12</v>
      </c>
      <c r="G15" s="74">
        <f t="shared" si="1"/>
        <v>114.12466824440008</v>
      </c>
    </row>
    <row r="16" spans="1:7" x14ac:dyDescent="0.35">
      <c r="B16" s="66"/>
      <c r="C16" s="63"/>
      <c r="D16" s="63"/>
      <c r="E16" s="63"/>
      <c r="F16" s="71">
        <v>13</v>
      </c>
      <c r="G16" s="74">
        <f t="shared" si="1"/>
        <v>125.5371350688401</v>
      </c>
    </row>
    <row r="17" spans="1:10" x14ac:dyDescent="0.35">
      <c r="B17" s="66"/>
      <c r="C17" s="63"/>
      <c r="D17" s="63"/>
      <c r="E17" s="63"/>
      <c r="F17" s="71">
        <v>14</v>
      </c>
      <c r="G17" s="74">
        <f t="shared" si="1"/>
        <v>138.09084857572412</v>
      </c>
    </row>
    <row r="18" spans="1:10" x14ac:dyDescent="0.35">
      <c r="B18" s="63"/>
      <c r="C18" s="63"/>
      <c r="D18" s="63"/>
      <c r="E18" s="63"/>
      <c r="F18" s="71">
        <v>15</v>
      </c>
      <c r="G18" s="74">
        <f t="shared" si="1"/>
        <v>151.89993343329655</v>
      </c>
    </row>
    <row r="19" spans="1:10" x14ac:dyDescent="0.35">
      <c r="B19" s="63"/>
      <c r="C19" s="63"/>
      <c r="D19" s="63"/>
      <c r="E19" s="63"/>
      <c r="F19" s="71">
        <v>16</v>
      </c>
      <c r="G19" s="74">
        <f t="shared" si="1"/>
        <v>167.08992677662621</v>
      </c>
    </row>
    <row r="20" spans="1:10" x14ac:dyDescent="0.35">
      <c r="B20" s="63"/>
      <c r="C20" s="63"/>
      <c r="D20" s="63"/>
      <c r="E20" s="63"/>
      <c r="F20" s="71">
        <v>17</v>
      </c>
      <c r="G20" s="74">
        <f t="shared" si="1"/>
        <v>183.79891945428886</v>
      </c>
    </row>
    <row r="21" spans="1:10" x14ac:dyDescent="0.35">
      <c r="B21" s="63"/>
      <c r="C21" s="63"/>
      <c r="D21" s="63"/>
      <c r="E21" s="63"/>
      <c r="F21" s="71">
        <v>18</v>
      </c>
      <c r="G21" s="74">
        <f t="shared" si="1"/>
        <v>202.17881139971777</v>
      </c>
    </row>
    <row r="22" spans="1:10" x14ac:dyDescent="0.35">
      <c r="B22" s="63"/>
      <c r="C22" s="63"/>
      <c r="D22" s="63"/>
      <c r="E22" s="63"/>
      <c r="F22" s="71">
        <v>19</v>
      </c>
      <c r="G22" s="74">
        <f t="shared" si="1"/>
        <v>222.39669253968958</v>
      </c>
    </row>
    <row r="23" spans="1:10" x14ac:dyDescent="0.35">
      <c r="B23" s="63"/>
      <c r="C23" s="63"/>
      <c r="D23" s="63"/>
      <c r="E23" s="63"/>
      <c r="F23" s="71">
        <v>20</v>
      </c>
      <c r="G23" s="74">
        <f t="shared" si="1"/>
        <v>244.63636179365855</v>
      </c>
    </row>
    <row r="24" spans="1:10" x14ac:dyDescent="0.35">
      <c r="B24" s="63"/>
      <c r="C24" s="60"/>
      <c r="D24" s="60"/>
      <c r="E24" s="60"/>
      <c r="F24" s="60"/>
      <c r="G24" s="60"/>
    </row>
    <row r="25" spans="1:10" x14ac:dyDescent="0.35">
      <c r="A25" s="61" t="s">
        <v>56</v>
      </c>
      <c r="B25" s="62" t="s">
        <v>57</v>
      </c>
      <c r="C25" s="84"/>
      <c r="D25" s="84"/>
      <c r="E25" s="84"/>
      <c r="F25" s="84"/>
      <c r="G25" s="84"/>
      <c r="H25" s="84"/>
      <c r="I25" s="84"/>
      <c r="J25" s="84"/>
    </row>
    <row r="26" spans="1:10" x14ac:dyDescent="0.35">
      <c r="B26" s="234" t="s">
        <v>35</v>
      </c>
      <c r="C26" s="234"/>
      <c r="D26" s="234"/>
      <c r="E26" s="63"/>
      <c r="F26" s="63"/>
      <c r="G26" s="63"/>
    </row>
    <row r="27" spans="1:10" x14ac:dyDescent="0.35">
      <c r="B27" s="65" t="s">
        <v>36</v>
      </c>
      <c r="C27" s="67" t="s">
        <v>37</v>
      </c>
      <c r="D27" s="77" t="s">
        <v>38</v>
      </c>
      <c r="E27" s="63"/>
      <c r="F27" s="63"/>
      <c r="G27" s="63"/>
    </row>
    <row r="28" spans="1:10" x14ac:dyDescent="0.35">
      <c r="B28" s="65">
        <v>0</v>
      </c>
      <c r="C28" s="67">
        <v>500</v>
      </c>
      <c r="D28" s="65">
        <v>0</v>
      </c>
      <c r="E28" s="63"/>
      <c r="F28" s="63"/>
      <c r="G28" s="63"/>
    </row>
    <row r="29" spans="1:10" x14ac:dyDescent="0.35">
      <c r="B29" s="65">
        <v>1</v>
      </c>
      <c r="C29" s="74">
        <f>C28*(1.05)</f>
        <v>525</v>
      </c>
      <c r="D29" s="74">
        <v>40</v>
      </c>
      <c r="E29" s="63"/>
      <c r="F29" s="63"/>
      <c r="G29" s="63"/>
    </row>
    <row r="30" spans="1:10" x14ac:dyDescent="0.35">
      <c r="B30" s="65">
        <v>2</v>
      </c>
      <c r="C30" s="80">
        <f t="shared" ref="C30:C48" si="2">C29*(1.05)</f>
        <v>551.25</v>
      </c>
      <c r="D30" s="80">
        <v>44</v>
      </c>
      <c r="E30" s="63"/>
      <c r="F30" s="63"/>
      <c r="G30" s="63"/>
    </row>
    <row r="31" spans="1:10" x14ac:dyDescent="0.35">
      <c r="B31" s="65">
        <v>3</v>
      </c>
      <c r="C31" s="80">
        <f t="shared" si="2"/>
        <v>578.8125</v>
      </c>
      <c r="D31" s="80">
        <v>48.400000000000006</v>
      </c>
      <c r="E31" s="64"/>
      <c r="F31" s="64"/>
      <c r="G31" s="64"/>
    </row>
    <row r="32" spans="1:10" x14ac:dyDescent="0.35">
      <c r="B32" s="65">
        <v>4</v>
      </c>
      <c r="C32" s="80">
        <f t="shared" si="2"/>
        <v>607.75312500000007</v>
      </c>
      <c r="D32" s="80">
        <v>53.240000000000009</v>
      </c>
      <c r="E32" s="64"/>
      <c r="F32" s="64"/>
      <c r="G32" s="64"/>
    </row>
    <row r="33" spans="2:7" x14ac:dyDescent="0.35">
      <c r="B33" s="65">
        <v>5</v>
      </c>
      <c r="C33" s="80">
        <f t="shared" si="2"/>
        <v>638.14078125000015</v>
      </c>
      <c r="D33" s="80">
        <v>58.564000000000014</v>
      </c>
      <c r="E33" s="60"/>
      <c r="F33" s="60"/>
      <c r="G33" s="60"/>
    </row>
    <row r="34" spans="2:7" x14ac:dyDescent="0.35">
      <c r="B34" s="65">
        <v>6</v>
      </c>
      <c r="C34" s="80">
        <f t="shared" si="2"/>
        <v>670.04782031250022</v>
      </c>
      <c r="D34" s="80">
        <v>64.420400000000015</v>
      </c>
      <c r="E34" s="60"/>
      <c r="F34" s="60"/>
      <c r="G34" s="60"/>
    </row>
    <row r="35" spans="2:7" x14ac:dyDescent="0.35">
      <c r="B35" s="65">
        <v>7</v>
      </c>
      <c r="C35" s="80">
        <f t="shared" si="2"/>
        <v>703.55021132812522</v>
      </c>
      <c r="D35" s="80">
        <v>70.862440000000021</v>
      </c>
      <c r="E35" s="60"/>
      <c r="F35" s="60"/>
      <c r="G35" s="60"/>
    </row>
    <row r="36" spans="2:7" x14ac:dyDescent="0.35">
      <c r="B36" s="65">
        <v>8</v>
      </c>
      <c r="C36" s="80">
        <f t="shared" si="2"/>
        <v>738.72772189453156</v>
      </c>
      <c r="D36" s="80">
        <v>77.948684000000029</v>
      </c>
      <c r="E36" s="60"/>
      <c r="F36" s="60"/>
      <c r="G36" s="60"/>
    </row>
    <row r="37" spans="2:7" x14ac:dyDescent="0.35">
      <c r="B37" s="65">
        <v>9</v>
      </c>
      <c r="C37" s="80">
        <f t="shared" si="2"/>
        <v>775.66410798925813</v>
      </c>
      <c r="D37" s="80">
        <v>85.743552400000041</v>
      </c>
      <c r="E37" s="60"/>
      <c r="F37" s="60"/>
      <c r="G37" s="60"/>
    </row>
    <row r="38" spans="2:7" x14ac:dyDescent="0.35">
      <c r="B38" s="65">
        <v>10</v>
      </c>
      <c r="C38" s="80">
        <f t="shared" si="2"/>
        <v>814.44731338872111</v>
      </c>
      <c r="D38" s="80">
        <v>94.317907640000058</v>
      </c>
      <c r="E38" s="60"/>
      <c r="F38" s="60"/>
      <c r="G38" s="60"/>
    </row>
    <row r="39" spans="2:7" x14ac:dyDescent="0.35">
      <c r="B39" s="65">
        <v>11</v>
      </c>
      <c r="C39" s="80">
        <f t="shared" si="2"/>
        <v>855.16967905815716</v>
      </c>
      <c r="D39" s="80">
        <f t="shared" ref="D39:D48" si="3">C39*1.15</f>
        <v>983.44513091688066</v>
      </c>
      <c r="E39" s="60"/>
      <c r="F39" s="60"/>
      <c r="G39" s="60"/>
    </row>
    <row r="40" spans="2:7" x14ac:dyDescent="0.35">
      <c r="B40" s="65">
        <v>12</v>
      </c>
      <c r="C40" s="80">
        <f t="shared" si="2"/>
        <v>897.92816301106507</v>
      </c>
      <c r="D40" s="80">
        <f t="shared" si="3"/>
        <v>1032.6173874627248</v>
      </c>
      <c r="E40" s="60"/>
      <c r="F40" s="60"/>
      <c r="G40" s="60"/>
    </row>
    <row r="41" spans="2:7" x14ac:dyDescent="0.35">
      <c r="B41" s="65">
        <v>13</v>
      </c>
      <c r="C41" s="80">
        <f t="shared" si="2"/>
        <v>942.82457116161834</v>
      </c>
      <c r="D41" s="80">
        <f t="shared" si="3"/>
        <v>1084.248256835861</v>
      </c>
      <c r="E41" s="60"/>
      <c r="F41" s="60"/>
      <c r="G41" s="60"/>
    </row>
    <row r="42" spans="2:7" x14ac:dyDescent="0.35">
      <c r="B42" s="65">
        <v>14</v>
      </c>
      <c r="C42" s="80">
        <f t="shared" si="2"/>
        <v>989.96579971969925</v>
      </c>
      <c r="D42" s="80">
        <f t="shared" si="3"/>
        <v>1138.4606696776541</v>
      </c>
      <c r="E42" s="60"/>
      <c r="F42" s="60"/>
      <c r="G42" s="60"/>
    </row>
    <row r="43" spans="2:7" x14ac:dyDescent="0.35">
      <c r="B43" s="65">
        <v>15</v>
      </c>
      <c r="C43" s="80">
        <f t="shared" si="2"/>
        <v>1039.4640897056843</v>
      </c>
      <c r="D43" s="80">
        <f t="shared" si="3"/>
        <v>1195.3837031615369</v>
      </c>
      <c r="E43" s="60"/>
      <c r="F43" s="60"/>
      <c r="G43" s="60"/>
    </row>
    <row r="44" spans="2:7" x14ac:dyDescent="0.35">
      <c r="B44" s="65">
        <v>16</v>
      </c>
      <c r="C44" s="80">
        <f t="shared" si="2"/>
        <v>1091.4372941909685</v>
      </c>
      <c r="D44" s="80">
        <f t="shared" si="3"/>
        <v>1255.1528883196136</v>
      </c>
      <c r="E44" s="60"/>
      <c r="F44" s="60"/>
      <c r="G44" s="60"/>
    </row>
    <row r="45" spans="2:7" x14ac:dyDescent="0.35">
      <c r="B45" s="65">
        <v>17</v>
      </c>
      <c r="C45" s="80">
        <f t="shared" si="2"/>
        <v>1146.0091589005169</v>
      </c>
      <c r="D45" s="80">
        <f t="shared" si="3"/>
        <v>1317.9105327355944</v>
      </c>
      <c r="E45" s="60"/>
      <c r="F45" s="60"/>
      <c r="G45" s="60"/>
    </row>
    <row r="46" spans="2:7" x14ac:dyDescent="0.35">
      <c r="B46" s="65">
        <v>18</v>
      </c>
      <c r="C46" s="80">
        <f t="shared" si="2"/>
        <v>1203.3096168455429</v>
      </c>
      <c r="D46" s="80">
        <f t="shared" si="3"/>
        <v>1383.8060593723742</v>
      </c>
      <c r="E46" s="60"/>
      <c r="F46" s="60"/>
      <c r="G46" s="60"/>
    </row>
    <row r="47" spans="2:7" x14ac:dyDescent="0.35">
      <c r="B47" s="65">
        <v>19</v>
      </c>
      <c r="C47" s="80">
        <f t="shared" si="2"/>
        <v>1263.4750976878202</v>
      </c>
      <c r="D47" s="80">
        <f t="shared" si="3"/>
        <v>1452.9963623409931</v>
      </c>
      <c r="E47" s="60"/>
      <c r="F47" s="60"/>
      <c r="G47" s="60"/>
    </row>
    <row r="48" spans="2:7" x14ac:dyDescent="0.35">
      <c r="B48" s="65">
        <v>20</v>
      </c>
      <c r="C48" s="80">
        <f t="shared" si="2"/>
        <v>1326.6488525722111</v>
      </c>
      <c r="D48" s="80">
        <f t="shared" si="3"/>
        <v>1525.6461804580426</v>
      </c>
      <c r="E48" s="60"/>
      <c r="F48" s="60"/>
      <c r="G48" s="60"/>
    </row>
    <row r="49" spans="2:7" x14ac:dyDescent="0.35">
      <c r="B49" s="66"/>
      <c r="C49" s="79"/>
      <c r="D49" s="79"/>
      <c r="E49" s="60"/>
      <c r="F49" s="60"/>
      <c r="G49" s="60"/>
    </row>
    <row r="50" spans="2:7" x14ac:dyDescent="0.35">
      <c r="B50" s="63"/>
      <c r="C50" s="63"/>
      <c r="D50" s="66"/>
      <c r="E50" s="60"/>
      <c r="F50" s="60"/>
      <c r="G50" s="60"/>
    </row>
    <row r="51" spans="2:7" x14ac:dyDescent="0.35">
      <c r="B51" s="234" t="s">
        <v>39</v>
      </c>
      <c r="C51" s="234"/>
      <c r="D51" s="76"/>
      <c r="E51" s="60"/>
      <c r="F51" s="60"/>
      <c r="G51" s="60"/>
    </row>
    <row r="52" spans="2:7" ht="28.5" customHeight="1" x14ac:dyDescent="0.35">
      <c r="B52" s="68" t="s">
        <v>40</v>
      </c>
      <c r="C52" s="75">
        <v>0.05</v>
      </c>
      <c r="D52" s="78"/>
      <c r="E52" s="60"/>
      <c r="F52" s="60"/>
      <c r="G52" s="60"/>
    </row>
    <row r="53" spans="2:7" x14ac:dyDescent="0.35">
      <c r="B53" s="65" t="s">
        <v>41</v>
      </c>
      <c r="C53" s="75" t="s">
        <v>42</v>
      </c>
      <c r="D53" s="78"/>
      <c r="E53" s="60"/>
      <c r="F53" s="60"/>
      <c r="G53" s="60"/>
    </row>
    <row r="54" spans="2:7" x14ac:dyDescent="0.35">
      <c r="B54" s="68" t="s">
        <v>43</v>
      </c>
      <c r="C54" s="65" t="s">
        <v>44</v>
      </c>
      <c r="D54" s="78"/>
      <c r="E54" s="60"/>
      <c r="F54" s="60"/>
      <c r="G54" s="60"/>
    </row>
    <row r="55" spans="2:7" x14ac:dyDescent="0.35">
      <c r="B55" s="60"/>
      <c r="C55" s="60"/>
      <c r="D55" s="60"/>
      <c r="E55" s="60"/>
      <c r="F55" s="60"/>
      <c r="G55" s="60"/>
    </row>
    <row r="56" spans="2:7" x14ac:dyDescent="0.35">
      <c r="B56" s="60"/>
      <c r="C56" s="60"/>
      <c r="D56" s="60"/>
      <c r="E56" s="60"/>
      <c r="F56" s="60"/>
      <c r="G56" s="60"/>
    </row>
    <row r="57" spans="2:7" x14ac:dyDescent="0.35">
      <c r="B57" s="234" t="s">
        <v>45</v>
      </c>
      <c r="C57" s="234"/>
      <c r="D57" s="234"/>
      <c r="E57" s="60"/>
      <c r="F57" s="60"/>
      <c r="G57" s="60"/>
    </row>
    <row r="58" spans="2:7" x14ac:dyDescent="0.35">
      <c r="B58" s="65" t="s">
        <v>4</v>
      </c>
      <c r="C58" s="65" t="s">
        <v>46</v>
      </c>
      <c r="D58" s="235" t="s">
        <v>47</v>
      </c>
      <c r="E58" s="60"/>
      <c r="F58" s="60"/>
      <c r="G58" s="60"/>
    </row>
    <row r="59" spans="2:7" x14ac:dyDescent="0.35">
      <c r="B59" s="65">
        <v>1</v>
      </c>
      <c r="C59" s="65">
        <v>30</v>
      </c>
      <c r="D59" s="236"/>
      <c r="E59" s="60"/>
      <c r="F59" s="60"/>
      <c r="G59" s="60"/>
    </row>
    <row r="60" spans="2:7" x14ac:dyDescent="0.35">
      <c r="B60" s="65">
        <v>2</v>
      </c>
      <c r="C60" s="74">
        <f>C59*1.03</f>
        <v>30.900000000000002</v>
      </c>
      <c r="D60" s="236"/>
      <c r="E60" s="60"/>
      <c r="F60" s="60"/>
      <c r="G60" s="60"/>
    </row>
    <row r="61" spans="2:7" x14ac:dyDescent="0.35">
      <c r="B61" s="65">
        <v>3</v>
      </c>
      <c r="C61" s="80">
        <f t="shared" ref="C61:C68" si="4">C60*1.03</f>
        <v>31.827000000000002</v>
      </c>
      <c r="D61" s="236"/>
      <c r="E61" s="60"/>
      <c r="F61" s="60"/>
      <c r="G61" s="60"/>
    </row>
    <row r="62" spans="2:7" x14ac:dyDescent="0.35">
      <c r="B62" s="65">
        <v>4</v>
      </c>
      <c r="C62" s="80">
        <f t="shared" si="4"/>
        <v>32.78181</v>
      </c>
      <c r="D62" s="236"/>
      <c r="E62" s="60"/>
      <c r="F62" s="60"/>
      <c r="G62" s="60"/>
    </row>
    <row r="63" spans="2:7" x14ac:dyDescent="0.35">
      <c r="B63" s="65">
        <v>5</v>
      </c>
      <c r="C63" s="80">
        <f t="shared" si="4"/>
        <v>33.765264299999998</v>
      </c>
      <c r="D63" s="236"/>
      <c r="E63" s="60"/>
      <c r="F63" s="60"/>
      <c r="G63" s="60"/>
    </row>
    <row r="64" spans="2:7" x14ac:dyDescent="0.35">
      <c r="B64" s="65">
        <v>6</v>
      </c>
      <c r="C64" s="80">
        <f t="shared" si="4"/>
        <v>34.778222229000001</v>
      </c>
      <c r="D64" s="236"/>
      <c r="E64" s="60"/>
      <c r="F64" s="60"/>
      <c r="G64" s="60"/>
    </row>
    <row r="65" spans="2:7" x14ac:dyDescent="0.35">
      <c r="B65" s="65">
        <v>7</v>
      </c>
      <c r="C65" s="80">
        <f t="shared" si="4"/>
        <v>35.821568895870001</v>
      </c>
      <c r="D65" s="236"/>
      <c r="E65" s="60"/>
      <c r="F65" s="60"/>
      <c r="G65" s="60"/>
    </row>
    <row r="66" spans="2:7" x14ac:dyDescent="0.35">
      <c r="B66" s="65">
        <v>8</v>
      </c>
      <c r="C66" s="80">
        <f t="shared" si="4"/>
        <v>36.896215962746105</v>
      </c>
      <c r="D66" s="236"/>
      <c r="E66" s="60"/>
      <c r="F66" s="60"/>
      <c r="G66" s="60"/>
    </row>
    <row r="67" spans="2:7" x14ac:dyDescent="0.35">
      <c r="B67" s="65">
        <v>9</v>
      </c>
      <c r="C67" s="80">
        <f t="shared" si="4"/>
        <v>38.003102441628492</v>
      </c>
      <c r="D67" s="236"/>
      <c r="E67" s="60"/>
      <c r="F67" s="60"/>
      <c r="G67" s="60"/>
    </row>
    <row r="68" spans="2:7" x14ac:dyDescent="0.35">
      <c r="B68" s="65">
        <v>10</v>
      </c>
      <c r="C68" s="80">
        <f t="shared" si="4"/>
        <v>39.143195514877348</v>
      </c>
      <c r="D68" s="237"/>
      <c r="E68" s="60"/>
      <c r="F68" s="60"/>
      <c r="G68" s="60"/>
    </row>
    <row r="69" spans="2:7" x14ac:dyDescent="0.35">
      <c r="B69" s="63"/>
      <c r="C69" s="63"/>
      <c r="D69" s="69"/>
      <c r="E69" s="60"/>
      <c r="F69" s="60"/>
      <c r="G69" s="60"/>
    </row>
    <row r="70" spans="2:7" x14ac:dyDescent="0.35">
      <c r="B70" s="60"/>
      <c r="C70" s="60"/>
      <c r="D70" s="60"/>
      <c r="E70" s="60"/>
      <c r="F70" s="60"/>
      <c r="G70" s="60"/>
    </row>
    <row r="71" spans="2:7" x14ac:dyDescent="0.35">
      <c r="B71" s="234" t="s">
        <v>48</v>
      </c>
      <c r="C71" s="234"/>
      <c r="D71" s="72"/>
      <c r="E71" s="60"/>
      <c r="F71" s="60"/>
      <c r="G71" s="60"/>
    </row>
    <row r="72" spans="2:7" x14ac:dyDescent="0.35">
      <c r="B72" s="65" t="s">
        <v>49</v>
      </c>
      <c r="C72" s="65">
        <v>87.5</v>
      </c>
      <c r="D72" s="63"/>
      <c r="E72" s="60"/>
      <c r="F72" s="60"/>
      <c r="G72" s="60"/>
    </row>
    <row r="73" spans="2:7" x14ac:dyDescent="0.35">
      <c r="B73" s="65" t="s">
        <v>50</v>
      </c>
      <c r="C73" s="65">
        <v>251.43</v>
      </c>
      <c r="D73" s="63"/>
      <c r="E73" s="60"/>
      <c r="F73" s="60"/>
      <c r="G73" s="60"/>
    </row>
    <row r="74" spans="2:7" x14ac:dyDescent="0.35">
      <c r="B74" s="60"/>
      <c r="C74" s="60"/>
      <c r="D74" s="60"/>
      <c r="E74" s="60"/>
      <c r="F74" s="60"/>
      <c r="G74" s="60"/>
    </row>
    <row r="75" spans="2:7" x14ac:dyDescent="0.35">
      <c r="B75" s="60"/>
      <c r="C75" s="60"/>
      <c r="D75" s="60"/>
      <c r="E75" s="60"/>
      <c r="F75" s="60"/>
      <c r="G75" s="60"/>
    </row>
    <row r="76" spans="2:7" x14ac:dyDescent="0.35">
      <c r="B76" s="234" t="s">
        <v>51</v>
      </c>
      <c r="C76" s="234"/>
      <c r="D76" s="72"/>
      <c r="E76" s="60"/>
      <c r="F76" s="60"/>
      <c r="G76" s="60"/>
    </row>
    <row r="77" spans="2:7" x14ac:dyDescent="0.35">
      <c r="B77" s="65" t="s">
        <v>52</v>
      </c>
      <c r="C77" s="75">
        <v>0.1</v>
      </c>
      <c r="D77" s="63"/>
      <c r="E77" s="60"/>
      <c r="F77" s="60"/>
      <c r="G77" s="60"/>
    </row>
    <row r="78" spans="2:7" x14ac:dyDescent="0.35">
      <c r="B78" s="60"/>
      <c r="C78" s="60"/>
      <c r="D78" s="60"/>
      <c r="E78" s="60"/>
      <c r="F78" s="60"/>
      <c r="G78" s="60"/>
    </row>
    <row r="79" spans="2:7" x14ac:dyDescent="0.35">
      <c r="B79" s="234" t="s">
        <v>52</v>
      </c>
      <c r="C79" s="234"/>
      <c r="D79" s="72"/>
      <c r="E79" s="60"/>
      <c r="F79" s="60"/>
      <c r="G79" s="60"/>
    </row>
    <row r="80" spans="2:7" ht="29" x14ac:dyDescent="0.35">
      <c r="B80" s="68" t="s">
        <v>53</v>
      </c>
      <c r="C80" s="75">
        <v>0.02</v>
      </c>
      <c r="D80" s="63"/>
      <c r="E80" s="60"/>
      <c r="F80" s="60"/>
      <c r="G80" s="60"/>
    </row>
    <row r="81" spans="2:7" x14ac:dyDescent="0.35">
      <c r="B81" s="60"/>
      <c r="C81" s="60"/>
      <c r="D81" s="60"/>
      <c r="E81" s="60"/>
      <c r="F81" s="60"/>
      <c r="G81" s="60"/>
    </row>
    <row r="82" spans="2:7" x14ac:dyDescent="0.35">
      <c r="B82" s="234" t="s">
        <v>54</v>
      </c>
      <c r="C82" s="234"/>
      <c r="D82" s="72"/>
      <c r="E82" s="60"/>
      <c r="F82" s="60"/>
      <c r="G82" s="60"/>
    </row>
    <row r="83" spans="2:7" x14ac:dyDescent="0.35">
      <c r="B83" s="65" t="s">
        <v>55</v>
      </c>
      <c r="C83" s="75">
        <v>0.11</v>
      </c>
      <c r="D83" s="63"/>
      <c r="E83" s="60"/>
      <c r="F83" s="60"/>
      <c r="G83" s="60"/>
    </row>
    <row r="86" spans="2:7" x14ac:dyDescent="0.35">
      <c r="B86" t="s">
        <v>58</v>
      </c>
    </row>
  </sheetData>
  <mergeCells count="8">
    <mergeCell ref="B82:C82"/>
    <mergeCell ref="B26:D26"/>
    <mergeCell ref="B57:D57"/>
    <mergeCell ref="D58:D68"/>
    <mergeCell ref="B51:C51"/>
    <mergeCell ref="B71:C71"/>
    <mergeCell ref="B76:C76"/>
    <mergeCell ref="B79:C7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6C74-E413-4A92-9EFF-5F05C8E0664D}">
  <dimension ref="A1:V43"/>
  <sheetViews>
    <sheetView topLeftCell="A19" zoomScale="85" zoomScaleNormal="85" workbookViewId="0">
      <selection activeCell="D33" sqref="D33"/>
    </sheetView>
  </sheetViews>
  <sheetFormatPr defaultRowHeight="14.5" x14ac:dyDescent="0.35"/>
  <cols>
    <col min="3" max="3" width="11.54296875" bestFit="1" customWidth="1"/>
    <col min="4" max="4" width="11.26953125" bestFit="1" customWidth="1"/>
    <col min="5" max="5" width="10.90625" customWidth="1"/>
    <col min="6" max="6" width="14.453125" customWidth="1"/>
    <col min="7" max="7" width="15.08984375" customWidth="1"/>
    <col min="10" max="11" width="11.6328125" bestFit="1" customWidth="1"/>
    <col min="17" max="17" width="14.36328125" bestFit="1" customWidth="1"/>
    <col min="18" max="18" width="12.54296875" customWidth="1"/>
    <col min="19" max="19" width="11.6328125" bestFit="1" customWidth="1"/>
    <col min="20" max="21" width="10.54296875" bestFit="1" customWidth="1"/>
    <col min="22" max="22" width="13" customWidth="1"/>
  </cols>
  <sheetData>
    <row r="1" spans="1:22" x14ac:dyDescent="0.35">
      <c r="A1" t="s">
        <v>59</v>
      </c>
      <c r="C1" s="1">
        <v>3.0000000000000001E-3</v>
      </c>
    </row>
    <row r="2" spans="1:22" ht="15" thickBot="1" x14ac:dyDescent="0.4"/>
    <row r="3" spans="1:22" ht="15.5" x14ac:dyDescent="0.35">
      <c r="A3" s="13"/>
      <c r="B3" s="238" t="s">
        <v>64</v>
      </c>
      <c r="C3" s="238"/>
      <c r="D3" s="238"/>
      <c r="E3" s="238"/>
      <c r="F3" s="238"/>
      <c r="G3" s="239"/>
    </row>
    <row r="4" spans="1:22" ht="58.5" customHeight="1" x14ac:dyDescent="0.35">
      <c r="A4" s="14"/>
      <c r="B4" s="91" t="s">
        <v>4</v>
      </c>
      <c r="C4" s="95" t="s">
        <v>73</v>
      </c>
      <c r="D4" s="92" t="s">
        <v>60</v>
      </c>
      <c r="E4" s="91" t="s">
        <v>61</v>
      </c>
      <c r="F4" s="92" t="s">
        <v>62</v>
      </c>
      <c r="G4" s="101" t="s">
        <v>63</v>
      </c>
      <c r="H4" s="94"/>
    </row>
    <row r="5" spans="1:22" x14ac:dyDescent="0.35">
      <c r="A5" s="14">
        <v>1</v>
      </c>
      <c r="B5" s="99">
        <v>2022</v>
      </c>
      <c r="C5" s="96">
        <v>10954</v>
      </c>
      <c r="D5" s="97">
        <v>547.70000000000005</v>
      </c>
      <c r="E5" s="97">
        <v>1150.17</v>
      </c>
      <c r="F5" s="98">
        <v>0</v>
      </c>
      <c r="G5" s="102">
        <f>C5+D5+E5+F5</f>
        <v>12651.87</v>
      </c>
    </row>
    <row r="6" spans="1:22" x14ac:dyDescent="0.35">
      <c r="A6" s="14">
        <f>A5+1</f>
        <v>2</v>
      </c>
      <c r="B6" s="99">
        <f>B5+1</f>
        <v>2023</v>
      </c>
      <c r="C6" s="96">
        <v>11911.552799999998</v>
      </c>
      <c r="D6" s="97">
        <v>595.57763999999986</v>
      </c>
      <c r="E6" s="97">
        <v>1250.7130439999999</v>
      </c>
      <c r="F6" s="97">
        <v>0</v>
      </c>
      <c r="G6" s="102">
        <f t="shared" ref="G6:G14" si="0">C6+D6+E6+F6</f>
        <v>13757.843483999997</v>
      </c>
    </row>
    <row r="7" spans="1:22" x14ac:dyDescent="0.35">
      <c r="A7" s="14">
        <f t="shared" ref="A7:A13" si="1">A6+1</f>
        <v>3</v>
      </c>
      <c r="B7" s="99">
        <f t="shared" ref="B7:B14" si="2">B6+1</f>
        <v>2024</v>
      </c>
      <c r="C7" s="96">
        <v>12959.46978186</v>
      </c>
      <c r="D7" s="97">
        <v>647.97348909300001</v>
      </c>
      <c r="E7" s="97">
        <v>1360.7443270952999</v>
      </c>
      <c r="F7" s="97">
        <v>0</v>
      </c>
      <c r="G7" s="102">
        <f t="shared" si="0"/>
        <v>14968.187598048298</v>
      </c>
    </row>
    <row r="8" spans="1:22" x14ac:dyDescent="0.35">
      <c r="A8" s="14">
        <f t="shared" si="1"/>
        <v>4</v>
      </c>
      <c r="B8" s="99">
        <f t="shared" si="2"/>
        <v>2025</v>
      </c>
      <c r="C8" s="96">
        <v>14106.861653922806</v>
      </c>
      <c r="D8" s="97">
        <v>705.3430826961403</v>
      </c>
      <c r="E8" s="97">
        <v>1481.2204736618949</v>
      </c>
      <c r="F8" s="97">
        <v>0</v>
      </c>
      <c r="G8" s="102">
        <f t="shared" si="0"/>
        <v>16293.425210280842</v>
      </c>
    </row>
    <row r="9" spans="1:22" x14ac:dyDescent="0.35">
      <c r="A9" s="14">
        <f t="shared" si="1"/>
        <v>5</v>
      </c>
      <c r="B9" s="99">
        <f t="shared" si="2"/>
        <v>2026</v>
      </c>
      <c r="C9" s="96">
        <v>15363.80511891483</v>
      </c>
      <c r="D9" s="97">
        <v>768.19025594574157</v>
      </c>
      <c r="E9" s="97">
        <v>1613.1995374860571</v>
      </c>
      <c r="F9" s="97">
        <v>0</v>
      </c>
      <c r="G9" s="102">
        <f t="shared" si="0"/>
        <v>17745.194912346629</v>
      </c>
    </row>
    <row r="10" spans="1:22" x14ac:dyDescent="0.35">
      <c r="A10" s="14">
        <f t="shared" si="1"/>
        <v>6</v>
      </c>
      <c r="B10" s="99">
        <f t="shared" si="2"/>
        <v>2027</v>
      </c>
      <c r="C10" s="96">
        <v>16741.448922712716</v>
      </c>
      <c r="D10" s="97">
        <v>837.0724461356358</v>
      </c>
      <c r="E10" s="97">
        <v>1757.8521368848353</v>
      </c>
      <c r="F10" s="97">
        <v>0</v>
      </c>
      <c r="G10" s="102">
        <f t="shared" si="0"/>
        <v>19336.373505733187</v>
      </c>
    </row>
    <row r="11" spans="1:22" x14ac:dyDescent="0.35">
      <c r="A11" s="14">
        <f t="shared" si="1"/>
        <v>7</v>
      </c>
      <c r="B11" s="99">
        <f t="shared" si="2"/>
        <v>2028</v>
      </c>
      <c r="C11" s="96">
        <v>18252.131810243129</v>
      </c>
      <c r="D11" s="97">
        <v>912.60659051215646</v>
      </c>
      <c r="E11" s="97">
        <v>1916.4738400755286</v>
      </c>
      <c r="F11" s="97">
        <v>0</v>
      </c>
      <c r="G11" s="102">
        <f t="shared" si="0"/>
        <v>21081.212240830813</v>
      </c>
    </row>
    <row r="12" spans="1:22" x14ac:dyDescent="0.35">
      <c r="A12" s="14">
        <f t="shared" si="1"/>
        <v>8</v>
      </c>
      <c r="B12" s="99">
        <f t="shared" si="2"/>
        <v>2029</v>
      </c>
      <c r="C12" s="96">
        <v>19909.513744263801</v>
      </c>
      <c r="D12" s="97">
        <v>995.4756872131901</v>
      </c>
      <c r="E12" s="97">
        <v>2090.4989431476993</v>
      </c>
      <c r="F12" s="97">
        <v>0</v>
      </c>
      <c r="G12" s="102">
        <f t="shared" si="0"/>
        <v>22995.488374624692</v>
      </c>
    </row>
    <row r="13" spans="1:22" x14ac:dyDescent="0.35">
      <c r="A13" s="14">
        <f t="shared" si="1"/>
        <v>9</v>
      </c>
      <c r="B13" s="99">
        <f t="shared" si="2"/>
        <v>2030</v>
      </c>
      <c r="C13" s="96">
        <v>21728.721898458974</v>
      </c>
      <c r="D13" s="97">
        <v>1086.4360949229488</v>
      </c>
      <c r="E13" s="97">
        <v>2281.5157993381922</v>
      </c>
      <c r="F13" s="97">
        <v>0</v>
      </c>
      <c r="G13" s="102">
        <f t="shared" si="0"/>
        <v>25096.673792720114</v>
      </c>
    </row>
    <row r="14" spans="1:22" ht="15" thickBot="1" x14ac:dyDescent="0.4">
      <c r="A14" s="15">
        <f>A13+1</f>
        <v>10</v>
      </c>
      <c r="B14" s="100">
        <f t="shared" si="2"/>
        <v>2031</v>
      </c>
      <c r="C14" s="103">
        <v>23726.513109937288</v>
      </c>
      <c r="D14" s="104">
        <v>1186.3256554968646</v>
      </c>
      <c r="E14" s="104">
        <v>2491.2838765434153</v>
      </c>
      <c r="F14" s="104">
        <v>200</v>
      </c>
      <c r="G14" s="102">
        <f t="shared" si="0"/>
        <v>27604.12264197757</v>
      </c>
    </row>
    <row r="16" spans="1:22" ht="16" x14ac:dyDescent="0.35">
      <c r="A16" s="55"/>
      <c r="B16" s="240" t="s">
        <v>69</v>
      </c>
      <c r="C16" s="241"/>
      <c r="D16" s="241"/>
      <c r="E16" s="241"/>
      <c r="F16" s="241"/>
      <c r="G16" s="241"/>
      <c r="H16" s="241"/>
      <c r="I16" s="241"/>
      <c r="J16" s="241"/>
      <c r="K16" s="241"/>
      <c r="O16" s="242" t="s">
        <v>76</v>
      </c>
      <c r="P16" s="242"/>
      <c r="Q16" s="242"/>
      <c r="R16" s="242"/>
      <c r="S16" s="242"/>
      <c r="T16" s="242"/>
      <c r="U16" s="242"/>
      <c r="V16" s="242"/>
    </row>
    <row r="17" spans="1:22" ht="73" customHeight="1" x14ac:dyDescent="0.35">
      <c r="A17" s="55"/>
      <c r="B17" s="91" t="s">
        <v>4</v>
      </c>
      <c r="C17" s="91" t="s">
        <v>66</v>
      </c>
      <c r="D17" s="91" t="s">
        <v>65</v>
      </c>
      <c r="E17" s="92" t="s">
        <v>70</v>
      </c>
      <c r="F17" s="91" t="s">
        <v>71</v>
      </c>
      <c r="G17" s="92" t="s">
        <v>72</v>
      </c>
      <c r="H17" s="92" t="s">
        <v>74</v>
      </c>
      <c r="I17" s="92" t="s">
        <v>75</v>
      </c>
      <c r="J17" s="92" t="s">
        <v>67</v>
      </c>
      <c r="K17" s="93" t="s">
        <v>68</v>
      </c>
      <c r="O17" s="117"/>
      <c r="P17" s="117" t="s">
        <v>4</v>
      </c>
      <c r="Q17" s="118" t="s">
        <v>77</v>
      </c>
      <c r="R17" s="118" t="s">
        <v>81</v>
      </c>
      <c r="S17" s="118" t="s">
        <v>82</v>
      </c>
      <c r="T17" s="117" t="s">
        <v>78</v>
      </c>
      <c r="U17" s="123" t="s">
        <v>79</v>
      </c>
      <c r="V17" s="122" t="s">
        <v>80</v>
      </c>
    </row>
    <row r="18" spans="1:22" x14ac:dyDescent="0.35">
      <c r="A18" s="55">
        <v>0</v>
      </c>
      <c r="B18" s="55">
        <v>2021</v>
      </c>
      <c r="C18" s="112">
        <v>1000</v>
      </c>
      <c r="D18" s="112">
        <v>150</v>
      </c>
      <c r="E18" s="109"/>
      <c r="F18" s="58">
        <v>1000</v>
      </c>
      <c r="G18" s="57">
        <v>0</v>
      </c>
      <c r="H18" s="111">
        <v>0</v>
      </c>
      <c r="I18" s="114">
        <v>0</v>
      </c>
      <c r="J18" s="107">
        <v>0</v>
      </c>
      <c r="K18" s="107">
        <f>C18+D18+E18+G18+H18+I18+J18</f>
        <v>1150</v>
      </c>
      <c r="O18" s="55">
        <v>0</v>
      </c>
      <c r="P18" s="55">
        <v>2021</v>
      </c>
      <c r="Q18" s="118">
        <v>0</v>
      </c>
      <c r="R18" s="118">
        <v>-1150</v>
      </c>
      <c r="S18" s="118">
        <v>1150</v>
      </c>
      <c r="T18" s="107">
        <f>Q18*0.1</f>
        <v>0</v>
      </c>
      <c r="U18" s="107">
        <v>0</v>
      </c>
      <c r="V18" s="107">
        <f>R18</f>
        <v>-1150</v>
      </c>
    </row>
    <row r="19" spans="1:22" x14ac:dyDescent="0.35">
      <c r="A19" s="55">
        <f>A18+1</f>
        <v>1</v>
      </c>
      <c r="B19" s="55">
        <f>B18+1</f>
        <v>2022</v>
      </c>
      <c r="C19" s="55"/>
      <c r="D19" s="55"/>
      <c r="E19" s="110">
        <v>80.000000000000028</v>
      </c>
      <c r="F19" s="107">
        <f>F18-E19</f>
        <v>920</v>
      </c>
      <c r="G19" s="57">
        <v>0</v>
      </c>
      <c r="H19" s="113">
        <v>40</v>
      </c>
      <c r="I19" s="115">
        <v>603.75</v>
      </c>
      <c r="J19" s="107">
        <f>G5*0.6</f>
        <v>7591.1220000000003</v>
      </c>
      <c r="K19" s="107">
        <f t="shared" ref="K19:K28" si="3">C19+D19+E19+G19+H19+I19+J19</f>
        <v>8314.8719999999994</v>
      </c>
      <c r="O19" s="55">
        <f>O18+1</f>
        <v>1</v>
      </c>
      <c r="P19" s="55">
        <f>P18+1</f>
        <v>2022</v>
      </c>
      <c r="Q19" s="118">
        <v>12651.87</v>
      </c>
      <c r="R19" s="118">
        <v>4336.9980000000014</v>
      </c>
      <c r="S19" s="118">
        <v>8314.8719999999994</v>
      </c>
      <c r="T19" s="107">
        <f t="shared" ref="T19:T28" si="4">Q19*0.1</f>
        <v>1265.1870000000001</v>
      </c>
      <c r="U19" s="107">
        <f t="shared" ref="U19:U28" si="5">R19-T19</f>
        <v>3071.8110000000015</v>
      </c>
      <c r="V19" s="55"/>
    </row>
    <row r="20" spans="1:22" x14ac:dyDescent="0.35">
      <c r="A20" s="55">
        <f t="shared" ref="A20:A28" si="6">A19+1</f>
        <v>2</v>
      </c>
      <c r="B20" s="55">
        <f t="shared" ref="B20:B28" si="7">B19+1</f>
        <v>2023</v>
      </c>
      <c r="C20" s="55"/>
      <c r="D20" s="55"/>
      <c r="E20" s="110">
        <v>80.000000000000028</v>
      </c>
      <c r="F20" s="107">
        <f t="shared" ref="F20:F28" si="8">F19-E20</f>
        <v>840</v>
      </c>
      <c r="G20" s="57">
        <v>0</v>
      </c>
      <c r="H20" s="113">
        <f>H19*1.1</f>
        <v>44</v>
      </c>
      <c r="I20" s="115">
        <v>633.9375</v>
      </c>
      <c r="J20" s="107">
        <f t="shared" ref="J20:J28" si="9">G6*0.6</f>
        <v>8254.7060903999973</v>
      </c>
      <c r="K20" s="107">
        <f t="shared" si="3"/>
        <v>9012.6435903999973</v>
      </c>
      <c r="O20" s="55">
        <f t="shared" ref="O20:O28" si="10">O19+1</f>
        <v>2</v>
      </c>
      <c r="P20" s="55">
        <f t="shared" ref="P20:P28" si="11">P19+1</f>
        <v>2023</v>
      </c>
      <c r="Q20" s="118">
        <v>13757.843483999997</v>
      </c>
      <c r="R20" s="118">
        <v>4745.1998936</v>
      </c>
      <c r="S20" s="118">
        <v>9012.6435903999973</v>
      </c>
      <c r="T20" s="107">
        <f t="shared" si="4"/>
        <v>1375.7843483999998</v>
      </c>
      <c r="U20" s="107">
        <f t="shared" si="5"/>
        <v>3369.4155452000005</v>
      </c>
      <c r="V20" s="55"/>
    </row>
    <row r="21" spans="1:22" x14ac:dyDescent="0.35">
      <c r="A21" s="55">
        <f t="shared" si="6"/>
        <v>3</v>
      </c>
      <c r="B21" s="55">
        <f t="shared" si="7"/>
        <v>2024</v>
      </c>
      <c r="C21" s="55"/>
      <c r="D21" s="55"/>
      <c r="E21" s="110">
        <v>80.000000000000028</v>
      </c>
      <c r="F21" s="107">
        <f t="shared" si="8"/>
        <v>760</v>
      </c>
      <c r="G21" s="57">
        <v>0</v>
      </c>
      <c r="H21" s="113">
        <f t="shared" ref="H21:H28" si="12">H20*1.1</f>
        <v>48.400000000000006</v>
      </c>
      <c r="I21" s="115">
        <v>665.63437499999998</v>
      </c>
      <c r="J21" s="107">
        <f t="shared" si="9"/>
        <v>8980.9125588289789</v>
      </c>
      <c r="K21" s="107">
        <f t="shared" si="3"/>
        <v>9774.9469338289782</v>
      </c>
      <c r="O21" s="55">
        <f t="shared" si="10"/>
        <v>3</v>
      </c>
      <c r="P21" s="55">
        <f t="shared" si="11"/>
        <v>2024</v>
      </c>
      <c r="Q21" s="118">
        <v>14968.187598048298</v>
      </c>
      <c r="R21" s="118">
        <v>5193.24066421932</v>
      </c>
      <c r="S21" s="118">
        <v>9774.9469338289782</v>
      </c>
      <c r="T21" s="107">
        <f t="shared" si="4"/>
        <v>1496.8187598048298</v>
      </c>
      <c r="U21" s="107">
        <f t="shared" si="5"/>
        <v>3696.4219044144902</v>
      </c>
      <c r="V21" s="55"/>
    </row>
    <row r="22" spans="1:22" x14ac:dyDescent="0.35">
      <c r="A22" s="55">
        <f t="shared" si="6"/>
        <v>4</v>
      </c>
      <c r="B22" s="55">
        <f t="shared" si="7"/>
        <v>2025</v>
      </c>
      <c r="C22" s="55"/>
      <c r="D22" s="55"/>
      <c r="E22" s="110">
        <v>80.000000000000028</v>
      </c>
      <c r="F22" s="107">
        <f t="shared" si="8"/>
        <v>680</v>
      </c>
      <c r="G22" s="57">
        <v>0</v>
      </c>
      <c r="H22" s="113">
        <f t="shared" si="12"/>
        <v>53.240000000000009</v>
      </c>
      <c r="I22" s="115">
        <v>698.91609375000007</v>
      </c>
      <c r="J22" s="107">
        <f t="shared" si="9"/>
        <v>9776.055126168505</v>
      </c>
      <c r="K22" s="107">
        <f t="shared" si="3"/>
        <v>10608.211219918505</v>
      </c>
      <c r="O22" s="55">
        <f t="shared" si="10"/>
        <v>4</v>
      </c>
      <c r="P22" s="55">
        <f t="shared" si="11"/>
        <v>2025</v>
      </c>
      <c r="Q22" s="118">
        <v>16293.425210280842</v>
      </c>
      <c r="R22" s="118">
        <v>5057.806965362337</v>
      </c>
      <c r="S22" s="118">
        <v>11235.618244918505</v>
      </c>
      <c r="T22" s="107">
        <f t="shared" si="4"/>
        <v>1629.3425210280843</v>
      </c>
      <c r="U22" s="107">
        <f t="shared" si="5"/>
        <v>3428.4644443342527</v>
      </c>
      <c r="V22" s="55"/>
    </row>
    <row r="23" spans="1:22" x14ac:dyDescent="0.35">
      <c r="A23" s="55">
        <f t="shared" si="6"/>
        <v>5</v>
      </c>
      <c r="B23" s="55">
        <f t="shared" si="7"/>
        <v>2026</v>
      </c>
      <c r="C23" s="55"/>
      <c r="D23" s="55"/>
      <c r="E23" s="110">
        <v>80.000000000000028</v>
      </c>
      <c r="F23" s="107">
        <f t="shared" si="8"/>
        <v>600</v>
      </c>
      <c r="G23" s="57">
        <v>636.81813037499978</v>
      </c>
      <c r="H23" s="113">
        <f t="shared" si="12"/>
        <v>58.564000000000014</v>
      </c>
      <c r="I23" s="115">
        <v>733.86189843750014</v>
      </c>
      <c r="J23" s="107">
        <f t="shared" si="9"/>
        <v>10647.116947407978</v>
      </c>
      <c r="K23" s="107">
        <f t="shared" si="3"/>
        <v>12156.360976220478</v>
      </c>
      <c r="O23" s="55">
        <f t="shared" si="10"/>
        <v>5</v>
      </c>
      <c r="P23" s="55">
        <f t="shared" si="11"/>
        <v>2026</v>
      </c>
      <c r="Q23" s="118">
        <v>17745.194912346629</v>
      </c>
      <c r="R23" s="118">
        <v>5588.8339361261515</v>
      </c>
      <c r="S23" s="118">
        <v>12156.360976220478</v>
      </c>
      <c r="T23" s="107">
        <f t="shared" si="4"/>
        <v>1774.5194912346631</v>
      </c>
      <c r="U23" s="107">
        <f t="shared" si="5"/>
        <v>3814.3144448914882</v>
      </c>
      <c r="V23" s="55"/>
    </row>
    <row r="24" spans="1:22" x14ac:dyDescent="0.35">
      <c r="A24" s="55">
        <f t="shared" si="6"/>
        <v>6</v>
      </c>
      <c r="B24" s="55">
        <f t="shared" si="7"/>
        <v>2027</v>
      </c>
      <c r="C24" s="55"/>
      <c r="D24" s="55"/>
      <c r="E24" s="110">
        <v>80.000000000000028</v>
      </c>
      <c r="F24" s="107">
        <f t="shared" si="8"/>
        <v>520</v>
      </c>
      <c r="G24" s="57">
        <v>646.37040233062476</v>
      </c>
      <c r="H24" s="113">
        <f t="shared" si="12"/>
        <v>64.420400000000015</v>
      </c>
      <c r="I24" s="115">
        <v>770.5549933593752</v>
      </c>
      <c r="J24" s="107">
        <f t="shared" si="9"/>
        <v>11601.824103439913</v>
      </c>
      <c r="K24" s="107">
        <f t="shared" si="3"/>
        <v>13163.169899129913</v>
      </c>
      <c r="O24" s="55">
        <f t="shared" si="10"/>
        <v>6</v>
      </c>
      <c r="P24" s="55">
        <f t="shared" si="11"/>
        <v>2027</v>
      </c>
      <c r="Q24" s="118">
        <v>19336.373505733187</v>
      </c>
      <c r="R24" s="118">
        <v>6173.2036066032742</v>
      </c>
      <c r="S24" s="118">
        <v>13163.169899129913</v>
      </c>
      <c r="T24" s="107">
        <f t="shared" si="4"/>
        <v>1933.6373505733188</v>
      </c>
      <c r="U24" s="107">
        <f t="shared" si="5"/>
        <v>4239.5662560299552</v>
      </c>
      <c r="V24" s="55"/>
    </row>
    <row r="25" spans="1:22" x14ac:dyDescent="0.35">
      <c r="A25" s="55">
        <f t="shared" si="6"/>
        <v>7</v>
      </c>
      <c r="B25" s="55">
        <f t="shared" si="7"/>
        <v>2028</v>
      </c>
      <c r="C25" s="55"/>
      <c r="D25" s="55"/>
      <c r="E25" s="110">
        <v>80.000000000000028</v>
      </c>
      <c r="F25" s="107">
        <f t="shared" si="8"/>
        <v>440</v>
      </c>
      <c r="G25" s="57">
        <v>656.06595836558404</v>
      </c>
      <c r="H25" s="113">
        <f t="shared" si="12"/>
        <v>70.862440000000021</v>
      </c>
      <c r="I25" s="115">
        <v>809.08274302734389</v>
      </c>
      <c r="J25" s="107">
        <f t="shared" si="9"/>
        <v>12648.727344498488</v>
      </c>
      <c r="K25" s="107">
        <f t="shared" si="3"/>
        <v>14264.738485891416</v>
      </c>
      <c r="O25" s="55">
        <f t="shared" si="10"/>
        <v>7</v>
      </c>
      <c r="P25" s="55">
        <f t="shared" si="11"/>
        <v>2028</v>
      </c>
      <c r="Q25" s="118">
        <v>21081.212240830813</v>
      </c>
      <c r="R25" s="118">
        <v>6816.4737549393976</v>
      </c>
      <c r="S25" s="118">
        <v>14264.738485891416</v>
      </c>
      <c r="T25" s="107">
        <f t="shared" si="4"/>
        <v>2108.1212240830814</v>
      </c>
      <c r="U25" s="107">
        <f t="shared" si="5"/>
        <v>4708.3525308563167</v>
      </c>
      <c r="V25" s="55"/>
    </row>
    <row r="26" spans="1:22" x14ac:dyDescent="0.35">
      <c r="A26" s="55">
        <f t="shared" si="6"/>
        <v>8</v>
      </c>
      <c r="B26" s="55">
        <f t="shared" si="7"/>
        <v>2029</v>
      </c>
      <c r="C26" s="55"/>
      <c r="D26" s="55"/>
      <c r="E26" s="110">
        <v>80.000000000000028</v>
      </c>
      <c r="F26" s="107">
        <f t="shared" si="8"/>
        <v>360</v>
      </c>
      <c r="G26" s="57">
        <v>665.90694774106771</v>
      </c>
      <c r="H26" s="113">
        <f t="shared" si="12"/>
        <v>77.948684000000029</v>
      </c>
      <c r="I26" s="115">
        <v>849.53688017871127</v>
      </c>
      <c r="J26" s="107">
        <f t="shared" si="9"/>
        <v>13797.293024774815</v>
      </c>
      <c r="K26" s="107">
        <f t="shared" si="3"/>
        <v>15470.685536694595</v>
      </c>
      <c r="O26" s="55">
        <f t="shared" si="10"/>
        <v>8</v>
      </c>
      <c r="P26" s="55">
        <f t="shared" si="11"/>
        <v>2029</v>
      </c>
      <c r="Q26" s="118">
        <v>22995.488374624692</v>
      </c>
      <c r="R26" s="118">
        <v>7524.8028379300977</v>
      </c>
      <c r="S26" s="118">
        <v>15470.685536694595</v>
      </c>
      <c r="T26" s="107">
        <f t="shared" si="4"/>
        <v>2299.5488374624692</v>
      </c>
      <c r="U26" s="107">
        <f t="shared" si="5"/>
        <v>5225.2540004676284</v>
      </c>
      <c r="V26" s="55"/>
    </row>
    <row r="27" spans="1:22" x14ac:dyDescent="0.35">
      <c r="A27" s="55">
        <f t="shared" si="6"/>
        <v>9</v>
      </c>
      <c r="B27" s="55">
        <f t="shared" si="7"/>
        <v>2030</v>
      </c>
      <c r="C27" s="55"/>
      <c r="D27" s="55"/>
      <c r="E27" s="110">
        <v>80.000000000000028</v>
      </c>
      <c r="F27" s="107">
        <f t="shared" si="8"/>
        <v>280</v>
      </c>
      <c r="G27" s="57">
        <v>675.89555195718367</v>
      </c>
      <c r="H27" s="113">
        <f t="shared" si="12"/>
        <v>85.743552400000041</v>
      </c>
      <c r="I27" s="115">
        <v>892.01372418764674</v>
      </c>
      <c r="J27" s="107">
        <f t="shared" si="9"/>
        <v>15058.004275632067</v>
      </c>
      <c r="K27" s="107">
        <f t="shared" si="3"/>
        <v>16791.657104176898</v>
      </c>
      <c r="O27" s="55">
        <f t="shared" si="10"/>
        <v>9</v>
      </c>
      <c r="P27" s="55">
        <f t="shared" si="11"/>
        <v>2030</v>
      </c>
      <c r="Q27" s="118">
        <v>25096.673792720114</v>
      </c>
      <c r="R27" s="118">
        <v>8305.0166885432154</v>
      </c>
      <c r="S27" s="118">
        <v>16791.657104176898</v>
      </c>
      <c r="T27" s="107">
        <f t="shared" si="4"/>
        <v>2509.6673792720117</v>
      </c>
      <c r="U27" s="107">
        <f t="shared" si="5"/>
        <v>5795.3493092712033</v>
      </c>
      <c r="V27" s="55"/>
    </row>
    <row r="28" spans="1:22" x14ac:dyDescent="0.35">
      <c r="A28" s="55">
        <f t="shared" si="6"/>
        <v>10</v>
      </c>
      <c r="B28" s="55">
        <f t="shared" si="7"/>
        <v>2031</v>
      </c>
      <c r="C28" s="55"/>
      <c r="D28" s="55"/>
      <c r="E28" s="110">
        <v>80.000000000000028</v>
      </c>
      <c r="F28" s="107">
        <f t="shared" si="8"/>
        <v>199.99999999999997</v>
      </c>
      <c r="G28" s="105">
        <v>686.03398523654141</v>
      </c>
      <c r="H28" s="113">
        <f t="shared" si="12"/>
        <v>94.317907640000058</v>
      </c>
      <c r="I28" s="115">
        <v>936.61441039702925</v>
      </c>
      <c r="J28" s="107">
        <f t="shared" si="9"/>
        <v>16562.473585186541</v>
      </c>
      <c r="K28" s="107">
        <f t="shared" si="3"/>
        <v>18359.439888460111</v>
      </c>
      <c r="O28" s="55">
        <f t="shared" si="10"/>
        <v>10</v>
      </c>
      <c r="P28" s="55">
        <f t="shared" si="11"/>
        <v>2031</v>
      </c>
      <c r="Q28" s="118">
        <v>27604.12264197757</v>
      </c>
      <c r="R28" s="118">
        <v>9244.6827535174598</v>
      </c>
      <c r="S28" s="118">
        <v>18359.439888460111</v>
      </c>
      <c r="T28" s="107">
        <f t="shared" si="4"/>
        <v>2760.4122641977574</v>
      </c>
      <c r="U28" s="107">
        <f t="shared" si="5"/>
        <v>6484.2704893197024</v>
      </c>
      <c r="V28" s="55"/>
    </row>
    <row r="29" spans="1:22" x14ac:dyDescent="0.35">
      <c r="A29" s="106"/>
      <c r="G29" s="125"/>
      <c r="I29" s="108"/>
    </row>
    <row r="30" spans="1:22" x14ac:dyDescent="0.35">
      <c r="G30" s="125"/>
    </row>
    <row r="31" spans="1:22" x14ac:dyDescent="0.35">
      <c r="G31" s="125"/>
      <c r="S31" s="116"/>
    </row>
    <row r="32" spans="1:22" x14ac:dyDescent="0.35">
      <c r="G32" s="125"/>
    </row>
    <row r="33" spans="4:11" x14ac:dyDescent="0.35">
      <c r="D33" t="s">
        <v>56</v>
      </c>
      <c r="E33" t="s">
        <v>83</v>
      </c>
      <c r="G33" s="125"/>
    </row>
    <row r="34" spans="4:11" x14ac:dyDescent="0.35">
      <c r="E34" t="s">
        <v>84</v>
      </c>
      <c r="G34" s="125"/>
      <c r="H34" s="126"/>
      <c r="I34" s="126"/>
      <c r="J34" s="126"/>
      <c r="K34" s="126"/>
    </row>
    <row r="35" spans="4:11" x14ac:dyDescent="0.35">
      <c r="G35" s="125"/>
      <c r="H35" s="126"/>
      <c r="I35" s="126"/>
      <c r="J35" s="126"/>
      <c r="K35" s="126"/>
    </row>
    <row r="36" spans="4:11" x14ac:dyDescent="0.35">
      <c r="G36" s="125"/>
      <c r="H36" s="126"/>
      <c r="I36" s="126"/>
      <c r="J36" s="126"/>
      <c r="K36" s="126"/>
    </row>
    <row r="37" spans="4:11" x14ac:dyDescent="0.35">
      <c r="G37" s="125"/>
    </row>
    <row r="38" spans="4:11" x14ac:dyDescent="0.35">
      <c r="G38" s="125"/>
    </row>
    <row r="39" spans="4:11" x14ac:dyDescent="0.35">
      <c r="G39" s="125"/>
    </row>
    <row r="40" spans="4:11" x14ac:dyDescent="0.35">
      <c r="G40" s="125"/>
    </row>
    <row r="41" spans="4:11" x14ac:dyDescent="0.35">
      <c r="G41" s="125"/>
    </row>
    <row r="42" spans="4:11" x14ac:dyDescent="0.35">
      <c r="G42" s="125"/>
    </row>
    <row r="43" spans="4:11" x14ac:dyDescent="0.35">
      <c r="G43" s="125"/>
    </row>
  </sheetData>
  <mergeCells count="3">
    <mergeCell ref="B3:G3"/>
    <mergeCell ref="B16:K16"/>
    <mergeCell ref="O16:V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F5D0-3EE2-4211-8409-E36ECBA261FE}">
  <dimension ref="B1:S64"/>
  <sheetViews>
    <sheetView workbookViewId="0">
      <selection activeCell="S49" sqref="S49"/>
    </sheetView>
  </sheetViews>
  <sheetFormatPr defaultRowHeight="14.5" x14ac:dyDescent="0.35"/>
  <cols>
    <col min="2" max="2" width="13.7265625" customWidth="1"/>
    <col min="3" max="3" width="10.90625" bestFit="1" customWidth="1"/>
    <col min="4" max="4" width="11.1796875" customWidth="1"/>
    <col min="6" max="6" width="11.453125" customWidth="1"/>
    <col min="8" max="8" width="11.36328125" customWidth="1"/>
    <col min="10" max="10" width="12" customWidth="1"/>
    <col min="12" max="12" width="10.81640625" customWidth="1"/>
    <col min="14" max="14" width="11" bestFit="1" customWidth="1"/>
    <col min="16" max="16" width="12.453125" customWidth="1"/>
    <col min="18" max="18" width="11.26953125" customWidth="1"/>
  </cols>
  <sheetData>
    <row r="1" spans="2:14" x14ac:dyDescent="0.35">
      <c r="B1" s="127" t="s">
        <v>85</v>
      </c>
      <c r="C1" s="127">
        <v>10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2:14" x14ac:dyDescent="0.35">
      <c r="B2" s="127" t="s">
        <v>55</v>
      </c>
      <c r="C2" s="128">
        <v>0.11</v>
      </c>
      <c r="D2" s="127" t="s">
        <v>23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2:14" x14ac:dyDescent="0.35">
      <c r="B3" t="s">
        <v>99</v>
      </c>
    </row>
    <row r="4" spans="2:14" ht="15" thickBot="1" x14ac:dyDescent="0.4">
      <c r="B4" s="133" t="s">
        <v>86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27"/>
    </row>
    <row r="5" spans="2:14" ht="15" thickBot="1" x14ac:dyDescent="0.4">
      <c r="B5" s="124" t="s">
        <v>4</v>
      </c>
      <c r="C5" s="166">
        <v>2021</v>
      </c>
      <c r="D5" s="166">
        <v>2022</v>
      </c>
      <c r="E5" s="166">
        <v>2023</v>
      </c>
      <c r="F5" s="166">
        <v>2024</v>
      </c>
      <c r="G5" s="166">
        <v>2025</v>
      </c>
      <c r="H5" s="166">
        <v>2026</v>
      </c>
      <c r="I5" s="166">
        <v>2027</v>
      </c>
      <c r="J5" s="166">
        <v>2028</v>
      </c>
      <c r="K5" s="166">
        <v>2029</v>
      </c>
      <c r="L5" s="166">
        <v>2030</v>
      </c>
      <c r="M5" s="167">
        <v>2031</v>
      </c>
      <c r="N5" s="127"/>
    </row>
    <row r="6" spans="2:14" x14ac:dyDescent="0.35">
      <c r="B6" s="119" t="s">
        <v>87</v>
      </c>
      <c r="C6" s="168">
        <v>0</v>
      </c>
      <c r="D6" s="168">
        <v>12651.87</v>
      </c>
      <c r="E6" s="168">
        <v>13757.843483999997</v>
      </c>
      <c r="F6" s="168">
        <v>14968.187598048298</v>
      </c>
      <c r="G6" s="168">
        <v>16293.425210280842</v>
      </c>
      <c r="H6" s="168">
        <v>17745.194912346629</v>
      </c>
      <c r="I6" s="144">
        <v>19336.373505733187</v>
      </c>
      <c r="J6" s="144">
        <v>21081.212240830813</v>
      </c>
      <c r="K6" s="144">
        <v>22995.488374624692</v>
      </c>
      <c r="L6" s="144">
        <v>25096.673792720114</v>
      </c>
      <c r="M6" s="120">
        <v>27604.12264197757</v>
      </c>
      <c r="N6" s="127"/>
    </row>
    <row r="7" spans="2:14" ht="15" thickBot="1" x14ac:dyDescent="0.4">
      <c r="B7" s="169" t="s">
        <v>88</v>
      </c>
      <c r="C7" s="160">
        <v>1150</v>
      </c>
      <c r="D7" s="160">
        <v>8314.8719999999994</v>
      </c>
      <c r="E7" s="160">
        <v>9012.6435903999973</v>
      </c>
      <c r="F7" s="160">
        <v>9774.9469338289782</v>
      </c>
      <c r="G7" s="160">
        <v>11235.618244918505</v>
      </c>
      <c r="H7" s="160">
        <v>12156.360976220478</v>
      </c>
      <c r="I7" s="161">
        <v>13163.169899129913</v>
      </c>
      <c r="J7" s="161">
        <v>14264.738485891416</v>
      </c>
      <c r="K7" s="161">
        <v>15470.685536694595</v>
      </c>
      <c r="L7" s="161">
        <v>16791.657104176898</v>
      </c>
      <c r="M7" s="121">
        <v>18359.439888460111</v>
      </c>
      <c r="N7" s="127"/>
    </row>
    <row r="8" spans="2:14" x14ac:dyDescent="0.35">
      <c r="B8" s="119" t="s">
        <v>89</v>
      </c>
      <c r="C8" s="159">
        <v>-1150</v>
      </c>
      <c r="D8" s="159">
        <v>4336.9980000000014</v>
      </c>
      <c r="E8" s="159">
        <v>4745.1998936</v>
      </c>
      <c r="F8" s="159">
        <v>5193.24066421932</v>
      </c>
      <c r="G8" s="159">
        <v>5057.806965362337</v>
      </c>
      <c r="H8" s="159">
        <v>5588.8339361261515</v>
      </c>
      <c r="I8" s="159">
        <v>6173.2036066032742</v>
      </c>
      <c r="J8" s="159">
        <v>6816.4737549393976</v>
      </c>
      <c r="K8" s="159">
        <v>7524.8028379300977</v>
      </c>
      <c r="L8" s="159">
        <v>8305.0166885432154</v>
      </c>
      <c r="M8" s="170">
        <v>9244.6827535174598</v>
      </c>
      <c r="N8" s="130"/>
    </row>
    <row r="9" spans="2:14" ht="15" thickBot="1" x14ac:dyDescent="0.4">
      <c r="B9" s="169" t="s">
        <v>78</v>
      </c>
      <c r="C9" s="162">
        <v>0</v>
      </c>
      <c r="D9" s="163">
        <v>1265.1870000000001</v>
      </c>
      <c r="E9" s="163">
        <v>1375.7843483999998</v>
      </c>
      <c r="F9" s="163">
        <v>1496.8187598048298</v>
      </c>
      <c r="G9" s="163">
        <v>1629.3425210280843</v>
      </c>
      <c r="H9" s="163">
        <v>1774.5194912346631</v>
      </c>
      <c r="I9" s="163">
        <v>1933.6373505733188</v>
      </c>
      <c r="J9" s="163">
        <v>2108.1212240830814</v>
      </c>
      <c r="K9" s="163">
        <v>2299.5488374624692</v>
      </c>
      <c r="L9" s="163">
        <v>2509.6673792720117</v>
      </c>
      <c r="M9" s="171">
        <v>2760.4122641977574</v>
      </c>
      <c r="N9" s="127"/>
    </row>
    <row r="10" spans="2:14" ht="44" thickBot="1" x14ac:dyDescent="0.4">
      <c r="B10" s="172" t="s">
        <v>90</v>
      </c>
      <c r="C10" s="173">
        <v>-1150</v>
      </c>
      <c r="D10" s="173">
        <v>3071.8110000000015</v>
      </c>
      <c r="E10" s="173">
        <v>3369.4155452000005</v>
      </c>
      <c r="F10" s="173">
        <v>3696.4219044144902</v>
      </c>
      <c r="G10" s="173">
        <v>3428.4644443342527</v>
      </c>
      <c r="H10" s="173">
        <v>3814.3144448914882</v>
      </c>
      <c r="I10" s="173">
        <v>4239.5662560299552</v>
      </c>
      <c r="J10" s="173">
        <v>4708.3525308563167</v>
      </c>
      <c r="K10" s="173">
        <v>5225.2540004676284</v>
      </c>
      <c r="L10" s="173">
        <v>5795.3493092712033</v>
      </c>
      <c r="M10" s="174">
        <v>6484.2704893197024</v>
      </c>
      <c r="N10" s="127"/>
    </row>
    <row r="11" spans="2:14" x14ac:dyDescent="0.35">
      <c r="B11" s="144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2:14" x14ac:dyDescent="0.35">
      <c r="B12" s="140" t="s">
        <v>91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2:14" ht="15" thickBot="1" x14ac:dyDescent="0.4">
      <c r="B13" s="140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2:14" ht="15" thickBot="1" x14ac:dyDescent="0.4">
      <c r="B14" s="139"/>
      <c r="C14" s="178" t="s">
        <v>92</v>
      </c>
      <c r="D14" s="179">
        <v>0.11</v>
      </c>
      <c r="E14" s="131"/>
      <c r="F14" s="131"/>
      <c r="G14" s="127"/>
      <c r="H14" s="128"/>
      <c r="I14" s="127"/>
      <c r="J14" s="127"/>
      <c r="K14" s="127"/>
      <c r="L14" s="127"/>
      <c r="M14" s="127"/>
      <c r="N14" s="127"/>
    </row>
    <row r="15" spans="2:14" x14ac:dyDescent="0.35">
      <c r="B15" s="139"/>
      <c r="C15" s="148"/>
      <c r="D15" s="149"/>
      <c r="E15" s="131"/>
      <c r="F15" s="131"/>
      <c r="G15" s="127"/>
      <c r="H15" s="128"/>
      <c r="I15" s="129"/>
      <c r="J15" s="127"/>
      <c r="K15" s="127"/>
      <c r="L15" s="127"/>
      <c r="M15" s="127"/>
      <c r="N15" s="127"/>
    </row>
    <row r="16" spans="2:14" ht="29" x14ac:dyDescent="0.35">
      <c r="B16" s="134"/>
      <c r="C16" s="145" t="s">
        <v>4</v>
      </c>
      <c r="D16" s="145" t="s">
        <v>93</v>
      </c>
      <c r="E16" s="135" t="s">
        <v>94</v>
      </c>
      <c r="F16" s="145" t="s">
        <v>95</v>
      </c>
      <c r="G16" s="141"/>
      <c r="H16" s="157"/>
      <c r="I16" s="158"/>
      <c r="J16" s="141"/>
      <c r="K16" s="141"/>
      <c r="L16" s="141"/>
      <c r="M16" s="141"/>
      <c r="N16" s="141"/>
    </row>
    <row r="17" spans="2:19" x14ac:dyDescent="0.35">
      <c r="B17" s="134">
        <v>0</v>
      </c>
      <c r="C17" s="132">
        <v>2021</v>
      </c>
      <c r="D17" s="165">
        <v>-1150</v>
      </c>
      <c r="E17" s="146">
        <f>(1+$D$14)^(-B17)</f>
        <v>1</v>
      </c>
      <c r="F17" s="146">
        <f>D17*E17</f>
        <v>-1150</v>
      </c>
      <c r="G17" s="127"/>
      <c r="H17" s="156"/>
      <c r="I17" s="129"/>
      <c r="J17" s="127"/>
      <c r="K17" s="127"/>
      <c r="L17" s="127"/>
      <c r="M17" s="127"/>
      <c r="N17" s="127"/>
    </row>
    <row r="18" spans="2:19" x14ac:dyDescent="0.35">
      <c r="B18" s="134">
        <v>1</v>
      </c>
      <c r="C18" s="175">
        <v>2022</v>
      </c>
      <c r="D18" s="165">
        <v>3071.8110000000015</v>
      </c>
      <c r="E18" s="146">
        <f t="shared" ref="E18:E27" si="0">(1+$D$14)^(-B18)</f>
        <v>0.9009009009009008</v>
      </c>
      <c r="F18" s="146">
        <f t="shared" ref="F18:F27" si="1">D18*E18</f>
        <v>2767.3972972972983</v>
      </c>
      <c r="G18" s="129"/>
      <c r="H18" s="156"/>
      <c r="I18" s="129"/>
      <c r="J18" s="127"/>
      <c r="K18" s="129"/>
      <c r="L18" s="129"/>
      <c r="M18" s="129"/>
      <c r="N18" s="129"/>
    </row>
    <row r="19" spans="2:19" x14ac:dyDescent="0.35">
      <c r="B19" s="134">
        <v>2</v>
      </c>
      <c r="C19" s="175">
        <v>2023</v>
      </c>
      <c r="D19" s="165">
        <v>3369.4155452000005</v>
      </c>
      <c r="E19" s="146">
        <f t="shared" si="0"/>
        <v>0.8116224332440547</v>
      </c>
      <c r="F19" s="146">
        <f t="shared" si="1"/>
        <v>2734.6932434055675</v>
      </c>
      <c r="G19" s="142"/>
      <c r="H19" s="156"/>
      <c r="I19" s="129"/>
      <c r="J19" s="127"/>
      <c r="K19" s="142"/>
      <c r="L19" s="142"/>
      <c r="M19" s="142"/>
      <c r="N19" s="142"/>
    </row>
    <row r="20" spans="2:19" x14ac:dyDescent="0.35">
      <c r="B20" s="131">
        <v>3</v>
      </c>
      <c r="C20" s="175">
        <v>2024</v>
      </c>
      <c r="D20" s="165">
        <v>3696.4219044144902</v>
      </c>
      <c r="E20" s="146">
        <f t="shared" si="0"/>
        <v>0.73119138130095018</v>
      </c>
      <c r="F20" s="146">
        <f t="shared" si="1"/>
        <v>2702.7918381599197</v>
      </c>
      <c r="G20" s="143"/>
      <c r="H20" s="156"/>
      <c r="I20" s="129"/>
      <c r="J20" s="127"/>
      <c r="K20" s="143"/>
      <c r="L20" s="143"/>
      <c r="M20" s="143"/>
      <c r="N20" s="143"/>
    </row>
    <row r="21" spans="2:19" x14ac:dyDescent="0.35">
      <c r="B21" s="131">
        <v>4</v>
      </c>
      <c r="C21" s="175">
        <v>2025</v>
      </c>
      <c r="D21" s="165">
        <v>3428.4644443342527</v>
      </c>
      <c r="E21" s="146">
        <f t="shared" si="0"/>
        <v>0.65873097414500015</v>
      </c>
      <c r="F21" s="146">
        <f t="shared" si="1"/>
        <v>2258.4357232377988</v>
      </c>
      <c r="G21" s="127"/>
      <c r="H21" s="156"/>
      <c r="I21" s="129"/>
      <c r="J21" s="127"/>
      <c r="K21" s="127"/>
      <c r="L21" s="127"/>
      <c r="M21" s="127"/>
      <c r="N21" s="127"/>
    </row>
    <row r="22" spans="2:19" x14ac:dyDescent="0.35">
      <c r="B22" s="131">
        <v>5</v>
      </c>
      <c r="C22" s="175">
        <v>2026</v>
      </c>
      <c r="D22" s="165">
        <v>3814.3144448914882</v>
      </c>
      <c r="E22" s="146">
        <f t="shared" si="0"/>
        <v>0.5934513280585586</v>
      </c>
      <c r="F22" s="146">
        <f t="shared" si="1"/>
        <v>2263.6099729537973</v>
      </c>
      <c r="G22" s="127"/>
      <c r="H22" s="156"/>
      <c r="I22" s="129"/>
      <c r="J22" s="127"/>
      <c r="K22" s="127"/>
      <c r="L22" s="127"/>
      <c r="M22" s="127"/>
      <c r="N22" s="127"/>
    </row>
    <row r="23" spans="2:19" x14ac:dyDescent="0.35">
      <c r="B23" s="131">
        <v>6</v>
      </c>
      <c r="C23" s="175">
        <v>2027</v>
      </c>
      <c r="D23" s="165">
        <v>4239.5662560299552</v>
      </c>
      <c r="E23" s="146">
        <f t="shared" si="0"/>
        <v>0.53464083608879154</v>
      </c>
      <c r="F23" s="146">
        <f t="shared" si="1"/>
        <v>2266.6452477776829</v>
      </c>
      <c r="G23" s="127"/>
      <c r="H23" s="156"/>
      <c r="I23" s="129"/>
      <c r="J23" s="127"/>
      <c r="K23" s="127"/>
      <c r="L23" s="127"/>
      <c r="M23" s="127"/>
      <c r="N23" s="127"/>
    </row>
    <row r="24" spans="2:19" x14ac:dyDescent="0.35">
      <c r="B24" s="131">
        <v>7</v>
      </c>
      <c r="C24" s="175">
        <v>2028</v>
      </c>
      <c r="D24" s="165">
        <v>4708.3525308563167</v>
      </c>
      <c r="E24" s="146">
        <f t="shared" si="0"/>
        <v>0.48165841089080319</v>
      </c>
      <c r="F24" s="146">
        <f t="shared" si="1"/>
        <v>2267.8175979259449</v>
      </c>
      <c r="G24" s="127"/>
      <c r="H24" s="156"/>
      <c r="I24" s="129"/>
      <c r="J24" s="127"/>
      <c r="K24" s="127"/>
      <c r="L24" s="127"/>
      <c r="M24" s="127"/>
      <c r="N24" s="127"/>
    </row>
    <row r="25" spans="2:19" x14ac:dyDescent="0.35">
      <c r="B25" s="131">
        <v>8</v>
      </c>
      <c r="C25" s="175">
        <v>2029</v>
      </c>
      <c r="D25" s="165">
        <v>5225.2540004676284</v>
      </c>
      <c r="E25" s="146">
        <f t="shared" si="0"/>
        <v>0.43392649629802077</v>
      </c>
      <c r="F25" s="146">
        <f t="shared" si="1"/>
        <v>2267.3761606901344</v>
      </c>
      <c r="G25" s="127"/>
      <c r="H25" s="156"/>
      <c r="I25" s="129"/>
      <c r="J25" s="127"/>
      <c r="K25" s="127"/>
      <c r="L25" s="127"/>
      <c r="M25" s="127"/>
      <c r="N25" s="127"/>
    </row>
    <row r="26" spans="2:19" x14ac:dyDescent="0.35">
      <c r="B26" s="131">
        <v>9</v>
      </c>
      <c r="C26" s="175">
        <v>2030</v>
      </c>
      <c r="D26" s="165">
        <v>5795.3493092712033</v>
      </c>
      <c r="E26" s="146">
        <f t="shared" si="0"/>
        <v>0.39092477143965831</v>
      </c>
      <c r="F26" s="146">
        <f t="shared" si="1"/>
        <v>2265.545604139827</v>
      </c>
      <c r="G26" s="127"/>
      <c r="H26" s="156"/>
      <c r="I26" s="127"/>
      <c r="J26" s="127"/>
      <c r="K26" s="127"/>
      <c r="L26" s="127"/>
      <c r="M26" s="127"/>
      <c r="N26" s="127"/>
    </row>
    <row r="27" spans="2:19" ht="15" thickBot="1" x14ac:dyDescent="0.4">
      <c r="B27" s="131">
        <v>10</v>
      </c>
      <c r="C27" s="175">
        <v>2031</v>
      </c>
      <c r="D27" s="165">
        <v>6484.2704893197024</v>
      </c>
      <c r="E27" s="146">
        <f t="shared" si="0"/>
        <v>0.3521844787744669</v>
      </c>
      <c r="F27" s="146">
        <f t="shared" si="1"/>
        <v>2283.6594225137169</v>
      </c>
      <c r="G27" s="127"/>
      <c r="H27" s="150"/>
      <c r="I27" s="127"/>
      <c r="J27" s="127"/>
      <c r="K27" s="127"/>
      <c r="L27" s="127"/>
      <c r="M27" s="127"/>
      <c r="N27" s="127"/>
    </row>
    <row r="28" spans="2:19" ht="15" thickBot="1" x14ac:dyDescent="0.4">
      <c r="B28" s="127"/>
      <c r="C28" s="127"/>
      <c r="D28" s="127"/>
      <c r="E28" s="176" t="s">
        <v>96</v>
      </c>
      <c r="F28" s="177">
        <f>SUM(F17:F27)</f>
        <v>22927.972108101687</v>
      </c>
      <c r="G28" s="127"/>
      <c r="H28" s="127"/>
      <c r="I28" s="127"/>
      <c r="J28" s="127"/>
      <c r="K28" s="127"/>
      <c r="L28" s="127"/>
      <c r="M28" s="127"/>
      <c r="N28" s="127"/>
    </row>
    <row r="29" spans="2:19" ht="15" thickBot="1" x14ac:dyDescent="0.4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</row>
    <row r="30" spans="2:19" ht="15" thickBot="1" x14ac:dyDescent="0.4">
      <c r="B30" s="127"/>
      <c r="C30" s="147" t="s">
        <v>97</v>
      </c>
      <c r="D30" s="164">
        <v>2.76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2" spans="2:19" x14ac:dyDescent="0.35">
      <c r="B32" s="127"/>
      <c r="C32" s="127"/>
      <c r="D32" s="128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2:19" x14ac:dyDescent="0.35">
      <c r="B33" s="127"/>
      <c r="C33" s="127"/>
      <c r="D33" s="128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spans="2:19" ht="15.5" x14ac:dyDescent="0.35">
      <c r="B34" s="151" t="s">
        <v>98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</row>
    <row r="35" spans="2:19" x14ac:dyDescent="0.35">
      <c r="B35" s="143"/>
      <c r="C35" s="143"/>
      <c r="D35" s="143"/>
      <c r="E35" s="145">
        <v>0.05</v>
      </c>
      <c r="F35" s="145"/>
      <c r="G35" s="145">
        <v>0.06</v>
      </c>
      <c r="H35" s="145"/>
      <c r="I35" s="145">
        <v>0.08</v>
      </c>
      <c r="J35" s="145"/>
      <c r="K35" s="145">
        <v>0.1</v>
      </c>
      <c r="L35" s="145"/>
      <c r="M35" s="145">
        <v>0.15</v>
      </c>
      <c r="N35" s="145"/>
      <c r="O35" s="145">
        <v>0.25</v>
      </c>
      <c r="P35" s="145"/>
      <c r="Q35" s="145">
        <v>0.5</v>
      </c>
      <c r="R35" s="152"/>
      <c r="S35" s="143"/>
    </row>
    <row r="36" spans="2:19" ht="29" x14ac:dyDescent="0.35">
      <c r="B36" s="152"/>
      <c r="C36" s="153" t="s">
        <v>4</v>
      </c>
      <c r="D36" s="153" t="s">
        <v>93</v>
      </c>
      <c r="E36" s="154" t="s">
        <v>94</v>
      </c>
      <c r="F36" s="146" t="s">
        <v>95</v>
      </c>
      <c r="G36" s="154" t="s">
        <v>94</v>
      </c>
      <c r="H36" s="146" t="s">
        <v>95</v>
      </c>
      <c r="I36" s="154" t="s">
        <v>94</v>
      </c>
      <c r="J36" s="146" t="s">
        <v>95</v>
      </c>
      <c r="K36" s="154" t="s">
        <v>94</v>
      </c>
      <c r="L36" s="146" t="s">
        <v>95</v>
      </c>
      <c r="M36" s="154" t="s">
        <v>94</v>
      </c>
      <c r="N36" s="146" t="s">
        <v>95</v>
      </c>
      <c r="O36" s="154" t="s">
        <v>94</v>
      </c>
      <c r="P36" s="146" t="s">
        <v>95</v>
      </c>
      <c r="Q36" s="154" t="s">
        <v>94</v>
      </c>
      <c r="R36" s="146" t="s">
        <v>95</v>
      </c>
      <c r="S36" s="143"/>
    </row>
    <row r="37" spans="2:19" x14ac:dyDescent="0.35">
      <c r="B37" s="152">
        <v>0</v>
      </c>
      <c r="C37" s="136">
        <v>2021</v>
      </c>
      <c r="D37" s="165">
        <v>-1150</v>
      </c>
      <c r="E37" s="146">
        <f>(1+$E$35)^(-B37)</f>
        <v>1</v>
      </c>
      <c r="F37" s="146">
        <f>D37*E37</f>
        <v>-1150</v>
      </c>
      <c r="G37" s="146">
        <v>1</v>
      </c>
      <c r="H37" s="146">
        <v>-1150</v>
      </c>
      <c r="I37" s="146">
        <v>1</v>
      </c>
      <c r="J37" s="146">
        <v>-1150</v>
      </c>
      <c r="K37" s="146">
        <v>1</v>
      </c>
      <c r="L37" s="146">
        <v>-1150</v>
      </c>
      <c r="M37" s="146">
        <v>1</v>
      </c>
      <c r="N37" s="146">
        <v>-1150</v>
      </c>
      <c r="O37" s="146">
        <v>1</v>
      </c>
      <c r="P37" s="146">
        <v>-1150</v>
      </c>
      <c r="Q37" s="146">
        <v>1</v>
      </c>
      <c r="R37" s="146">
        <v>-1150</v>
      </c>
      <c r="S37" s="155"/>
    </row>
    <row r="38" spans="2:19" x14ac:dyDescent="0.35">
      <c r="B38" s="152">
        <v>1</v>
      </c>
      <c r="C38" s="136">
        <v>2022</v>
      </c>
      <c r="D38" s="165">
        <v>3071.8110000000015</v>
      </c>
      <c r="E38" s="146">
        <f t="shared" ref="E38:E47" si="2">(1+$E$35)^(-B38)</f>
        <v>0.95238095238095233</v>
      </c>
      <c r="F38" s="146">
        <f t="shared" ref="F38:F47" si="3">D38*E38</f>
        <v>2925.5342857142869</v>
      </c>
      <c r="G38" s="146">
        <v>0.94339622641509424</v>
      </c>
      <c r="H38" s="146">
        <v>2897.9349056603783</v>
      </c>
      <c r="I38" s="146">
        <v>0.92592592592592582</v>
      </c>
      <c r="J38" s="146">
        <v>2844.2694444444455</v>
      </c>
      <c r="K38" s="146">
        <v>0.90909090909090906</v>
      </c>
      <c r="L38" s="146">
        <v>2792.5554545454556</v>
      </c>
      <c r="M38" s="146">
        <v>0.86956521739130443</v>
      </c>
      <c r="N38" s="146">
        <v>2671.1400000000017</v>
      </c>
      <c r="O38" s="146">
        <v>0.8</v>
      </c>
      <c r="P38" s="146">
        <v>2457.4488000000015</v>
      </c>
      <c r="Q38" s="146">
        <v>0.66666666666666663</v>
      </c>
      <c r="R38" s="146">
        <v>2047.8740000000009</v>
      </c>
      <c r="S38" s="155"/>
    </row>
    <row r="39" spans="2:19" x14ac:dyDescent="0.35">
      <c r="B39" s="152">
        <v>2</v>
      </c>
      <c r="C39" s="136">
        <v>2023</v>
      </c>
      <c r="D39" s="165">
        <v>3369.4155452000005</v>
      </c>
      <c r="E39" s="146">
        <f t="shared" si="2"/>
        <v>0.90702947845804982</v>
      </c>
      <c r="F39" s="146">
        <f t="shared" si="3"/>
        <v>3056.1592246712021</v>
      </c>
      <c r="G39" s="146">
        <v>0.88999644001423983</v>
      </c>
      <c r="H39" s="146">
        <v>2998.7678401566395</v>
      </c>
      <c r="I39" s="146">
        <v>0.85733882030178321</v>
      </c>
      <c r="J39" s="146">
        <v>2888.730748628258</v>
      </c>
      <c r="K39" s="146">
        <v>0.82644628099173545</v>
      </c>
      <c r="L39" s="146">
        <v>2784.6409464462809</v>
      </c>
      <c r="M39" s="146">
        <v>0.7561436672967865</v>
      </c>
      <c r="N39" s="146">
        <v>2547.7622269943295</v>
      </c>
      <c r="O39" s="146">
        <v>0.64</v>
      </c>
      <c r="P39" s="146">
        <v>2156.4259489280003</v>
      </c>
      <c r="Q39" s="146">
        <v>0.44444444444444442</v>
      </c>
      <c r="R39" s="146">
        <v>1497.518020088889</v>
      </c>
      <c r="S39" s="155"/>
    </row>
    <row r="40" spans="2:19" x14ac:dyDescent="0.35">
      <c r="B40" s="137">
        <v>3</v>
      </c>
      <c r="C40" s="136">
        <v>2024</v>
      </c>
      <c r="D40" s="165">
        <v>3696.4219044144902</v>
      </c>
      <c r="E40" s="146">
        <f t="shared" si="2"/>
        <v>0.86383759853147601</v>
      </c>
      <c r="F40" s="146">
        <f t="shared" si="3"/>
        <v>3193.1082210685586</v>
      </c>
      <c r="G40" s="146">
        <v>0.8396192830323016</v>
      </c>
      <c r="H40" s="146">
        <v>3103.5871091693894</v>
      </c>
      <c r="I40" s="146">
        <v>0.79383224102016958</v>
      </c>
      <c r="J40" s="146">
        <v>2934.3388841373981</v>
      </c>
      <c r="K40" s="146">
        <v>0.75131480090157754</v>
      </c>
      <c r="L40" s="146">
        <v>2777.1764871634027</v>
      </c>
      <c r="M40" s="146">
        <v>0.65751623243198831</v>
      </c>
      <c r="N40" s="146">
        <v>2430.4574040696907</v>
      </c>
      <c r="O40" s="146">
        <v>0.51200000000000001</v>
      </c>
      <c r="P40" s="146">
        <v>1892.5680150602191</v>
      </c>
      <c r="Q40" s="146">
        <v>0.29629629629629628</v>
      </c>
      <c r="R40" s="146">
        <v>1095.2361198265155</v>
      </c>
      <c r="S40" s="138"/>
    </row>
    <row r="41" spans="2:19" x14ac:dyDescent="0.35">
      <c r="B41" s="137">
        <v>4</v>
      </c>
      <c r="C41" s="136">
        <v>2025</v>
      </c>
      <c r="D41" s="165">
        <v>3428.4644443342527</v>
      </c>
      <c r="E41" s="146">
        <f t="shared" si="2"/>
        <v>0.82270247479188197</v>
      </c>
      <c r="F41" s="146">
        <f t="shared" si="3"/>
        <v>2820.6061830897643</v>
      </c>
      <c r="G41" s="146">
        <v>0.79209366323802044</v>
      </c>
      <c r="H41" s="146">
        <v>2715.6649609940223</v>
      </c>
      <c r="I41" s="146">
        <v>0.73502985279645328</v>
      </c>
      <c r="J41" s="146">
        <v>2520.0237158368795</v>
      </c>
      <c r="K41" s="146">
        <v>0.68301345536507052</v>
      </c>
      <c r="L41" s="146">
        <v>2341.6873467210244</v>
      </c>
      <c r="M41" s="146">
        <v>0.57175324559303342</v>
      </c>
      <c r="N41" s="146">
        <v>1960.2356734484249</v>
      </c>
      <c r="O41" s="146">
        <v>0.40960000000000002</v>
      </c>
      <c r="P41" s="146">
        <v>1404.2990363993099</v>
      </c>
      <c r="Q41" s="146">
        <v>0.19753086419753085</v>
      </c>
      <c r="R41" s="146">
        <v>677.22754455985239</v>
      </c>
      <c r="S41" s="138"/>
    </row>
    <row r="42" spans="2:19" x14ac:dyDescent="0.35">
      <c r="B42" s="137">
        <v>5</v>
      </c>
      <c r="C42" s="136">
        <v>2026</v>
      </c>
      <c r="D42" s="165">
        <v>3814.3144448914882</v>
      </c>
      <c r="E42" s="146">
        <f t="shared" si="2"/>
        <v>0.78352616646845896</v>
      </c>
      <c r="F42" s="146">
        <f t="shared" si="3"/>
        <v>2988.6151747110957</v>
      </c>
      <c r="G42" s="146">
        <v>0.74725817286605689</v>
      </c>
      <c r="H42" s="146">
        <v>2850.2776428262214</v>
      </c>
      <c r="I42" s="146">
        <v>0.68058319703375303</v>
      </c>
      <c r="J42" s="146">
        <v>2595.958319396274</v>
      </c>
      <c r="K42" s="146">
        <v>0.62092132305915493</v>
      </c>
      <c r="L42" s="146">
        <v>2368.3891716856688</v>
      </c>
      <c r="M42" s="146">
        <v>0.49717673529828987</v>
      </c>
      <c r="N42" s="146">
        <v>1896.3884031122589</v>
      </c>
      <c r="O42" s="146">
        <v>0.32768000000000003</v>
      </c>
      <c r="P42" s="146">
        <v>1249.8745573020428</v>
      </c>
      <c r="Q42" s="146">
        <v>0.13168724279835392</v>
      </c>
      <c r="R42" s="146">
        <v>502.29655241369397</v>
      </c>
      <c r="S42" s="138"/>
    </row>
    <row r="43" spans="2:19" x14ac:dyDescent="0.35">
      <c r="B43" s="137">
        <v>6</v>
      </c>
      <c r="C43" s="136">
        <v>2027</v>
      </c>
      <c r="D43" s="165">
        <v>4239.5662560299552</v>
      </c>
      <c r="E43" s="146">
        <f t="shared" si="2"/>
        <v>0.74621539663662761</v>
      </c>
      <c r="F43" s="146">
        <f t="shared" si="3"/>
        <v>3163.6296153106555</v>
      </c>
      <c r="G43" s="146">
        <v>0.70496054043967626</v>
      </c>
      <c r="H43" s="146">
        <v>2988.7269190806919</v>
      </c>
      <c r="I43" s="146">
        <v>0.63016962688310452</v>
      </c>
      <c r="J43" s="146">
        <v>2671.6458857085972</v>
      </c>
      <c r="K43" s="146">
        <v>0.56447393005377722</v>
      </c>
      <c r="L43" s="146">
        <v>2393.1246262646073</v>
      </c>
      <c r="M43" s="146">
        <v>0.43232759591155645</v>
      </c>
      <c r="N43" s="146">
        <v>1832.8814871771888</v>
      </c>
      <c r="O43" s="146">
        <v>0.26214399999999999</v>
      </c>
      <c r="P43" s="146">
        <v>1111.3768566207166</v>
      </c>
      <c r="Q43" s="146">
        <v>8.77914951989026E-2</v>
      </c>
      <c r="R43" s="146">
        <v>372.19786061168327</v>
      </c>
      <c r="S43" s="138"/>
    </row>
    <row r="44" spans="2:19" x14ac:dyDescent="0.35">
      <c r="B44" s="137">
        <v>7</v>
      </c>
      <c r="C44" s="136">
        <v>2028</v>
      </c>
      <c r="D44" s="165">
        <v>4708.3525308563167</v>
      </c>
      <c r="E44" s="146">
        <f t="shared" si="2"/>
        <v>0.71068133013012147</v>
      </c>
      <c r="F44" s="146">
        <f t="shared" si="3"/>
        <v>3346.1382393504909</v>
      </c>
      <c r="G44" s="146">
        <v>0.66505711362233599</v>
      </c>
      <c r="H44" s="146">
        <v>3131.3233440877225</v>
      </c>
      <c r="I44" s="146">
        <v>0.58349039526213387</v>
      </c>
      <c r="J44" s="146">
        <v>2747.2784792628204</v>
      </c>
      <c r="K44" s="146">
        <v>0.51315811823070645</v>
      </c>
      <c r="L44" s="146">
        <v>2416.1293247010117</v>
      </c>
      <c r="M44" s="146">
        <v>0.37593703992309269</v>
      </c>
      <c r="N44" s="146">
        <v>1770.0441133645256</v>
      </c>
      <c r="O44" s="146">
        <v>0.20971519999999999</v>
      </c>
      <c r="P44" s="146">
        <v>987.41309267903853</v>
      </c>
      <c r="Q44" s="146">
        <v>5.8527663465935069E-2</v>
      </c>
      <c r="R44" s="146">
        <v>275.56887240494217</v>
      </c>
      <c r="S44" s="138"/>
    </row>
    <row r="45" spans="2:19" x14ac:dyDescent="0.35">
      <c r="B45" s="137">
        <v>8</v>
      </c>
      <c r="C45" s="136">
        <v>2029</v>
      </c>
      <c r="D45" s="165">
        <v>5225.2540004676284</v>
      </c>
      <c r="E45" s="146">
        <f t="shared" si="2"/>
        <v>0.67683936202868722</v>
      </c>
      <c r="F45" s="146">
        <f t="shared" si="3"/>
        <v>3536.6575841143554</v>
      </c>
      <c r="G45" s="146">
        <v>0.62741237134182648</v>
      </c>
      <c r="H45" s="146">
        <v>3278.3890032967602</v>
      </c>
      <c r="I45" s="146">
        <v>0.54026888450197574</v>
      </c>
      <c r="J45" s="146">
        <v>2823.0421500721318</v>
      </c>
      <c r="K45" s="146">
        <v>0.46650738020973315</v>
      </c>
      <c r="L45" s="146">
        <v>2437.619554688581</v>
      </c>
      <c r="M45" s="146">
        <v>0.32690177384616753</v>
      </c>
      <c r="N45" s="146">
        <v>1708.1448015496508</v>
      </c>
      <c r="O45" s="146">
        <v>0.16777216</v>
      </c>
      <c r="P45" s="146">
        <v>876.65215020709502</v>
      </c>
      <c r="Q45" s="146">
        <v>3.9018442310623382E-2</v>
      </c>
      <c r="R45" s="146">
        <v>203.8812717756002</v>
      </c>
      <c r="S45" s="138"/>
    </row>
    <row r="46" spans="2:19" x14ac:dyDescent="0.35">
      <c r="B46" s="137">
        <v>9</v>
      </c>
      <c r="C46" s="136">
        <v>2030</v>
      </c>
      <c r="D46" s="165">
        <v>5795.3493092712033</v>
      </c>
      <c r="E46" s="146">
        <f t="shared" si="2"/>
        <v>0.64460891621779726</v>
      </c>
      <c r="F46" s="146">
        <f t="shared" si="3"/>
        <v>3735.7338373528701</v>
      </c>
      <c r="G46" s="146">
        <v>0.59189846353002495</v>
      </c>
      <c r="H46" s="146">
        <v>3430.2583517774165</v>
      </c>
      <c r="I46" s="146">
        <v>0.50024896713145905</v>
      </c>
      <c r="J46" s="146">
        <v>2899.1175061289341</v>
      </c>
      <c r="K46" s="146">
        <v>0.42409761837248466</v>
      </c>
      <c r="L46" s="146">
        <v>2457.7938396985414</v>
      </c>
      <c r="M46" s="146">
        <v>0.28426241204014574</v>
      </c>
      <c r="N46" s="146">
        <v>1647.3999732686248</v>
      </c>
      <c r="O46" s="146">
        <v>0.13421772800000001</v>
      </c>
      <c r="P46" s="146">
        <v>777.83861725675024</v>
      </c>
      <c r="Q46" s="146">
        <v>2.6012294873748919E-2</v>
      </c>
      <c r="R46" s="146">
        <v>150.75033512913967</v>
      </c>
      <c r="S46" s="138"/>
    </row>
    <row r="47" spans="2:19" x14ac:dyDescent="0.35">
      <c r="B47" s="137">
        <v>10</v>
      </c>
      <c r="C47" s="136">
        <v>2031</v>
      </c>
      <c r="D47" s="165">
        <v>6484.2704893197024</v>
      </c>
      <c r="E47" s="146">
        <f t="shared" si="2"/>
        <v>0.61391325354075932</v>
      </c>
      <c r="F47" s="146">
        <f t="shared" si="3"/>
        <v>3980.7795929365898</v>
      </c>
      <c r="G47" s="146">
        <v>0.55839477691511785</v>
      </c>
      <c r="H47" s="146">
        <v>3620.7827733409572</v>
      </c>
      <c r="I47" s="146">
        <v>0.46319348808468425</v>
      </c>
      <c r="J47" s="146">
        <v>3003.4718656325754</v>
      </c>
      <c r="K47" s="146">
        <v>0.38554328942953148</v>
      </c>
      <c r="L47" s="146">
        <v>2499.9669740031559</v>
      </c>
      <c r="M47" s="146">
        <v>0.24718470612186585</v>
      </c>
      <c r="N47" s="146">
        <v>1602.812495317178</v>
      </c>
      <c r="O47" s="146">
        <v>0.1073741824</v>
      </c>
      <c r="P47" s="146">
        <v>696.24324225115095</v>
      </c>
      <c r="Q47" s="146">
        <v>1.7341529915832612E-2</v>
      </c>
      <c r="R47" s="146">
        <v>112.44717067288819</v>
      </c>
      <c r="S47" s="138"/>
    </row>
    <row r="48" spans="2:19" ht="15" thickBot="1" x14ac:dyDescent="0.4">
      <c r="B48" s="137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38"/>
    </row>
    <row r="49" spans="2:19" ht="15" thickBot="1" x14ac:dyDescent="0.4">
      <c r="B49" s="127"/>
      <c r="C49" s="127"/>
      <c r="D49" s="128"/>
      <c r="E49" s="182" t="s">
        <v>96</v>
      </c>
      <c r="F49" s="183">
        <v>31596.961958319869</v>
      </c>
      <c r="G49" s="182" t="s">
        <v>96</v>
      </c>
      <c r="H49" s="183">
        <v>29865.712850390199</v>
      </c>
      <c r="I49" s="182" t="s">
        <v>96</v>
      </c>
      <c r="J49" s="183">
        <v>26777.87699924831</v>
      </c>
      <c r="K49" s="182" t="s">
        <v>96</v>
      </c>
      <c r="L49" s="183">
        <v>24119.083725917731</v>
      </c>
      <c r="M49" s="182" t="s">
        <v>96</v>
      </c>
      <c r="N49" s="183">
        <v>18917.266578301875</v>
      </c>
      <c r="O49" s="182" t="s">
        <v>96</v>
      </c>
      <c r="P49" s="183">
        <v>12460.140316704323</v>
      </c>
      <c r="Q49" s="182" t="s">
        <v>96</v>
      </c>
      <c r="R49" s="183">
        <v>5784.9977474832058</v>
      </c>
      <c r="S49" s="127"/>
    </row>
    <row r="56" spans="2:19" x14ac:dyDescent="0.35">
      <c r="B56" s="180" t="s">
        <v>100</v>
      </c>
      <c r="C56" s="181" t="s">
        <v>96</v>
      </c>
    </row>
    <row r="57" spans="2:19" x14ac:dyDescent="0.35">
      <c r="B57" s="75">
        <v>0.05</v>
      </c>
      <c r="C57" s="118">
        <f>F49</f>
        <v>31596.961958319869</v>
      </c>
    </row>
    <row r="58" spans="2:19" x14ac:dyDescent="0.35">
      <c r="B58" s="75">
        <v>0.06</v>
      </c>
      <c r="C58" s="118">
        <f>H49</f>
        <v>29865.712850390199</v>
      </c>
    </row>
    <row r="59" spans="2:19" x14ac:dyDescent="0.35">
      <c r="B59" s="75">
        <v>0.08</v>
      </c>
      <c r="C59" s="118">
        <f>J49</f>
        <v>26777.87699924831</v>
      </c>
    </row>
    <row r="60" spans="2:19" x14ac:dyDescent="0.35">
      <c r="B60" s="75">
        <v>0.1</v>
      </c>
      <c r="C60" s="118">
        <f>L49</f>
        <v>24119.083725917731</v>
      </c>
    </row>
    <row r="61" spans="2:19" x14ac:dyDescent="0.35">
      <c r="B61" s="75">
        <v>0.11</v>
      </c>
      <c r="C61" s="118">
        <v>22927.97</v>
      </c>
    </row>
    <row r="62" spans="2:19" x14ac:dyDescent="0.35">
      <c r="B62" s="75">
        <v>0.15</v>
      </c>
      <c r="C62" s="118">
        <f>N49</f>
        <v>18917.266578301875</v>
      </c>
    </row>
    <row r="63" spans="2:19" x14ac:dyDescent="0.35">
      <c r="B63" s="75">
        <v>0.25</v>
      </c>
      <c r="C63" s="118">
        <f>P49</f>
        <v>12460.140316704323</v>
      </c>
    </row>
    <row r="64" spans="2:19" x14ac:dyDescent="0.35">
      <c r="B64" s="75">
        <v>0.5</v>
      </c>
      <c r="C64" s="118">
        <f>R49</f>
        <v>5784.9977474832058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FC11-00BF-44C8-8C04-70D7F88184DB}">
  <dimension ref="A2:Z130"/>
  <sheetViews>
    <sheetView topLeftCell="A7" zoomScaleNormal="100" workbookViewId="0">
      <selection activeCell="I9" sqref="I9"/>
    </sheetView>
  </sheetViews>
  <sheetFormatPr defaultRowHeight="14.5" x14ac:dyDescent="0.35"/>
  <cols>
    <col min="2" max="2" width="8.81640625" bestFit="1" customWidth="1"/>
    <col min="3" max="3" width="10.36328125" bestFit="1" customWidth="1"/>
    <col min="4" max="4" width="9.7265625" bestFit="1" customWidth="1"/>
    <col min="5" max="5" width="12.90625" bestFit="1" customWidth="1"/>
    <col min="6" max="6" width="8.81640625" bestFit="1" customWidth="1"/>
    <col min="7" max="10" width="9.08984375" bestFit="1" customWidth="1"/>
    <col min="11" max="11" width="8.81640625" bestFit="1" customWidth="1"/>
    <col min="12" max="12" width="9.08984375" bestFit="1" customWidth="1"/>
    <col min="13" max="18" width="8.81640625" bestFit="1" customWidth="1"/>
    <col min="19" max="20" width="9.08984375" bestFit="1" customWidth="1"/>
  </cols>
  <sheetData>
    <row r="2" spans="1:26" x14ac:dyDescent="0.35">
      <c r="B2" s="211" t="s">
        <v>101</v>
      </c>
      <c r="C2" s="212">
        <v>1.4999999999999999E-2</v>
      </c>
      <c r="D2" s="187"/>
      <c r="E2" s="187"/>
      <c r="F2" s="187"/>
      <c r="G2" s="187"/>
      <c r="H2" s="187"/>
      <c r="I2" s="187"/>
      <c r="J2" s="187"/>
      <c r="K2" s="94"/>
      <c r="L2" s="94"/>
      <c r="M2" s="94"/>
      <c r="N2" s="94"/>
      <c r="O2" s="94"/>
      <c r="P2" s="94"/>
      <c r="Q2" s="94"/>
      <c r="R2" s="94"/>
      <c r="S2" s="94"/>
      <c r="T2" s="94"/>
      <c r="U2" s="127"/>
      <c r="V2" s="127"/>
      <c r="W2" s="127"/>
      <c r="X2" s="127"/>
      <c r="Y2" s="127"/>
      <c r="Z2" s="127"/>
    </row>
    <row r="3" spans="1:26" x14ac:dyDescent="0.35">
      <c r="B3" s="187"/>
      <c r="C3" s="187"/>
      <c r="D3" s="187"/>
      <c r="E3" s="187"/>
      <c r="F3" s="187"/>
      <c r="G3" s="187"/>
      <c r="H3" s="187"/>
      <c r="I3" s="187"/>
      <c r="J3" s="187"/>
      <c r="K3" s="94"/>
      <c r="L3" s="94"/>
      <c r="M3" s="94"/>
      <c r="N3" s="94"/>
      <c r="O3" s="94"/>
      <c r="P3" s="94"/>
      <c r="Q3" s="94"/>
      <c r="R3" s="94"/>
      <c r="S3" s="94"/>
      <c r="T3" s="94"/>
      <c r="U3" s="127"/>
      <c r="V3" s="127"/>
      <c r="W3" s="127"/>
      <c r="X3" s="127"/>
      <c r="Y3" s="127"/>
      <c r="Z3" s="127"/>
    </row>
    <row r="4" spans="1:26" x14ac:dyDescent="0.35">
      <c r="B4" s="209" t="s">
        <v>116</v>
      </c>
      <c r="C4" s="209"/>
      <c r="D4" s="210"/>
      <c r="E4" s="210"/>
      <c r="F4" s="210"/>
      <c r="G4" s="210"/>
      <c r="H4" s="187" t="s">
        <v>117</v>
      </c>
      <c r="I4" s="187"/>
      <c r="J4" s="187"/>
      <c r="K4" s="94"/>
      <c r="L4" s="94"/>
      <c r="M4" s="94"/>
      <c r="N4" s="94"/>
      <c r="O4" s="94"/>
      <c r="P4" s="94"/>
      <c r="Q4" s="94"/>
      <c r="R4" s="94"/>
      <c r="S4" s="94"/>
      <c r="T4" s="94"/>
      <c r="U4" s="127"/>
      <c r="V4" s="127"/>
      <c r="W4" s="127"/>
      <c r="X4" s="127"/>
      <c r="Y4" s="127"/>
      <c r="Z4" s="127"/>
    </row>
    <row r="5" spans="1:26" x14ac:dyDescent="0.35">
      <c r="B5" s="187"/>
      <c r="C5" s="187"/>
      <c r="D5" s="187"/>
      <c r="E5" s="187"/>
      <c r="F5" s="187"/>
      <c r="G5" s="187"/>
      <c r="H5" s="187"/>
      <c r="I5" s="187"/>
      <c r="J5" s="187"/>
      <c r="K5" s="94"/>
      <c r="L5" s="94"/>
      <c r="M5" s="94"/>
      <c r="N5" s="94"/>
      <c r="O5" s="94"/>
      <c r="P5" s="94"/>
      <c r="Q5" s="94"/>
      <c r="R5" s="94"/>
      <c r="S5" s="94"/>
      <c r="T5" s="94"/>
      <c r="U5" s="127"/>
      <c r="V5" s="127"/>
      <c r="W5" s="127"/>
      <c r="X5" s="127"/>
      <c r="Y5" s="127"/>
      <c r="Z5" s="127"/>
    </row>
    <row r="6" spans="1:26" x14ac:dyDescent="0.35">
      <c r="B6" s="187" t="s">
        <v>2</v>
      </c>
      <c r="C6" s="188">
        <v>0.05</v>
      </c>
      <c r="D6" s="188">
        <v>0.1</v>
      </c>
      <c r="E6" s="187"/>
      <c r="F6" s="187"/>
      <c r="G6" s="187"/>
      <c r="H6" s="187"/>
      <c r="I6" s="187"/>
      <c r="J6" s="187"/>
      <c r="K6" s="94"/>
      <c r="L6" s="94"/>
      <c r="M6" s="94"/>
      <c r="N6" s="94"/>
      <c r="O6" s="94"/>
      <c r="P6" s="94"/>
      <c r="Q6" s="94"/>
      <c r="R6" s="94"/>
      <c r="S6" s="94"/>
      <c r="T6" s="94"/>
      <c r="U6" s="127"/>
      <c r="V6" s="127"/>
      <c r="W6" s="127"/>
      <c r="X6" s="127"/>
      <c r="Y6" s="127"/>
      <c r="Z6" s="127"/>
    </row>
    <row r="7" spans="1:26" x14ac:dyDescent="0.35">
      <c r="B7" s="187"/>
      <c r="C7" s="187"/>
      <c r="D7" s="187"/>
      <c r="E7" s="187"/>
      <c r="F7" s="187"/>
      <c r="G7" s="187"/>
      <c r="H7" s="187"/>
      <c r="I7" s="187"/>
      <c r="J7" s="187"/>
      <c r="K7" s="94"/>
      <c r="L7" s="94"/>
      <c r="M7" s="94"/>
      <c r="N7" s="94"/>
      <c r="O7" s="94"/>
      <c r="P7" s="94"/>
      <c r="Q7" s="94"/>
      <c r="R7" s="94"/>
      <c r="S7" s="94"/>
      <c r="T7" s="94"/>
      <c r="U7" s="127"/>
      <c r="V7" s="127"/>
      <c r="W7" s="127"/>
      <c r="X7" s="127"/>
      <c r="Y7" s="127"/>
      <c r="Z7" s="127"/>
    </row>
    <row r="8" spans="1:26" x14ac:dyDescent="0.35">
      <c r="B8" s="243" t="s">
        <v>102</v>
      </c>
      <c r="C8" s="244"/>
      <c r="D8" s="244"/>
      <c r="E8" s="244"/>
      <c r="F8" s="244"/>
      <c r="G8" s="244"/>
      <c r="H8" s="244"/>
      <c r="I8" s="244"/>
      <c r="J8" s="245"/>
      <c r="K8" s="94"/>
      <c r="L8" s="94"/>
      <c r="M8" s="246" t="s">
        <v>103</v>
      </c>
      <c r="N8" s="246"/>
      <c r="O8" s="246"/>
      <c r="P8" s="246"/>
      <c r="Q8" s="246"/>
      <c r="R8" s="246"/>
      <c r="S8" s="94"/>
      <c r="T8" s="94"/>
      <c r="U8" s="127"/>
      <c r="V8" s="127"/>
      <c r="W8" s="127"/>
      <c r="X8" s="127"/>
      <c r="Y8" s="127"/>
      <c r="Z8" s="127"/>
    </row>
    <row r="9" spans="1:26" ht="60" x14ac:dyDescent="0.35">
      <c r="B9" s="9" t="s">
        <v>4</v>
      </c>
      <c r="C9" s="189" t="s">
        <v>5</v>
      </c>
      <c r="D9" s="9" t="s">
        <v>6</v>
      </c>
      <c r="E9" s="9" t="s">
        <v>7</v>
      </c>
      <c r="F9" s="11" t="s">
        <v>8</v>
      </c>
      <c r="G9" s="11" t="s">
        <v>9</v>
      </c>
      <c r="H9" s="215" t="s">
        <v>10</v>
      </c>
      <c r="I9" s="215" t="s">
        <v>11</v>
      </c>
      <c r="J9" s="215" t="s">
        <v>12</v>
      </c>
      <c r="K9" s="94"/>
      <c r="L9" s="94"/>
      <c r="M9" s="9" t="s">
        <v>4</v>
      </c>
      <c r="N9" s="11" t="s">
        <v>16</v>
      </c>
      <c r="O9" s="11" t="s">
        <v>17</v>
      </c>
      <c r="P9" s="11" t="s">
        <v>7</v>
      </c>
      <c r="Q9" s="11" t="s">
        <v>104</v>
      </c>
      <c r="R9" s="215" t="s">
        <v>18</v>
      </c>
      <c r="S9" s="94"/>
      <c r="T9" s="94"/>
      <c r="U9" s="127"/>
      <c r="V9" s="127"/>
      <c r="W9" s="127"/>
      <c r="X9" s="127"/>
      <c r="Y9" s="127"/>
      <c r="Z9" s="127"/>
    </row>
    <row r="10" spans="1:26" x14ac:dyDescent="0.35">
      <c r="A10">
        <v>0</v>
      </c>
      <c r="B10" s="91">
        <v>2022</v>
      </c>
      <c r="C10" s="190">
        <v>45</v>
      </c>
      <c r="D10" s="191">
        <v>30</v>
      </c>
      <c r="E10" s="192">
        <v>100</v>
      </c>
      <c r="F10" s="192">
        <v>36</v>
      </c>
      <c r="G10" s="192">
        <v>48</v>
      </c>
      <c r="H10" s="193">
        <f>(C10*E10)+(C10*F10)</f>
        <v>6120</v>
      </c>
      <c r="I10" s="192">
        <f t="shared" ref="I10:I29" si="0">(D10*E10)+(D10*G10)</f>
        <v>4440</v>
      </c>
      <c r="J10" s="192">
        <f t="shared" ref="J10:J29" si="1">H10+I10+R10</f>
        <v>10954</v>
      </c>
      <c r="K10" s="94"/>
      <c r="L10" s="94">
        <v>0</v>
      </c>
      <c r="M10" s="91">
        <v>2022</v>
      </c>
      <c r="N10" s="191">
        <v>5</v>
      </c>
      <c r="O10" s="192">
        <f t="shared" ref="O10:O29" si="2">0.6*G10</f>
        <v>28.799999999999997</v>
      </c>
      <c r="P10" s="192">
        <v>50</v>
      </c>
      <c r="Q10" s="191">
        <f t="shared" ref="Q10:Q29" si="3">N10+D10</f>
        <v>35</v>
      </c>
      <c r="R10" s="192">
        <f>(N10*O10)+(N10*P10)</f>
        <v>394</v>
      </c>
      <c r="S10" s="187"/>
      <c r="T10" s="94"/>
      <c r="U10" s="127"/>
      <c r="V10" s="127"/>
      <c r="W10" s="127"/>
      <c r="X10" s="127"/>
      <c r="Y10" s="127"/>
      <c r="Z10" s="127"/>
    </row>
    <row r="11" spans="1:26" x14ac:dyDescent="0.35">
      <c r="A11">
        <f>A10+1</f>
        <v>1</v>
      </c>
      <c r="B11" s="91">
        <f>B10+1</f>
        <v>2023</v>
      </c>
      <c r="C11" s="190">
        <f>C10*(1+$C$6)</f>
        <v>47.25</v>
      </c>
      <c r="D11" s="191">
        <f>D10*(1+$D$6)</f>
        <v>33</v>
      </c>
      <c r="E11" s="192">
        <f t="shared" ref="E11:G26" si="4">E10*(1+$C$2)</f>
        <v>101.49999999999999</v>
      </c>
      <c r="F11" s="192">
        <f t="shared" si="4"/>
        <v>36.54</v>
      </c>
      <c r="G11" s="192">
        <f t="shared" si="4"/>
        <v>48.72</v>
      </c>
      <c r="H11" s="193">
        <f t="shared" ref="H11:H29" si="5">(C11*E11)+(C11*F11)</f>
        <v>6522.3899999999994</v>
      </c>
      <c r="I11" s="192">
        <f t="shared" si="0"/>
        <v>4957.2599999999993</v>
      </c>
      <c r="J11" s="192">
        <f t="shared" si="1"/>
        <v>11911.552799999998</v>
      </c>
      <c r="K11" s="94"/>
      <c r="L11" s="94">
        <f>L10+1</f>
        <v>1</v>
      </c>
      <c r="M11" s="91">
        <f t="shared" ref="M11:M29" si="6">M10+1</f>
        <v>2023</v>
      </c>
      <c r="N11" s="191">
        <f t="shared" ref="N11:N29" si="7">N10*(1.08)</f>
        <v>5.4</v>
      </c>
      <c r="O11" s="192">
        <f t="shared" si="2"/>
        <v>29.231999999999999</v>
      </c>
      <c r="P11" s="192">
        <f>P10*(1+$C$2)</f>
        <v>50.749999999999993</v>
      </c>
      <c r="Q11" s="191">
        <f t="shared" si="3"/>
        <v>38.4</v>
      </c>
      <c r="R11" s="192">
        <f t="shared" ref="R11:R29" si="8">(N11*O11)+(N11*P11)</f>
        <v>431.90279999999996</v>
      </c>
      <c r="S11" s="187"/>
      <c r="T11" s="94"/>
      <c r="U11" s="127"/>
      <c r="V11" s="127"/>
      <c r="W11" s="127"/>
      <c r="X11" s="127"/>
      <c r="Y11" s="127"/>
      <c r="Z11" s="127"/>
    </row>
    <row r="12" spans="1:26" x14ac:dyDescent="0.35">
      <c r="A12" s="127">
        <f t="shared" ref="A12:A29" si="9">A11+1</f>
        <v>2</v>
      </c>
      <c r="B12" s="91">
        <f t="shared" ref="B12:B29" si="10">B11+1</f>
        <v>2024</v>
      </c>
      <c r="C12" s="190">
        <f t="shared" ref="C12:C29" si="11">C11*(1+$C$6)</f>
        <v>49.612500000000004</v>
      </c>
      <c r="D12" s="191">
        <f t="shared" ref="D12:D29" si="12">D11*(1+$D$6)</f>
        <v>36.300000000000004</v>
      </c>
      <c r="E12" s="192">
        <f t="shared" si="4"/>
        <v>103.02249999999998</v>
      </c>
      <c r="F12" s="192">
        <f t="shared" si="4"/>
        <v>37.088099999999997</v>
      </c>
      <c r="G12" s="192">
        <f t="shared" si="4"/>
        <v>49.450799999999994</v>
      </c>
      <c r="H12" s="193">
        <f t="shared" si="5"/>
        <v>6951.2371424999992</v>
      </c>
      <c r="I12" s="192">
        <f t="shared" si="0"/>
        <v>5534.7807899999998</v>
      </c>
      <c r="J12" s="192">
        <f t="shared" si="1"/>
        <v>12959.46978186</v>
      </c>
      <c r="K12" s="94"/>
      <c r="L12" s="94">
        <f t="shared" ref="L12:L29" si="13">L11+1</f>
        <v>2</v>
      </c>
      <c r="M12" s="91">
        <f t="shared" si="6"/>
        <v>2024</v>
      </c>
      <c r="N12" s="191">
        <f t="shared" si="7"/>
        <v>5.8320000000000007</v>
      </c>
      <c r="O12" s="192">
        <f t="shared" si="2"/>
        <v>29.670479999999994</v>
      </c>
      <c r="P12" s="192">
        <f t="shared" ref="P12:P29" si="14">P11*(1+$C$2)</f>
        <v>51.51124999999999</v>
      </c>
      <c r="Q12" s="191">
        <f t="shared" si="3"/>
        <v>42.132000000000005</v>
      </c>
      <c r="R12" s="192">
        <f t="shared" si="8"/>
        <v>473.45184935999998</v>
      </c>
      <c r="S12" s="187"/>
      <c r="T12" s="94"/>
      <c r="U12" s="127"/>
      <c r="V12" s="127"/>
      <c r="W12" s="127"/>
      <c r="X12" s="127"/>
      <c r="Y12" s="127"/>
      <c r="Z12" s="127"/>
    </row>
    <row r="13" spans="1:26" x14ac:dyDescent="0.35">
      <c r="A13" s="127">
        <f t="shared" si="9"/>
        <v>3</v>
      </c>
      <c r="B13" s="91">
        <f t="shared" si="10"/>
        <v>2025</v>
      </c>
      <c r="C13" s="190">
        <f t="shared" si="11"/>
        <v>52.093125000000008</v>
      </c>
      <c r="D13" s="191">
        <f t="shared" si="12"/>
        <v>39.930000000000007</v>
      </c>
      <c r="E13" s="192">
        <f t="shared" si="4"/>
        <v>104.56783749999997</v>
      </c>
      <c r="F13" s="192">
        <f t="shared" si="4"/>
        <v>37.644421499999993</v>
      </c>
      <c r="G13" s="192">
        <f t="shared" si="4"/>
        <v>50.192561999999988</v>
      </c>
      <c r="H13" s="193">
        <f t="shared" si="5"/>
        <v>7408.2809846193741</v>
      </c>
      <c r="I13" s="192">
        <f t="shared" si="0"/>
        <v>6179.5827520349994</v>
      </c>
      <c r="J13" s="192">
        <f t="shared" si="1"/>
        <v>14106.861653922806</v>
      </c>
      <c r="K13" s="94"/>
      <c r="L13" s="94">
        <f t="shared" si="13"/>
        <v>3</v>
      </c>
      <c r="M13" s="91">
        <f t="shared" si="6"/>
        <v>2025</v>
      </c>
      <c r="N13" s="191">
        <f t="shared" si="7"/>
        <v>6.298560000000001</v>
      </c>
      <c r="O13" s="192">
        <f t="shared" si="2"/>
        <v>30.115537199999991</v>
      </c>
      <c r="P13" s="192">
        <f t="shared" si="14"/>
        <v>52.283918749999984</v>
      </c>
      <c r="Q13" s="191">
        <f t="shared" si="3"/>
        <v>46.228560000000009</v>
      </c>
      <c r="R13" s="192">
        <f t="shared" si="8"/>
        <v>518.99791726843193</v>
      </c>
      <c r="S13" s="187"/>
      <c r="T13" s="94"/>
      <c r="U13" s="127"/>
      <c r="V13" s="127"/>
      <c r="W13" s="127"/>
      <c r="X13" s="127"/>
      <c r="Y13" s="127"/>
      <c r="Z13" s="127"/>
    </row>
    <row r="14" spans="1:26" x14ac:dyDescent="0.35">
      <c r="A14" s="127">
        <f t="shared" si="9"/>
        <v>4</v>
      </c>
      <c r="B14" s="91">
        <f t="shared" si="10"/>
        <v>2026</v>
      </c>
      <c r="C14" s="190">
        <f t="shared" si="11"/>
        <v>54.697781250000013</v>
      </c>
      <c r="D14" s="191">
        <f t="shared" si="12"/>
        <v>43.923000000000009</v>
      </c>
      <c r="E14" s="192">
        <f t="shared" si="4"/>
        <v>106.13635506249996</v>
      </c>
      <c r="F14" s="192">
        <f t="shared" si="4"/>
        <v>38.209087822499988</v>
      </c>
      <c r="G14" s="192">
        <f t="shared" si="4"/>
        <v>50.94545042999998</v>
      </c>
      <c r="H14" s="193">
        <f t="shared" si="5"/>
        <v>7895.3754593580979</v>
      </c>
      <c r="I14" s="192">
        <f t="shared" si="0"/>
        <v>6899.5041426470762</v>
      </c>
      <c r="J14" s="192">
        <f t="shared" si="1"/>
        <v>15363.80511891483</v>
      </c>
      <c r="K14" s="94"/>
      <c r="L14" s="94">
        <f t="shared" si="13"/>
        <v>4</v>
      </c>
      <c r="M14" s="91">
        <f t="shared" si="6"/>
        <v>2026</v>
      </c>
      <c r="N14" s="191">
        <f t="shared" si="7"/>
        <v>6.8024448000000017</v>
      </c>
      <c r="O14" s="192">
        <f t="shared" si="2"/>
        <v>30.567270257999986</v>
      </c>
      <c r="P14" s="192">
        <f t="shared" si="14"/>
        <v>53.068177531249979</v>
      </c>
      <c r="Q14" s="191">
        <f t="shared" si="3"/>
        <v>50.725444800000012</v>
      </c>
      <c r="R14" s="192">
        <f t="shared" si="8"/>
        <v>568.92551690965513</v>
      </c>
      <c r="S14" s="187"/>
      <c r="T14" s="94"/>
      <c r="U14" s="127"/>
      <c r="V14" s="127"/>
      <c r="W14" s="127"/>
      <c r="X14" s="127"/>
      <c r="Y14" s="127"/>
      <c r="Z14" s="127"/>
    </row>
    <row r="15" spans="1:26" x14ac:dyDescent="0.35">
      <c r="A15" s="127">
        <f t="shared" si="9"/>
        <v>5</v>
      </c>
      <c r="B15" s="91">
        <f t="shared" si="10"/>
        <v>2027</v>
      </c>
      <c r="C15" s="190">
        <f t="shared" si="11"/>
        <v>57.432670312500015</v>
      </c>
      <c r="D15" s="191">
        <f t="shared" si="12"/>
        <v>48.315300000000015</v>
      </c>
      <c r="E15" s="192">
        <f t="shared" si="4"/>
        <v>107.72840038843745</v>
      </c>
      <c r="F15" s="192">
        <f t="shared" si="4"/>
        <v>38.782224139837481</v>
      </c>
      <c r="G15" s="192">
        <f t="shared" si="4"/>
        <v>51.709632186449973</v>
      </c>
      <c r="H15" s="193">
        <f t="shared" si="5"/>
        <v>8414.4963958108929</v>
      </c>
      <c r="I15" s="192">
        <f t="shared" si="0"/>
        <v>7703.2963752654596</v>
      </c>
      <c r="J15" s="192">
        <f t="shared" si="1"/>
        <v>16741.448922712716</v>
      </c>
      <c r="K15" s="94"/>
      <c r="L15" s="94">
        <f t="shared" si="13"/>
        <v>5</v>
      </c>
      <c r="M15" s="91">
        <f t="shared" si="6"/>
        <v>2027</v>
      </c>
      <c r="N15" s="191">
        <f t="shared" si="7"/>
        <v>7.3466403840000023</v>
      </c>
      <c r="O15" s="192">
        <f t="shared" si="2"/>
        <v>31.025779311869982</v>
      </c>
      <c r="P15" s="192">
        <f t="shared" si="14"/>
        <v>53.864200194218725</v>
      </c>
      <c r="Q15" s="191">
        <f t="shared" si="3"/>
        <v>55.661940384000019</v>
      </c>
      <c r="R15" s="192">
        <f t="shared" si="8"/>
        <v>623.6561516363638</v>
      </c>
      <c r="S15" s="187"/>
      <c r="T15" s="94"/>
      <c r="U15" s="127"/>
      <c r="V15" s="127"/>
      <c r="W15" s="127"/>
      <c r="X15" s="127"/>
      <c r="Y15" s="127"/>
      <c r="Z15" s="127"/>
    </row>
    <row r="16" spans="1:26" x14ac:dyDescent="0.35">
      <c r="A16" s="127">
        <f t="shared" si="9"/>
        <v>6</v>
      </c>
      <c r="B16" s="91">
        <f t="shared" si="10"/>
        <v>2028</v>
      </c>
      <c r="C16" s="190">
        <f t="shared" si="11"/>
        <v>60.304303828125022</v>
      </c>
      <c r="D16" s="191">
        <f t="shared" si="12"/>
        <v>53.146830000000023</v>
      </c>
      <c r="E16" s="192">
        <f t="shared" si="4"/>
        <v>109.344326394264</v>
      </c>
      <c r="F16" s="192">
        <f t="shared" si="4"/>
        <v>39.36395750193504</v>
      </c>
      <c r="G16" s="192">
        <f t="shared" si="4"/>
        <v>52.485276669246716</v>
      </c>
      <c r="H16" s="193">
        <f t="shared" si="5"/>
        <v>8967.7495338354584</v>
      </c>
      <c r="I16" s="192">
        <f t="shared" si="0"/>
        <v>8600.730402983887</v>
      </c>
      <c r="J16" s="192">
        <f t="shared" si="1"/>
        <v>18252.131810243129</v>
      </c>
      <c r="K16" s="94"/>
      <c r="L16" s="94">
        <f t="shared" si="13"/>
        <v>6</v>
      </c>
      <c r="M16" s="91">
        <f t="shared" si="6"/>
        <v>2028</v>
      </c>
      <c r="N16" s="191">
        <f t="shared" si="7"/>
        <v>7.9343716147200034</v>
      </c>
      <c r="O16" s="192">
        <f t="shared" si="2"/>
        <v>31.491166001548027</v>
      </c>
      <c r="P16" s="192">
        <f t="shared" si="14"/>
        <v>54.672163197132001</v>
      </c>
      <c r="Q16" s="191">
        <f t="shared" si="3"/>
        <v>61.08120161472003</v>
      </c>
      <c r="R16" s="192">
        <f t="shared" si="8"/>
        <v>683.65187342378204</v>
      </c>
      <c r="S16" s="187"/>
      <c r="T16" s="94"/>
      <c r="U16" s="127"/>
      <c r="V16" s="127"/>
      <c r="W16" s="127"/>
      <c r="X16" s="127"/>
      <c r="Y16" s="127"/>
      <c r="Z16" s="127"/>
    </row>
    <row r="17" spans="1:26" x14ac:dyDescent="0.35">
      <c r="A17" s="127">
        <f t="shared" si="9"/>
        <v>7</v>
      </c>
      <c r="B17" s="91">
        <f t="shared" si="10"/>
        <v>2029</v>
      </c>
      <c r="C17" s="190">
        <f t="shared" si="11"/>
        <v>63.319519019531278</v>
      </c>
      <c r="D17" s="191">
        <f t="shared" si="12"/>
        <v>58.461513000000032</v>
      </c>
      <c r="E17" s="192">
        <f t="shared" si="4"/>
        <v>110.98449129017796</v>
      </c>
      <c r="F17" s="192">
        <f t="shared" si="4"/>
        <v>39.954416864464065</v>
      </c>
      <c r="G17" s="192">
        <f t="shared" si="4"/>
        <v>53.272555819285408</v>
      </c>
      <c r="H17" s="193">
        <f t="shared" si="5"/>
        <v>9557.3790656851415</v>
      </c>
      <c r="I17" s="192">
        <f t="shared" si="0"/>
        <v>9602.71549493151</v>
      </c>
      <c r="J17" s="192">
        <f t="shared" si="1"/>
        <v>19909.513744263801</v>
      </c>
      <c r="K17" s="94"/>
      <c r="L17" s="94">
        <f t="shared" si="13"/>
        <v>7</v>
      </c>
      <c r="M17" s="91">
        <f t="shared" si="6"/>
        <v>2029</v>
      </c>
      <c r="N17" s="191">
        <f t="shared" si="7"/>
        <v>8.5691213438976046</v>
      </c>
      <c r="O17" s="192">
        <f t="shared" si="2"/>
        <v>31.963533491571244</v>
      </c>
      <c r="P17" s="192">
        <f t="shared" si="14"/>
        <v>55.492245645088978</v>
      </c>
      <c r="Q17" s="191">
        <f t="shared" si="3"/>
        <v>67.030634343897631</v>
      </c>
      <c r="R17" s="192">
        <f t="shared" si="8"/>
        <v>749.41918364714991</v>
      </c>
      <c r="S17" s="187"/>
      <c r="T17" s="94"/>
      <c r="U17" s="127"/>
      <c r="V17" s="127"/>
      <c r="W17" s="127"/>
      <c r="X17" s="127"/>
      <c r="Y17" s="127"/>
      <c r="Z17" s="127"/>
    </row>
    <row r="18" spans="1:26" x14ac:dyDescent="0.35">
      <c r="A18" s="127">
        <f t="shared" si="9"/>
        <v>8</v>
      </c>
      <c r="B18" s="91">
        <f t="shared" si="10"/>
        <v>2030</v>
      </c>
      <c r="C18" s="190">
        <f t="shared" si="11"/>
        <v>66.485494970507844</v>
      </c>
      <c r="D18" s="191">
        <f t="shared" si="12"/>
        <v>64.307664300000042</v>
      </c>
      <c r="E18" s="192">
        <f t="shared" si="4"/>
        <v>112.64925865953062</v>
      </c>
      <c r="F18" s="192">
        <f t="shared" si="4"/>
        <v>40.553733117431022</v>
      </c>
      <c r="G18" s="192">
        <f t="shared" si="4"/>
        <v>54.071644156574685</v>
      </c>
      <c r="H18" s="193">
        <f t="shared" si="5"/>
        <v>10185.776739253937</v>
      </c>
      <c r="I18" s="192">
        <f t="shared" si="0"/>
        <v>10721.43185009103</v>
      </c>
      <c r="J18" s="192">
        <f t="shared" si="1"/>
        <v>21728.721898458974</v>
      </c>
      <c r="K18" s="94"/>
      <c r="L18" s="94">
        <f t="shared" si="13"/>
        <v>8</v>
      </c>
      <c r="M18" s="91">
        <f t="shared" si="6"/>
        <v>2030</v>
      </c>
      <c r="N18" s="191">
        <f t="shared" si="7"/>
        <v>9.2546510514094145</v>
      </c>
      <c r="O18" s="192">
        <f t="shared" si="2"/>
        <v>32.442986493944808</v>
      </c>
      <c r="P18" s="192">
        <f t="shared" si="14"/>
        <v>56.324629329765308</v>
      </c>
      <c r="Q18" s="191">
        <f t="shared" si="3"/>
        <v>73.562315351409453</v>
      </c>
      <c r="R18" s="192">
        <f t="shared" si="8"/>
        <v>821.51330911400578</v>
      </c>
      <c r="S18" s="187"/>
      <c r="T18" s="94"/>
      <c r="U18" s="127"/>
      <c r="V18" s="127"/>
      <c r="W18" s="127"/>
      <c r="X18" s="127"/>
      <c r="Y18" s="127"/>
      <c r="Z18" s="127"/>
    </row>
    <row r="19" spans="1:26" x14ac:dyDescent="0.35">
      <c r="A19" s="127">
        <f t="shared" si="9"/>
        <v>9</v>
      </c>
      <c r="B19" s="91">
        <f t="shared" si="10"/>
        <v>2031</v>
      </c>
      <c r="C19" s="190">
        <f t="shared" si="11"/>
        <v>69.809769719033241</v>
      </c>
      <c r="D19" s="191">
        <f t="shared" si="12"/>
        <v>70.738430730000047</v>
      </c>
      <c r="E19" s="192">
        <f t="shared" si="4"/>
        <v>114.33899753942356</v>
      </c>
      <c r="F19" s="192">
        <f t="shared" si="4"/>
        <v>41.162039114192481</v>
      </c>
      <c r="G19" s="192">
        <f t="shared" si="4"/>
        <v>54.882718818923301</v>
      </c>
      <c r="H19" s="193">
        <f t="shared" si="5"/>
        <v>10855.491559859884</v>
      </c>
      <c r="I19" s="192">
        <f t="shared" si="0"/>
        <v>11970.478660626635</v>
      </c>
      <c r="J19" s="192">
        <f t="shared" si="1"/>
        <v>23726.513109937288</v>
      </c>
      <c r="K19" s="94"/>
      <c r="L19" s="94">
        <f t="shared" si="13"/>
        <v>9</v>
      </c>
      <c r="M19" s="91">
        <f t="shared" si="6"/>
        <v>2031</v>
      </c>
      <c r="N19" s="191">
        <f t="shared" si="7"/>
        <v>9.9950231355221675</v>
      </c>
      <c r="O19" s="192">
        <f t="shared" si="2"/>
        <v>32.929631291353978</v>
      </c>
      <c r="P19" s="192">
        <f t="shared" si="14"/>
        <v>57.16949876971178</v>
      </c>
      <c r="Q19" s="191">
        <f t="shared" si="3"/>
        <v>80.733453865522222</v>
      </c>
      <c r="R19" s="192">
        <f t="shared" si="8"/>
        <v>900.54288945077315</v>
      </c>
      <c r="S19" s="187"/>
      <c r="T19" s="94"/>
      <c r="U19" s="127"/>
      <c r="V19" s="127"/>
      <c r="W19" s="127"/>
      <c r="X19" s="127"/>
      <c r="Y19" s="127"/>
      <c r="Z19" s="127"/>
    </row>
    <row r="20" spans="1:26" x14ac:dyDescent="0.35">
      <c r="A20" s="127">
        <f t="shared" si="9"/>
        <v>10</v>
      </c>
      <c r="B20" s="91">
        <f t="shared" si="10"/>
        <v>2032</v>
      </c>
      <c r="C20" s="190">
        <f t="shared" si="11"/>
        <v>73.3002582049849</v>
      </c>
      <c r="D20" s="191">
        <f t="shared" si="12"/>
        <v>77.812273803000053</v>
      </c>
      <c r="E20" s="192">
        <f t="shared" si="4"/>
        <v>116.0540825025149</v>
      </c>
      <c r="F20" s="192">
        <f t="shared" si="4"/>
        <v>41.779469700905366</v>
      </c>
      <c r="G20" s="192">
        <f t="shared" si="4"/>
        <v>55.705959601207148</v>
      </c>
      <c r="H20" s="193">
        <f t="shared" si="5"/>
        <v>11569.24012992067</v>
      </c>
      <c r="I20" s="192">
        <f t="shared" si="0"/>
        <v>13365.039424589639</v>
      </c>
      <c r="J20" s="192">
        <f t="shared" si="1"/>
        <v>25921.454669926246</v>
      </c>
      <c r="K20" s="94"/>
      <c r="L20" s="94">
        <f t="shared" si="13"/>
        <v>10</v>
      </c>
      <c r="M20" s="91">
        <f t="shared" si="6"/>
        <v>2032</v>
      </c>
      <c r="N20" s="191">
        <f t="shared" si="7"/>
        <v>10.794624986363942</v>
      </c>
      <c r="O20" s="192">
        <f t="shared" si="2"/>
        <v>33.42357576072429</v>
      </c>
      <c r="P20" s="192">
        <f t="shared" si="14"/>
        <v>58.027041251257451</v>
      </c>
      <c r="Q20" s="191">
        <f t="shared" si="3"/>
        <v>88.606898789363996</v>
      </c>
      <c r="R20" s="192">
        <f t="shared" si="8"/>
        <v>987.17511541593751</v>
      </c>
      <c r="S20" s="187"/>
      <c r="T20" s="94"/>
      <c r="U20" s="127"/>
      <c r="V20" s="127"/>
      <c r="W20" s="127"/>
      <c r="X20" s="127"/>
      <c r="Y20" s="127"/>
      <c r="Z20" s="127"/>
    </row>
    <row r="21" spans="1:26" x14ac:dyDescent="0.35">
      <c r="A21" s="127">
        <f t="shared" si="9"/>
        <v>11</v>
      </c>
      <c r="B21" s="91">
        <f t="shared" si="10"/>
        <v>2033</v>
      </c>
      <c r="C21" s="190">
        <f t="shared" si="11"/>
        <v>76.965271115234145</v>
      </c>
      <c r="D21" s="191">
        <f t="shared" si="12"/>
        <v>85.593501183300063</v>
      </c>
      <c r="E21" s="192">
        <f t="shared" si="4"/>
        <v>117.79489374005261</v>
      </c>
      <c r="F21" s="192">
        <f t="shared" si="4"/>
        <v>42.406161746418945</v>
      </c>
      <c r="G21" s="192">
        <f t="shared" si="4"/>
        <v>56.541548995225249</v>
      </c>
      <c r="H21" s="193">
        <f t="shared" si="5"/>
        <v>12329.917668462953</v>
      </c>
      <c r="I21" s="192">
        <f t="shared" si="0"/>
        <v>14922.066517554329</v>
      </c>
      <c r="J21" s="192">
        <f t="shared" si="1"/>
        <v>28334.125547536234</v>
      </c>
      <c r="K21" s="94"/>
      <c r="L21" s="94">
        <f t="shared" si="13"/>
        <v>11</v>
      </c>
      <c r="M21" s="91">
        <f t="shared" si="6"/>
        <v>2033</v>
      </c>
      <c r="N21" s="191">
        <f t="shared" si="7"/>
        <v>11.658194985273058</v>
      </c>
      <c r="O21" s="192">
        <f t="shared" si="2"/>
        <v>33.924929397135145</v>
      </c>
      <c r="P21" s="192">
        <f t="shared" si="14"/>
        <v>58.897446870026307</v>
      </c>
      <c r="Q21" s="191">
        <f t="shared" si="3"/>
        <v>97.251696168573119</v>
      </c>
      <c r="R21" s="192">
        <f t="shared" si="8"/>
        <v>1082.1413615189506</v>
      </c>
      <c r="S21" s="187"/>
      <c r="T21" s="94"/>
      <c r="U21" s="127"/>
      <c r="V21" s="127"/>
      <c r="W21" s="127"/>
      <c r="X21" s="127"/>
      <c r="Y21" s="127"/>
      <c r="Z21" s="127"/>
    </row>
    <row r="22" spans="1:26" x14ac:dyDescent="0.35">
      <c r="A22" s="127">
        <f t="shared" si="9"/>
        <v>12</v>
      </c>
      <c r="B22" s="91">
        <f t="shared" si="10"/>
        <v>2034</v>
      </c>
      <c r="C22" s="190">
        <f t="shared" si="11"/>
        <v>80.81353467099585</v>
      </c>
      <c r="D22" s="191">
        <f t="shared" si="12"/>
        <v>94.152851301630079</v>
      </c>
      <c r="E22" s="192">
        <f t="shared" si="4"/>
        <v>119.56181714615339</v>
      </c>
      <c r="F22" s="192">
        <f t="shared" si="4"/>
        <v>43.042254172615223</v>
      </c>
      <c r="G22" s="192">
        <f t="shared" si="4"/>
        <v>57.389672230153622</v>
      </c>
      <c r="H22" s="193">
        <f t="shared" si="5"/>
        <v>13140.609755164391</v>
      </c>
      <c r="I22" s="192">
        <f t="shared" si="0"/>
        <v>16660.487266849406</v>
      </c>
      <c r="J22" s="192">
        <f t="shared" si="1"/>
        <v>30987.340382510869</v>
      </c>
      <c r="K22" s="94"/>
      <c r="L22" s="94">
        <f t="shared" si="13"/>
        <v>12</v>
      </c>
      <c r="M22" s="91">
        <f t="shared" si="6"/>
        <v>2034</v>
      </c>
      <c r="N22" s="191">
        <f t="shared" si="7"/>
        <v>12.590850584094904</v>
      </c>
      <c r="O22" s="192">
        <f t="shared" si="2"/>
        <v>34.433803338092169</v>
      </c>
      <c r="P22" s="192">
        <f t="shared" si="14"/>
        <v>59.780908573076694</v>
      </c>
      <c r="Q22" s="191">
        <f t="shared" si="3"/>
        <v>106.74370188572499</v>
      </c>
      <c r="R22" s="192">
        <f t="shared" si="8"/>
        <v>1186.2433604970736</v>
      </c>
      <c r="S22" s="187"/>
      <c r="T22" s="94"/>
      <c r="U22" s="127"/>
      <c r="V22" s="127"/>
      <c r="W22" s="127"/>
      <c r="X22" s="127"/>
      <c r="Y22" s="127"/>
      <c r="Z22" s="127"/>
    </row>
    <row r="23" spans="1:26" x14ac:dyDescent="0.35">
      <c r="A23" s="127">
        <f t="shared" si="9"/>
        <v>13</v>
      </c>
      <c r="B23" s="91">
        <f t="shared" si="10"/>
        <v>2035</v>
      </c>
      <c r="C23" s="190">
        <f t="shared" si="11"/>
        <v>84.854211404545651</v>
      </c>
      <c r="D23" s="191">
        <f t="shared" si="12"/>
        <v>103.56813643179309</v>
      </c>
      <c r="E23" s="192">
        <f t="shared" si="4"/>
        <v>121.35524440334568</v>
      </c>
      <c r="F23" s="192">
        <f t="shared" si="4"/>
        <v>43.687887985204448</v>
      </c>
      <c r="G23" s="192">
        <f t="shared" si="4"/>
        <v>58.250517313605918</v>
      </c>
      <c r="H23" s="193">
        <f t="shared" si="5"/>
        <v>14004.604846566448</v>
      </c>
      <c r="I23" s="192">
        <f t="shared" si="0"/>
        <v>18601.434033437363</v>
      </c>
      <c r="J23" s="192">
        <f t="shared" si="1"/>
        <v>33906.398851780701</v>
      </c>
      <c r="K23" s="94"/>
      <c r="L23" s="94">
        <f t="shared" si="13"/>
        <v>13</v>
      </c>
      <c r="M23" s="91">
        <f t="shared" si="6"/>
        <v>2035</v>
      </c>
      <c r="N23" s="191">
        <f t="shared" si="7"/>
        <v>13.598118630822498</v>
      </c>
      <c r="O23" s="192">
        <f t="shared" si="2"/>
        <v>34.950310388163551</v>
      </c>
      <c r="P23" s="192">
        <f t="shared" si="14"/>
        <v>60.67762220167284</v>
      </c>
      <c r="Q23" s="191">
        <f t="shared" si="3"/>
        <v>117.16625506261559</v>
      </c>
      <c r="R23" s="192">
        <f t="shared" si="8"/>
        <v>1300.3599717768921</v>
      </c>
      <c r="S23" s="187"/>
      <c r="T23" s="94"/>
      <c r="U23" s="127"/>
      <c r="V23" s="127"/>
      <c r="W23" s="127"/>
      <c r="X23" s="127"/>
      <c r="Y23" s="127"/>
      <c r="Z23" s="127"/>
    </row>
    <row r="24" spans="1:26" x14ac:dyDescent="0.35">
      <c r="A24" s="127">
        <f t="shared" si="9"/>
        <v>14</v>
      </c>
      <c r="B24" s="91">
        <f t="shared" si="10"/>
        <v>2036</v>
      </c>
      <c r="C24" s="190">
        <f t="shared" si="11"/>
        <v>89.09692197477294</v>
      </c>
      <c r="D24" s="191">
        <f t="shared" si="12"/>
        <v>113.92495007497241</v>
      </c>
      <c r="E24" s="192">
        <f t="shared" si="4"/>
        <v>123.17557306939585</v>
      </c>
      <c r="F24" s="192">
        <f t="shared" si="4"/>
        <v>44.343206304982509</v>
      </c>
      <c r="G24" s="192">
        <f t="shared" si="4"/>
        <v>59.124275073310002</v>
      </c>
      <c r="H24" s="193">
        <f t="shared" si="5"/>
        <v>14925.40761522819</v>
      </c>
      <c r="I24" s="192">
        <f t="shared" si="0"/>
        <v>20768.501098332817</v>
      </c>
      <c r="J24" s="192">
        <f t="shared" si="1"/>
        <v>37119.363314622839</v>
      </c>
      <c r="K24" s="94"/>
      <c r="L24" s="94">
        <f t="shared" si="13"/>
        <v>14</v>
      </c>
      <c r="M24" s="91">
        <f t="shared" si="6"/>
        <v>2036</v>
      </c>
      <c r="N24" s="191">
        <f t="shared" si="7"/>
        <v>14.685968121288299</v>
      </c>
      <c r="O24" s="192">
        <f t="shared" si="2"/>
        <v>35.474565043985997</v>
      </c>
      <c r="P24" s="192">
        <f t="shared" si="14"/>
        <v>61.587786534697926</v>
      </c>
      <c r="Q24" s="191">
        <f t="shared" si="3"/>
        <v>128.61091819626071</v>
      </c>
      <c r="R24" s="192">
        <f t="shared" si="8"/>
        <v>1425.4546010618292</v>
      </c>
      <c r="S24" s="187"/>
      <c r="T24" s="94"/>
      <c r="U24" s="127"/>
      <c r="V24" s="127"/>
      <c r="W24" s="127"/>
      <c r="X24" s="127"/>
      <c r="Y24" s="127"/>
      <c r="Z24" s="127"/>
    </row>
    <row r="25" spans="1:26" x14ac:dyDescent="0.35">
      <c r="A25" s="127">
        <f t="shared" si="9"/>
        <v>15</v>
      </c>
      <c r="B25" s="91">
        <f t="shared" si="10"/>
        <v>2037</v>
      </c>
      <c r="C25" s="190">
        <f t="shared" si="11"/>
        <v>93.551768073511596</v>
      </c>
      <c r="D25" s="191">
        <f t="shared" si="12"/>
        <v>125.31744508246966</v>
      </c>
      <c r="E25" s="192">
        <f t="shared" si="4"/>
        <v>125.02320666543677</v>
      </c>
      <c r="F25" s="192">
        <f t="shared" si="4"/>
        <v>45.008354399557241</v>
      </c>
      <c r="G25" s="192">
        <f t="shared" si="4"/>
        <v>60.011139199409648</v>
      </c>
      <c r="H25" s="193">
        <f t="shared" si="5"/>
        <v>15906.753165929444</v>
      </c>
      <c r="I25" s="192">
        <f t="shared" si="0"/>
        <v>23188.03147628859</v>
      </c>
      <c r="J25" s="192">
        <f t="shared" si="1"/>
        <v>40657.367975902009</v>
      </c>
      <c r="K25" s="94"/>
      <c r="L25" s="94">
        <f t="shared" si="13"/>
        <v>15</v>
      </c>
      <c r="M25" s="91">
        <f t="shared" si="6"/>
        <v>2037</v>
      </c>
      <c r="N25" s="191">
        <f t="shared" si="7"/>
        <v>15.860845570991364</v>
      </c>
      <c r="O25" s="192">
        <f t="shared" si="2"/>
        <v>36.00668351964579</v>
      </c>
      <c r="P25" s="192">
        <f t="shared" si="14"/>
        <v>62.511603332718387</v>
      </c>
      <c r="Q25" s="191">
        <f t="shared" si="3"/>
        <v>141.17829065346103</v>
      </c>
      <c r="R25" s="192">
        <f t="shared" si="8"/>
        <v>1562.5833336839771</v>
      </c>
      <c r="S25" s="187"/>
      <c r="T25" s="94"/>
      <c r="U25" s="127"/>
      <c r="V25" s="127"/>
      <c r="W25" s="127"/>
      <c r="X25" s="127"/>
      <c r="Y25" s="127"/>
      <c r="Z25" s="127"/>
    </row>
    <row r="26" spans="1:26" x14ac:dyDescent="0.35">
      <c r="A26" s="127">
        <f t="shared" si="9"/>
        <v>16</v>
      </c>
      <c r="B26" s="91">
        <f t="shared" si="10"/>
        <v>2038</v>
      </c>
      <c r="C26" s="190">
        <f t="shared" si="11"/>
        <v>98.229356477187181</v>
      </c>
      <c r="D26" s="191">
        <f t="shared" si="12"/>
        <v>137.84918959071663</v>
      </c>
      <c r="E26" s="192">
        <f t="shared" si="4"/>
        <v>126.89855476541831</v>
      </c>
      <c r="F26" s="192">
        <f t="shared" si="4"/>
        <v>45.683479715550597</v>
      </c>
      <c r="G26" s="192">
        <f t="shared" si="4"/>
        <v>60.911306287400784</v>
      </c>
      <c r="H26" s="193">
        <f t="shared" si="5"/>
        <v>16952.622186589306</v>
      </c>
      <c r="I26" s="192">
        <f t="shared" si="0"/>
        <v>25889.437143276209</v>
      </c>
      <c r="J26" s="192">
        <f t="shared" si="1"/>
        <v>44554.963180249892</v>
      </c>
      <c r="K26" s="94"/>
      <c r="L26" s="94">
        <f t="shared" si="13"/>
        <v>16</v>
      </c>
      <c r="M26" s="91">
        <f t="shared" si="6"/>
        <v>2038</v>
      </c>
      <c r="N26" s="191">
        <f t="shared" si="7"/>
        <v>17.129713216670673</v>
      </c>
      <c r="O26" s="192">
        <f t="shared" si="2"/>
        <v>36.54678377244047</v>
      </c>
      <c r="P26" s="192">
        <f t="shared" si="14"/>
        <v>63.449277382709155</v>
      </c>
      <c r="Q26" s="191">
        <f t="shared" si="3"/>
        <v>154.9789028073873</v>
      </c>
      <c r="R26" s="192">
        <f t="shared" si="8"/>
        <v>1712.9038503843753</v>
      </c>
      <c r="S26" s="187"/>
      <c r="T26" s="94"/>
      <c r="U26" s="127"/>
      <c r="V26" s="127"/>
      <c r="W26" s="127"/>
      <c r="X26" s="127"/>
      <c r="Y26" s="127"/>
      <c r="Z26" s="127"/>
    </row>
    <row r="27" spans="1:26" x14ac:dyDescent="0.35">
      <c r="A27" s="127">
        <f t="shared" si="9"/>
        <v>17</v>
      </c>
      <c r="B27" s="91">
        <f t="shared" si="10"/>
        <v>2039</v>
      </c>
      <c r="C27" s="190">
        <f t="shared" si="11"/>
        <v>103.14082430104655</v>
      </c>
      <c r="D27" s="191">
        <f t="shared" si="12"/>
        <v>151.63410854978832</v>
      </c>
      <c r="E27" s="192">
        <f t="shared" ref="E27:G29" si="15">E26*(1+$C$2)</f>
        <v>128.80203308689957</v>
      </c>
      <c r="F27" s="192">
        <f t="shared" si="15"/>
        <v>46.368731911283852</v>
      </c>
      <c r="G27" s="192">
        <f t="shared" si="15"/>
        <v>61.824975881711786</v>
      </c>
      <c r="H27" s="193">
        <f t="shared" si="5"/>
        <v>18067.257095357552</v>
      </c>
      <c r="I27" s="192">
        <f t="shared" si="0"/>
        <v>28905.556570467888</v>
      </c>
      <c r="J27" s="192">
        <f t="shared" si="1"/>
        <v>48850.498866616792</v>
      </c>
      <c r="K27" s="94"/>
      <c r="L27" s="94">
        <f t="shared" si="13"/>
        <v>17</v>
      </c>
      <c r="M27" s="91">
        <f t="shared" si="6"/>
        <v>2039</v>
      </c>
      <c r="N27" s="191">
        <f t="shared" si="7"/>
        <v>18.500090274004329</v>
      </c>
      <c r="O27" s="192">
        <f t="shared" si="2"/>
        <v>37.09498552902707</v>
      </c>
      <c r="P27" s="192">
        <f t="shared" si="14"/>
        <v>64.401016543449785</v>
      </c>
      <c r="Q27" s="191">
        <f t="shared" si="3"/>
        <v>170.13419882379264</v>
      </c>
      <c r="R27" s="192">
        <f t="shared" si="8"/>
        <v>1877.6852007913521</v>
      </c>
      <c r="S27" s="187"/>
      <c r="T27" s="94"/>
      <c r="U27" s="127"/>
      <c r="V27" s="127"/>
      <c r="W27" s="127"/>
      <c r="X27" s="127"/>
      <c r="Y27" s="127"/>
      <c r="Z27" s="127"/>
    </row>
    <row r="28" spans="1:26" x14ac:dyDescent="0.35">
      <c r="A28" s="127">
        <f t="shared" si="9"/>
        <v>18</v>
      </c>
      <c r="B28" s="91">
        <f t="shared" si="10"/>
        <v>2040</v>
      </c>
      <c r="C28" s="190">
        <f t="shared" si="11"/>
        <v>108.29786551609888</v>
      </c>
      <c r="D28" s="191">
        <f t="shared" si="12"/>
        <v>166.79751940476717</v>
      </c>
      <c r="E28" s="192">
        <f t="shared" si="15"/>
        <v>130.73406358320304</v>
      </c>
      <c r="F28" s="192">
        <f t="shared" si="15"/>
        <v>47.064262889953106</v>
      </c>
      <c r="G28" s="192">
        <f t="shared" si="15"/>
        <v>62.752350519937458</v>
      </c>
      <c r="H28" s="193">
        <f t="shared" si="5"/>
        <v>19255.179249377306</v>
      </c>
      <c r="I28" s="192">
        <f t="shared" si="0"/>
        <v>32273.053910927392</v>
      </c>
      <c r="J28" s="192">
        <f t="shared" si="1"/>
        <v>53586.551677412179</v>
      </c>
      <c r="K28" s="94"/>
      <c r="L28" s="94">
        <f t="shared" si="13"/>
        <v>18</v>
      </c>
      <c r="M28" s="91">
        <f t="shared" si="6"/>
        <v>2040</v>
      </c>
      <c r="N28" s="191">
        <f t="shared" si="7"/>
        <v>19.980097495924678</v>
      </c>
      <c r="O28" s="192">
        <f t="shared" si="2"/>
        <v>37.651410311962472</v>
      </c>
      <c r="P28" s="192">
        <f t="shared" si="14"/>
        <v>65.367031791601519</v>
      </c>
      <c r="Q28" s="191">
        <f t="shared" si="3"/>
        <v>186.77761690069184</v>
      </c>
      <c r="R28" s="192">
        <f t="shared" si="8"/>
        <v>2058.3185171074801</v>
      </c>
      <c r="S28" s="187"/>
      <c r="T28" s="94"/>
      <c r="U28" s="127"/>
      <c r="V28" s="127"/>
      <c r="W28" s="127"/>
      <c r="X28" s="127"/>
      <c r="Y28" s="127"/>
      <c r="Z28" s="127"/>
    </row>
    <row r="29" spans="1:26" x14ac:dyDescent="0.35">
      <c r="A29" s="127">
        <f t="shared" si="9"/>
        <v>19</v>
      </c>
      <c r="B29" s="91">
        <f t="shared" si="10"/>
        <v>2041</v>
      </c>
      <c r="C29" s="190">
        <f t="shared" si="11"/>
        <v>113.71275879190382</v>
      </c>
      <c r="D29" s="191">
        <f t="shared" si="12"/>
        <v>183.47727134524391</v>
      </c>
      <c r="E29" s="192">
        <f t="shared" si="15"/>
        <v>132.69507453695107</v>
      </c>
      <c r="F29" s="192">
        <f t="shared" si="15"/>
        <v>47.770226833302395</v>
      </c>
      <c r="G29" s="192">
        <f t="shared" si="15"/>
        <v>63.693635777736517</v>
      </c>
      <c r="H29" s="193">
        <f t="shared" si="5"/>
        <v>20521.207285023862</v>
      </c>
      <c r="I29" s="192">
        <f t="shared" si="0"/>
        <v>36032.864691550436</v>
      </c>
      <c r="J29" s="192">
        <f t="shared" si="1"/>
        <v>58810.400735027521</v>
      </c>
      <c r="K29" s="94"/>
      <c r="L29" s="94">
        <f t="shared" si="13"/>
        <v>19</v>
      </c>
      <c r="M29" s="91">
        <f t="shared" si="6"/>
        <v>2041</v>
      </c>
      <c r="N29" s="191">
        <f t="shared" si="7"/>
        <v>21.578505295598653</v>
      </c>
      <c r="O29" s="192">
        <f t="shared" si="2"/>
        <v>38.216181466641906</v>
      </c>
      <c r="P29" s="192">
        <f t="shared" si="14"/>
        <v>66.347537268475534</v>
      </c>
      <c r="Q29" s="191">
        <f t="shared" si="3"/>
        <v>205.05577664084257</v>
      </c>
      <c r="R29" s="192">
        <f t="shared" si="8"/>
        <v>2256.32875845322</v>
      </c>
      <c r="S29" s="187"/>
      <c r="T29" s="94"/>
      <c r="U29" s="127"/>
      <c r="V29" s="127"/>
      <c r="W29" s="127"/>
      <c r="X29" s="127"/>
      <c r="Y29" s="127"/>
      <c r="Z29" s="127"/>
    </row>
    <row r="30" spans="1:26" x14ac:dyDescent="0.35">
      <c r="B30" s="187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127"/>
      <c r="V30" s="127"/>
      <c r="W30" s="127"/>
      <c r="X30" s="127"/>
      <c r="Y30" s="127"/>
      <c r="Z30" s="127"/>
    </row>
    <row r="31" spans="1:26" x14ac:dyDescent="0.35">
      <c r="B31" s="187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127"/>
      <c r="V31" s="127"/>
      <c r="W31" s="127"/>
      <c r="X31" s="127"/>
      <c r="Y31" s="127"/>
      <c r="Z31" s="127"/>
    </row>
    <row r="32" spans="1:26" x14ac:dyDescent="0.35">
      <c r="B32" s="247" t="s">
        <v>105</v>
      </c>
      <c r="C32" s="247"/>
      <c r="D32" s="247"/>
      <c r="E32" s="247"/>
      <c r="F32" s="247"/>
      <c r="G32" s="247"/>
      <c r="H32" s="194"/>
      <c r="I32" s="187"/>
      <c r="J32" s="187"/>
      <c r="K32" s="247" t="s">
        <v>106</v>
      </c>
      <c r="L32" s="247"/>
      <c r="M32" s="247"/>
      <c r="N32" s="247"/>
      <c r="O32" s="247"/>
      <c r="P32" s="247"/>
      <c r="Q32" s="247"/>
      <c r="R32" s="247"/>
      <c r="S32" s="247"/>
      <c r="T32" s="247"/>
      <c r="U32" s="127"/>
      <c r="V32" s="127"/>
      <c r="W32" s="127"/>
      <c r="X32" s="127"/>
      <c r="Y32" s="127"/>
      <c r="Z32" s="127"/>
    </row>
    <row r="33" spans="1:26" ht="60" x14ac:dyDescent="0.35">
      <c r="B33" s="91" t="s">
        <v>4</v>
      </c>
      <c r="C33" s="92" t="s">
        <v>107</v>
      </c>
      <c r="D33" s="92" t="s">
        <v>60</v>
      </c>
      <c r="E33" s="91" t="s">
        <v>61</v>
      </c>
      <c r="F33" s="92" t="s">
        <v>62</v>
      </c>
      <c r="G33" s="213" t="s">
        <v>63</v>
      </c>
      <c r="H33" s="187"/>
      <c r="I33" s="187"/>
      <c r="J33" s="187"/>
      <c r="K33" s="91" t="s">
        <v>4</v>
      </c>
      <c r="L33" s="91" t="s">
        <v>65</v>
      </c>
      <c r="M33" s="91" t="s">
        <v>66</v>
      </c>
      <c r="N33" s="92" t="s">
        <v>108</v>
      </c>
      <c r="O33" s="91" t="s">
        <v>109</v>
      </c>
      <c r="P33" s="92" t="s">
        <v>110</v>
      </c>
      <c r="Q33" s="92" t="s">
        <v>111</v>
      </c>
      <c r="R33" s="92" t="s">
        <v>112</v>
      </c>
      <c r="S33" s="92" t="s">
        <v>67</v>
      </c>
      <c r="T33" s="213" t="s">
        <v>113</v>
      </c>
      <c r="U33" s="127"/>
      <c r="V33" s="127"/>
      <c r="W33" s="127"/>
      <c r="X33" s="127"/>
      <c r="Y33" s="127"/>
      <c r="Z33" s="127"/>
    </row>
    <row r="34" spans="1:26" x14ac:dyDescent="0.35">
      <c r="A34">
        <v>0</v>
      </c>
      <c r="B34" s="91">
        <v>2022</v>
      </c>
      <c r="C34" s="192">
        <f>J10</f>
        <v>10954</v>
      </c>
      <c r="D34" s="192">
        <f>C34*0.05</f>
        <v>547.70000000000005</v>
      </c>
      <c r="E34" s="192">
        <f>(C34+D34)*0.1</f>
        <v>1150.17</v>
      </c>
      <c r="F34" s="195">
        <v>0</v>
      </c>
      <c r="G34" s="214">
        <f>C34+D34+E34+F34</f>
        <v>12651.87</v>
      </c>
      <c r="H34" s="187"/>
      <c r="I34" s="187"/>
      <c r="J34" s="187">
        <v>0</v>
      </c>
      <c r="K34" s="91">
        <v>2021</v>
      </c>
      <c r="L34" s="91">
        <v>150</v>
      </c>
      <c r="M34" s="91">
        <v>1000</v>
      </c>
      <c r="N34" s="192">
        <v>1000</v>
      </c>
      <c r="O34" s="91"/>
      <c r="P34" s="192">
        <f>[1]Server_Facilities!E8</f>
        <v>0</v>
      </c>
      <c r="Q34" s="192">
        <f>[1]Information!G3</f>
        <v>0</v>
      </c>
      <c r="R34" s="192">
        <f>[1]Information!D28</f>
        <v>0</v>
      </c>
      <c r="S34" s="91"/>
      <c r="T34" s="214">
        <f>L34+M34+O34+P34+Q34+R34+S34</f>
        <v>1150</v>
      </c>
      <c r="U34" s="127"/>
      <c r="V34" s="127"/>
      <c r="W34" s="127"/>
      <c r="X34" s="127"/>
      <c r="Y34" s="127"/>
      <c r="Z34" s="127"/>
    </row>
    <row r="35" spans="1:26" x14ac:dyDescent="0.35">
      <c r="A35">
        <f>A34+1</f>
        <v>1</v>
      </c>
      <c r="B35" s="91">
        <f>B34+1</f>
        <v>2023</v>
      </c>
      <c r="C35" s="192">
        <f t="shared" ref="C35:C53" si="16">J11</f>
        <v>11911.552799999998</v>
      </c>
      <c r="D35" s="192">
        <f t="shared" ref="D35:D53" si="17">C35*0.05</f>
        <v>595.57763999999986</v>
      </c>
      <c r="E35" s="192">
        <f t="shared" ref="E35:E53" si="18">(C35+D35)*0.1</f>
        <v>1250.7130439999999</v>
      </c>
      <c r="F35" s="192">
        <v>0</v>
      </c>
      <c r="G35" s="214">
        <f t="shared" ref="G35:G53" si="19">C35+D35+E35+F35</f>
        <v>13757.843483999997</v>
      </c>
      <c r="H35" s="187"/>
      <c r="I35" s="187"/>
      <c r="J35" s="187">
        <f>J34+1</f>
        <v>1</v>
      </c>
      <c r="K35" s="91">
        <f>K34+1</f>
        <v>2022</v>
      </c>
      <c r="L35" s="192"/>
      <c r="M35" s="192"/>
      <c r="N35" s="192">
        <f>N34-$O$35</f>
        <v>960</v>
      </c>
      <c r="O35" s="192">
        <v>39.999999999999979</v>
      </c>
      <c r="P35" s="192">
        <f>[1]Server_Facilities!E9</f>
        <v>0</v>
      </c>
      <c r="Q35" s="192">
        <f>[1]Information!G4</f>
        <v>40</v>
      </c>
      <c r="R35" s="192">
        <f>[1]Information!D29</f>
        <v>603.75</v>
      </c>
      <c r="S35" s="192">
        <f>C34*0.6</f>
        <v>6572.4</v>
      </c>
      <c r="T35" s="214">
        <f>P35+Q35+R35+S35+O35</f>
        <v>7256.15</v>
      </c>
      <c r="U35" s="127"/>
      <c r="V35" s="127"/>
      <c r="W35" s="127"/>
      <c r="X35" s="127"/>
      <c r="Y35" s="127"/>
      <c r="Z35" s="127"/>
    </row>
    <row r="36" spans="1:26" x14ac:dyDescent="0.35">
      <c r="A36" s="127">
        <f t="shared" ref="A36:A53" si="20">A35+1</f>
        <v>2</v>
      </c>
      <c r="B36" s="196">
        <f t="shared" ref="B36:B51" si="21">B35+1</f>
        <v>2024</v>
      </c>
      <c r="C36" s="192">
        <f t="shared" si="16"/>
        <v>12959.46978186</v>
      </c>
      <c r="D36" s="192">
        <f t="shared" si="17"/>
        <v>647.97348909300001</v>
      </c>
      <c r="E36" s="192">
        <f>(C36+D36)*0.1</f>
        <v>1360.7443270952999</v>
      </c>
      <c r="F36" s="192">
        <v>0</v>
      </c>
      <c r="G36" s="214">
        <f t="shared" si="19"/>
        <v>14968.187598048298</v>
      </c>
      <c r="H36" s="187"/>
      <c r="I36" s="187"/>
      <c r="J36" s="187">
        <f t="shared" ref="J36:K51" si="22">J35+1</f>
        <v>2</v>
      </c>
      <c r="K36" s="91">
        <f t="shared" si="22"/>
        <v>2023</v>
      </c>
      <c r="L36" s="192"/>
      <c r="M36" s="192"/>
      <c r="N36" s="192">
        <f t="shared" ref="N36:N54" si="23">N35-$O$35</f>
        <v>920</v>
      </c>
      <c r="O36" s="192">
        <v>39.999999999999979</v>
      </c>
      <c r="P36" s="192">
        <f>[1]Server_Facilities!E10</f>
        <v>0</v>
      </c>
      <c r="Q36" s="192">
        <f>[1]Information!G5</f>
        <v>44</v>
      </c>
      <c r="R36" s="192">
        <f>[1]Information!D30</f>
        <v>633.9375</v>
      </c>
      <c r="S36" s="192">
        <f t="shared" ref="S36:S53" si="24">C35*0.6</f>
        <v>7146.9316799999988</v>
      </c>
      <c r="T36" s="214">
        <f t="shared" ref="T36:T54" si="25">P36+Q36+R36+S36+O36</f>
        <v>7864.8691799999988</v>
      </c>
      <c r="U36" s="127"/>
      <c r="V36" s="127"/>
      <c r="W36" s="127"/>
      <c r="X36" s="127"/>
      <c r="Y36" s="127"/>
      <c r="Z36" s="127"/>
    </row>
    <row r="37" spans="1:26" x14ac:dyDescent="0.35">
      <c r="A37" s="127">
        <f t="shared" si="20"/>
        <v>3</v>
      </c>
      <c r="B37" s="91">
        <f t="shared" si="21"/>
        <v>2025</v>
      </c>
      <c r="C37" s="192">
        <f t="shared" si="16"/>
        <v>14106.861653922806</v>
      </c>
      <c r="D37" s="192">
        <f t="shared" si="17"/>
        <v>705.3430826961403</v>
      </c>
      <c r="E37" s="192">
        <f t="shared" si="18"/>
        <v>1481.2204736618949</v>
      </c>
      <c r="F37" s="192">
        <v>0</v>
      </c>
      <c r="G37" s="214">
        <f t="shared" si="19"/>
        <v>16293.425210280842</v>
      </c>
      <c r="H37" s="187"/>
      <c r="I37" s="187"/>
      <c r="J37" s="187">
        <f t="shared" si="22"/>
        <v>3</v>
      </c>
      <c r="K37" s="91">
        <f t="shared" si="22"/>
        <v>2024</v>
      </c>
      <c r="L37" s="192"/>
      <c r="M37" s="192"/>
      <c r="N37" s="192">
        <f t="shared" si="23"/>
        <v>880</v>
      </c>
      <c r="O37" s="192">
        <v>39.999999999999979</v>
      </c>
      <c r="P37" s="192">
        <f>[1]Server_Facilities!E11</f>
        <v>0</v>
      </c>
      <c r="Q37" s="192">
        <f>[1]Information!G6</f>
        <v>48.400000000000006</v>
      </c>
      <c r="R37" s="192">
        <f>[1]Information!D31</f>
        <v>665.63437499999998</v>
      </c>
      <c r="S37" s="192">
        <f t="shared" si="24"/>
        <v>7775.6818691159997</v>
      </c>
      <c r="T37" s="214">
        <f t="shared" si="25"/>
        <v>8529.7162441159999</v>
      </c>
      <c r="U37" s="127"/>
      <c r="V37" s="127"/>
      <c r="W37" s="127"/>
      <c r="X37" s="127"/>
      <c r="Y37" s="127"/>
      <c r="Z37" s="127"/>
    </row>
    <row r="38" spans="1:26" x14ac:dyDescent="0.35">
      <c r="A38" s="127">
        <f t="shared" si="20"/>
        <v>4</v>
      </c>
      <c r="B38" s="91">
        <f t="shared" si="21"/>
        <v>2026</v>
      </c>
      <c r="C38" s="192">
        <f t="shared" si="16"/>
        <v>15363.80511891483</v>
      </c>
      <c r="D38" s="192">
        <f t="shared" si="17"/>
        <v>768.19025594574157</v>
      </c>
      <c r="E38" s="192">
        <f t="shared" si="18"/>
        <v>1613.1995374860571</v>
      </c>
      <c r="F38" s="192">
        <v>0</v>
      </c>
      <c r="G38" s="214">
        <f t="shared" si="19"/>
        <v>17745.194912346629</v>
      </c>
      <c r="H38" s="187"/>
      <c r="I38" s="187"/>
      <c r="J38" s="187">
        <f t="shared" si="22"/>
        <v>4</v>
      </c>
      <c r="K38" s="91">
        <f t="shared" si="22"/>
        <v>2025</v>
      </c>
      <c r="L38" s="192"/>
      <c r="M38" s="192"/>
      <c r="N38" s="192">
        <f t="shared" si="23"/>
        <v>840</v>
      </c>
      <c r="O38" s="192">
        <v>39.999999999999979</v>
      </c>
      <c r="P38" s="192">
        <f>[1]Server_Facilities!E12</f>
        <v>627.40702499999986</v>
      </c>
      <c r="Q38" s="192">
        <f>[1]Information!G7</f>
        <v>53.240000000000009</v>
      </c>
      <c r="R38" s="192">
        <f>[1]Information!D32</f>
        <v>698.91609375000007</v>
      </c>
      <c r="S38" s="192">
        <f t="shared" si="24"/>
        <v>8464.1169923536836</v>
      </c>
      <c r="T38" s="214">
        <f t="shared" si="25"/>
        <v>9883.6801111036839</v>
      </c>
      <c r="U38" s="127"/>
      <c r="V38" s="127"/>
      <c r="W38" s="127"/>
      <c r="X38" s="127"/>
      <c r="Y38" s="127"/>
      <c r="Z38" s="127"/>
    </row>
    <row r="39" spans="1:26" x14ac:dyDescent="0.35">
      <c r="A39" s="127">
        <f t="shared" si="20"/>
        <v>5</v>
      </c>
      <c r="B39" s="91">
        <f t="shared" si="21"/>
        <v>2027</v>
      </c>
      <c r="C39" s="192">
        <f t="shared" si="16"/>
        <v>16741.448922712716</v>
      </c>
      <c r="D39" s="192">
        <f t="shared" si="17"/>
        <v>837.0724461356358</v>
      </c>
      <c r="E39" s="192">
        <f t="shared" si="18"/>
        <v>1757.8521368848353</v>
      </c>
      <c r="F39" s="192">
        <v>0</v>
      </c>
      <c r="G39" s="214">
        <f t="shared" si="19"/>
        <v>19336.373505733187</v>
      </c>
      <c r="H39" s="187"/>
      <c r="I39" s="187"/>
      <c r="J39" s="187">
        <f t="shared" si="22"/>
        <v>5</v>
      </c>
      <c r="K39" s="91">
        <f t="shared" si="22"/>
        <v>2026</v>
      </c>
      <c r="L39" s="192"/>
      <c r="M39" s="192"/>
      <c r="N39" s="192">
        <f t="shared" si="23"/>
        <v>800</v>
      </c>
      <c r="O39" s="192">
        <v>39.999999999999979</v>
      </c>
      <c r="P39" s="192">
        <f>[1]Server_Facilities!E13</f>
        <v>636.81813037499978</v>
      </c>
      <c r="Q39" s="192">
        <f>[1]Information!G8</f>
        <v>58.564000000000014</v>
      </c>
      <c r="R39" s="192">
        <f>[1]Information!D33</f>
        <v>733.86189843750014</v>
      </c>
      <c r="S39" s="192">
        <f t="shared" si="24"/>
        <v>9218.2830713488984</v>
      </c>
      <c r="T39" s="214">
        <f t="shared" si="25"/>
        <v>10687.527100161398</v>
      </c>
      <c r="U39" s="127"/>
      <c r="V39" s="127"/>
      <c r="W39" s="127"/>
      <c r="X39" s="127"/>
      <c r="Y39" s="127"/>
      <c r="Z39" s="127"/>
    </row>
    <row r="40" spans="1:26" x14ac:dyDescent="0.35">
      <c r="A40" s="127">
        <f t="shared" si="20"/>
        <v>6</v>
      </c>
      <c r="B40" s="91">
        <f t="shared" si="21"/>
        <v>2028</v>
      </c>
      <c r="C40" s="192">
        <f t="shared" si="16"/>
        <v>18252.131810243129</v>
      </c>
      <c r="D40" s="192">
        <f t="shared" si="17"/>
        <v>912.60659051215646</v>
      </c>
      <c r="E40" s="192">
        <f t="shared" si="18"/>
        <v>1916.4738400755286</v>
      </c>
      <c r="F40" s="192">
        <v>0</v>
      </c>
      <c r="G40" s="214">
        <f t="shared" si="19"/>
        <v>21081.212240830813</v>
      </c>
      <c r="H40" s="187"/>
      <c r="I40" s="187"/>
      <c r="J40" s="187">
        <f t="shared" si="22"/>
        <v>6</v>
      </c>
      <c r="K40" s="91">
        <f t="shared" si="22"/>
        <v>2027</v>
      </c>
      <c r="L40" s="192"/>
      <c r="M40" s="192"/>
      <c r="N40" s="192">
        <f t="shared" si="23"/>
        <v>760</v>
      </c>
      <c r="O40" s="192">
        <v>39.999999999999979</v>
      </c>
      <c r="P40" s="192">
        <f>[1]Server_Facilities!E14</f>
        <v>646.37040233062476</v>
      </c>
      <c r="Q40" s="192">
        <f>[1]Information!G9</f>
        <v>64.420400000000015</v>
      </c>
      <c r="R40" s="192">
        <f>[1]Information!D34</f>
        <v>770.5549933593752</v>
      </c>
      <c r="S40" s="192">
        <f t="shared" si="24"/>
        <v>10044.86935362763</v>
      </c>
      <c r="T40" s="214">
        <f t="shared" si="25"/>
        <v>11566.21514931763</v>
      </c>
      <c r="U40" s="127"/>
      <c r="V40" s="127"/>
      <c r="W40" s="127"/>
      <c r="X40" s="127"/>
      <c r="Y40" s="127"/>
      <c r="Z40" s="127"/>
    </row>
    <row r="41" spans="1:26" x14ac:dyDescent="0.35">
      <c r="A41" s="127">
        <f t="shared" si="20"/>
        <v>7</v>
      </c>
      <c r="B41" s="91">
        <f t="shared" si="21"/>
        <v>2029</v>
      </c>
      <c r="C41" s="192">
        <f t="shared" si="16"/>
        <v>19909.513744263801</v>
      </c>
      <c r="D41" s="192">
        <f t="shared" si="17"/>
        <v>995.4756872131901</v>
      </c>
      <c r="E41" s="192">
        <f t="shared" si="18"/>
        <v>2090.4989431476993</v>
      </c>
      <c r="F41" s="192">
        <v>0</v>
      </c>
      <c r="G41" s="214">
        <f t="shared" si="19"/>
        <v>22995.488374624692</v>
      </c>
      <c r="H41" s="187"/>
      <c r="I41" s="187"/>
      <c r="J41" s="187">
        <f t="shared" si="22"/>
        <v>7</v>
      </c>
      <c r="K41" s="91">
        <f t="shared" si="22"/>
        <v>2028</v>
      </c>
      <c r="L41" s="192"/>
      <c r="M41" s="192"/>
      <c r="N41" s="192">
        <f t="shared" si="23"/>
        <v>720</v>
      </c>
      <c r="O41" s="192">
        <v>39.999999999999979</v>
      </c>
      <c r="P41" s="192">
        <f>[1]Server_Facilities!E15</f>
        <v>656.06595836558404</v>
      </c>
      <c r="Q41" s="192">
        <f>[1]Information!G10</f>
        <v>70.862440000000021</v>
      </c>
      <c r="R41" s="192">
        <f>[1]Information!D35</f>
        <v>809.08274302734389</v>
      </c>
      <c r="S41" s="192">
        <f t="shared" si="24"/>
        <v>10951.279086145876</v>
      </c>
      <c r="T41" s="214">
        <f t="shared" si="25"/>
        <v>12527.290227538804</v>
      </c>
      <c r="U41" s="127"/>
      <c r="V41" s="127"/>
      <c r="W41" s="127"/>
      <c r="X41" s="127"/>
      <c r="Y41" s="127"/>
      <c r="Z41" s="127"/>
    </row>
    <row r="42" spans="1:26" x14ac:dyDescent="0.35">
      <c r="A42" s="127">
        <f t="shared" si="20"/>
        <v>8</v>
      </c>
      <c r="B42" s="91">
        <f t="shared" si="21"/>
        <v>2030</v>
      </c>
      <c r="C42" s="192">
        <f t="shared" si="16"/>
        <v>21728.721898458974</v>
      </c>
      <c r="D42" s="192">
        <f t="shared" si="17"/>
        <v>1086.4360949229488</v>
      </c>
      <c r="E42" s="192">
        <f t="shared" si="18"/>
        <v>2281.5157993381922</v>
      </c>
      <c r="F42" s="192">
        <v>0</v>
      </c>
      <c r="G42" s="214">
        <f t="shared" si="19"/>
        <v>25096.673792720114</v>
      </c>
      <c r="H42" s="187"/>
      <c r="I42" s="187"/>
      <c r="J42" s="187">
        <f t="shared" si="22"/>
        <v>8</v>
      </c>
      <c r="K42" s="91">
        <f t="shared" si="22"/>
        <v>2029</v>
      </c>
      <c r="L42" s="192"/>
      <c r="M42" s="192"/>
      <c r="N42" s="192">
        <f t="shared" si="23"/>
        <v>680</v>
      </c>
      <c r="O42" s="192">
        <v>39.999999999999979</v>
      </c>
      <c r="P42" s="192">
        <f>[1]Server_Facilities!E16</f>
        <v>665.90694774106771</v>
      </c>
      <c r="Q42" s="192">
        <f>[1]Information!G11</f>
        <v>77.948684000000029</v>
      </c>
      <c r="R42" s="192">
        <f>[1]Information!D36</f>
        <v>849.53688017871127</v>
      </c>
      <c r="S42" s="192">
        <f t="shared" si="24"/>
        <v>11945.708246558281</v>
      </c>
      <c r="T42" s="214">
        <f t="shared" si="25"/>
        <v>13579.10075847806</v>
      </c>
      <c r="U42" s="127"/>
      <c r="V42" s="127"/>
      <c r="W42" s="127"/>
      <c r="X42" s="127"/>
      <c r="Y42" s="127"/>
      <c r="Z42" s="127"/>
    </row>
    <row r="43" spans="1:26" x14ac:dyDescent="0.35">
      <c r="A43" s="127">
        <f t="shared" si="20"/>
        <v>9</v>
      </c>
      <c r="B43" s="91">
        <f t="shared" si="21"/>
        <v>2031</v>
      </c>
      <c r="C43" s="192">
        <f t="shared" si="16"/>
        <v>23726.513109937288</v>
      </c>
      <c r="D43" s="192">
        <f t="shared" si="17"/>
        <v>1186.3256554968646</v>
      </c>
      <c r="E43" s="192">
        <f t="shared" si="18"/>
        <v>2491.2838765434153</v>
      </c>
      <c r="F43" s="192">
        <v>0</v>
      </c>
      <c r="G43" s="214">
        <f t="shared" si="19"/>
        <v>27404.12264197757</v>
      </c>
      <c r="H43" s="187"/>
      <c r="I43" s="187"/>
      <c r="J43" s="187">
        <f t="shared" si="22"/>
        <v>9</v>
      </c>
      <c r="K43" s="91">
        <f t="shared" si="22"/>
        <v>2030</v>
      </c>
      <c r="L43" s="192"/>
      <c r="M43" s="192"/>
      <c r="N43" s="192">
        <f t="shared" si="23"/>
        <v>640</v>
      </c>
      <c r="O43" s="192">
        <v>39.999999999999979</v>
      </c>
      <c r="P43" s="192">
        <f>[1]Server_Facilities!E17</f>
        <v>675.89555195718367</v>
      </c>
      <c r="Q43" s="192">
        <f>[1]Information!G12</f>
        <v>85.743552400000041</v>
      </c>
      <c r="R43" s="192">
        <f>[1]Information!D37</f>
        <v>892.01372418764674</v>
      </c>
      <c r="S43" s="192">
        <f t="shared" si="24"/>
        <v>13037.233139075384</v>
      </c>
      <c r="T43" s="214">
        <f t="shared" si="25"/>
        <v>14730.885967620216</v>
      </c>
      <c r="U43" s="127"/>
      <c r="V43" s="127"/>
      <c r="W43" s="127"/>
      <c r="X43" s="127"/>
      <c r="Y43" s="127"/>
      <c r="Z43" s="127"/>
    </row>
    <row r="44" spans="1:26" x14ac:dyDescent="0.35">
      <c r="A44" s="127">
        <f t="shared" si="20"/>
        <v>10</v>
      </c>
      <c r="B44" s="91">
        <f t="shared" si="21"/>
        <v>2032</v>
      </c>
      <c r="C44" s="192">
        <f t="shared" si="16"/>
        <v>25921.454669926246</v>
      </c>
      <c r="D44" s="192">
        <f t="shared" si="17"/>
        <v>1296.0727334963124</v>
      </c>
      <c r="E44" s="192">
        <f t="shared" si="18"/>
        <v>2721.7527403422559</v>
      </c>
      <c r="F44" s="192">
        <v>0</v>
      </c>
      <c r="G44" s="214">
        <f t="shared" si="19"/>
        <v>29939.280143764816</v>
      </c>
      <c r="H44" s="197"/>
      <c r="I44" s="187"/>
      <c r="J44" s="187">
        <f t="shared" si="22"/>
        <v>10</v>
      </c>
      <c r="K44" s="91">
        <f t="shared" si="22"/>
        <v>2031</v>
      </c>
      <c r="L44" s="192"/>
      <c r="M44" s="192"/>
      <c r="N44" s="192">
        <f t="shared" si="23"/>
        <v>600</v>
      </c>
      <c r="O44" s="192">
        <v>39.999999999999979</v>
      </c>
      <c r="P44" s="192">
        <f>[1]Server_Facilities!E18</f>
        <v>686.03398523654141</v>
      </c>
      <c r="Q44" s="192">
        <f>[1]Information!G13</f>
        <v>94.317907640000058</v>
      </c>
      <c r="R44" s="192">
        <f>[1]Information!D38</f>
        <v>936.61441039702925</v>
      </c>
      <c r="S44" s="192">
        <f t="shared" si="24"/>
        <v>14235.907865962372</v>
      </c>
      <c r="T44" s="214">
        <f t="shared" si="25"/>
        <v>15992.874169235944</v>
      </c>
      <c r="U44" s="127"/>
      <c r="V44" s="127"/>
      <c r="W44" s="127"/>
      <c r="X44" s="127"/>
      <c r="Y44" s="127"/>
      <c r="Z44" s="127"/>
    </row>
    <row r="45" spans="1:26" x14ac:dyDescent="0.35">
      <c r="A45" s="127">
        <f t="shared" si="20"/>
        <v>11</v>
      </c>
      <c r="B45" s="91">
        <f t="shared" si="21"/>
        <v>2033</v>
      </c>
      <c r="C45" s="192">
        <f t="shared" si="16"/>
        <v>28334.125547536234</v>
      </c>
      <c r="D45" s="192">
        <f t="shared" si="17"/>
        <v>1416.7062773768118</v>
      </c>
      <c r="E45" s="192">
        <f t="shared" si="18"/>
        <v>2975.0831824913048</v>
      </c>
      <c r="F45" s="192">
        <v>0</v>
      </c>
      <c r="G45" s="214">
        <f t="shared" si="19"/>
        <v>32725.91500740435</v>
      </c>
      <c r="H45" s="94"/>
      <c r="I45" s="94"/>
      <c r="J45" s="187">
        <f t="shared" si="22"/>
        <v>11</v>
      </c>
      <c r="K45" s="91">
        <f t="shared" si="22"/>
        <v>2032</v>
      </c>
      <c r="L45" s="192"/>
      <c r="M45" s="192"/>
      <c r="N45" s="192">
        <f t="shared" si="23"/>
        <v>560</v>
      </c>
      <c r="O45" s="192">
        <v>39.999999999999979</v>
      </c>
      <c r="P45" s="192">
        <f>[1]Server_Facilities!E19</f>
        <v>696.3244950150895</v>
      </c>
      <c r="Q45" s="192">
        <f>[1]Information!G14</f>
        <v>103.74969840400007</v>
      </c>
      <c r="R45" s="192">
        <f>[1]Information!D39</f>
        <v>983.44513091688066</v>
      </c>
      <c r="S45" s="192">
        <f t="shared" si="24"/>
        <v>15552.872801955747</v>
      </c>
      <c r="T45" s="214">
        <f t="shared" si="25"/>
        <v>17376.392126291717</v>
      </c>
      <c r="U45" s="127"/>
      <c r="V45" s="127"/>
      <c r="W45" s="127"/>
      <c r="X45" s="127"/>
      <c r="Y45" s="127"/>
      <c r="Z45" s="127"/>
    </row>
    <row r="46" spans="1:26" x14ac:dyDescent="0.35">
      <c r="A46" s="127">
        <f t="shared" si="20"/>
        <v>12</v>
      </c>
      <c r="B46" s="91">
        <f t="shared" si="21"/>
        <v>2034</v>
      </c>
      <c r="C46" s="192">
        <f t="shared" si="16"/>
        <v>30987.340382510869</v>
      </c>
      <c r="D46" s="192">
        <f t="shared" si="17"/>
        <v>1549.3670191255435</v>
      </c>
      <c r="E46" s="192">
        <f t="shared" si="18"/>
        <v>3253.6707401636413</v>
      </c>
      <c r="F46" s="192">
        <v>0</v>
      </c>
      <c r="G46" s="214">
        <f t="shared" si="19"/>
        <v>35790.378141800058</v>
      </c>
      <c r="H46" s="94"/>
      <c r="I46" s="94"/>
      <c r="J46" s="187">
        <f t="shared" si="22"/>
        <v>12</v>
      </c>
      <c r="K46" s="91">
        <f t="shared" si="22"/>
        <v>2033</v>
      </c>
      <c r="L46" s="192"/>
      <c r="M46" s="192"/>
      <c r="N46" s="192">
        <f t="shared" si="23"/>
        <v>520</v>
      </c>
      <c r="O46" s="192">
        <v>39.999999999999979</v>
      </c>
      <c r="P46" s="192">
        <f>[1]Server_Facilities!E20</f>
        <v>706.76936244031572</v>
      </c>
      <c r="Q46" s="192">
        <f>[1]Information!G15</f>
        <v>114.12466824440008</v>
      </c>
      <c r="R46" s="192">
        <f>[1]Information!D40</f>
        <v>1032.6173874627248</v>
      </c>
      <c r="S46" s="192">
        <f t="shared" si="24"/>
        <v>17000.475328521741</v>
      </c>
      <c r="T46" s="214">
        <f t="shared" si="25"/>
        <v>18893.986746669183</v>
      </c>
      <c r="U46" s="127"/>
      <c r="V46" s="127"/>
      <c r="W46" s="127"/>
      <c r="X46" s="127"/>
      <c r="Y46" s="127"/>
      <c r="Z46" s="127"/>
    </row>
    <row r="47" spans="1:26" x14ac:dyDescent="0.35">
      <c r="A47" s="127">
        <f t="shared" si="20"/>
        <v>13</v>
      </c>
      <c r="B47" s="91">
        <f t="shared" si="21"/>
        <v>2035</v>
      </c>
      <c r="C47" s="192">
        <f t="shared" si="16"/>
        <v>33906.398851780701</v>
      </c>
      <c r="D47" s="192">
        <f t="shared" si="17"/>
        <v>1695.3199425890352</v>
      </c>
      <c r="E47" s="192">
        <f t="shared" si="18"/>
        <v>3560.1718794369735</v>
      </c>
      <c r="F47" s="192">
        <v>0</v>
      </c>
      <c r="G47" s="214">
        <f t="shared" si="19"/>
        <v>39161.890673806709</v>
      </c>
      <c r="H47" s="94"/>
      <c r="I47" s="94"/>
      <c r="J47" s="187">
        <f t="shared" si="22"/>
        <v>13</v>
      </c>
      <c r="K47" s="91">
        <f t="shared" si="22"/>
        <v>2034</v>
      </c>
      <c r="L47" s="192"/>
      <c r="M47" s="192"/>
      <c r="N47" s="192">
        <f t="shared" si="23"/>
        <v>480</v>
      </c>
      <c r="O47" s="192">
        <v>39.999999999999979</v>
      </c>
      <c r="P47" s="192">
        <f>[1]Server_Facilities!E21</f>
        <v>717.37090287692035</v>
      </c>
      <c r="Q47" s="192">
        <f>[1]Information!G16</f>
        <v>125.5371350688401</v>
      </c>
      <c r="R47" s="192">
        <f>[1]Information!D41</f>
        <v>1084.248256835861</v>
      </c>
      <c r="S47" s="192">
        <f t="shared" si="24"/>
        <v>18592.404229506519</v>
      </c>
      <c r="T47" s="214">
        <f t="shared" si="25"/>
        <v>20559.560524288139</v>
      </c>
      <c r="U47" s="127"/>
      <c r="V47" s="127"/>
      <c r="W47" s="127"/>
      <c r="X47" s="127"/>
      <c r="Y47" s="127"/>
      <c r="Z47" s="127"/>
    </row>
    <row r="48" spans="1:26" x14ac:dyDescent="0.35">
      <c r="A48" s="127">
        <f t="shared" si="20"/>
        <v>14</v>
      </c>
      <c r="B48" s="91">
        <f t="shared" si="21"/>
        <v>2036</v>
      </c>
      <c r="C48" s="192">
        <f t="shared" si="16"/>
        <v>37119.363314622839</v>
      </c>
      <c r="D48" s="192">
        <f t="shared" si="17"/>
        <v>1855.9681657311421</v>
      </c>
      <c r="E48" s="192">
        <f t="shared" si="18"/>
        <v>3897.5331480353984</v>
      </c>
      <c r="F48" s="192">
        <v>0</v>
      </c>
      <c r="G48" s="214">
        <f t="shared" si="19"/>
        <v>42872.864628389383</v>
      </c>
      <c r="H48" s="94"/>
      <c r="I48" s="94"/>
      <c r="J48" s="187">
        <f t="shared" si="22"/>
        <v>14</v>
      </c>
      <c r="K48" s="91">
        <f t="shared" si="22"/>
        <v>2035</v>
      </c>
      <c r="L48" s="192"/>
      <c r="M48" s="192"/>
      <c r="N48" s="192">
        <f t="shared" si="23"/>
        <v>440</v>
      </c>
      <c r="O48" s="192">
        <v>39.999999999999979</v>
      </c>
      <c r="P48" s="192">
        <f>[1]Server_Facilities!E22</f>
        <v>728.13146642007405</v>
      </c>
      <c r="Q48" s="192">
        <f>[1]Information!G17</f>
        <v>138.09084857572412</v>
      </c>
      <c r="R48" s="192">
        <f>[1]Information!D42</f>
        <v>1138.4606696776541</v>
      </c>
      <c r="S48" s="192">
        <f t="shared" si="24"/>
        <v>20343.839311068419</v>
      </c>
      <c r="T48" s="214">
        <f t="shared" si="25"/>
        <v>22388.52229574187</v>
      </c>
      <c r="U48" s="127"/>
      <c r="V48" s="127"/>
      <c r="W48" s="127"/>
      <c r="X48" s="127"/>
      <c r="Y48" s="127"/>
      <c r="Z48" s="127"/>
    </row>
    <row r="49" spans="1:26" x14ac:dyDescent="0.35">
      <c r="A49" s="127">
        <f t="shared" si="20"/>
        <v>15</v>
      </c>
      <c r="B49" s="91">
        <f t="shared" si="21"/>
        <v>2037</v>
      </c>
      <c r="C49" s="192">
        <f t="shared" si="16"/>
        <v>40657.367975902009</v>
      </c>
      <c r="D49" s="192">
        <f t="shared" si="17"/>
        <v>2032.8683987951006</v>
      </c>
      <c r="E49" s="192">
        <f t="shared" si="18"/>
        <v>4269.0236374697115</v>
      </c>
      <c r="F49" s="192">
        <v>0</v>
      </c>
      <c r="G49" s="214">
        <f t="shared" si="19"/>
        <v>46959.260012166822</v>
      </c>
      <c r="H49" s="94"/>
      <c r="I49" s="94"/>
      <c r="J49" s="187">
        <f t="shared" si="22"/>
        <v>15</v>
      </c>
      <c r="K49" s="91">
        <f t="shared" si="22"/>
        <v>2036</v>
      </c>
      <c r="L49" s="192"/>
      <c r="M49" s="192"/>
      <c r="N49" s="192">
        <f t="shared" si="23"/>
        <v>400</v>
      </c>
      <c r="O49" s="192">
        <v>39.999999999999979</v>
      </c>
      <c r="P49" s="192">
        <f>[1]Server_Facilities!E23</f>
        <v>739.05343841637512</v>
      </c>
      <c r="Q49" s="192">
        <f>[1]Information!G18</f>
        <v>151.89993343329655</v>
      </c>
      <c r="R49" s="192">
        <f>[1]Information!D43</f>
        <v>1195.3837031615369</v>
      </c>
      <c r="S49" s="192">
        <f t="shared" si="24"/>
        <v>22271.617988773702</v>
      </c>
      <c r="T49" s="214">
        <f t="shared" si="25"/>
        <v>24397.95506378491</v>
      </c>
      <c r="U49" s="127"/>
      <c r="V49" s="127"/>
      <c r="W49" s="127"/>
      <c r="X49" s="127"/>
      <c r="Y49" s="127"/>
      <c r="Z49" s="127"/>
    </row>
    <row r="50" spans="1:26" x14ac:dyDescent="0.35">
      <c r="A50" s="127">
        <f t="shared" si="20"/>
        <v>16</v>
      </c>
      <c r="B50" s="91">
        <f t="shared" si="21"/>
        <v>2038</v>
      </c>
      <c r="C50" s="192">
        <f t="shared" si="16"/>
        <v>44554.963180249892</v>
      </c>
      <c r="D50" s="192">
        <f t="shared" si="17"/>
        <v>2227.7481590124949</v>
      </c>
      <c r="E50" s="192">
        <f t="shared" si="18"/>
        <v>4678.2711339262387</v>
      </c>
      <c r="F50" s="192">
        <v>0</v>
      </c>
      <c r="G50" s="214">
        <f t="shared" si="19"/>
        <v>51460.982473188626</v>
      </c>
      <c r="H50" s="94"/>
      <c r="I50" s="94"/>
      <c r="J50" s="187">
        <f t="shared" si="22"/>
        <v>16</v>
      </c>
      <c r="K50" s="91">
        <f t="shared" si="22"/>
        <v>2037</v>
      </c>
      <c r="L50" s="192"/>
      <c r="M50" s="192"/>
      <c r="N50" s="192">
        <f t="shared" si="23"/>
        <v>360</v>
      </c>
      <c r="O50" s="192">
        <v>39.999999999999979</v>
      </c>
      <c r="P50" s="192">
        <f>[1]Server_Facilities!E24</f>
        <v>750.13923999262067</v>
      </c>
      <c r="Q50" s="192">
        <f>[1]Information!G19</f>
        <v>167.08992677662621</v>
      </c>
      <c r="R50" s="192">
        <f>[1]Information!D44</f>
        <v>1255.1528883196136</v>
      </c>
      <c r="S50" s="192">
        <f t="shared" si="24"/>
        <v>24394.420785541206</v>
      </c>
      <c r="T50" s="214">
        <f t="shared" si="25"/>
        <v>26606.802840630065</v>
      </c>
      <c r="U50" s="127"/>
      <c r="V50" s="127"/>
      <c r="W50" s="127"/>
      <c r="X50" s="127"/>
      <c r="Y50" s="127"/>
      <c r="Z50" s="127"/>
    </row>
    <row r="51" spans="1:26" x14ac:dyDescent="0.35">
      <c r="A51" s="127">
        <f t="shared" si="20"/>
        <v>17</v>
      </c>
      <c r="B51" s="91">
        <f t="shared" si="21"/>
        <v>2039</v>
      </c>
      <c r="C51" s="192">
        <f t="shared" si="16"/>
        <v>48850.498866616792</v>
      </c>
      <c r="D51" s="192">
        <f t="shared" si="17"/>
        <v>2442.5249433308395</v>
      </c>
      <c r="E51" s="192">
        <f t="shared" si="18"/>
        <v>5129.3023809947636</v>
      </c>
      <c r="F51" s="192">
        <v>0</v>
      </c>
      <c r="G51" s="214">
        <f t="shared" si="19"/>
        <v>56422.326190942396</v>
      </c>
      <c r="H51" s="94"/>
      <c r="I51" s="94"/>
      <c r="J51" s="187">
        <f t="shared" si="22"/>
        <v>17</v>
      </c>
      <c r="K51" s="91">
        <f t="shared" si="22"/>
        <v>2038</v>
      </c>
      <c r="L51" s="192"/>
      <c r="M51" s="192"/>
      <c r="N51" s="192">
        <f t="shared" si="23"/>
        <v>320</v>
      </c>
      <c r="O51" s="192">
        <v>39.999999999999979</v>
      </c>
      <c r="P51" s="192">
        <f>[1]Server_Facilities!E25</f>
        <v>761.39132859250992</v>
      </c>
      <c r="Q51" s="192">
        <f>[1]Information!G20</f>
        <v>183.79891945428886</v>
      </c>
      <c r="R51" s="192">
        <f>[1]Information!D45</f>
        <v>1317.9105327355944</v>
      </c>
      <c r="S51" s="192">
        <f t="shared" si="24"/>
        <v>26732.977908149933</v>
      </c>
      <c r="T51" s="214">
        <f t="shared" si="25"/>
        <v>29036.078688932328</v>
      </c>
      <c r="U51" s="127"/>
      <c r="V51" s="127"/>
      <c r="W51" s="127"/>
      <c r="X51" s="127"/>
      <c r="Y51" s="127"/>
      <c r="Z51" s="127"/>
    </row>
    <row r="52" spans="1:26" x14ac:dyDescent="0.35">
      <c r="A52" s="127">
        <f t="shared" si="20"/>
        <v>18</v>
      </c>
      <c r="B52" s="91">
        <f t="shared" ref="B52:B53" si="26">B51+1</f>
        <v>2040</v>
      </c>
      <c r="C52" s="192">
        <f t="shared" si="16"/>
        <v>53586.551677412179</v>
      </c>
      <c r="D52" s="192">
        <f t="shared" si="17"/>
        <v>2679.327583870609</v>
      </c>
      <c r="E52" s="192">
        <f t="shared" si="18"/>
        <v>5626.5879261282789</v>
      </c>
      <c r="F52" s="192">
        <v>0</v>
      </c>
      <c r="G52" s="214">
        <f t="shared" si="19"/>
        <v>61892.467187411065</v>
      </c>
      <c r="H52" s="94"/>
      <c r="I52" s="94"/>
      <c r="J52" s="187">
        <f t="shared" ref="J52:K54" si="27">J51+1</f>
        <v>18</v>
      </c>
      <c r="K52" s="91">
        <f t="shared" si="27"/>
        <v>2039</v>
      </c>
      <c r="L52" s="192"/>
      <c r="M52" s="192"/>
      <c r="N52" s="192">
        <f t="shared" si="23"/>
        <v>280</v>
      </c>
      <c r="O52" s="192">
        <v>39.999999999999979</v>
      </c>
      <c r="P52" s="192">
        <f>[1]Server_Facilities!E26</f>
        <v>772.81219852139748</v>
      </c>
      <c r="Q52" s="192">
        <f>[1]Information!G21</f>
        <v>202.17881139971777</v>
      </c>
      <c r="R52" s="192">
        <f>[1]Information!D46</f>
        <v>1383.8060593723742</v>
      </c>
      <c r="S52" s="192">
        <f t="shared" si="24"/>
        <v>29310.299319970076</v>
      </c>
      <c r="T52" s="214">
        <f t="shared" si="25"/>
        <v>31709.096389263566</v>
      </c>
      <c r="U52" s="127"/>
      <c r="V52" s="127"/>
      <c r="W52" s="127"/>
      <c r="X52" s="127"/>
      <c r="Y52" s="127"/>
      <c r="Z52" s="127"/>
    </row>
    <row r="53" spans="1:26" x14ac:dyDescent="0.35">
      <c r="A53" s="127">
        <f t="shared" si="20"/>
        <v>19</v>
      </c>
      <c r="B53" s="91">
        <f t="shared" si="26"/>
        <v>2041</v>
      </c>
      <c r="C53" s="192">
        <f t="shared" si="16"/>
        <v>58810.400735027521</v>
      </c>
      <c r="D53" s="192">
        <f t="shared" si="17"/>
        <v>2940.5200367513762</v>
      </c>
      <c r="E53" s="192">
        <f t="shared" si="18"/>
        <v>6175.0920771778901</v>
      </c>
      <c r="F53" s="192">
        <v>200</v>
      </c>
      <c r="G53" s="214">
        <f t="shared" si="19"/>
        <v>68126.012848956787</v>
      </c>
      <c r="H53" s="94"/>
      <c r="I53" s="94"/>
      <c r="J53" s="187">
        <f t="shared" si="27"/>
        <v>19</v>
      </c>
      <c r="K53" s="91">
        <f t="shared" si="27"/>
        <v>2040</v>
      </c>
      <c r="L53" s="192"/>
      <c r="M53" s="192"/>
      <c r="N53" s="192">
        <f t="shared" si="23"/>
        <v>240.00000000000003</v>
      </c>
      <c r="O53" s="192">
        <v>39.999999999999979</v>
      </c>
      <c r="P53" s="192">
        <f>[1]Server_Facilities!E27</f>
        <v>784.4043814992184</v>
      </c>
      <c r="Q53" s="192">
        <f>[1]Information!G22</f>
        <v>222.39669253968958</v>
      </c>
      <c r="R53" s="192">
        <f>[1]Information!D47</f>
        <v>1452.9963623409931</v>
      </c>
      <c r="S53" s="192">
        <f t="shared" si="24"/>
        <v>32151.931006447307</v>
      </c>
      <c r="T53" s="214">
        <f t="shared" si="25"/>
        <v>34651.728442827211</v>
      </c>
      <c r="U53" s="127"/>
      <c r="V53" s="127"/>
      <c r="W53" s="127"/>
      <c r="X53" s="127"/>
      <c r="Y53" s="127"/>
      <c r="Z53" s="127"/>
    </row>
    <row r="54" spans="1:26" x14ac:dyDescent="0.35">
      <c r="B54" s="187"/>
      <c r="C54" s="94"/>
      <c r="D54" s="94"/>
      <c r="E54" s="94"/>
      <c r="F54" s="94"/>
      <c r="G54" s="94"/>
      <c r="H54" s="94"/>
      <c r="I54" s="94"/>
      <c r="J54" s="187">
        <f t="shared" si="27"/>
        <v>20</v>
      </c>
      <c r="K54" s="91">
        <f t="shared" si="27"/>
        <v>2041</v>
      </c>
      <c r="L54" s="192"/>
      <c r="M54" s="192"/>
      <c r="N54" s="192">
        <f t="shared" si="23"/>
        <v>200.00000000000006</v>
      </c>
      <c r="O54" s="192">
        <v>39.999999999999979</v>
      </c>
      <c r="P54" s="192">
        <f>[1]Server_Facilities!E28</f>
        <v>796.17044722170658</v>
      </c>
      <c r="Q54" s="192">
        <f>[1]Information!G23</f>
        <v>244.63636179365855</v>
      </c>
      <c r="R54" s="192">
        <f>[1]Information!D48</f>
        <v>1525.6461804580426</v>
      </c>
      <c r="S54" s="192">
        <f>C53*0.6</f>
        <v>35286.240441016511</v>
      </c>
      <c r="T54" s="214">
        <f t="shared" si="25"/>
        <v>37892.693430489919</v>
      </c>
      <c r="U54" s="127"/>
      <c r="V54" s="127"/>
      <c r="W54" s="127"/>
      <c r="X54" s="127"/>
      <c r="Y54" s="127"/>
      <c r="Z54" s="127"/>
    </row>
    <row r="55" spans="1:26" x14ac:dyDescent="0.35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127"/>
      <c r="V55" s="127"/>
      <c r="W55" s="127"/>
      <c r="X55" s="127"/>
      <c r="Y55" s="127"/>
      <c r="Z55" s="127"/>
    </row>
    <row r="56" spans="1:26" x14ac:dyDescent="0.35">
      <c r="B56" s="94"/>
      <c r="C56" s="94"/>
      <c r="D56" s="94"/>
      <c r="E56" s="94"/>
      <c r="F56" s="94"/>
      <c r="G56" s="94"/>
      <c r="H56" s="94"/>
      <c r="I56" s="94"/>
      <c r="J56" s="94" t="s">
        <v>118</v>
      </c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127"/>
      <c r="V56" s="127"/>
      <c r="W56" s="127"/>
      <c r="X56" s="127"/>
      <c r="Y56" s="127"/>
      <c r="Z56" s="127"/>
    </row>
    <row r="57" spans="1:26" x14ac:dyDescent="0.35">
      <c r="B57" s="94"/>
      <c r="C57" s="94"/>
      <c r="D57" s="94"/>
      <c r="E57" s="94"/>
      <c r="F57" s="94"/>
      <c r="G57" s="248" t="s">
        <v>76</v>
      </c>
      <c r="H57" s="248"/>
      <c r="I57" s="248"/>
      <c r="J57" s="248"/>
      <c r="K57" s="248"/>
      <c r="L57" s="248"/>
      <c r="M57" s="248"/>
      <c r="N57" s="94"/>
      <c r="O57" s="94"/>
      <c r="P57" s="94"/>
      <c r="Q57" s="94"/>
      <c r="R57" s="94"/>
      <c r="S57" s="94"/>
      <c r="T57" s="94"/>
      <c r="U57" s="127"/>
      <c r="V57" s="127"/>
      <c r="W57" s="127"/>
      <c r="X57" s="127"/>
      <c r="Y57" s="127"/>
      <c r="Z57" s="127"/>
    </row>
    <row r="58" spans="1:26" x14ac:dyDescent="0.35">
      <c r="B58" s="94"/>
      <c r="C58" s="94"/>
      <c r="D58" s="94"/>
      <c r="E58" s="94"/>
      <c r="F58" s="187"/>
      <c r="G58" s="91" t="s">
        <v>4</v>
      </c>
      <c r="H58" s="192" t="s">
        <v>77</v>
      </c>
      <c r="I58" s="192" t="s">
        <v>113</v>
      </c>
      <c r="J58" s="192" t="s">
        <v>114</v>
      </c>
      <c r="K58" s="91" t="s">
        <v>78</v>
      </c>
      <c r="L58" s="226" t="s">
        <v>79</v>
      </c>
      <c r="M58" s="227" t="s">
        <v>80</v>
      </c>
      <c r="N58" s="94"/>
      <c r="O58" s="94"/>
      <c r="P58" s="94"/>
      <c r="Q58" s="94"/>
      <c r="R58" s="94"/>
      <c r="S58" s="94"/>
      <c r="T58" s="94"/>
      <c r="U58" s="127"/>
      <c r="V58" s="127"/>
      <c r="W58" s="127"/>
      <c r="X58" s="127"/>
      <c r="Y58" s="127"/>
      <c r="Z58" s="127"/>
    </row>
    <row r="59" spans="1:26" x14ac:dyDescent="0.35">
      <c r="B59" s="94"/>
      <c r="C59" s="94"/>
      <c r="D59" s="94"/>
      <c r="E59" s="94"/>
      <c r="F59" s="187">
        <v>0</v>
      </c>
      <c r="G59" s="91">
        <v>2021</v>
      </c>
      <c r="H59" s="192"/>
      <c r="I59" s="192">
        <f t="shared" ref="I59:I79" si="28">T34</f>
        <v>1150</v>
      </c>
      <c r="J59" s="192">
        <f>H59-I59</f>
        <v>-1150</v>
      </c>
      <c r="K59" s="192">
        <f t="shared" ref="K59:K79" si="29">H59*0.1</f>
        <v>0</v>
      </c>
      <c r="L59" s="198">
        <v>0</v>
      </c>
      <c r="M59" s="192">
        <v>1150</v>
      </c>
      <c r="N59" s="94"/>
      <c r="O59" s="94"/>
      <c r="P59" s="94"/>
      <c r="Q59" s="94"/>
      <c r="R59" s="94"/>
      <c r="S59" s="94"/>
      <c r="T59" s="94"/>
      <c r="U59" s="127"/>
      <c r="V59" s="127"/>
      <c r="W59" s="127"/>
      <c r="X59" s="127"/>
      <c r="Y59" s="127"/>
      <c r="Z59" s="127"/>
    </row>
    <row r="60" spans="1:26" x14ac:dyDescent="0.35">
      <c r="B60" s="94"/>
      <c r="C60" s="94"/>
      <c r="D60" s="94"/>
      <c r="E60" s="94"/>
      <c r="F60" s="187">
        <f>F59+1</f>
        <v>1</v>
      </c>
      <c r="G60" s="91">
        <f>G59+1</f>
        <v>2022</v>
      </c>
      <c r="H60" s="192">
        <f t="shared" ref="H60:H79" si="30">G34</f>
        <v>12651.87</v>
      </c>
      <c r="I60" s="192">
        <f t="shared" si="28"/>
        <v>7256.15</v>
      </c>
      <c r="J60" s="192">
        <f t="shared" ref="J60:J79" si="31">H60-I60</f>
        <v>5395.7200000000012</v>
      </c>
      <c r="K60" s="192">
        <f t="shared" si="29"/>
        <v>1265.1870000000001</v>
      </c>
      <c r="L60" s="192">
        <f>J60-K60</f>
        <v>4130.5330000000013</v>
      </c>
      <c r="M60" s="91"/>
      <c r="N60" s="94"/>
      <c r="O60" s="94"/>
      <c r="P60" s="94"/>
      <c r="Q60" s="94"/>
      <c r="R60" s="94"/>
      <c r="S60" s="94"/>
      <c r="T60" s="94"/>
      <c r="U60" s="127"/>
      <c r="V60" s="127"/>
      <c r="W60" s="127"/>
      <c r="X60" s="127"/>
      <c r="Y60" s="127"/>
      <c r="Z60" s="127"/>
    </row>
    <row r="61" spans="1:26" x14ac:dyDescent="0.35">
      <c r="B61" s="94"/>
      <c r="C61" s="94"/>
      <c r="D61" s="94"/>
      <c r="E61" s="94"/>
      <c r="F61" s="187">
        <f t="shared" ref="F61:G76" si="32">F60+1</f>
        <v>2</v>
      </c>
      <c r="G61" s="91">
        <f t="shared" si="32"/>
        <v>2023</v>
      </c>
      <c r="H61" s="192">
        <f t="shared" si="30"/>
        <v>13757.843483999997</v>
      </c>
      <c r="I61" s="192">
        <f t="shared" si="28"/>
        <v>7864.8691799999988</v>
      </c>
      <c r="J61" s="192">
        <f t="shared" si="31"/>
        <v>5892.9743039999985</v>
      </c>
      <c r="K61" s="192">
        <f t="shared" si="29"/>
        <v>1375.7843483999998</v>
      </c>
      <c r="L61" s="192">
        <f t="shared" ref="L61:L79" si="33">J61-K61</f>
        <v>4517.1899555999989</v>
      </c>
      <c r="M61" s="91"/>
      <c r="N61" s="94"/>
      <c r="O61" s="94"/>
      <c r="P61" s="94"/>
      <c r="Q61" s="94"/>
      <c r="R61" s="94"/>
      <c r="S61" s="94"/>
      <c r="T61" s="94"/>
      <c r="U61" s="127"/>
      <c r="V61" s="127"/>
      <c r="W61" s="127"/>
      <c r="X61" s="127"/>
      <c r="Y61" s="127"/>
      <c r="Z61" s="127"/>
    </row>
    <row r="62" spans="1:26" x14ac:dyDescent="0.35">
      <c r="B62" s="94"/>
      <c r="C62" s="94"/>
      <c r="D62" s="94"/>
      <c r="E62" s="94"/>
      <c r="F62" s="187">
        <f t="shared" si="32"/>
        <v>3</v>
      </c>
      <c r="G62" s="91">
        <f t="shared" si="32"/>
        <v>2024</v>
      </c>
      <c r="H62" s="192">
        <f t="shared" si="30"/>
        <v>14968.187598048298</v>
      </c>
      <c r="I62" s="192">
        <f t="shared" si="28"/>
        <v>8529.7162441159999</v>
      </c>
      <c r="J62" s="192">
        <f t="shared" si="31"/>
        <v>6438.4713539322984</v>
      </c>
      <c r="K62" s="192">
        <f t="shared" si="29"/>
        <v>1496.8187598048298</v>
      </c>
      <c r="L62" s="192">
        <f t="shared" si="33"/>
        <v>4941.6525941274685</v>
      </c>
      <c r="M62" s="91"/>
      <c r="N62" s="94"/>
      <c r="O62" s="94"/>
      <c r="P62" s="94"/>
      <c r="Q62" s="94"/>
      <c r="R62" s="94"/>
      <c r="S62" s="94"/>
      <c r="T62" s="94"/>
      <c r="U62" s="127"/>
      <c r="V62" s="127"/>
      <c r="W62" s="127"/>
      <c r="X62" s="127"/>
      <c r="Y62" s="127"/>
      <c r="Z62" s="127"/>
    </row>
    <row r="63" spans="1:26" x14ac:dyDescent="0.35">
      <c r="B63" s="94"/>
      <c r="C63" s="94"/>
      <c r="D63" s="94"/>
      <c r="E63" s="94"/>
      <c r="F63" s="187">
        <f t="shared" si="32"/>
        <v>4</v>
      </c>
      <c r="G63" s="91">
        <f t="shared" si="32"/>
        <v>2025</v>
      </c>
      <c r="H63" s="192">
        <f t="shared" si="30"/>
        <v>16293.425210280842</v>
      </c>
      <c r="I63" s="192">
        <f t="shared" si="28"/>
        <v>9883.6801111036839</v>
      </c>
      <c r="J63" s="192">
        <f t="shared" si="31"/>
        <v>6409.7450991771584</v>
      </c>
      <c r="K63" s="192">
        <f t="shared" si="29"/>
        <v>1629.3425210280843</v>
      </c>
      <c r="L63" s="192">
        <f t="shared" si="33"/>
        <v>4780.4025781490745</v>
      </c>
      <c r="M63" s="91"/>
      <c r="N63" s="94"/>
      <c r="O63" s="94"/>
      <c r="P63" s="94"/>
      <c r="Q63" s="94"/>
      <c r="R63" s="94"/>
      <c r="S63" s="94"/>
      <c r="T63" s="94"/>
      <c r="U63" s="127"/>
      <c r="V63" s="127"/>
      <c r="W63" s="127"/>
      <c r="X63" s="127"/>
      <c r="Y63" s="127"/>
      <c r="Z63" s="127"/>
    </row>
    <row r="64" spans="1:26" x14ac:dyDescent="0.35">
      <c r="B64" s="94"/>
      <c r="C64" s="94"/>
      <c r="D64" s="94"/>
      <c r="E64" s="94"/>
      <c r="F64" s="187">
        <f t="shared" si="32"/>
        <v>5</v>
      </c>
      <c r="G64" s="91">
        <f t="shared" si="32"/>
        <v>2026</v>
      </c>
      <c r="H64" s="192">
        <f t="shared" si="30"/>
        <v>17745.194912346629</v>
      </c>
      <c r="I64" s="192">
        <f t="shared" si="28"/>
        <v>10687.527100161398</v>
      </c>
      <c r="J64" s="192">
        <f t="shared" si="31"/>
        <v>7057.667812185231</v>
      </c>
      <c r="K64" s="192">
        <f t="shared" si="29"/>
        <v>1774.5194912346631</v>
      </c>
      <c r="L64" s="192">
        <f t="shared" si="33"/>
        <v>5283.1483209505677</v>
      </c>
      <c r="M64" s="91"/>
      <c r="N64" s="94"/>
      <c r="O64" s="94"/>
      <c r="P64" s="94"/>
      <c r="Q64" s="94"/>
      <c r="R64" s="94"/>
      <c r="S64" s="94"/>
      <c r="T64" s="94"/>
      <c r="U64" s="127"/>
      <c r="V64" s="127"/>
      <c r="W64" s="127"/>
      <c r="X64" s="127"/>
      <c r="Y64" s="127"/>
      <c r="Z64" s="127"/>
    </row>
    <row r="65" spans="2:26" x14ac:dyDescent="0.35">
      <c r="B65" s="94"/>
      <c r="C65" s="94"/>
      <c r="D65" s="94"/>
      <c r="E65" s="94"/>
      <c r="F65" s="187">
        <f t="shared" si="32"/>
        <v>6</v>
      </c>
      <c r="G65" s="91">
        <f t="shared" si="32"/>
        <v>2027</v>
      </c>
      <c r="H65" s="192">
        <f t="shared" si="30"/>
        <v>19336.373505733187</v>
      </c>
      <c r="I65" s="192">
        <f t="shared" si="28"/>
        <v>11566.21514931763</v>
      </c>
      <c r="J65" s="192">
        <f t="shared" si="31"/>
        <v>7770.1583564155571</v>
      </c>
      <c r="K65" s="192">
        <f t="shared" si="29"/>
        <v>1933.6373505733188</v>
      </c>
      <c r="L65" s="192">
        <f t="shared" si="33"/>
        <v>5836.5210058422381</v>
      </c>
      <c r="M65" s="91"/>
      <c r="N65" s="94"/>
      <c r="O65" s="94"/>
      <c r="P65" s="94"/>
      <c r="Q65" s="94"/>
      <c r="R65" s="94"/>
      <c r="S65" s="94"/>
      <c r="T65" s="94"/>
      <c r="U65" s="127"/>
      <c r="V65" s="127"/>
      <c r="W65" s="127"/>
      <c r="X65" s="127"/>
      <c r="Y65" s="127"/>
      <c r="Z65" s="127"/>
    </row>
    <row r="66" spans="2:26" x14ac:dyDescent="0.35">
      <c r="B66" s="94"/>
      <c r="C66" s="94"/>
      <c r="D66" s="94"/>
      <c r="E66" s="94"/>
      <c r="F66" s="187">
        <f t="shared" si="32"/>
        <v>7</v>
      </c>
      <c r="G66" s="91">
        <f t="shared" si="32"/>
        <v>2028</v>
      </c>
      <c r="H66" s="192">
        <f t="shared" si="30"/>
        <v>21081.212240830813</v>
      </c>
      <c r="I66" s="192">
        <f t="shared" si="28"/>
        <v>12527.290227538804</v>
      </c>
      <c r="J66" s="192">
        <f t="shared" si="31"/>
        <v>8553.9220132920091</v>
      </c>
      <c r="K66" s="192">
        <f t="shared" si="29"/>
        <v>2108.1212240830814</v>
      </c>
      <c r="L66" s="192">
        <f t="shared" si="33"/>
        <v>6445.8007892089281</v>
      </c>
      <c r="M66" s="91"/>
      <c r="N66" s="94"/>
      <c r="O66" s="94"/>
      <c r="P66" s="94"/>
      <c r="Q66" s="94"/>
      <c r="R66" s="94"/>
      <c r="S66" s="94"/>
      <c r="T66" s="94"/>
      <c r="U66" s="127"/>
      <c r="V66" s="127"/>
      <c r="W66" s="127"/>
      <c r="X66" s="127"/>
      <c r="Y66" s="127"/>
      <c r="Z66" s="127"/>
    </row>
    <row r="67" spans="2:26" x14ac:dyDescent="0.35">
      <c r="B67" s="94"/>
      <c r="C67" s="94"/>
      <c r="D67" s="94"/>
      <c r="E67" s="94"/>
      <c r="F67" s="187">
        <f t="shared" si="32"/>
        <v>8</v>
      </c>
      <c r="G67" s="91">
        <f t="shared" si="32"/>
        <v>2029</v>
      </c>
      <c r="H67" s="192">
        <f t="shared" si="30"/>
        <v>22995.488374624692</v>
      </c>
      <c r="I67" s="192">
        <f t="shared" si="28"/>
        <v>13579.10075847806</v>
      </c>
      <c r="J67" s="192">
        <f t="shared" si="31"/>
        <v>9416.3876161466324</v>
      </c>
      <c r="K67" s="192">
        <f t="shared" si="29"/>
        <v>2299.5488374624692</v>
      </c>
      <c r="L67" s="192">
        <f t="shared" si="33"/>
        <v>7116.8387786841631</v>
      </c>
      <c r="M67" s="91"/>
      <c r="N67" s="94"/>
      <c r="O67" s="94"/>
      <c r="P67" s="94"/>
      <c r="Q67" s="94"/>
      <c r="R67" s="94"/>
      <c r="S67" s="94"/>
      <c r="T67" s="94"/>
      <c r="U67" s="127"/>
      <c r="V67" s="127"/>
      <c r="W67" s="127"/>
      <c r="X67" s="127"/>
      <c r="Y67" s="127"/>
      <c r="Z67" s="127"/>
    </row>
    <row r="68" spans="2:26" x14ac:dyDescent="0.35">
      <c r="B68" s="94"/>
      <c r="C68" s="94"/>
      <c r="D68" s="94"/>
      <c r="E68" s="94"/>
      <c r="F68" s="187">
        <f t="shared" si="32"/>
        <v>9</v>
      </c>
      <c r="G68" s="91">
        <f t="shared" si="32"/>
        <v>2030</v>
      </c>
      <c r="H68" s="192">
        <f t="shared" si="30"/>
        <v>25096.673792720114</v>
      </c>
      <c r="I68" s="192">
        <f t="shared" si="28"/>
        <v>14730.885967620216</v>
      </c>
      <c r="J68" s="192">
        <f t="shared" si="31"/>
        <v>10365.787825099898</v>
      </c>
      <c r="K68" s="192">
        <f t="shared" si="29"/>
        <v>2509.6673792720117</v>
      </c>
      <c r="L68" s="192">
        <f t="shared" si="33"/>
        <v>7856.1204458278862</v>
      </c>
      <c r="M68" s="91"/>
      <c r="N68" s="94"/>
      <c r="O68" s="94"/>
      <c r="P68" s="94"/>
      <c r="Q68" s="94"/>
      <c r="R68" s="94"/>
      <c r="S68" s="94"/>
      <c r="T68" s="94"/>
      <c r="U68" s="127"/>
      <c r="V68" s="127"/>
      <c r="W68" s="127"/>
      <c r="X68" s="127"/>
      <c r="Y68" s="127"/>
      <c r="Z68" s="127"/>
    </row>
    <row r="69" spans="2:26" x14ac:dyDescent="0.35">
      <c r="B69" s="94"/>
      <c r="C69" s="94"/>
      <c r="D69" s="94"/>
      <c r="E69" s="94"/>
      <c r="F69" s="187">
        <f t="shared" si="32"/>
        <v>10</v>
      </c>
      <c r="G69" s="91">
        <f t="shared" si="32"/>
        <v>2031</v>
      </c>
      <c r="H69" s="192">
        <f t="shared" si="30"/>
        <v>27404.12264197757</v>
      </c>
      <c r="I69" s="192">
        <f t="shared" si="28"/>
        <v>15992.874169235944</v>
      </c>
      <c r="J69" s="192">
        <f t="shared" si="31"/>
        <v>11411.248472741627</v>
      </c>
      <c r="K69" s="192">
        <f t="shared" si="29"/>
        <v>2740.4122641977574</v>
      </c>
      <c r="L69" s="192">
        <f t="shared" si="33"/>
        <v>8670.8362085438694</v>
      </c>
      <c r="M69" s="91"/>
      <c r="N69" s="94"/>
      <c r="O69" s="94"/>
      <c r="P69" s="94"/>
      <c r="Q69" s="94"/>
      <c r="R69" s="94"/>
      <c r="S69" s="94"/>
      <c r="T69" s="94"/>
      <c r="U69" s="127"/>
      <c r="V69" s="127"/>
      <c r="W69" s="127"/>
      <c r="X69" s="127"/>
      <c r="Y69" s="127"/>
      <c r="Z69" s="127"/>
    </row>
    <row r="70" spans="2:26" x14ac:dyDescent="0.35">
      <c r="B70" s="94"/>
      <c r="C70" s="94"/>
      <c r="D70" s="94"/>
      <c r="E70" s="94"/>
      <c r="F70" s="187">
        <f>F69+1</f>
        <v>11</v>
      </c>
      <c r="G70" s="91">
        <f t="shared" si="32"/>
        <v>2032</v>
      </c>
      <c r="H70" s="192">
        <f t="shared" si="30"/>
        <v>29939.280143764816</v>
      </c>
      <c r="I70" s="192">
        <f t="shared" si="28"/>
        <v>17376.392126291717</v>
      </c>
      <c r="J70" s="192">
        <f>H70-I70</f>
        <v>12562.888017473098</v>
      </c>
      <c r="K70" s="192">
        <f t="shared" si="29"/>
        <v>2993.9280143764818</v>
      </c>
      <c r="L70" s="192">
        <f>J70-K70</f>
        <v>9568.9600030966176</v>
      </c>
      <c r="M70" s="91"/>
      <c r="N70" s="94"/>
      <c r="O70" s="94"/>
      <c r="P70" s="94"/>
      <c r="Q70" s="94"/>
      <c r="R70" s="94"/>
      <c r="S70" s="94"/>
      <c r="T70" s="94"/>
      <c r="U70" s="127"/>
      <c r="V70" s="127"/>
      <c r="W70" s="127"/>
      <c r="X70" s="127"/>
      <c r="Y70" s="127"/>
      <c r="Z70" s="127"/>
    </row>
    <row r="71" spans="2:26" x14ac:dyDescent="0.35">
      <c r="B71" s="94"/>
      <c r="C71" s="94"/>
      <c r="D71" s="94"/>
      <c r="E71" s="94"/>
      <c r="F71" s="187">
        <f t="shared" si="32"/>
        <v>12</v>
      </c>
      <c r="G71" s="91">
        <f t="shared" si="32"/>
        <v>2033</v>
      </c>
      <c r="H71" s="192">
        <f t="shared" si="30"/>
        <v>32725.91500740435</v>
      </c>
      <c r="I71" s="192">
        <f t="shared" si="28"/>
        <v>18893.986746669183</v>
      </c>
      <c r="J71" s="192">
        <f>H71-I71</f>
        <v>13831.928260735167</v>
      </c>
      <c r="K71" s="192">
        <f t="shared" si="29"/>
        <v>3272.5915007404351</v>
      </c>
      <c r="L71" s="192">
        <f t="shared" si="33"/>
        <v>10559.336759994732</v>
      </c>
      <c r="M71" s="91"/>
      <c r="N71" s="94"/>
      <c r="O71" s="94"/>
      <c r="P71" s="94"/>
      <c r="Q71" s="94"/>
      <c r="R71" s="94"/>
      <c r="S71" s="94"/>
      <c r="T71" s="94"/>
      <c r="U71" s="127"/>
      <c r="V71" s="127"/>
      <c r="W71" s="127"/>
      <c r="X71" s="127"/>
      <c r="Y71" s="127"/>
      <c r="Z71" s="127"/>
    </row>
    <row r="72" spans="2:26" x14ac:dyDescent="0.35">
      <c r="B72" s="94"/>
      <c r="C72" s="94"/>
      <c r="D72" s="94"/>
      <c r="E72" s="94"/>
      <c r="F72" s="187">
        <f t="shared" si="32"/>
        <v>13</v>
      </c>
      <c r="G72" s="91">
        <f t="shared" si="32"/>
        <v>2034</v>
      </c>
      <c r="H72" s="192">
        <f t="shared" si="30"/>
        <v>35790.378141800058</v>
      </c>
      <c r="I72" s="192">
        <f t="shared" si="28"/>
        <v>20559.560524288139</v>
      </c>
      <c r="J72" s="192">
        <f t="shared" si="31"/>
        <v>15230.817617511919</v>
      </c>
      <c r="K72" s="192">
        <f t="shared" si="29"/>
        <v>3579.0378141800061</v>
      </c>
      <c r="L72" s="192">
        <f t="shared" si="33"/>
        <v>11651.779803331912</v>
      </c>
      <c r="M72" s="91"/>
      <c r="N72" s="94"/>
      <c r="O72" s="94"/>
      <c r="P72" s="94"/>
      <c r="Q72" s="94"/>
      <c r="R72" s="94"/>
      <c r="S72" s="94"/>
      <c r="T72" s="94"/>
      <c r="U72" s="127"/>
      <c r="V72" s="127"/>
      <c r="W72" s="127"/>
      <c r="X72" s="127"/>
      <c r="Y72" s="127"/>
      <c r="Z72" s="127"/>
    </row>
    <row r="73" spans="2:26" x14ac:dyDescent="0.35">
      <c r="B73" s="94"/>
      <c r="C73" s="94"/>
      <c r="D73" s="94"/>
      <c r="E73" s="94"/>
      <c r="F73" s="187">
        <f t="shared" si="32"/>
        <v>14</v>
      </c>
      <c r="G73" s="91">
        <f t="shared" si="32"/>
        <v>2035</v>
      </c>
      <c r="H73" s="192">
        <f t="shared" si="30"/>
        <v>39161.890673806709</v>
      </c>
      <c r="I73" s="192">
        <f t="shared" si="28"/>
        <v>22388.52229574187</v>
      </c>
      <c r="J73" s="192">
        <f t="shared" si="31"/>
        <v>16773.368378064839</v>
      </c>
      <c r="K73" s="192">
        <f t="shared" si="29"/>
        <v>3916.1890673806711</v>
      </c>
      <c r="L73" s="192">
        <f t="shared" si="33"/>
        <v>12857.179310684169</v>
      </c>
      <c r="M73" s="91"/>
      <c r="N73" s="94"/>
      <c r="O73" s="94"/>
      <c r="P73" s="94"/>
      <c r="Q73" s="94"/>
      <c r="R73" s="94"/>
      <c r="S73" s="94"/>
      <c r="T73" s="94"/>
      <c r="U73" s="127"/>
      <c r="V73" s="127"/>
      <c r="W73" s="127"/>
      <c r="X73" s="127"/>
      <c r="Y73" s="127"/>
      <c r="Z73" s="127"/>
    </row>
    <row r="74" spans="2:26" x14ac:dyDescent="0.35">
      <c r="B74" s="94"/>
      <c r="C74" s="94"/>
      <c r="D74" s="94"/>
      <c r="E74" s="94"/>
      <c r="F74" s="187">
        <f t="shared" si="32"/>
        <v>15</v>
      </c>
      <c r="G74" s="91">
        <f t="shared" si="32"/>
        <v>2036</v>
      </c>
      <c r="H74" s="192">
        <f t="shared" si="30"/>
        <v>42872.864628389383</v>
      </c>
      <c r="I74" s="192">
        <f t="shared" si="28"/>
        <v>24397.95506378491</v>
      </c>
      <c r="J74" s="192">
        <f t="shared" si="31"/>
        <v>18474.909564604473</v>
      </c>
      <c r="K74" s="192">
        <f t="shared" si="29"/>
        <v>4287.2864628389389</v>
      </c>
      <c r="L74" s="192">
        <f t="shared" si="33"/>
        <v>14187.623101765534</v>
      </c>
      <c r="M74" s="91"/>
      <c r="N74" s="94"/>
      <c r="O74" s="94"/>
      <c r="P74" s="94"/>
      <c r="Q74" s="94"/>
      <c r="R74" s="94"/>
      <c r="S74" s="94"/>
      <c r="T74" s="94"/>
      <c r="U74" s="127"/>
      <c r="V74" s="127"/>
      <c r="W74" s="127"/>
      <c r="X74" s="127"/>
      <c r="Y74" s="127"/>
      <c r="Z74" s="127"/>
    </row>
    <row r="75" spans="2:26" x14ac:dyDescent="0.35">
      <c r="B75" s="94"/>
      <c r="C75" s="94"/>
      <c r="D75" s="94"/>
      <c r="E75" s="94"/>
      <c r="F75" s="187">
        <f t="shared" si="32"/>
        <v>16</v>
      </c>
      <c r="G75" s="91">
        <f t="shared" si="32"/>
        <v>2037</v>
      </c>
      <c r="H75" s="192">
        <f t="shared" si="30"/>
        <v>46959.260012166822</v>
      </c>
      <c r="I75" s="192">
        <f t="shared" si="28"/>
        <v>26606.802840630065</v>
      </c>
      <c r="J75" s="192">
        <f t="shared" si="31"/>
        <v>20352.457171536757</v>
      </c>
      <c r="K75" s="192">
        <f t="shared" si="29"/>
        <v>4695.9260012166824</v>
      </c>
      <c r="L75" s="192">
        <f t="shared" si="33"/>
        <v>15656.531170320075</v>
      </c>
      <c r="M75" s="91"/>
      <c r="N75" s="94"/>
      <c r="O75" s="94"/>
      <c r="P75" s="94"/>
      <c r="Q75" s="94"/>
      <c r="R75" s="94"/>
      <c r="S75" s="94"/>
      <c r="T75" s="94"/>
      <c r="U75" s="127"/>
      <c r="V75" s="127"/>
      <c r="W75" s="127"/>
      <c r="X75" s="127"/>
      <c r="Y75" s="127"/>
      <c r="Z75" s="127"/>
    </row>
    <row r="76" spans="2:26" x14ac:dyDescent="0.35">
      <c r="B76" s="94"/>
      <c r="C76" s="94"/>
      <c r="D76" s="94"/>
      <c r="E76" s="94"/>
      <c r="F76" s="187">
        <f t="shared" si="32"/>
        <v>17</v>
      </c>
      <c r="G76" s="91">
        <f t="shared" si="32"/>
        <v>2038</v>
      </c>
      <c r="H76" s="192">
        <f t="shared" si="30"/>
        <v>51460.982473188626</v>
      </c>
      <c r="I76" s="192">
        <f t="shared" si="28"/>
        <v>29036.078688932328</v>
      </c>
      <c r="J76" s="192">
        <f t="shared" si="31"/>
        <v>22424.903784256298</v>
      </c>
      <c r="K76" s="192">
        <f t="shared" si="29"/>
        <v>5146.0982473188633</v>
      </c>
      <c r="L76" s="192">
        <f t="shared" si="33"/>
        <v>17278.805536937434</v>
      </c>
      <c r="M76" s="91"/>
      <c r="N76" s="94"/>
      <c r="O76" s="94"/>
      <c r="P76" s="94"/>
      <c r="Q76" s="94"/>
      <c r="R76" s="94"/>
      <c r="S76" s="94"/>
      <c r="T76" s="94"/>
      <c r="U76" s="127"/>
      <c r="V76" s="127"/>
      <c r="W76" s="127"/>
      <c r="X76" s="127"/>
      <c r="Y76" s="127"/>
      <c r="Z76" s="127"/>
    </row>
    <row r="77" spans="2:26" x14ac:dyDescent="0.35">
      <c r="B77" s="94"/>
      <c r="C77" s="94"/>
      <c r="D77" s="94"/>
      <c r="E77" s="94"/>
      <c r="F77" s="187">
        <f t="shared" ref="F77:G79" si="34">F76+1</f>
        <v>18</v>
      </c>
      <c r="G77" s="91">
        <f t="shared" si="34"/>
        <v>2039</v>
      </c>
      <c r="H77" s="192">
        <f t="shared" si="30"/>
        <v>56422.326190942396</v>
      </c>
      <c r="I77" s="192">
        <f t="shared" si="28"/>
        <v>31709.096389263566</v>
      </c>
      <c r="J77" s="192">
        <f t="shared" si="31"/>
        <v>24713.22980167883</v>
      </c>
      <c r="K77" s="192">
        <f t="shared" si="29"/>
        <v>5642.2326190942404</v>
      </c>
      <c r="L77" s="192">
        <f t="shared" si="33"/>
        <v>19070.99718258459</v>
      </c>
      <c r="M77" s="91"/>
      <c r="N77" s="94"/>
      <c r="O77" s="94"/>
      <c r="P77" s="94"/>
      <c r="Q77" s="94"/>
      <c r="R77" s="94"/>
      <c r="S77" s="94"/>
      <c r="T77" s="94"/>
      <c r="U77" s="127"/>
      <c r="V77" s="127"/>
      <c r="W77" s="127"/>
      <c r="X77" s="127"/>
      <c r="Y77" s="127"/>
      <c r="Z77" s="127"/>
    </row>
    <row r="78" spans="2:26" x14ac:dyDescent="0.35">
      <c r="B78" s="94"/>
      <c r="C78" s="94"/>
      <c r="D78" s="94"/>
      <c r="E78" s="94"/>
      <c r="F78" s="187">
        <f t="shared" si="34"/>
        <v>19</v>
      </c>
      <c r="G78" s="91">
        <f t="shared" si="34"/>
        <v>2040</v>
      </c>
      <c r="H78" s="192">
        <f t="shared" si="30"/>
        <v>61892.467187411065</v>
      </c>
      <c r="I78" s="192">
        <f t="shared" si="28"/>
        <v>34651.728442827211</v>
      </c>
      <c r="J78" s="192">
        <f t="shared" si="31"/>
        <v>27240.738744583854</v>
      </c>
      <c r="K78" s="192">
        <f t="shared" si="29"/>
        <v>6189.2467187411066</v>
      </c>
      <c r="L78" s="192">
        <f t="shared" si="33"/>
        <v>21051.492025842748</v>
      </c>
      <c r="M78" s="91"/>
      <c r="N78" s="94"/>
      <c r="O78" s="94"/>
      <c r="P78" s="94"/>
      <c r="Q78" s="94"/>
      <c r="R78" s="94"/>
      <c r="S78" s="94"/>
      <c r="T78" s="94"/>
      <c r="U78" s="127"/>
      <c r="V78" s="127"/>
      <c r="W78" s="127"/>
      <c r="X78" s="127"/>
      <c r="Y78" s="127"/>
      <c r="Z78" s="127"/>
    </row>
    <row r="79" spans="2:26" x14ac:dyDescent="0.35">
      <c r="B79" s="94"/>
      <c r="C79" s="94"/>
      <c r="D79" s="94"/>
      <c r="E79" s="94"/>
      <c r="F79" s="187">
        <f t="shared" si="34"/>
        <v>20</v>
      </c>
      <c r="G79" s="91">
        <f t="shared" si="34"/>
        <v>2041</v>
      </c>
      <c r="H79" s="192">
        <f t="shared" si="30"/>
        <v>68126.012848956787</v>
      </c>
      <c r="I79" s="192">
        <f t="shared" si="28"/>
        <v>37892.693430489919</v>
      </c>
      <c r="J79" s="192">
        <f t="shared" si="31"/>
        <v>30233.319418466868</v>
      </c>
      <c r="K79" s="192">
        <f t="shared" si="29"/>
        <v>6812.6012848956789</v>
      </c>
      <c r="L79" s="192">
        <f t="shared" si="33"/>
        <v>23420.71813357119</v>
      </c>
      <c r="M79" s="91"/>
      <c r="N79" s="94"/>
      <c r="O79" s="94"/>
      <c r="P79" s="94"/>
      <c r="Q79" s="94"/>
      <c r="R79" s="94"/>
      <c r="S79" s="94"/>
      <c r="T79" s="94"/>
      <c r="U79" s="127"/>
      <c r="V79" s="127"/>
      <c r="W79" s="127"/>
      <c r="X79" s="127"/>
      <c r="Y79" s="127"/>
      <c r="Z79" s="127"/>
    </row>
    <row r="80" spans="2:26" x14ac:dyDescent="0.35">
      <c r="B80" s="94"/>
      <c r="C80" s="94"/>
      <c r="D80" s="94"/>
      <c r="E80" s="94"/>
      <c r="F80" s="187"/>
      <c r="G80" s="187"/>
      <c r="H80" s="197"/>
      <c r="I80" s="197"/>
      <c r="J80" s="197"/>
      <c r="K80" s="197"/>
      <c r="L80" s="197"/>
      <c r="M80" s="187"/>
      <c r="N80" s="94"/>
      <c r="O80" s="94"/>
      <c r="P80" s="94"/>
      <c r="Q80" s="94"/>
      <c r="R80" s="94"/>
      <c r="S80" s="94"/>
      <c r="T80" s="94"/>
      <c r="U80" s="127"/>
      <c r="V80" s="127"/>
      <c r="W80" s="127"/>
      <c r="X80" s="127"/>
      <c r="Y80" s="127"/>
      <c r="Z80" s="127"/>
    </row>
    <row r="81" spans="2:26" x14ac:dyDescent="0.35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127"/>
      <c r="V81" s="127"/>
      <c r="W81" s="127"/>
      <c r="X81" s="127"/>
      <c r="Y81" s="127"/>
      <c r="Z81" s="127"/>
    </row>
    <row r="82" spans="2:26" x14ac:dyDescent="0.35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127"/>
      <c r="V82" s="127"/>
      <c r="W82" s="127"/>
      <c r="X82" s="127"/>
      <c r="Y82" s="127"/>
      <c r="Z82" s="127"/>
    </row>
    <row r="83" spans="2:26" ht="15" thickBot="1" x14ac:dyDescent="0.4">
      <c r="B83" s="199" t="s">
        <v>4</v>
      </c>
      <c r="C83" s="199">
        <v>2021</v>
      </c>
      <c r="D83" s="199">
        <f>C83+1</f>
        <v>2022</v>
      </c>
      <c r="E83" s="199">
        <f t="shared" ref="E83:W83" si="35">D83+1</f>
        <v>2023</v>
      </c>
      <c r="F83" s="199">
        <f t="shared" si="35"/>
        <v>2024</v>
      </c>
      <c r="G83" s="199">
        <f t="shared" si="35"/>
        <v>2025</v>
      </c>
      <c r="H83" s="199">
        <f t="shared" si="35"/>
        <v>2026</v>
      </c>
      <c r="I83" s="199">
        <f t="shared" si="35"/>
        <v>2027</v>
      </c>
      <c r="J83" s="199">
        <f>I83+1</f>
        <v>2028</v>
      </c>
      <c r="K83" s="199">
        <f t="shared" si="35"/>
        <v>2029</v>
      </c>
      <c r="L83" s="199">
        <f t="shared" si="35"/>
        <v>2030</v>
      </c>
      <c r="M83" s="199">
        <f t="shared" si="35"/>
        <v>2031</v>
      </c>
      <c r="N83" s="199">
        <f t="shared" si="35"/>
        <v>2032</v>
      </c>
      <c r="O83" s="199">
        <f t="shared" si="35"/>
        <v>2033</v>
      </c>
      <c r="P83" s="199">
        <f t="shared" si="35"/>
        <v>2034</v>
      </c>
      <c r="Q83" s="199">
        <f t="shared" si="35"/>
        <v>2035</v>
      </c>
      <c r="R83" s="199">
        <f t="shared" si="35"/>
        <v>2036</v>
      </c>
      <c r="S83" s="199">
        <f t="shared" si="35"/>
        <v>2037</v>
      </c>
      <c r="T83" s="199">
        <f t="shared" si="35"/>
        <v>2038</v>
      </c>
      <c r="U83" s="184">
        <f t="shared" si="35"/>
        <v>2039</v>
      </c>
      <c r="V83" s="184">
        <f t="shared" si="35"/>
        <v>2040</v>
      </c>
      <c r="W83" s="184">
        <f t="shared" si="35"/>
        <v>2041</v>
      </c>
      <c r="X83" s="127"/>
      <c r="Y83" s="127"/>
      <c r="Z83" s="127"/>
    </row>
    <row r="84" spans="2:26" x14ac:dyDescent="0.35">
      <c r="B84" s="200" t="s">
        <v>87</v>
      </c>
      <c r="C84" s="201"/>
      <c r="D84" s="201">
        <v>12651.87</v>
      </c>
      <c r="E84" s="201">
        <v>13757.843483999997</v>
      </c>
      <c r="F84" s="201">
        <v>14968.187598048298</v>
      </c>
      <c r="G84" s="201">
        <v>16293.425210280842</v>
      </c>
      <c r="H84" s="201">
        <v>17745.194912346629</v>
      </c>
      <c r="I84" s="201">
        <v>19336.373505733187</v>
      </c>
      <c r="J84" s="201">
        <v>21081.212240830813</v>
      </c>
      <c r="K84" s="201">
        <v>22995.488374624692</v>
      </c>
      <c r="L84" s="201">
        <v>25096.673792720114</v>
      </c>
      <c r="M84" s="201">
        <v>27404.12264197757</v>
      </c>
      <c r="N84" s="201">
        <v>29939.280143764816</v>
      </c>
      <c r="O84" s="201">
        <v>32725.91500740435</v>
      </c>
      <c r="P84" s="201">
        <v>35790.378141800058</v>
      </c>
      <c r="Q84" s="201">
        <v>39161.890673806709</v>
      </c>
      <c r="R84" s="201">
        <v>42872.864628389383</v>
      </c>
      <c r="S84" s="201">
        <v>46959.260012166822</v>
      </c>
      <c r="T84" s="201">
        <v>51460.982473188626</v>
      </c>
      <c r="U84" s="185">
        <v>56422.326190942396</v>
      </c>
      <c r="V84" s="185">
        <v>61892.467187411065</v>
      </c>
      <c r="W84" s="185">
        <v>68126.012848956787</v>
      </c>
      <c r="X84" s="127"/>
      <c r="Y84" s="127"/>
      <c r="Z84" s="127"/>
    </row>
    <row r="85" spans="2:26" ht="15" thickBot="1" x14ac:dyDescent="0.4">
      <c r="B85" s="199" t="s">
        <v>88</v>
      </c>
      <c r="C85" s="202">
        <v>1150</v>
      </c>
      <c r="D85" s="202">
        <v>7256.15</v>
      </c>
      <c r="E85" s="202">
        <v>7864.8691799999988</v>
      </c>
      <c r="F85" s="202">
        <v>8529.7162441159999</v>
      </c>
      <c r="G85" s="202">
        <v>9883.6801111036839</v>
      </c>
      <c r="H85" s="202">
        <v>10687.527100161398</v>
      </c>
      <c r="I85" s="202">
        <v>11566.21514931763</v>
      </c>
      <c r="J85" s="202">
        <v>12527.290227538804</v>
      </c>
      <c r="K85" s="202">
        <v>13579.10075847806</v>
      </c>
      <c r="L85" s="202">
        <v>14730.885967620216</v>
      </c>
      <c r="M85" s="202">
        <v>15992.874169235944</v>
      </c>
      <c r="N85" s="202">
        <v>17376.392126291717</v>
      </c>
      <c r="O85" s="202">
        <v>18893.986746669183</v>
      </c>
      <c r="P85" s="202">
        <v>20559.560524288139</v>
      </c>
      <c r="Q85" s="202">
        <v>22388.52229574187</v>
      </c>
      <c r="R85" s="202">
        <v>24397.95506378491</v>
      </c>
      <c r="S85" s="202">
        <v>26606.802840630065</v>
      </c>
      <c r="T85" s="202">
        <v>29036.078688932328</v>
      </c>
      <c r="U85" s="186">
        <v>31709.096389263566</v>
      </c>
      <c r="V85" s="186">
        <v>34651.728442827211</v>
      </c>
      <c r="W85" s="186">
        <v>37892.693430489919</v>
      </c>
      <c r="X85" s="127"/>
      <c r="Y85" s="127"/>
      <c r="Z85" s="127"/>
    </row>
    <row r="86" spans="2:26" x14ac:dyDescent="0.35">
      <c r="B86" s="200" t="s">
        <v>89</v>
      </c>
      <c r="C86" s="201">
        <f t="shared" ref="C86:W86" si="36">C84-C85</f>
        <v>-1150</v>
      </c>
      <c r="D86" s="201">
        <f t="shared" si="36"/>
        <v>5395.7200000000012</v>
      </c>
      <c r="E86" s="201">
        <f t="shared" si="36"/>
        <v>5892.9743039999985</v>
      </c>
      <c r="F86" s="201">
        <f t="shared" si="36"/>
        <v>6438.4713539322984</v>
      </c>
      <c r="G86" s="201">
        <f t="shared" si="36"/>
        <v>6409.7450991771584</v>
      </c>
      <c r="H86" s="201">
        <f t="shared" si="36"/>
        <v>7057.667812185231</v>
      </c>
      <c r="I86" s="201">
        <f t="shared" si="36"/>
        <v>7770.1583564155571</v>
      </c>
      <c r="J86" s="201">
        <f t="shared" si="36"/>
        <v>8553.9220132920091</v>
      </c>
      <c r="K86" s="201">
        <f t="shared" si="36"/>
        <v>9416.3876161466324</v>
      </c>
      <c r="L86" s="201">
        <f t="shared" si="36"/>
        <v>10365.787825099898</v>
      </c>
      <c r="M86" s="201">
        <f t="shared" si="36"/>
        <v>11411.248472741627</v>
      </c>
      <c r="N86" s="201">
        <f t="shared" si="36"/>
        <v>12562.888017473098</v>
      </c>
      <c r="O86" s="201">
        <f t="shared" si="36"/>
        <v>13831.928260735167</v>
      </c>
      <c r="P86" s="201">
        <f t="shared" si="36"/>
        <v>15230.817617511919</v>
      </c>
      <c r="Q86" s="201">
        <f t="shared" si="36"/>
        <v>16773.368378064839</v>
      </c>
      <c r="R86" s="201">
        <f t="shared" si="36"/>
        <v>18474.909564604473</v>
      </c>
      <c r="S86" s="201">
        <f t="shared" si="36"/>
        <v>20352.457171536757</v>
      </c>
      <c r="T86" s="201">
        <f t="shared" si="36"/>
        <v>22424.903784256298</v>
      </c>
      <c r="U86" s="185">
        <f t="shared" si="36"/>
        <v>24713.22980167883</v>
      </c>
      <c r="V86" s="185">
        <f t="shared" si="36"/>
        <v>27240.738744583854</v>
      </c>
      <c r="W86" s="185">
        <f t="shared" si="36"/>
        <v>30233.319418466868</v>
      </c>
      <c r="X86" s="127"/>
      <c r="Y86" s="127"/>
      <c r="Z86" s="127"/>
    </row>
    <row r="87" spans="2:26" ht="15" thickBot="1" x14ac:dyDescent="0.4">
      <c r="B87" s="199" t="s">
        <v>78</v>
      </c>
      <c r="C87" s="201">
        <v>0</v>
      </c>
      <c r="D87" s="201">
        <v>1265.1870000000001</v>
      </c>
      <c r="E87" s="201">
        <v>1375.7843483999998</v>
      </c>
      <c r="F87" s="201">
        <v>1496.8187598048298</v>
      </c>
      <c r="G87" s="201">
        <v>1629.3425210280843</v>
      </c>
      <c r="H87" s="201">
        <v>1774.5194912346631</v>
      </c>
      <c r="I87" s="201">
        <v>1933.6373505733188</v>
      </c>
      <c r="J87" s="201">
        <v>2108.1212240830814</v>
      </c>
      <c r="K87" s="201">
        <v>2299.5488374624692</v>
      </c>
      <c r="L87" s="201">
        <v>2509.6673792720117</v>
      </c>
      <c r="M87" s="201">
        <v>2740.4122641977574</v>
      </c>
      <c r="N87" s="201">
        <v>2993.9280143764818</v>
      </c>
      <c r="O87" s="201">
        <v>3272.5915007404351</v>
      </c>
      <c r="P87" s="201">
        <v>3579.0378141800061</v>
      </c>
      <c r="Q87" s="201">
        <v>3916.1890673806711</v>
      </c>
      <c r="R87" s="201">
        <v>4287.2864628389389</v>
      </c>
      <c r="S87" s="201">
        <v>4695.9260012166824</v>
      </c>
      <c r="T87" s="201">
        <v>5146.0982473188633</v>
      </c>
      <c r="U87" s="185">
        <v>5642.2326190942404</v>
      </c>
      <c r="V87" s="185">
        <v>6189.2467187411066</v>
      </c>
      <c r="W87" s="185">
        <v>6812.6012848956789</v>
      </c>
      <c r="X87" s="127"/>
      <c r="Y87" s="127"/>
      <c r="Z87" s="127"/>
    </row>
    <row r="88" spans="2:26" ht="36.5" thickBot="1" x14ac:dyDescent="0.4">
      <c r="B88" s="223" t="s">
        <v>90</v>
      </c>
      <c r="C88" s="224">
        <f>C86-C87</f>
        <v>-1150</v>
      </c>
      <c r="D88" s="224">
        <f t="shared" ref="D88:W88" si="37">D86-D87</f>
        <v>4130.5330000000013</v>
      </c>
      <c r="E88" s="224">
        <f t="shared" si="37"/>
        <v>4517.1899555999989</v>
      </c>
      <c r="F88" s="224">
        <f t="shared" si="37"/>
        <v>4941.6525941274685</v>
      </c>
      <c r="G88" s="224">
        <f t="shared" si="37"/>
        <v>4780.4025781490745</v>
      </c>
      <c r="H88" s="224">
        <f t="shared" si="37"/>
        <v>5283.1483209505677</v>
      </c>
      <c r="I88" s="224">
        <f t="shared" si="37"/>
        <v>5836.5210058422381</v>
      </c>
      <c r="J88" s="224">
        <f t="shared" si="37"/>
        <v>6445.8007892089281</v>
      </c>
      <c r="K88" s="224">
        <f t="shared" si="37"/>
        <v>7116.8387786841631</v>
      </c>
      <c r="L88" s="224">
        <f t="shared" si="37"/>
        <v>7856.1204458278862</v>
      </c>
      <c r="M88" s="224">
        <f t="shared" si="37"/>
        <v>8670.8362085438694</v>
      </c>
      <c r="N88" s="224">
        <f t="shared" si="37"/>
        <v>9568.9600030966176</v>
      </c>
      <c r="O88" s="224">
        <f t="shared" si="37"/>
        <v>10559.336759994732</v>
      </c>
      <c r="P88" s="224">
        <f t="shared" si="37"/>
        <v>11651.779803331912</v>
      </c>
      <c r="Q88" s="224">
        <f t="shared" si="37"/>
        <v>12857.179310684169</v>
      </c>
      <c r="R88" s="224">
        <f t="shared" si="37"/>
        <v>14187.623101765534</v>
      </c>
      <c r="S88" s="224">
        <f t="shared" si="37"/>
        <v>15656.531170320075</v>
      </c>
      <c r="T88" s="224">
        <f t="shared" si="37"/>
        <v>17278.805536937434</v>
      </c>
      <c r="U88" s="225">
        <f t="shared" si="37"/>
        <v>19070.99718258459</v>
      </c>
      <c r="V88" s="225">
        <f t="shared" si="37"/>
        <v>21051.492025842748</v>
      </c>
      <c r="W88" s="225">
        <f t="shared" si="37"/>
        <v>23420.71813357119</v>
      </c>
      <c r="X88" s="127"/>
      <c r="Y88" s="127"/>
      <c r="Z88" s="127"/>
    </row>
    <row r="89" spans="2:26" ht="15" thickTop="1" x14ac:dyDescent="0.35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127"/>
      <c r="V89" s="127"/>
      <c r="W89" s="127"/>
      <c r="X89" s="127"/>
      <c r="Y89" s="127"/>
      <c r="Z89" s="127"/>
    </row>
    <row r="90" spans="2:26" x14ac:dyDescent="0.35">
      <c r="B90" s="203" t="s">
        <v>91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127"/>
      <c r="V90" s="127"/>
      <c r="W90" s="127"/>
      <c r="X90" s="127"/>
      <c r="Y90" s="127"/>
      <c r="Z90" s="127"/>
    </row>
    <row r="91" spans="2:26" x14ac:dyDescent="0.35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127"/>
      <c r="V91" s="127"/>
      <c r="W91" s="127"/>
      <c r="X91" s="127"/>
      <c r="Y91" s="127"/>
      <c r="Z91" s="127"/>
    </row>
    <row r="92" spans="2:26" ht="15" thickBot="1" x14ac:dyDescent="0.4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127"/>
      <c r="V92" s="127"/>
      <c r="W92" s="127"/>
      <c r="X92" s="127"/>
      <c r="Y92" s="127"/>
      <c r="Z92" s="127"/>
    </row>
    <row r="93" spans="2:26" ht="15" thickBot="1" x14ac:dyDescent="0.4">
      <c r="B93" s="94"/>
      <c r="C93" s="221" t="s">
        <v>92</v>
      </c>
      <c r="D93" s="222">
        <v>0.11</v>
      </c>
      <c r="E93" s="187"/>
      <c r="F93" s="187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127"/>
      <c r="V93" s="127"/>
      <c r="W93" s="127"/>
      <c r="X93" s="127"/>
      <c r="Y93" s="127"/>
      <c r="Z93" s="127"/>
    </row>
    <row r="94" spans="2:26" x14ac:dyDescent="0.35">
      <c r="B94" s="94"/>
      <c r="C94" s="204"/>
      <c r="D94" s="205"/>
      <c r="E94" s="187"/>
      <c r="F94" s="187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127"/>
      <c r="V94" s="127"/>
      <c r="W94" s="127"/>
      <c r="X94" s="127"/>
      <c r="Y94" s="127"/>
      <c r="Z94" s="127"/>
    </row>
    <row r="95" spans="2:26" ht="24" x14ac:dyDescent="0.35">
      <c r="B95" s="94"/>
      <c r="C95" s="219" t="s">
        <v>4</v>
      </c>
      <c r="D95" s="219" t="s">
        <v>93</v>
      </c>
      <c r="E95" s="220" t="s">
        <v>94</v>
      </c>
      <c r="F95" s="219" t="s">
        <v>95</v>
      </c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127"/>
      <c r="V95" s="127"/>
      <c r="W95" s="127"/>
      <c r="X95" s="127"/>
      <c r="Y95" s="127"/>
      <c r="Z95" s="127"/>
    </row>
    <row r="96" spans="2:26" x14ac:dyDescent="0.35">
      <c r="B96" s="94">
        <v>0</v>
      </c>
      <c r="C96" s="206">
        <v>2021</v>
      </c>
      <c r="D96" s="206">
        <v>-1150</v>
      </c>
      <c r="E96" s="206">
        <f>(1+$D$93)^(-B96)</f>
        <v>1</v>
      </c>
      <c r="F96" s="206">
        <f>D96*E96</f>
        <v>-1150</v>
      </c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127"/>
      <c r="V96" s="127"/>
      <c r="W96" s="127"/>
      <c r="X96" s="127"/>
      <c r="Y96" s="127"/>
      <c r="Z96" s="127"/>
    </row>
    <row r="97" spans="2:26" x14ac:dyDescent="0.35">
      <c r="B97" s="94">
        <f>B96+1</f>
        <v>1</v>
      </c>
      <c r="C97" s="206">
        <f>C96+1</f>
        <v>2022</v>
      </c>
      <c r="D97" s="206">
        <v>4130.5330000000013</v>
      </c>
      <c r="E97" s="206">
        <f t="shared" ref="E97:E116" si="38">(1+$D$93)^(-B97)</f>
        <v>0.9009009009009008</v>
      </c>
      <c r="F97" s="206">
        <f t="shared" ref="F97:F116" si="39">D97*E97</f>
        <v>3721.2009009009016</v>
      </c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127"/>
      <c r="V97" s="127"/>
      <c r="W97" s="127"/>
      <c r="X97" s="127"/>
      <c r="Y97" s="127"/>
      <c r="Z97" s="127"/>
    </row>
    <row r="98" spans="2:26" x14ac:dyDescent="0.35">
      <c r="B98" s="94">
        <f t="shared" ref="B98:C113" si="40">B97+1</f>
        <v>2</v>
      </c>
      <c r="C98" s="206">
        <f t="shared" si="40"/>
        <v>2023</v>
      </c>
      <c r="D98" s="206">
        <v>4517.1899555999989</v>
      </c>
      <c r="E98" s="206">
        <f t="shared" si="38"/>
        <v>0.8116224332440547</v>
      </c>
      <c r="F98" s="206">
        <f t="shared" si="39"/>
        <v>3666.2527031896743</v>
      </c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127"/>
      <c r="V98" s="127"/>
      <c r="W98" s="127"/>
      <c r="X98" s="127"/>
      <c r="Y98" s="127"/>
      <c r="Z98" s="127"/>
    </row>
    <row r="99" spans="2:26" x14ac:dyDescent="0.35">
      <c r="B99" s="94">
        <f t="shared" si="40"/>
        <v>3</v>
      </c>
      <c r="C99" s="206">
        <f t="shared" si="40"/>
        <v>2024</v>
      </c>
      <c r="D99" s="206">
        <v>4941.6525941274685</v>
      </c>
      <c r="E99" s="206">
        <f t="shared" si="38"/>
        <v>0.73119138130095018</v>
      </c>
      <c r="F99" s="206">
        <f t="shared" si="39"/>
        <v>3613.2937862094873</v>
      </c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127"/>
      <c r="V99" s="127"/>
      <c r="W99" s="127"/>
      <c r="X99" s="127"/>
      <c r="Y99" s="127"/>
      <c r="Z99" s="127"/>
    </row>
    <row r="100" spans="2:26" x14ac:dyDescent="0.35">
      <c r="B100" s="94">
        <f t="shared" si="40"/>
        <v>4</v>
      </c>
      <c r="C100" s="206">
        <f t="shared" si="40"/>
        <v>2025</v>
      </c>
      <c r="D100" s="206">
        <v>4780.4025781490745</v>
      </c>
      <c r="E100" s="206">
        <f t="shared" si="38"/>
        <v>0.65873097414500015</v>
      </c>
      <c r="F100" s="206">
        <f t="shared" si="39"/>
        <v>3148.9992471094101</v>
      </c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127"/>
      <c r="V100" s="127"/>
      <c r="W100" s="127"/>
      <c r="X100" s="127"/>
      <c r="Y100" s="127"/>
      <c r="Z100" s="127"/>
    </row>
    <row r="101" spans="2:26" x14ac:dyDescent="0.35">
      <c r="B101" s="94">
        <f t="shared" si="40"/>
        <v>5</v>
      </c>
      <c r="C101" s="206">
        <f t="shared" si="40"/>
        <v>2026</v>
      </c>
      <c r="D101" s="206">
        <v>5283.1483209505677</v>
      </c>
      <c r="E101" s="206">
        <f t="shared" si="38"/>
        <v>0.5934513280585586</v>
      </c>
      <c r="F101" s="206">
        <f t="shared" si="39"/>
        <v>3135.2913873984585</v>
      </c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127"/>
      <c r="V101" s="127"/>
      <c r="W101" s="127"/>
      <c r="X101" s="127"/>
      <c r="Y101" s="127"/>
      <c r="Z101" s="127"/>
    </row>
    <row r="102" spans="2:26" x14ac:dyDescent="0.35">
      <c r="B102" s="94">
        <f t="shared" si="40"/>
        <v>6</v>
      </c>
      <c r="C102" s="206">
        <f t="shared" si="40"/>
        <v>2027</v>
      </c>
      <c r="D102" s="206">
        <v>5836.5210058422381</v>
      </c>
      <c r="E102" s="206">
        <f t="shared" si="38"/>
        <v>0.53464083608879154</v>
      </c>
      <c r="F102" s="206">
        <f t="shared" si="39"/>
        <v>3120.4424704132889</v>
      </c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127"/>
      <c r="V102" s="127"/>
      <c r="W102" s="127"/>
      <c r="X102" s="127"/>
      <c r="Y102" s="127"/>
      <c r="Z102" s="127"/>
    </row>
    <row r="103" spans="2:26" x14ac:dyDescent="0.35">
      <c r="B103" s="94">
        <f t="shared" si="40"/>
        <v>7</v>
      </c>
      <c r="C103" s="206">
        <f t="shared" si="40"/>
        <v>2028</v>
      </c>
      <c r="D103" s="206">
        <v>6445.8007892089281</v>
      </c>
      <c r="E103" s="206">
        <f t="shared" si="38"/>
        <v>0.48165841089080319</v>
      </c>
      <c r="F103" s="206">
        <f t="shared" si="39"/>
        <v>3104.6741650490576</v>
      </c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127"/>
      <c r="V103" s="127"/>
      <c r="W103" s="127"/>
      <c r="X103" s="127"/>
      <c r="Y103" s="127"/>
      <c r="Z103" s="127"/>
    </row>
    <row r="104" spans="2:26" x14ac:dyDescent="0.35">
      <c r="B104" s="94">
        <f t="shared" si="40"/>
        <v>8</v>
      </c>
      <c r="C104" s="206">
        <f t="shared" si="40"/>
        <v>2029</v>
      </c>
      <c r="D104" s="206">
        <v>7116.8387786841631</v>
      </c>
      <c r="E104" s="206">
        <f t="shared" si="38"/>
        <v>0.43392649629802077</v>
      </c>
      <c r="F104" s="206">
        <f t="shared" si="39"/>
        <v>3088.184915952304</v>
      </c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127"/>
      <c r="V104" s="127"/>
      <c r="W104" s="127"/>
      <c r="X104" s="127"/>
      <c r="Y104" s="127"/>
      <c r="Z104" s="127"/>
    </row>
    <row r="105" spans="2:26" x14ac:dyDescent="0.35">
      <c r="B105" s="94">
        <f t="shared" si="40"/>
        <v>9</v>
      </c>
      <c r="C105" s="206">
        <f t="shared" si="40"/>
        <v>2030</v>
      </c>
      <c r="D105" s="206">
        <v>7856.1204458278862</v>
      </c>
      <c r="E105" s="206">
        <f t="shared" si="38"/>
        <v>0.39092477143965831</v>
      </c>
      <c r="F105" s="206">
        <f t="shared" si="39"/>
        <v>3071.1520896876932</v>
      </c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127"/>
      <c r="V105" s="127"/>
      <c r="W105" s="127"/>
      <c r="X105" s="127"/>
      <c r="Y105" s="127"/>
      <c r="Z105" s="127"/>
    </row>
    <row r="106" spans="2:26" x14ac:dyDescent="0.35">
      <c r="B106" s="94">
        <f t="shared" si="40"/>
        <v>10</v>
      </c>
      <c r="C106" s="206">
        <f t="shared" si="40"/>
        <v>2031</v>
      </c>
      <c r="D106" s="206">
        <v>8670.8362085438694</v>
      </c>
      <c r="E106" s="206">
        <f t="shared" si="38"/>
        <v>0.3521844787744669</v>
      </c>
      <c r="F106" s="206">
        <f t="shared" si="39"/>
        <v>3053.7339306447975</v>
      </c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127"/>
      <c r="V106" s="127"/>
      <c r="W106" s="127"/>
      <c r="X106" s="127"/>
      <c r="Y106" s="127"/>
      <c r="Z106" s="127"/>
    </row>
    <row r="107" spans="2:26" x14ac:dyDescent="0.35">
      <c r="B107" s="94">
        <f t="shared" si="40"/>
        <v>11</v>
      </c>
      <c r="C107" s="206">
        <f t="shared" si="40"/>
        <v>2032</v>
      </c>
      <c r="D107" s="206">
        <v>9568.9600030966176</v>
      </c>
      <c r="E107" s="206">
        <f>(1+$D$93)^(-B107)</f>
        <v>0.31728331421123146</v>
      </c>
      <c r="F107" s="206">
        <f t="shared" si="39"/>
        <v>3036.0713433372107</v>
      </c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127"/>
      <c r="V107" s="127"/>
      <c r="W107" s="127"/>
      <c r="X107" s="127"/>
      <c r="Y107" s="127"/>
      <c r="Z107" s="127"/>
    </row>
    <row r="108" spans="2:26" x14ac:dyDescent="0.35">
      <c r="B108" s="94">
        <f t="shared" si="40"/>
        <v>12</v>
      </c>
      <c r="C108" s="206">
        <f t="shared" si="40"/>
        <v>2033</v>
      </c>
      <c r="D108" s="206">
        <v>10559.336759994732</v>
      </c>
      <c r="E108" s="206">
        <f t="shared" si="38"/>
        <v>0.28584082361372198</v>
      </c>
      <c r="F108" s="206">
        <f t="shared" si="39"/>
        <v>3018.2895162915447</v>
      </c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127"/>
      <c r="V108" s="127"/>
      <c r="W108" s="127"/>
      <c r="X108" s="127"/>
      <c r="Y108" s="127"/>
      <c r="Z108" s="127"/>
    </row>
    <row r="109" spans="2:26" x14ac:dyDescent="0.35">
      <c r="B109" s="94">
        <f t="shared" si="40"/>
        <v>13</v>
      </c>
      <c r="C109" s="206">
        <f t="shared" si="40"/>
        <v>2034</v>
      </c>
      <c r="D109" s="206">
        <v>11651.779803331912</v>
      </c>
      <c r="E109" s="206">
        <f t="shared" si="38"/>
        <v>0.25751425550785767</v>
      </c>
      <c r="F109" s="206">
        <f t="shared" si="39"/>
        <v>3000.4994013965097</v>
      </c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127"/>
      <c r="V109" s="127"/>
      <c r="W109" s="127"/>
      <c r="X109" s="127"/>
      <c r="Y109" s="127"/>
      <c r="Z109" s="127"/>
    </row>
    <row r="110" spans="2:26" x14ac:dyDescent="0.35">
      <c r="B110" s="94">
        <f t="shared" si="40"/>
        <v>14</v>
      </c>
      <c r="C110" s="206">
        <f t="shared" si="40"/>
        <v>2035</v>
      </c>
      <c r="D110" s="206">
        <v>12857.179310684169</v>
      </c>
      <c r="E110" s="206">
        <f t="shared" si="38"/>
        <v>0.23199482478185374</v>
      </c>
      <c r="F110" s="206">
        <f t="shared" si="39"/>
        <v>2982.7990613710485</v>
      </c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127"/>
      <c r="V110" s="127"/>
      <c r="W110" s="127"/>
      <c r="X110" s="127"/>
      <c r="Y110" s="127"/>
      <c r="Z110" s="127"/>
    </row>
    <row r="111" spans="2:26" x14ac:dyDescent="0.35">
      <c r="B111" s="94">
        <f t="shared" si="40"/>
        <v>15</v>
      </c>
      <c r="C111" s="206">
        <f t="shared" si="40"/>
        <v>2036</v>
      </c>
      <c r="D111" s="206">
        <v>14187.623101765534</v>
      </c>
      <c r="E111" s="206">
        <f t="shared" si="38"/>
        <v>0.2090043466503187</v>
      </c>
      <c r="F111" s="206">
        <f t="shared" si="39"/>
        <v>2965.2748969054733</v>
      </c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127"/>
      <c r="V111" s="127"/>
      <c r="W111" s="127"/>
      <c r="X111" s="127"/>
      <c r="Y111" s="127"/>
      <c r="Z111" s="127"/>
    </row>
    <row r="112" spans="2:26" x14ac:dyDescent="0.35">
      <c r="B112" s="94">
        <f t="shared" si="40"/>
        <v>16</v>
      </c>
      <c r="C112" s="206">
        <f t="shared" si="40"/>
        <v>2037</v>
      </c>
      <c r="D112" s="206">
        <v>15656.531170320075</v>
      </c>
      <c r="E112" s="206">
        <f t="shared" si="38"/>
        <v>0.18829220418947626</v>
      </c>
      <c r="F112" s="206">
        <f t="shared" si="39"/>
        <v>2948.0027640208073</v>
      </c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127"/>
      <c r="V112" s="127"/>
      <c r="W112" s="127"/>
      <c r="X112" s="127"/>
      <c r="Y112" s="127"/>
      <c r="Z112" s="127"/>
    </row>
    <row r="113" spans="2:26" x14ac:dyDescent="0.35">
      <c r="B113" s="94">
        <f t="shared" si="40"/>
        <v>17</v>
      </c>
      <c r="C113" s="206">
        <f t="shared" si="40"/>
        <v>2038</v>
      </c>
      <c r="D113" s="206">
        <v>17278.805536937434</v>
      </c>
      <c r="E113" s="206">
        <f t="shared" si="38"/>
        <v>0.16963261638691554</v>
      </c>
      <c r="F113" s="206">
        <f t="shared" si="39"/>
        <v>2931.0489912714202</v>
      </c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127"/>
      <c r="V113" s="127"/>
      <c r="W113" s="127"/>
      <c r="X113" s="127"/>
      <c r="Y113" s="127"/>
      <c r="Z113" s="127"/>
    </row>
    <row r="114" spans="2:26" x14ac:dyDescent="0.35">
      <c r="B114" s="94">
        <f t="shared" ref="B114:C116" si="41">B113+1</f>
        <v>18</v>
      </c>
      <c r="C114" s="206">
        <f t="shared" si="41"/>
        <v>2039</v>
      </c>
      <c r="D114" s="206">
        <v>19070.99718258459</v>
      </c>
      <c r="E114" s="206">
        <f t="shared" si="38"/>
        <v>0.15282217692514913</v>
      </c>
      <c r="F114" s="206">
        <f t="shared" si="39"/>
        <v>2914.4713055759626</v>
      </c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127"/>
      <c r="V114" s="127"/>
      <c r="W114" s="127"/>
      <c r="X114" s="127"/>
      <c r="Y114" s="127"/>
      <c r="Z114" s="127"/>
    </row>
    <row r="115" spans="2:26" x14ac:dyDescent="0.35">
      <c r="B115" s="94">
        <f t="shared" si="41"/>
        <v>19</v>
      </c>
      <c r="C115" s="206">
        <f t="shared" si="41"/>
        <v>2040</v>
      </c>
      <c r="D115" s="206">
        <v>21051.492025842748</v>
      </c>
      <c r="E115" s="206">
        <f t="shared" si="38"/>
        <v>0.13767763686950371</v>
      </c>
      <c r="F115" s="206">
        <f t="shared" si="39"/>
        <v>2898.3196746952308</v>
      </c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127"/>
      <c r="V115" s="127"/>
      <c r="W115" s="127"/>
      <c r="X115" s="127"/>
      <c r="Y115" s="127"/>
      <c r="Z115" s="127"/>
    </row>
    <row r="116" spans="2:26" ht="15" thickBot="1" x14ac:dyDescent="0.4">
      <c r="B116" s="94">
        <f t="shared" si="41"/>
        <v>20</v>
      </c>
      <c r="C116" s="206">
        <f t="shared" si="41"/>
        <v>2041</v>
      </c>
      <c r="D116" s="206">
        <v>23420.71813357119</v>
      </c>
      <c r="E116" s="207">
        <f t="shared" si="38"/>
        <v>0.12403390708964297</v>
      </c>
      <c r="F116" s="207">
        <f t="shared" si="39"/>
        <v>2904.9631769520852</v>
      </c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127"/>
      <c r="V116" s="127"/>
      <c r="W116" s="127"/>
      <c r="X116" s="127"/>
      <c r="Y116" s="127"/>
      <c r="Z116" s="127"/>
    </row>
    <row r="117" spans="2:26" ht="15" thickBot="1" x14ac:dyDescent="0.4">
      <c r="B117" s="94"/>
      <c r="C117" s="94"/>
      <c r="D117" s="94"/>
      <c r="E117" s="217" t="s">
        <v>96</v>
      </c>
      <c r="F117" s="218">
        <f>SUM(F96:F116)</f>
        <v>61172.965728372372</v>
      </c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127"/>
      <c r="V117" s="127"/>
      <c r="W117" s="127"/>
      <c r="X117" s="127"/>
      <c r="Y117" s="127"/>
      <c r="Z117" s="127"/>
    </row>
    <row r="118" spans="2:26" x14ac:dyDescent="0.35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127"/>
      <c r="V118" s="127"/>
      <c r="W118" s="127"/>
      <c r="X118" s="127"/>
      <c r="Y118" s="127"/>
      <c r="Z118" s="127"/>
    </row>
    <row r="119" spans="2:26" ht="15" thickBot="1" x14ac:dyDescent="0.4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127"/>
      <c r="V119" s="127"/>
      <c r="W119" s="127"/>
      <c r="X119" s="127"/>
      <c r="Y119" s="127"/>
      <c r="Z119" s="127"/>
    </row>
    <row r="120" spans="2:26" ht="15" thickBot="1" x14ac:dyDescent="0.4">
      <c r="B120" s="94"/>
      <c r="C120" s="216" t="s">
        <v>97</v>
      </c>
      <c r="D120" s="228">
        <v>3.6819000000000002</v>
      </c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127"/>
      <c r="V120" s="127"/>
      <c r="W120" s="127"/>
      <c r="X120" s="127"/>
      <c r="Y120" s="127"/>
      <c r="Z120" s="127"/>
    </row>
    <row r="121" spans="2:26" x14ac:dyDescent="0.35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127"/>
      <c r="V121" s="127"/>
      <c r="W121" s="127"/>
      <c r="X121" s="127"/>
      <c r="Y121" s="127"/>
      <c r="Z121" s="127"/>
    </row>
    <row r="122" spans="2:26" x14ac:dyDescent="0.3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127"/>
      <c r="V122" s="127"/>
      <c r="W122" s="127"/>
      <c r="X122" s="127"/>
      <c r="Y122" s="127"/>
      <c r="Z122" s="127"/>
    </row>
    <row r="123" spans="2:26" x14ac:dyDescent="0.35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127"/>
      <c r="V123" s="127"/>
      <c r="W123" s="127"/>
      <c r="X123" s="127"/>
      <c r="Y123" s="127"/>
      <c r="Z123" s="127"/>
    </row>
    <row r="124" spans="2:26" x14ac:dyDescent="0.35">
      <c r="B124" s="208" t="s">
        <v>115</v>
      </c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127"/>
      <c r="V124" s="127"/>
      <c r="W124" s="127"/>
      <c r="X124" s="127"/>
      <c r="Y124" s="127"/>
      <c r="Z124" s="127"/>
    </row>
    <row r="125" spans="2:26" x14ac:dyDescent="0.35">
      <c r="B125" s="203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127"/>
      <c r="V125" s="127"/>
      <c r="W125" s="127"/>
      <c r="X125" s="127"/>
      <c r="Y125" s="127"/>
      <c r="Z125" s="127"/>
    </row>
    <row r="126" spans="2:26" x14ac:dyDescent="0.35">
      <c r="B126" s="94" t="s">
        <v>123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127"/>
      <c r="V126" s="127"/>
      <c r="W126" s="127"/>
      <c r="X126" s="127"/>
      <c r="Y126" s="127"/>
      <c r="Z126" s="127"/>
    </row>
    <row r="127" spans="2:26" x14ac:dyDescent="0.35">
      <c r="B127" s="94" t="s">
        <v>122</v>
      </c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127"/>
      <c r="V127" s="127"/>
      <c r="W127" s="127"/>
      <c r="X127" s="127"/>
      <c r="Y127" s="127"/>
      <c r="Z127" s="127"/>
    </row>
    <row r="128" spans="2:26" x14ac:dyDescent="0.35">
      <c r="B128" s="94" t="s">
        <v>121</v>
      </c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127"/>
      <c r="V128" s="127"/>
      <c r="W128" s="127"/>
      <c r="X128" s="127"/>
      <c r="Y128" s="127"/>
      <c r="Z128" s="127"/>
    </row>
    <row r="129" spans="2:26" x14ac:dyDescent="0.35">
      <c r="B129" s="203" t="s">
        <v>120</v>
      </c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127"/>
      <c r="V129" s="127"/>
      <c r="W129" s="127"/>
      <c r="X129" s="127"/>
      <c r="Y129" s="127"/>
      <c r="Z129" s="127"/>
    </row>
    <row r="130" spans="2:26" x14ac:dyDescent="0.35">
      <c r="B130" s="203" t="s">
        <v>119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</row>
  </sheetData>
  <mergeCells count="5">
    <mergeCell ref="B8:J8"/>
    <mergeCell ref="M8:R8"/>
    <mergeCell ref="B32:G32"/>
    <mergeCell ref="K32:T32"/>
    <mergeCell ref="G57:M57"/>
  </mergeCells>
  <pageMargins left="0.7" right="0.7" top="0.75" bottom="0.75" header="0.3" footer="0.3"/>
  <pageSetup orientation="portrait" r:id="rId1"/>
  <ignoredErrors>
    <ignoredError sqref="K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revenue earned cashflows</vt:lpstr>
      <vt:lpstr>server facilities</vt:lpstr>
      <vt:lpstr>other info</vt:lpstr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yashvi shah</dc:creator>
  <cp:lastModifiedBy>yashvi shah</cp:lastModifiedBy>
  <dcterms:created xsi:type="dcterms:W3CDTF">2022-02-20T05:35:42Z</dcterms:created>
  <dcterms:modified xsi:type="dcterms:W3CDTF">2022-02-20T18:31:03Z</dcterms:modified>
</cp:coreProperties>
</file>