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5aaaa1669fa93c4/Documents/"/>
    </mc:Choice>
  </mc:AlternateContent>
  <xr:revisionPtr revIDLastSave="155" documentId="8_{D3483952-8ADF-4765-B205-78212B637E68}" xr6:coauthVersionLast="47" xr6:coauthVersionMax="47" xr10:uidLastSave="{02C8C829-70E1-4243-8019-FD371BAB3962}"/>
  <bookViews>
    <workbookView xWindow="-98" yWindow="-98" windowWidth="17115" windowHeight="10755" firstSheet="1" activeTab="1" xr2:uid="{F7FC0F36-ACCA-4056-903F-94E2AE6AA317}"/>
  </bookViews>
  <sheets>
    <sheet name="Accountancy" sheetId="1" r:id="rId1"/>
    <sheet name="Dates formatted" sheetId="2" r:id="rId2"/>
    <sheet name="Pretty jugglers" sheetId="3" r:id="rId3"/>
    <sheet name="PART-TIME WORKERS" sheetId="7" r:id="rId4"/>
    <sheet name="colorful rollerster" sheetId="4" r:id="rId5"/>
    <sheet name="SALES FORMATTING" sheetId="6" r:id="rId6"/>
    <sheet name="STAY OUT OF THE RED LIGHT DISTR" sheetId="5" r:id="rId7"/>
  </sheets>
  <definedNames>
    <definedName name="achieved">'SALES FORMATTING'!$D$4:$D$12</definedName>
    <definedName name="target">'SALES FORMATTING'!$B$4:$B$12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2" l="1"/>
  <c r="B15" i="2"/>
  <c r="B5" i="2" s="1"/>
  <c r="B16" i="2"/>
  <c r="B21" i="2" s="1"/>
  <c r="B17" i="2"/>
  <c r="B27" i="2"/>
  <c r="F5" i="6"/>
  <c r="F6" i="6"/>
  <c r="F7" i="6"/>
  <c r="F8" i="6"/>
  <c r="F9" i="6"/>
  <c r="F10" i="6"/>
  <c r="F11" i="6"/>
  <c r="F12" i="6"/>
  <c r="F4" i="6"/>
  <c r="B5" i="6"/>
  <c r="B6" i="6"/>
  <c r="B7" i="6"/>
  <c r="B8" i="6"/>
  <c r="B9" i="6"/>
  <c r="B10" i="6"/>
  <c r="B11" i="6"/>
  <c r="B12" i="6"/>
  <c r="B4" i="6"/>
  <c r="D5" i="6"/>
  <c r="D6" i="6"/>
  <c r="D7" i="6"/>
  <c r="D8" i="6"/>
  <c r="D9" i="6"/>
  <c r="D10" i="6"/>
  <c r="D11" i="6"/>
  <c r="D12" i="6"/>
  <c r="D4" i="6"/>
  <c r="D5" i="5"/>
  <c r="F5" i="5" s="1"/>
  <c r="D6" i="5"/>
  <c r="F6" i="5" s="1"/>
  <c r="D7" i="5"/>
  <c r="F7" i="5" s="1"/>
  <c r="D8" i="5"/>
  <c r="F8" i="5" s="1"/>
  <c r="D9" i="5"/>
  <c r="F9" i="5" s="1"/>
  <c r="D10" i="5"/>
  <c r="F10" i="5" s="1"/>
  <c r="D11" i="5"/>
  <c r="F11" i="5" s="1"/>
  <c r="D12" i="5"/>
  <c r="F12" i="5" s="1"/>
  <c r="D4" i="5"/>
  <c r="F4" i="5" s="1"/>
  <c r="B5" i="5"/>
  <c r="B6" i="5"/>
  <c r="B7" i="5"/>
  <c r="B8" i="5"/>
  <c r="B9" i="5"/>
  <c r="B10" i="5"/>
  <c r="B11" i="5"/>
  <c r="B12" i="5"/>
  <c r="B4" i="5"/>
  <c r="M5" i="7"/>
  <c r="M6" i="7"/>
  <c r="M7" i="7"/>
  <c r="M8" i="7"/>
  <c r="M9" i="7"/>
  <c r="M10" i="7"/>
  <c r="M11" i="7"/>
  <c r="M12" i="7"/>
  <c r="M13" i="7"/>
  <c r="M14" i="7"/>
  <c r="M15" i="7"/>
  <c r="M4" i="7"/>
  <c r="K15" i="7"/>
  <c r="K5" i="7"/>
  <c r="K6" i="7"/>
  <c r="K7" i="7"/>
  <c r="K8" i="7"/>
  <c r="K9" i="7"/>
  <c r="K10" i="7"/>
  <c r="K11" i="7"/>
  <c r="K12" i="7"/>
  <c r="K13" i="7"/>
  <c r="K14" i="7"/>
  <c r="K4" i="7"/>
  <c r="I5" i="7"/>
  <c r="I6" i="7"/>
  <c r="I7" i="7"/>
  <c r="I8" i="7"/>
  <c r="I9" i="7"/>
  <c r="I10" i="7"/>
  <c r="I11" i="7"/>
  <c r="I12" i="7"/>
  <c r="I13" i="7"/>
  <c r="I14" i="7"/>
  <c r="I15" i="7"/>
  <c r="I4" i="7"/>
  <c r="G5" i="7"/>
  <c r="G6" i="7"/>
  <c r="G7" i="7"/>
  <c r="G8" i="7"/>
  <c r="G9" i="7"/>
  <c r="G10" i="7"/>
  <c r="G11" i="7"/>
  <c r="G12" i="7"/>
  <c r="G13" i="7"/>
  <c r="G14" i="7"/>
  <c r="G15" i="7"/>
  <c r="G4" i="7"/>
  <c r="E5" i="7"/>
  <c r="E6" i="7"/>
  <c r="E7" i="7"/>
  <c r="E8" i="7"/>
  <c r="E9" i="7"/>
  <c r="E10" i="7"/>
  <c r="E11" i="7"/>
  <c r="E12" i="7"/>
  <c r="E13" i="7"/>
  <c r="E14" i="7"/>
  <c r="E15" i="7"/>
  <c r="E4" i="7"/>
  <c r="B1" i="2" l="1"/>
  <c r="B20" i="2"/>
  <c r="B11" i="2"/>
  <c r="B3" i="2"/>
  <c r="B2" i="2"/>
  <c r="B24" i="2"/>
  <c r="B12" i="2"/>
  <c r="B19" i="2"/>
  <c r="B10" i="2"/>
  <c r="B26" i="2"/>
  <c r="B25" i="2"/>
  <c r="B23" i="2"/>
  <c r="B28" i="2"/>
  <c r="B18" i="2"/>
  <c r="B4" i="2"/>
  <c r="B9" i="2"/>
  <c r="B8" i="2"/>
  <c r="B22" i="2"/>
  <c r="B6" i="2"/>
  <c r="B7" i="2"/>
  <c r="B29" i="2"/>
  <c r="B13" i="2"/>
</calcChain>
</file>

<file path=xl/sharedStrings.xml><?xml version="1.0" encoding="utf-8"?>
<sst xmlns="http://schemas.openxmlformats.org/spreadsheetml/2006/main" count="503" uniqueCount="223">
  <si>
    <t>Accountancy Part 1 Exam Results</t>
  </si>
  <si>
    <t>Candidate ID</t>
  </si>
  <si>
    <t>Area</t>
  </si>
  <si>
    <t>Gender</t>
  </si>
  <si>
    <t>Age</t>
  </si>
  <si>
    <t>Result</t>
  </si>
  <si>
    <t>North</t>
  </si>
  <si>
    <t>M</t>
  </si>
  <si>
    <t>South-East</t>
  </si>
  <si>
    <t>Midlands</t>
  </si>
  <si>
    <t>F</t>
  </si>
  <si>
    <t>South-West</t>
  </si>
  <si>
    <t>Scotland</t>
  </si>
  <si>
    <t>A Fortnight ago</t>
  </si>
  <si>
    <t>Yesterday</t>
  </si>
  <si>
    <t>Today's Date</t>
  </si>
  <si>
    <t>Tomorrow</t>
  </si>
  <si>
    <t>A fortnight ahead</t>
  </si>
  <si>
    <t>Juggler Name</t>
  </si>
  <si>
    <t>Number of Balls</t>
  </si>
  <si>
    <t>Longest Continuous Juggle 
( Minutes )</t>
  </si>
  <si>
    <t>The Special One</t>
  </si>
  <si>
    <t>El Magnifico</t>
  </si>
  <si>
    <t>Le Good Juggleur</t>
  </si>
  <si>
    <t>Bouncing Boris</t>
  </si>
  <si>
    <t>Le Tosseur</t>
  </si>
  <si>
    <t>Gorgeous Georgie</t>
  </si>
  <si>
    <t>My Cousin</t>
  </si>
  <si>
    <t>Roller Coaster</t>
  </si>
  <si>
    <t>Amusement Park</t>
  </si>
  <si>
    <t>Type</t>
  </si>
  <si>
    <t>Design</t>
  </si>
  <si>
    <t>Status</t>
  </si>
  <si>
    <t>Opened</t>
  </si>
  <si>
    <t>Speed ( mph )</t>
  </si>
  <si>
    <t>Air</t>
  </si>
  <si>
    <t>Alton Towers</t>
  </si>
  <si>
    <t>Steel</t>
  </si>
  <si>
    <t>Flying</t>
  </si>
  <si>
    <t>Operating</t>
  </si>
  <si>
    <t>Boomerang</t>
  </si>
  <si>
    <t>Pleasure Island Family Theme Park</t>
  </si>
  <si>
    <t>Sit Down</t>
  </si>
  <si>
    <t>Cobra</t>
  </si>
  <si>
    <t>Paultons Park</t>
  </si>
  <si>
    <t>Colossus</t>
  </si>
  <si>
    <t>Thorpe Park</t>
  </si>
  <si>
    <t>Corkscrew</t>
  </si>
  <si>
    <t>Flamingo Land Theme Park &amp; Zoo</t>
  </si>
  <si>
    <t>Crazy Mouse</t>
  </si>
  <si>
    <t>South Pier</t>
  </si>
  <si>
    <t>Brighton Pier</t>
  </si>
  <si>
    <t>Enigma</t>
  </si>
  <si>
    <t>Pleasurewood Hills</t>
  </si>
  <si>
    <t>Express</t>
  </si>
  <si>
    <t>M&amp;Ds Scotland's Theme Park</t>
  </si>
  <si>
    <t>Fantasy Mouse</t>
  </si>
  <si>
    <t>Fantasy Island</t>
  </si>
  <si>
    <t>G Force</t>
  </si>
  <si>
    <t>Drayton Manor Park</t>
  </si>
  <si>
    <t>Grand National</t>
  </si>
  <si>
    <t>Pleasure Beach, Blackpool</t>
  </si>
  <si>
    <t>Wood</t>
  </si>
  <si>
    <t>Infusion</t>
  </si>
  <si>
    <t>Inverted</t>
  </si>
  <si>
    <t>Irn-Bru Revolution</t>
  </si>
  <si>
    <t>Jubilee Odyssey</t>
  </si>
  <si>
    <t>Jungle Coaster</t>
  </si>
  <si>
    <t>Legoland Windsor</t>
  </si>
  <si>
    <t>Knightmare</t>
  </si>
  <si>
    <t>Camelot Theme Park</t>
  </si>
  <si>
    <t>Kumali</t>
  </si>
  <si>
    <t>Magic Mouse</t>
  </si>
  <si>
    <t>Brean Leisure Park</t>
  </si>
  <si>
    <t>Megafobia</t>
  </si>
  <si>
    <t>Oakwood Theme Park</t>
  </si>
  <si>
    <t>Millennium Roller Coaster</t>
  </si>
  <si>
    <t>Nemesis</t>
  </si>
  <si>
    <t>Nemesis Inferno</t>
  </si>
  <si>
    <t>New Roller Coaster</t>
  </si>
  <si>
    <t>New MetroLand</t>
  </si>
  <si>
    <t>Oblivion</t>
  </si>
  <si>
    <t>Pepsi Max Big One</t>
  </si>
  <si>
    <t>Rage</t>
  </si>
  <si>
    <t>Adventure Island</t>
  </si>
  <si>
    <t>Rat</t>
  </si>
  <si>
    <t>Loudoun Castle</t>
  </si>
  <si>
    <t>Rattlesnake</t>
  </si>
  <si>
    <t>Chessington World of Adventures</t>
  </si>
  <si>
    <t>Rhino Coaster</t>
  </si>
  <si>
    <t>West Midlands Safari Park</t>
  </si>
  <si>
    <t>Rita - Queen of Speed</t>
  </si>
  <si>
    <t>Great Yarmouth Pleasure Beach</t>
  </si>
  <si>
    <t>Wicksteed Park</t>
  </si>
  <si>
    <t>Shockwave</t>
  </si>
  <si>
    <t>Stand Up</t>
  </si>
  <si>
    <t>Speed: No Limits</t>
  </si>
  <si>
    <t>Stealth</t>
  </si>
  <si>
    <t>Tornado</t>
  </si>
  <si>
    <t>Tsunami</t>
  </si>
  <si>
    <t>Twist and Shout</t>
  </si>
  <si>
    <t>Twister</t>
  </si>
  <si>
    <t>Lightwater Valley</t>
  </si>
  <si>
    <t>Ultimate</t>
  </si>
  <si>
    <t>Vampire</t>
  </si>
  <si>
    <t>Suspended</t>
  </si>
  <si>
    <t>Velocity</t>
  </si>
  <si>
    <t>Wall's Twister Ride</t>
  </si>
  <si>
    <t>Whirlwind</t>
  </si>
  <si>
    <t>Wild Mouse</t>
  </si>
  <si>
    <t>Wipeout</t>
  </si>
  <si>
    <t>X:\ No Way Out</t>
  </si>
  <si>
    <t>Sales Reps - Annual Summary</t>
  </si>
  <si>
    <t>Name</t>
  </si>
  <si>
    <t>Target</t>
  </si>
  <si>
    <t>Achieved</t>
  </si>
  <si>
    <t>Percentage</t>
  </si>
  <si>
    <t>Jerry Mouse</t>
  </si>
  <si>
    <t>Ivor Cricket</t>
  </si>
  <si>
    <t>Curly Sue</t>
  </si>
  <si>
    <t>Randy Cunningham</t>
  </si>
  <si>
    <t>Arthur Shilling</t>
  </si>
  <si>
    <t>Hugh Jass</t>
  </si>
  <si>
    <t>Wendy House</t>
  </si>
  <si>
    <t>Carol Service</t>
  </si>
  <si>
    <t>Christmas T. Rees</t>
  </si>
  <si>
    <t>Pesko Part-time Workers Weekly Pay</t>
  </si>
  <si>
    <t>Staff ID</t>
  </si>
  <si>
    <t>Surname</t>
  </si>
  <si>
    <t>Initial</t>
  </si>
  <si>
    <t>Hours Worked</t>
  </si>
  <si>
    <t>Pay</t>
  </si>
  <si>
    <t>Nat Ins</t>
  </si>
  <si>
    <t>Tax</t>
  </si>
  <si>
    <t>Pension</t>
  </si>
  <si>
    <t>Final Pay</t>
  </si>
  <si>
    <t>Hourly Pay Rate</t>
  </si>
  <si>
    <t>M/141</t>
  </si>
  <si>
    <t>Abbot</t>
  </si>
  <si>
    <t>R</t>
  </si>
  <si>
    <t>Nat Ins Rate</t>
  </si>
  <si>
    <t>M/289</t>
  </si>
  <si>
    <t>Arlington</t>
  </si>
  <si>
    <t>T</t>
  </si>
  <si>
    <t>Tax Rate</t>
  </si>
  <si>
    <t>F/112</t>
  </si>
  <si>
    <t>Brown</t>
  </si>
  <si>
    <t>H</t>
  </si>
  <si>
    <t>Pension Cont</t>
  </si>
  <si>
    <t>F/219</t>
  </si>
  <si>
    <t>Davies</t>
  </si>
  <si>
    <t>F/881</t>
  </si>
  <si>
    <t>Davis</t>
  </si>
  <si>
    <t>G</t>
  </si>
  <si>
    <t>M/448</t>
  </si>
  <si>
    <t>W</t>
  </si>
  <si>
    <t>F/66</t>
  </si>
  <si>
    <t>Fox</t>
  </si>
  <si>
    <t>S</t>
  </si>
  <si>
    <t>M/557</t>
  </si>
  <si>
    <t>Kelsey</t>
  </si>
  <si>
    <t>A</t>
  </si>
  <si>
    <t>M/44</t>
  </si>
  <si>
    <t>Marsh</t>
  </si>
  <si>
    <t>M/191</t>
  </si>
  <si>
    <t>Oliver</t>
  </si>
  <si>
    <t>M/352</t>
  </si>
  <si>
    <t>Potts</t>
  </si>
  <si>
    <t>B</t>
  </si>
  <si>
    <t>F/336</t>
  </si>
  <si>
    <t>Taylor</t>
  </si>
  <si>
    <t>TOTAL</t>
  </si>
  <si>
    <t>£2,052.96</t>
  </si>
  <si>
    <t>£129.34</t>
  </si>
  <si>
    <t>£410.59</t>
  </si>
  <si>
    <t>£78.01</t>
  </si>
  <si>
    <t>£1,435.02</t>
  </si>
  <si>
    <t>157.92</t>
  </si>
  <si>
    <t>177.66</t>
  </si>
  <si>
    <t>227.01</t>
  </si>
  <si>
    <t>187.53</t>
  </si>
  <si>
    <t>118.44</t>
  </si>
  <si>
    <t>217.14</t>
  </si>
  <si>
    <t>9.95</t>
  </si>
  <si>
    <t>11.19</t>
  </si>
  <si>
    <t>14.30</t>
  </si>
  <si>
    <t>11.81</t>
  </si>
  <si>
    <t>7.46</t>
  </si>
  <si>
    <t>13.68</t>
  </si>
  <si>
    <t>31.58</t>
  </si>
  <si>
    <t>35.53</t>
  </si>
  <si>
    <t>45.40</t>
  </si>
  <si>
    <t>37.51</t>
  </si>
  <si>
    <t>23.69</t>
  </si>
  <si>
    <t>43.43</t>
  </si>
  <si>
    <t>6.00</t>
  </si>
  <si>
    <t>6.75</t>
  </si>
  <si>
    <t>8.63</t>
  </si>
  <si>
    <t>7.13</t>
  </si>
  <si>
    <t>4.50</t>
  </si>
  <si>
    <t>8.25</t>
  </si>
  <si>
    <t>110.39</t>
  </si>
  <si>
    <t>124.18</t>
  </si>
  <si>
    <t>158.68</t>
  </si>
  <si>
    <t>131.08</t>
  </si>
  <si>
    <t>82.79</t>
  </si>
  <si>
    <t>151.78</t>
  </si>
  <si>
    <t>85,000</t>
  </si>
  <si>
    <t>120,000</t>
  </si>
  <si>
    <t>100,000</t>
  </si>
  <si>
    <t>65,000</t>
  </si>
  <si>
    <t>50,000</t>
  </si>
  <si>
    <t>150,000</t>
  </si>
  <si>
    <t>95,000</t>
  </si>
  <si>
    <t>75,000</t>
  </si>
  <si>
    <t>94,500</t>
  </si>
  <si>
    <t>118,000</t>
  </si>
  <si>
    <t>107,000</t>
  </si>
  <si>
    <t>29,000</t>
  </si>
  <si>
    <t>67,000</t>
  </si>
  <si>
    <t>198,000</t>
  </si>
  <si>
    <t>124,750</t>
  </si>
  <si>
    <t>94,750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</si>
</sst>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EEAF6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right" wrapText="1"/>
    </xf>
    <xf numFmtId="0" fontId="0" fillId="0" borderId="0" xfId="0" applyAlignment="1">
      <alignment horizontal="center" wrapText="1"/>
    </xf>
    <xf numFmtId="10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horizontal="right" wrapText="1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vertical="center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right" wrapText="1"/>
    </xf>
    <xf numFmtId="0" fontId="0" fillId="4" borderId="0" xfId="0" applyFill="1" applyAlignment="1">
      <alignment horizontal="right" wrapText="1"/>
    </xf>
    <xf numFmtId="9" fontId="0" fillId="4" borderId="0" xfId="0" applyNumberFormat="1" applyFill="1" applyAlignment="1">
      <alignment horizontal="right" wrapText="1"/>
    </xf>
    <xf numFmtId="10" fontId="0" fillId="4" borderId="0" xfId="0" applyNumberFormat="1" applyFill="1" applyAlignment="1">
      <alignment horizontal="right" wrapText="1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right" wrapText="1"/>
    </xf>
    <xf numFmtId="9" fontId="0" fillId="0" borderId="0" xfId="1" applyFont="1"/>
    <xf numFmtId="14" fontId="0" fillId="0" borderId="0" xfId="0" applyNumberFormat="1" applyAlignment="1">
      <alignment wrapText="1"/>
    </xf>
    <xf numFmtId="2" fontId="0" fillId="0" borderId="0" xfId="0" applyNumberFormat="1" applyAlignment="1">
      <alignment horizontal="right" wrapText="1"/>
    </xf>
    <xf numFmtId="43" fontId="0" fillId="0" borderId="0" xfId="0" applyNumberFormat="1" applyAlignment="1">
      <alignment horizontal="right" wrapText="1"/>
    </xf>
    <xf numFmtId="0" fontId="0" fillId="0" borderId="0" xfId="0" applyAlignmen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 wrapText="1"/>
    </xf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 wrapText="1"/>
    </xf>
  </cellXfs>
  <cellStyles count="2">
    <cellStyle name="Normal" xfId="0" builtinId="0"/>
    <cellStyle name="Percent" xfId="1" builtinId="5"/>
  </cellStyles>
  <dxfs count="29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0.499984740745262"/>
        </patternFill>
      </fill>
    </dxf>
    <dxf>
      <fill>
        <patternFill patternType="gray0625">
          <bgColor rgb="FFCCCCFF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-0.49998474074526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61ECD-B765-4A07-8196-A0AC912DEAB8}">
  <dimension ref="A1:E26"/>
  <sheetViews>
    <sheetView workbookViewId="0">
      <selection activeCell="I5" sqref="I5"/>
    </sheetView>
  </sheetViews>
  <sheetFormatPr defaultRowHeight="14.25" x14ac:dyDescent="0.45"/>
  <cols>
    <col min="1" max="1" width="9.59765625" customWidth="1"/>
    <col min="2" max="2" width="8" bestFit="1" customWidth="1"/>
  </cols>
  <sheetData>
    <row r="1" spans="1:5" ht="18" x14ac:dyDescent="0.45">
      <c r="A1" s="1" t="s">
        <v>0</v>
      </c>
      <c r="B1" s="2"/>
      <c r="C1" s="2"/>
      <c r="D1" s="2"/>
      <c r="E1" s="2"/>
    </row>
    <row r="2" spans="1:5" x14ac:dyDescent="0.45">
      <c r="A2" s="2"/>
      <c r="B2" s="2"/>
      <c r="C2" s="2"/>
      <c r="D2" s="2"/>
      <c r="E2" s="2"/>
    </row>
    <row r="3" spans="1:5" ht="28.5" x14ac:dyDescent="0.45">
      <c r="A3" s="3" t="s">
        <v>1</v>
      </c>
      <c r="B3" s="4" t="s">
        <v>2</v>
      </c>
      <c r="C3" s="3" t="s">
        <v>3</v>
      </c>
      <c r="D3" s="3" t="s">
        <v>4</v>
      </c>
      <c r="E3" s="5" t="s">
        <v>5</v>
      </c>
    </row>
    <row r="4" spans="1:5" x14ac:dyDescent="0.45">
      <c r="A4" s="6">
        <v>980748</v>
      </c>
      <c r="B4" s="2" t="s">
        <v>6</v>
      </c>
      <c r="C4" s="6" t="s">
        <v>7</v>
      </c>
      <c r="D4" s="6">
        <v>24</v>
      </c>
      <c r="E4" s="7">
        <v>0.87</v>
      </c>
    </row>
    <row r="5" spans="1:5" ht="28.5" x14ac:dyDescent="0.45">
      <c r="A5" s="6">
        <v>379829</v>
      </c>
      <c r="B5" s="2" t="s">
        <v>8</v>
      </c>
      <c r="C5" s="6" t="s">
        <v>7</v>
      </c>
      <c r="D5" s="6">
        <v>32</v>
      </c>
      <c r="E5" s="7">
        <v>0.55000000000000004</v>
      </c>
    </row>
    <row r="6" spans="1:5" x14ac:dyDescent="0.45">
      <c r="A6" s="6">
        <v>838293</v>
      </c>
      <c r="B6" s="2" t="s">
        <v>9</v>
      </c>
      <c r="C6" s="6" t="s">
        <v>7</v>
      </c>
      <c r="D6" s="6">
        <v>35</v>
      </c>
      <c r="E6" s="7">
        <v>0.98</v>
      </c>
    </row>
    <row r="7" spans="1:5" x14ac:dyDescent="0.45">
      <c r="A7" s="6">
        <v>384953</v>
      </c>
      <c r="B7" s="2" t="s">
        <v>9</v>
      </c>
      <c r="C7" s="6" t="s">
        <v>10</v>
      </c>
      <c r="D7" s="6">
        <v>27</v>
      </c>
      <c r="E7" s="7">
        <v>0.93</v>
      </c>
    </row>
    <row r="8" spans="1:5" x14ac:dyDescent="0.45">
      <c r="A8" s="6">
        <v>234242</v>
      </c>
      <c r="B8" s="2" t="s">
        <v>6</v>
      </c>
      <c r="C8" s="6" t="s">
        <v>10</v>
      </c>
      <c r="D8" s="6">
        <v>33</v>
      </c>
      <c r="E8" s="7">
        <v>0.78</v>
      </c>
    </row>
    <row r="9" spans="1:5" ht="28.5" x14ac:dyDescent="0.45">
      <c r="A9" s="6">
        <v>234625</v>
      </c>
      <c r="B9" s="2" t="s">
        <v>11</v>
      </c>
      <c r="C9" s="6" t="s">
        <v>7</v>
      </c>
      <c r="D9" s="6">
        <v>28</v>
      </c>
      <c r="E9" s="7">
        <v>0.77</v>
      </c>
    </row>
    <row r="10" spans="1:5" ht="28.5" x14ac:dyDescent="0.45">
      <c r="A10" s="6">
        <v>546175</v>
      </c>
      <c r="B10" s="2" t="s">
        <v>8</v>
      </c>
      <c r="C10" s="6" t="s">
        <v>10</v>
      </c>
      <c r="D10" s="6">
        <v>35</v>
      </c>
      <c r="E10" s="7">
        <v>0.73</v>
      </c>
    </row>
    <row r="11" spans="1:5" x14ac:dyDescent="0.45">
      <c r="A11" s="6">
        <v>185675</v>
      </c>
      <c r="B11" s="2" t="s">
        <v>12</v>
      </c>
      <c r="C11" s="6" t="s">
        <v>10</v>
      </c>
      <c r="D11" s="6">
        <v>35</v>
      </c>
      <c r="E11" s="7">
        <v>0.55000000000000004</v>
      </c>
    </row>
    <row r="12" spans="1:5" x14ac:dyDescent="0.45">
      <c r="A12" s="6">
        <v>456546</v>
      </c>
      <c r="B12" s="2" t="s">
        <v>6</v>
      </c>
      <c r="C12" s="6" t="s">
        <v>7</v>
      </c>
      <c r="D12" s="6">
        <v>42</v>
      </c>
      <c r="E12" s="7">
        <v>0.73</v>
      </c>
    </row>
    <row r="13" spans="1:5" ht="28.5" x14ac:dyDescent="0.45">
      <c r="A13" s="6">
        <v>465464</v>
      </c>
      <c r="B13" s="2" t="s">
        <v>8</v>
      </c>
      <c r="C13" s="6" t="s">
        <v>7</v>
      </c>
      <c r="D13" s="6">
        <v>27</v>
      </c>
      <c r="E13" s="7">
        <v>0.69</v>
      </c>
    </row>
    <row r="14" spans="1:5" ht="28.5" x14ac:dyDescent="0.45">
      <c r="A14" s="6">
        <v>745644</v>
      </c>
      <c r="B14" s="2" t="s">
        <v>8</v>
      </c>
      <c r="C14" s="6" t="s">
        <v>10</v>
      </c>
      <c r="D14" s="6">
        <v>26</v>
      </c>
      <c r="E14" s="7">
        <v>0.38</v>
      </c>
    </row>
    <row r="15" spans="1:5" x14ac:dyDescent="0.45">
      <c r="A15" s="6">
        <v>641645</v>
      </c>
      <c r="B15" s="2" t="s">
        <v>12</v>
      </c>
      <c r="C15" s="6" t="s">
        <v>10</v>
      </c>
      <c r="D15" s="6">
        <v>29</v>
      </c>
      <c r="E15" s="7">
        <v>0.97</v>
      </c>
    </row>
    <row r="16" spans="1:5" x14ac:dyDescent="0.45">
      <c r="A16" s="6">
        <v>727654</v>
      </c>
      <c r="B16" s="2" t="s">
        <v>9</v>
      </c>
      <c r="C16" s="6" t="s">
        <v>10</v>
      </c>
      <c r="D16" s="6">
        <v>33</v>
      </c>
      <c r="E16" s="7">
        <v>0.89</v>
      </c>
    </row>
    <row r="17" spans="1:5" x14ac:dyDescent="0.45">
      <c r="A17" s="6">
        <v>345634</v>
      </c>
      <c r="B17" s="2" t="s">
        <v>6</v>
      </c>
      <c r="C17" s="6" t="s">
        <v>10</v>
      </c>
      <c r="D17" s="6">
        <v>30</v>
      </c>
      <c r="E17" s="7">
        <v>0.77</v>
      </c>
    </row>
    <row r="18" spans="1:5" x14ac:dyDescent="0.45">
      <c r="A18" s="6">
        <v>457465</v>
      </c>
      <c r="B18" s="2" t="s">
        <v>6</v>
      </c>
      <c r="C18" s="6" t="s">
        <v>7</v>
      </c>
      <c r="D18" s="6">
        <v>45</v>
      </c>
      <c r="E18" s="7">
        <v>0.57999999999999996</v>
      </c>
    </row>
    <row r="19" spans="1:5" ht="28.5" x14ac:dyDescent="0.45">
      <c r="A19" s="6">
        <v>115465</v>
      </c>
      <c r="B19" s="2" t="s">
        <v>11</v>
      </c>
      <c r="C19" s="6" t="s">
        <v>7</v>
      </c>
      <c r="D19" s="6">
        <v>31</v>
      </c>
      <c r="E19" s="7">
        <v>0.61</v>
      </c>
    </row>
    <row r="20" spans="1:5" ht="28.5" x14ac:dyDescent="0.45">
      <c r="A20" s="6">
        <v>345464</v>
      </c>
      <c r="B20" s="2" t="s">
        <v>8</v>
      </c>
      <c r="C20" s="6" t="s">
        <v>10</v>
      </c>
      <c r="D20" s="6">
        <v>30</v>
      </c>
      <c r="E20" s="7">
        <v>0.67</v>
      </c>
    </row>
    <row r="21" spans="1:5" ht="28.5" x14ac:dyDescent="0.45">
      <c r="A21" s="6">
        <v>896667</v>
      </c>
      <c r="B21" s="2" t="s">
        <v>8</v>
      </c>
      <c r="C21" s="6" t="s">
        <v>10</v>
      </c>
      <c r="D21" s="6">
        <v>27</v>
      </c>
      <c r="E21" s="7">
        <v>0.57999999999999996</v>
      </c>
    </row>
    <row r="22" spans="1:5" x14ac:dyDescent="0.45">
      <c r="A22" s="6">
        <v>654745</v>
      </c>
      <c r="B22" s="2" t="s">
        <v>12</v>
      </c>
      <c r="C22" s="6" t="s">
        <v>7</v>
      </c>
      <c r="D22" s="6">
        <v>27</v>
      </c>
      <c r="E22" s="7">
        <v>0.99</v>
      </c>
    </row>
    <row r="23" spans="1:5" x14ac:dyDescent="0.45">
      <c r="A23" s="6">
        <v>568545</v>
      </c>
      <c r="B23" s="2" t="s">
        <v>9</v>
      </c>
      <c r="C23" s="6" t="s">
        <v>7</v>
      </c>
      <c r="D23" s="6">
        <v>29</v>
      </c>
      <c r="E23" s="7">
        <v>0.92</v>
      </c>
    </row>
    <row r="24" spans="1:5" x14ac:dyDescent="0.45">
      <c r="A24" s="6">
        <v>667563</v>
      </c>
      <c r="B24" s="2" t="s">
        <v>9</v>
      </c>
      <c r="C24" s="6" t="s">
        <v>10</v>
      </c>
      <c r="D24" s="6">
        <v>31</v>
      </c>
      <c r="E24" s="7">
        <v>0.48</v>
      </c>
    </row>
    <row r="25" spans="1:5" x14ac:dyDescent="0.45">
      <c r="A25" s="6">
        <v>346366</v>
      </c>
      <c r="B25" s="2" t="s">
        <v>12</v>
      </c>
      <c r="C25" s="6" t="s">
        <v>10</v>
      </c>
      <c r="D25" s="6">
        <v>33</v>
      </c>
      <c r="E25" s="7">
        <v>0.53</v>
      </c>
    </row>
    <row r="26" spans="1:5" ht="28.5" x14ac:dyDescent="0.45">
      <c r="A26" s="6">
        <v>643456</v>
      </c>
      <c r="B26" s="2" t="s">
        <v>11</v>
      </c>
      <c r="C26" s="6" t="s">
        <v>10</v>
      </c>
      <c r="D26" s="6">
        <v>42</v>
      </c>
      <c r="E26" s="7">
        <v>0.86</v>
      </c>
    </row>
  </sheetData>
  <conditionalFormatting sqref="A4:A26">
    <cfRule type="cellIs" dxfId="28" priority="9" operator="lessThan">
      <formula>300000</formula>
    </cfRule>
  </conditionalFormatting>
  <conditionalFormatting sqref="B4:B27">
    <cfRule type="containsText" dxfId="27" priority="8" operator="containsText" text="south">
      <formula>NOT(ISERROR(SEARCH("south",B4)))</formula>
    </cfRule>
  </conditionalFormatting>
  <conditionalFormatting sqref="C4:C26">
    <cfRule type="containsText" dxfId="26" priority="7" operator="containsText" text="f">
      <formula>NOT(ISERROR(SEARCH("f",C4)))</formula>
    </cfRule>
  </conditionalFormatting>
  <conditionalFormatting sqref="D4:D26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{DA58F53F-8432-4C52-AB18-E7ECB0845D64}</x14:id>
        </ext>
      </extLst>
    </cfRule>
    <cfRule type="cellIs" dxfId="25" priority="6" operator="greaterThan">
      <formula>40</formula>
    </cfRule>
  </conditionalFormatting>
  <conditionalFormatting sqref="E4:E26">
    <cfRule type="top10" dxfId="24" priority="1" percent="1" rank="5"/>
    <cfRule type="top10" dxfId="23" priority="2" percent="1" rank="5"/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A58F53F-8432-4C52-AB18-E7ECB0845D6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158FF-759A-4995-B14B-0A74B9AFD913}">
  <dimension ref="A1:B29"/>
  <sheetViews>
    <sheetView tabSelected="1" topLeftCell="A19" workbookViewId="0">
      <selection activeCell="B1" sqref="B1:B29"/>
    </sheetView>
  </sheetViews>
  <sheetFormatPr defaultRowHeight="14.25" x14ac:dyDescent="0.45"/>
  <cols>
    <col min="1" max="1" width="17.73046875" customWidth="1"/>
    <col min="2" max="2" width="20.59765625" customWidth="1"/>
  </cols>
  <sheetData>
    <row r="1" spans="1:2" ht="22.15" customHeight="1" x14ac:dyDescent="0.5">
      <c r="A1" s="8" t="s">
        <v>13</v>
      </c>
      <c r="B1" s="27">
        <f ca="1">$B$15-14</f>
        <v>44535</v>
      </c>
    </row>
    <row r="2" spans="1:2" ht="15.75" x14ac:dyDescent="0.5">
      <c r="A2" s="8"/>
      <c r="B2" s="27">
        <f ca="1">B15-13</f>
        <v>44536</v>
      </c>
    </row>
    <row r="3" spans="1:2" ht="15.75" x14ac:dyDescent="0.5">
      <c r="A3" s="8"/>
      <c r="B3" s="27">
        <f ca="1">B15-12</f>
        <v>44537</v>
      </c>
    </row>
    <row r="4" spans="1:2" ht="15.75" x14ac:dyDescent="0.5">
      <c r="A4" s="8"/>
      <c r="B4" s="27">
        <f ca="1">B15-11</f>
        <v>44538</v>
      </c>
    </row>
    <row r="5" spans="1:2" ht="15.75" x14ac:dyDescent="0.5">
      <c r="A5" s="8"/>
      <c r="B5" s="27">
        <f ca="1">B15-10</f>
        <v>44539</v>
      </c>
    </row>
    <row r="6" spans="1:2" ht="15.75" x14ac:dyDescent="0.5">
      <c r="A6" s="8"/>
      <c r="B6" s="27">
        <f ca="1">B15-9</f>
        <v>44540</v>
      </c>
    </row>
    <row r="7" spans="1:2" ht="15.75" x14ac:dyDescent="0.5">
      <c r="A7" s="8"/>
      <c r="B7" s="27">
        <f ca="1">B15-8</f>
        <v>44541</v>
      </c>
    </row>
    <row r="8" spans="1:2" ht="15.75" x14ac:dyDescent="0.5">
      <c r="A8" s="8"/>
      <c r="B8" s="27">
        <f ca="1">B15-7</f>
        <v>44542</v>
      </c>
    </row>
    <row r="9" spans="1:2" ht="15.75" x14ac:dyDescent="0.5">
      <c r="A9" s="8"/>
      <c r="B9" s="27">
        <f ca="1">B15-6</f>
        <v>44543</v>
      </c>
    </row>
    <row r="10" spans="1:2" ht="15.75" x14ac:dyDescent="0.5">
      <c r="A10" s="8"/>
      <c r="B10" s="27">
        <f ca="1">B15-5</f>
        <v>44544</v>
      </c>
    </row>
    <row r="11" spans="1:2" ht="15.75" x14ac:dyDescent="0.5">
      <c r="A11" s="8"/>
      <c r="B11" s="27">
        <f ca="1">B15-4</f>
        <v>44545</v>
      </c>
    </row>
    <row r="12" spans="1:2" ht="15.75" x14ac:dyDescent="0.5">
      <c r="A12" s="8"/>
      <c r="B12" s="27">
        <f ca="1">B15-3</f>
        <v>44546</v>
      </c>
    </row>
    <row r="13" spans="1:2" ht="15.75" x14ac:dyDescent="0.5">
      <c r="A13" s="8"/>
      <c r="B13" s="27">
        <f ca="1">B15-2</f>
        <v>44547</v>
      </c>
    </row>
    <row r="14" spans="1:2" ht="15.75" x14ac:dyDescent="0.5">
      <c r="A14" s="8" t="s">
        <v>14</v>
      </c>
      <c r="B14" s="27">
        <f ca="1">TODAY()-1</f>
        <v>44548</v>
      </c>
    </row>
    <row r="15" spans="1:2" ht="15.75" x14ac:dyDescent="0.5">
      <c r="A15" s="9" t="s">
        <v>15</v>
      </c>
      <c r="B15" s="27">
        <f ca="1">TODAY()</f>
        <v>44549</v>
      </c>
    </row>
    <row r="16" spans="1:2" ht="15.75" x14ac:dyDescent="0.5">
      <c r="A16" s="8" t="s">
        <v>16</v>
      </c>
      <c r="B16" s="27">
        <f ca="1">TODAY()+1</f>
        <v>44550</v>
      </c>
    </row>
    <row r="17" spans="1:2" ht="15.75" x14ac:dyDescent="0.5">
      <c r="A17" s="8"/>
      <c r="B17" s="27">
        <f ca="1">$B$16+1</f>
        <v>44551</v>
      </c>
    </row>
    <row r="18" spans="1:2" ht="15.75" x14ac:dyDescent="0.5">
      <c r="A18" s="8"/>
      <c r="B18" s="27">
        <f ca="1">$B$16+2</f>
        <v>44552</v>
      </c>
    </row>
    <row r="19" spans="1:2" ht="15.75" x14ac:dyDescent="0.5">
      <c r="A19" s="8"/>
      <c r="B19" s="27">
        <f ca="1">$B$16+3</f>
        <v>44553</v>
      </c>
    </row>
    <row r="20" spans="1:2" ht="15.75" x14ac:dyDescent="0.5">
      <c r="A20" s="8"/>
      <c r="B20" s="27">
        <f ca="1">$B$16+4</f>
        <v>44554</v>
      </c>
    </row>
    <row r="21" spans="1:2" ht="15.75" x14ac:dyDescent="0.5">
      <c r="A21" s="8"/>
      <c r="B21" s="27">
        <f ca="1">$B$16+5</f>
        <v>44555</v>
      </c>
    </row>
    <row r="22" spans="1:2" ht="15.75" x14ac:dyDescent="0.5">
      <c r="A22" s="8"/>
      <c r="B22" s="27">
        <f ca="1">$B$16+6</f>
        <v>44556</v>
      </c>
    </row>
    <row r="23" spans="1:2" ht="15.75" x14ac:dyDescent="0.5">
      <c r="A23" s="8"/>
      <c r="B23" s="27">
        <f ca="1">$B$16+7</f>
        <v>44557</v>
      </c>
    </row>
    <row r="24" spans="1:2" ht="15.75" x14ac:dyDescent="0.5">
      <c r="A24" s="8"/>
      <c r="B24" s="27">
        <f ca="1">$B$16+8</f>
        <v>44558</v>
      </c>
    </row>
    <row r="25" spans="1:2" ht="15.75" x14ac:dyDescent="0.5">
      <c r="A25" s="8"/>
      <c r="B25" s="27">
        <f ca="1">$B$16+9</f>
        <v>44559</v>
      </c>
    </row>
    <row r="26" spans="1:2" ht="15.75" x14ac:dyDescent="0.5">
      <c r="A26" s="8"/>
      <c r="B26" s="27">
        <f ca="1">$B$16+10</f>
        <v>44560</v>
      </c>
    </row>
    <row r="27" spans="1:2" ht="15.75" x14ac:dyDescent="0.5">
      <c r="A27" s="8"/>
      <c r="B27" s="27">
        <f ca="1">$B$16+11</f>
        <v>44561</v>
      </c>
    </row>
    <row r="28" spans="1:2" ht="15.75" x14ac:dyDescent="0.5">
      <c r="A28" s="8"/>
      <c r="B28" s="27">
        <f ca="1">$B$16+12</f>
        <v>44562</v>
      </c>
    </row>
    <row r="29" spans="1:2" ht="15.75" x14ac:dyDescent="0.5">
      <c r="A29" s="8" t="s">
        <v>17</v>
      </c>
      <c r="B29" s="27">
        <f ca="1">$B$16+13</f>
        <v>44563</v>
      </c>
    </row>
  </sheetData>
  <conditionalFormatting sqref="B1:B29">
    <cfRule type="timePeriod" dxfId="0" priority="3" timePeriod="lastWeek">
      <formula>AND(TODAY()-ROUNDDOWN(B1,0)&gt;=(WEEKDAY(TODAY())),TODAY()-ROUNDDOWN(B1,0)&lt;(WEEKDAY(TODAY())+7))</formula>
    </cfRule>
    <cfRule type="timePeriod" dxfId="1" priority="2" timePeriod="thisWeek">
      <formula>AND(TODAY()-ROUNDDOWN(B1,0)&lt;=WEEKDAY(TODAY())-1,ROUNDDOWN(B1,0)-TODAY()&lt;=7-WEEKDAY(TODAY()))</formula>
    </cfRule>
    <cfRule type="timePeriod" dxfId="2" priority="1" timePeriod="nextWeek">
      <formula>AND(ROUNDDOWN(B1,0)-TODAY()&gt;(7-WEEKDAY(TODAY())),ROUNDDOWN(B1,0)-TODAY()&lt;(15-WEEKDAY(TODAY())))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C5AED-86A2-4852-8009-4A091DD3C79E}">
  <dimension ref="A1:C8"/>
  <sheetViews>
    <sheetView zoomScale="70" zoomScaleNormal="70" workbookViewId="0">
      <selection activeCell="G4" sqref="G4"/>
    </sheetView>
  </sheetViews>
  <sheetFormatPr defaultRowHeight="14.25" x14ac:dyDescent="0.45"/>
  <cols>
    <col min="1" max="1" width="18.265625" customWidth="1"/>
    <col min="2" max="2" width="14.265625" customWidth="1"/>
    <col min="3" max="3" width="37.796875" customWidth="1"/>
  </cols>
  <sheetData>
    <row r="1" spans="1:3" ht="46.5" customHeight="1" x14ac:dyDescent="0.45">
      <c r="A1" s="11" t="s">
        <v>18</v>
      </c>
      <c r="B1" s="11" t="s">
        <v>19</v>
      </c>
      <c r="C1" s="11" t="s">
        <v>20</v>
      </c>
    </row>
    <row r="2" spans="1:3" ht="47.25" x14ac:dyDescent="0.5">
      <c r="A2" s="12" t="s">
        <v>21</v>
      </c>
      <c r="B2" s="13">
        <v>4</v>
      </c>
      <c r="C2" s="13">
        <v>88</v>
      </c>
    </row>
    <row r="3" spans="1:3" ht="47.25" x14ac:dyDescent="0.5">
      <c r="A3" s="12" t="s">
        <v>22</v>
      </c>
      <c r="B3" s="13">
        <v>5</v>
      </c>
      <c r="C3" s="13">
        <v>74</v>
      </c>
    </row>
    <row r="4" spans="1:3" ht="31.5" x14ac:dyDescent="0.5">
      <c r="A4" s="12" t="s">
        <v>23</v>
      </c>
      <c r="B4" s="13">
        <v>6</v>
      </c>
      <c r="C4" s="13">
        <v>22</v>
      </c>
    </row>
    <row r="5" spans="1:3" ht="31.5" x14ac:dyDescent="0.5">
      <c r="A5" s="12" t="s">
        <v>24</v>
      </c>
      <c r="B5" s="13">
        <v>3</v>
      </c>
      <c r="C5" s="13">
        <v>90</v>
      </c>
    </row>
    <row r="6" spans="1:3" ht="31.5" x14ac:dyDescent="0.5">
      <c r="A6" s="12" t="s">
        <v>25</v>
      </c>
      <c r="B6" s="13">
        <v>4</v>
      </c>
      <c r="C6" s="13">
        <v>55</v>
      </c>
    </row>
    <row r="7" spans="1:3" ht="31.5" x14ac:dyDescent="0.5">
      <c r="A7" s="12" t="s">
        <v>26</v>
      </c>
      <c r="B7" s="13">
        <v>2</v>
      </c>
      <c r="C7" s="13">
        <v>124</v>
      </c>
    </row>
    <row r="8" spans="1:3" ht="31.5" x14ac:dyDescent="0.5">
      <c r="A8" s="12" t="s">
        <v>27</v>
      </c>
      <c r="B8" s="13">
        <v>8</v>
      </c>
      <c r="C8" s="13">
        <v>0</v>
      </c>
    </row>
  </sheetData>
  <conditionalFormatting sqref="B2:B8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{142EF6F7-F0AE-4B44-BA15-D141DD0F7E71}</x14:id>
        </ext>
      </extLst>
    </cfRule>
  </conditionalFormatting>
  <conditionalFormatting sqref="C2:C8">
    <cfRule type="aboveAverage" dxfId="22" priority="1"/>
    <cfRule type="aboveAverage" dxfId="21" priority="2" aboveAverage="0"/>
    <cfRule type="aboveAverage" dxfId="20" priority="3" aboveAverage="0"/>
    <cfRule type="aboveAverage" dxfId="19" priority="4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42EF6F7-F0AE-4B44-BA15-D141DD0F7E7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B2:B8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9BB94-C4E0-4300-810A-97B5061448AF}">
  <dimension ref="A1:Q16"/>
  <sheetViews>
    <sheetView workbookViewId="0">
      <selection activeCell="F2" sqref="F2"/>
    </sheetView>
  </sheetViews>
  <sheetFormatPr defaultRowHeight="14.25" x14ac:dyDescent="0.45"/>
  <sheetData>
    <row r="1" spans="1:17" ht="21" x14ac:dyDescent="0.45">
      <c r="A1" s="17" t="s">
        <v>126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8.5" x14ac:dyDescent="0.45">
      <c r="A3" s="18" t="s">
        <v>127</v>
      </c>
      <c r="B3" s="18" t="s">
        <v>128</v>
      </c>
      <c r="C3" s="19" t="s">
        <v>129</v>
      </c>
      <c r="D3" s="18" t="s">
        <v>130</v>
      </c>
      <c r="E3" s="20" t="s">
        <v>131</v>
      </c>
      <c r="F3" s="20"/>
      <c r="G3" s="20" t="s">
        <v>132</v>
      </c>
      <c r="H3" s="20"/>
      <c r="I3" s="20" t="s">
        <v>133</v>
      </c>
      <c r="J3" s="20"/>
      <c r="K3" s="20" t="s">
        <v>134</v>
      </c>
      <c r="L3" s="20"/>
      <c r="M3" s="20" t="s">
        <v>135</v>
      </c>
      <c r="N3" s="20"/>
      <c r="O3" s="2"/>
      <c r="P3" s="2" t="s">
        <v>136</v>
      </c>
      <c r="Q3" s="21">
        <v>9.8699999999999992</v>
      </c>
    </row>
    <row r="4" spans="1:17" ht="28.5" x14ac:dyDescent="0.45">
      <c r="A4" s="2" t="s">
        <v>137</v>
      </c>
      <c r="B4" s="2" t="s">
        <v>138</v>
      </c>
      <c r="C4" s="16" t="s">
        <v>139</v>
      </c>
      <c r="D4" s="10">
        <v>16</v>
      </c>
      <c r="E4" s="28">
        <f>F4+0</f>
        <v>157.91999999999999</v>
      </c>
      <c r="F4" s="28">
        <v>157.91999999999999</v>
      </c>
      <c r="G4" s="29">
        <f>H4+0</f>
        <v>9.9499999999999993</v>
      </c>
      <c r="H4" s="29" t="s">
        <v>183</v>
      </c>
      <c r="I4" s="10">
        <f>J4+0</f>
        <v>31.58</v>
      </c>
      <c r="J4" s="10" t="s">
        <v>189</v>
      </c>
      <c r="K4" s="10">
        <f>L4+0</f>
        <v>6</v>
      </c>
      <c r="L4" s="10" t="s">
        <v>195</v>
      </c>
      <c r="M4" s="10">
        <f>N4+0</f>
        <v>110.39</v>
      </c>
      <c r="N4" s="10" t="s">
        <v>201</v>
      </c>
      <c r="O4" s="2"/>
      <c r="P4" s="2" t="s">
        <v>140</v>
      </c>
      <c r="Q4" s="22">
        <v>0.06</v>
      </c>
    </row>
    <row r="5" spans="1:17" x14ac:dyDescent="0.45">
      <c r="A5" s="2" t="s">
        <v>141</v>
      </c>
      <c r="B5" s="2" t="s">
        <v>142</v>
      </c>
      <c r="C5" s="16" t="s">
        <v>143</v>
      </c>
      <c r="D5" s="10">
        <v>18</v>
      </c>
      <c r="E5" s="28">
        <f t="shared" ref="E5:E15" si="0">F5+0</f>
        <v>177.66</v>
      </c>
      <c r="F5" s="28" t="s">
        <v>178</v>
      </c>
      <c r="G5" s="29">
        <f t="shared" ref="G5:G15" si="1">H5+0</f>
        <v>11.19</v>
      </c>
      <c r="H5" s="29" t="s">
        <v>184</v>
      </c>
      <c r="I5" s="10">
        <f t="shared" ref="I5:I15" si="2">J5+0</f>
        <v>35.53</v>
      </c>
      <c r="J5" s="10" t="s">
        <v>190</v>
      </c>
      <c r="K5" s="10">
        <f t="shared" ref="K5:K14" si="3">L5+0</f>
        <v>6.75</v>
      </c>
      <c r="L5" s="10" t="s">
        <v>196</v>
      </c>
      <c r="M5" s="10">
        <f t="shared" ref="M5:M15" si="4">N5+0</f>
        <v>124.18</v>
      </c>
      <c r="N5" s="10" t="s">
        <v>202</v>
      </c>
      <c r="O5" s="2"/>
      <c r="P5" s="2" t="s">
        <v>144</v>
      </c>
      <c r="Q5" s="22">
        <v>0.2</v>
      </c>
    </row>
    <row r="6" spans="1:17" ht="28.5" x14ac:dyDescent="0.45">
      <c r="A6" s="2" t="s">
        <v>145</v>
      </c>
      <c r="B6" s="2" t="s">
        <v>146</v>
      </c>
      <c r="C6" s="16" t="s">
        <v>147</v>
      </c>
      <c r="D6" s="10">
        <v>23</v>
      </c>
      <c r="E6" s="28">
        <f t="shared" si="0"/>
        <v>227.01</v>
      </c>
      <c r="F6" s="28" t="s">
        <v>179</v>
      </c>
      <c r="G6" s="29">
        <f t="shared" si="1"/>
        <v>14.3</v>
      </c>
      <c r="H6" s="29" t="s">
        <v>185</v>
      </c>
      <c r="I6" s="10">
        <f t="shared" si="2"/>
        <v>45.4</v>
      </c>
      <c r="J6" s="10" t="s">
        <v>191</v>
      </c>
      <c r="K6" s="10">
        <f t="shared" si="3"/>
        <v>8.6300000000000008</v>
      </c>
      <c r="L6" s="10" t="s">
        <v>197</v>
      </c>
      <c r="M6" s="10">
        <f t="shared" si="4"/>
        <v>158.68</v>
      </c>
      <c r="N6" s="10" t="s">
        <v>203</v>
      </c>
      <c r="O6" s="2"/>
      <c r="P6" s="2" t="s">
        <v>148</v>
      </c>
      <c r="Q6" s="23">
        <v>3.7999999999999999E-2</v>
      </c>
    </row>
    <row r="7" spans="1:17" x14ac:dyDescent="0.45">
      <c r="A7" s="2" t="s">
        <v>149</v>
      </c>
      <c r="B7" s="2" t="s">
        <v>150</v>
      </c>
      <c r="C7" s="16" t="s">
        <v>10</v>
      </c>
      <c r="D7" s="10">
        <v>19</v>
      </c>
      <c r="E7" s="28">
        <f t="shared" si="0"/>
        <v>187.53</v>
      </c>
      <c r="F7" s="28" t="s">
        <v>180</v>
      </c>
      <c r="G7" s="29">
        <f t="shared" si="1"/>
        <v>11.81</v>
      </c>
      <c r="H7" s="29" t="s">
        <v>186</v>
      </c>
      <c r="I7" s="10">
        <f t="shared" si="2"/>
        <v>37.51</v>
      </c>
      <c r="J7" s="10" t="s">
        <v>192</v>
      </c>
      <c r="K7" s="10">
        <f t="shared" si="3"/>
        <v>7.13</v>
      </c>
      <c r="L7" s="10" t="s">
        <v>198</v>
      </c>
      <c r="M7" s="10">
        <f t="shared" si="4"/>
        <v>131.08000000000001</v>
      </c>
      <c r="N7" s="10" t="s">
        <v>204</v>
      </c>
      <c r="O7" s="2"/>
      <c r="P7" s="2"/>
      <c r="Q7" s="2"/>
    </row>
    <row r="8" spans="1:17" x14ac:dyDescent="0.45">
      <c r="A8" s="2" t="s">
        <v>151</v>
      </c>
      <c r="B8" s="2" t="s">
        <v>152</v>
      </c>
      <c r="C8" s="16" t="s">
        <v>153</v>
      </c>
      <c r="D8" s="10">
        <v>18</v>
      </c>
      <c r="E8" s="28">
        <f t="shared" si="0"/>
        <v>177.66</v>
      </c>
      <c r="F8" s="28" t="s">
        <v>178</v>
      </c>
      <c r="G8" s="29">
        <f t="shared" si="1"/>
        <v>11.19</v>
      </c>
      <c r="H8" s="29" t="s">
        <v>184</v>
      </c>
      <c r="I8" s="10">
        <f t="shared" si="2"/>
        <v>35.53</v>
      </c>
      <c r="J8" s="10" t="s">
        <v>190</v>
      </c>
      <c r="K8" s="10">
        <f t="shared" si="3"/>
        <v>6.75</v>
      </c>
      <c r="L8" s="10" t="s">
        <v>196</v>
      </c>
      <c r="M8" s="10">
        <f t="shared" si="4"/>
        <v>124.18</v>
      </c>
      <c r="N8" s="10" t="s">
        <v>202</v>
      </c>
      <c r="O8" s="2"/>
      <c r="P8" s="2"/>
      <c r="Q8" s="2"/>
    </row>
    <row r="9" spans="1:17" x14ac:dyDescent="0.45">
      <c r="A9" s="2" t="s">
        <v>154</v>
      </c>
      <c r="B9" s="2" t="s">
        <v>152</v>
      </c>
      <c r="C9" s="16" t="s">
        <v>155</v>
      </c>
      <c r="D9" s="10">
        <v>18</v>
      </c>
      <c r="E9" s="28">
        <f t="shared" si="0"/>
        <v>177.66</v>
      </c>
      <c r="F9" s="28" t="s">
        <v>178</v>
      </c>
      <c r="G9" s="29">
        <f t="shared" si="1"/>
        <v>11.19</v>
      </c>
      <c r="H9" s="29" t="s">
        <v>184</v>
      </c>
      <c r="I9" s="10">
        <f t="shared" si="2"/>
        <v>35.53</v>
      </c>
      <c r="J9" s="10" t="s">
        <v>190</v>
      </c>
      <c r="K9" s="10">
        <f t="shared" si="3"/>
        <v>6.75</v>
      </c>
      <c r="L9" s="10" t="s">
        <v>196</v>
      </c>
      <c r="M9" s="10">
        <f t="shared" si="4"/>
        <v>124.18</v>
      </c>
      <c r="N9" s="10" t="s">
        <v>202</v>
      </c>
      <c r="O9" s="2"/>
      <c r="P9" s="2"/>
      <c r="Q9" s="2"/>
    </row>
    <row r="10" spans="1:17" x14ac:dyDescent="0.45">
      <c r="A10" s="2" t="s">
        <v>156</v>
      </c>
      <c r="B10" s="2" t="s">
        <v>157</v>
      </c>
      <c r="C10" s="16" t="s">
        <v>158</v>
      </c>
      <c r="D10" s="10">
        <v>12</v>
      </c>
      <c r="E10" s="28">
        <f t="shared" si="0"/>
        <v>118.44</v>
      </c>
      <c r="F10" s="28" t="s">
        <v>181</v>
      </c>
      <c r="G10" s="29">
        <f t="shared" si="1"/>
        <v>7.46</v>
      </c>
      <c r="H10" s="29" t="s">
        <v>187</v>
      </c>
      <c r="I10" s="10">
        <f t="shared" si="2"/>
        <v>23.69</v>
      </c>
      <c r="J10" s="10" t="s">
        <v>193</v>
      </c>
      <c r="K10" s="10">
        <f t="shared" si="3"/>
        <v>4.5</v>
      </c>
      <c r="L10" s="10" t="s">
        <v>199</v>
      </c>
      <c r="M10" s="10">
        <f t="shared" si="4"/>
        <v>82.79</v>
      </c>
      <c r="N10" s="10" t="s">
        <v>205</v>
      </c>
      <c r="O10" s="2"/>
      <c r="P10" s="2"/>
      <c r="Q10" s="2"/>
    </row>
    <row r="11" spans="1:17" x14ac:dyDescent="0.45">
      <c r="A11" s="2" t="s">
        <v>159</v>
      </c>
      <c r="B11" s="2" t="s">
        <v>160</v>
      </c>
      <c r="C11" s="16" t="s">
        <v>161</v>
      </c>
      <c r="D11" s="10">
        <v>16</v>
      </c>
      <c r="E11" s="28">
        <f t="shared" si="0"/>
        <v>157.91999999999999</v>
      </c>
      <c r="F11" s="28" t="s">
        <v>177</v>
      </c>
      <c r="G11" s="29">
        <f t="shared" si="1"/>
        <v>9.9499999999999993</v>
      </c>
      <c r="H11" s="29" t="s">
        <v>183</v>
      </c>
      <c r="I11" s="10">
        <f t="shared" si="2"/>
        <v>31.58</v>
      </c>
      <c r="J11" s="10" t="s">
        <v>189</v>
      </c>
      <c r="K11" s="10">
        <f t="shared" si="3"/>
        <v>6</v>
      </c>
      <c r="L11" s="10" t="s">
        <v>195</v>
      </c>
      <c r="M11" s="10">
        <f t="shared" si="4"/>
        <v>110.39</v>
      </c>
      <c r="N11" s="10" t="s">
        <v>201</v>
      </c>
      <c r="O11" s="2"/>
      <c r="P11" s="2"/>
      <c r="Q11" s="2"/>
    </row>
    <row r="12" spans="1:17" x14ac:dyDescent="0.45">
      <c r="A12" s="2" t="s">
        <v>162</v>
      </c>
      <c r="B12" s="2" t="s">
        <v>163</v>
      </c>
      <c r="C12" s="16" t="s">
        <v>147</v>
      </c>
      <c r="D12" s="10">
        <v>16</v>
      </c>
      <c r="E12" s="28">
        <f t="shared" si="0"/>
        <v>157.91999999999999</v>
      </c>
      <c r="F12" s="28" t="s">
        <v>177</v>
      </c>
      <c r="G12" s="29">
        <f t="shared" si="1"/>
        <v>9.9499999999999993</v>
      </c>
      <c r="H12" s="29" t="s">
        <v>183</v>
      </c>
      <c r="I12" s="10">
        <f t="shared" si="2"/>
        <v>31.58</v>
      </c>
      <c r="J12" s="10" t="s">
        <v>189</v>
      </c>
      <c r="K12" s="10">
        <f t="shared" si="3"/>
        <v>6</v>
      </c>
      <c r="L12" s="10" t="s">
        <v>195</v>
      </c>
      <c r="M12" s="10">
        <f t="shared" si="4"/>
        <v>110.39</v>
      </c>
      <c r="N12" s="10" t="s">
        <v>201</v>
      </c>
      <c r="O12" s="2"/>
      <c r="P12" s="2"/>
      <c r="Q12" s="2"/>
    </row>
    <row r="13" spans="1:17" x14ac:dyDescent="0.45">
      <c r="A13" s="2" t="s">
        <v>164</v>
      </c>
      <c r="B13" s="2" t="s">
        <v>165</v>
      </c>
      <c r="C13" s="16" t="s">
        <v>7</v>
      </c>
      <c r="D13" s="10">
        <v>18</v>
      </c>
      <c r="E13" s="28">
        <f t="shared" si="0"/>
        <v>177.66</v>
      </c>
      <c r="F13" s="28" t="s">
        <v>178</v>
      </c>
      <c r="G13" s="29">
        <f t="shared" si="1"/>
        <v>11.19</v>
      </c>
      <c r="H13" s="29" t="s">
        <v>184</v>
      </c>
      <c r="I13" s="10">
        <f t="shared" si="2"/>
        <v>35.53</v>
      </c>
      <c r="J13" s="10" t="s">
        <v>190</v>
      </c>
      <c r="K13" s="10">
        <f t="shared" si="3"/>
        <v>6.75</v>
      </c>
      <c r="L13" s="10" t="s">
        <v>196</v>
      </c>
      <c r="M13" s="10">
        <f t="shared" si="4"/>
        <v>124.18</v>
      </c>
      <c r="N13" s="10" t="s">
        <v>202</v>
      </c>
      <c r="O13" s="2"/>
      <c r="P13" s="2"/>
      <c r="Q13" s="2"/>
    </row>
    <row r="14" spans="1:17" x14ac:dyDescent="0.45">
      <c r="A14" s="2" t="s">
        <v>166</v>
      </c>
      <c r="B14" s="2" t="s">
        <v>167</v>
      </c>
      <c r="C14" s="16" t="s">
        <v>168</v>
      </c>
      <c r="D14" s="10">
        <v>22</v>
      </c>
      <c r="E14" s="28">
        <f t="shared" si="0"/>
        <v>217.14</v>
      </c>
      <c r="F14" s="28" t="s">
        <v>182</v>
      </c>
      <c r="G14" s="29">
        <f t="shared" si="1"/>
        <v>13.68</v>
      </c>
      <c r="H14" s="29" t="s">
        <v>188</v>
      </c>
      <c r="I14" s="10">
        <f t="shared" si="2"/>
        <v>43.43</v>
      </c>
      <c r="J14" s="10" t="s">
        <v>194</v>
      </c>
      <c r="K14" s="10">
        <f t="shared" si="3"/>
        <v>8.25</v>
      </c>
      <c r="L14" s="10" t="s">
        <v>200</v>
      </c>
      <c r="M14" s="10">
        <f t="shared" si="4"/>
        <v>151.78</v>
      </c>
      <c r="N14" s="10" t="s">
        <v>206</v>
      </c>
      <c r="O14" s="2"/>
      <c r="P14" s="2"/>
      <c r="Q14" s="2"/>
    </row>
    <row r="15" spans="1:17" x14ac:dyDescent="0.45">
      <c r="A15" s="2" t="s">
        <v>169</v>
      </c>
      <c r="B15" s="2" t="s">
        <v>170</v>
      </c>
      <c r="C15" s="16" t="s">
        <v>147</v>
      </c>
      <c r="D15" s="10">
        <v>12</v>
      </c>
      <c r="E15" s="28">
        <f t="shared" si="0"/>
        <v>118.44</v>
      </c>
      <c r="F15" s="28" t="s">
        <v>181</v>
      </c>
      <c r="G15" s="29">
        <f t="shared" si="1"/>
        <v>7.46</v>
      </c>
      <c r="H15" s="29" t="s">
        <v>187</v>
      </c>
      <c r="I15" s="10">
        <f t="shared" si="2"/>
        <v>23.69</v>
      </c>
      <c r="J15" s="10" t="s">
        <v>193</v>
      </c>
      <c r="K15" s="10">
        <f>L15+0</f>
        <v>4.5</v>
      </c>
      <c r="L15" s="10" t="s">
        <v>199</v>
      </c>
      <c r="M15" s="10">
        <f t="shared" si="4"/>
        <v>82.79</v>
      </c>
      <c r="N15" s="10" t="s">
        <v>205</v>
      </c>
      <c r="O15" s="2"/>
      <c r="P15" s="2"/>
      <c r="Q15" s="2"/>
    </row>
    <row r="16" spans="1:17" x14ac:dyDescent="0.45">
      <c r="A16" s="24" t="s">
        <v>171</v>
      </c>
      <c r="B16" s="2"/>
      <c r="C16" s="2"/>
      <c r="D16" s="25">
        <v>208</v>
      </c>
      <c r="E16" s="25" t="s">
        <v>172</v>
      </c>
      <c r="F16" s="25"/>
      <c r="G16" s="25" t="s">
        <v>173</v>
      </c>
      <c r="H16" s="25"/>
      <c r="I16" s="25" t="s">
        <v>174</v>
      </c>
      <c r="J16" s="25"/>
      <c r="K16" s="25" t="s">
        <v>175</v>
      </c>
      <c r="L16" s="25"/>
      <c r="M16" s="25" t="s">
        <v>176</v>
      </c>
      <c r="N16" s="25"/>
      <c r="O16" s="2"/>
      <c r="P16" s="2"/>
      <c r="Q16" s="2"/>
    </row>
  </sheetData>
  <phoneticPr fontId="9" type="noConversion"/>
  <conditionalFormatting sqref="A4:A15">
    <cfRule type="containsText" dxfId="18" priority="35" operator="containsText" text="f">
      <formula>NOT(ISERROR(SEARCH("f",A4)))</formula>
    </cfRule>
  </conditionalFormatting>
  <conditionalFormatting sqref="B4:B15">
    <cfRule type="containsText" dxfId="17" priority="33" operator="containsText" text="i">
      <formula>NOT(ISERROR(SEARCH("i",B4)))</formula>
    </cfRule>
  </conditionalFormatting>
  <conditionalFormatting sqref="C4:C15">
    <cfRule type="containsText" dxfId="16" priority="31" operator="containsText" text="h">
      <formula>NOT(ISERROR(SEARCH("h",C4)))</formula>
    </cfRule>
    <cfRule type="containsText" dxfId="15" priority="32" operator="containsText" text="h">
      <formula>NOT(ISERROR(SEARCH("h",C4)))</formula>
    </cfRule>
  </conditionalFormatting>
  <conditionalFormatting sqref="D4:D15">
    <cfRule type="cellIs" dxfId="14" priority="30" operator="greaterThanOrEqual">
      <formula>18</formula>
    </cfRule>
  </conditionalFormatting>
  <conditionalFormatting sqref="J4:J15">
    <cfRule type="dataBar" priority="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{DD1BA06E-3AC7-4062-B15F-4A0E5CF749E8}</x14:id>
        </ext>
      </extLst>
    </cfRule>
    <cfRule type="dataBar" priority="16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{2531DF79-C25E-497A-9609-1A7ADC86ACD7}</x14:id>
        </ext>
      </extLst>
    </cfRule>
    <cfRule type="dataBar" priority="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{38B1C45C-2CEF-458A-9139-A10762412280}</x14:id>
        </ext>
      </extLst>
    </cfRule>
  </conditionalFormatting>
  <conditionalFormatting sqref="K4:L15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{73D309A8-1E34-4D7C-8A3E-486B257D93A6}</x14:id>
        </ext>
      </extLst>
    </cfRule>
  </conditionalFormatting>
  <conditionalFormatting sqref="K4:L15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{7E436753-3888-4EC9-B2CF-E29A5E70949B}</x14:id>
        </ext>
      </extLst>
    </cfRule>
  </conditionalFormatting>
  <conditionalFormatting sqref="M4:N15">
    <cfRule type="iconSet" priority="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J4:J15">
    <cfRule type="dataBar" priority="13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{5E897918-7A3F-4CE8-8D2B-C5DB6B30B8D3}</x14:id>
        </ext>
      </extLst>
    </cfRule>
  </conditionalFormatting>
  <conditionalFormatting sqref="E4:E15">
    <cfRule type="top10" dxfId="13" priority="9" percent="1" rank="10"/>
  </conditionalFormatting>
  <conditionalFormatting sqref="G4:G15">
    <cfRule type="aboveAverage" dxfId="12" priority="8"/>
  </conditionalFormatting>
  <conditionalFormatting sqref="I4:I15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{3A90FD28-8506-4DB7-88B4-037643215387}</x14:id>
        </ext>
      </extLst>
    </cfRule>
  </conditionalFormatting>
  <conditionalFormatting sqref="K4:K1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:M15">
    <cfRule type="iconSet" priority="2">
      <iconSet iconSet="3Arrows">
        <cfvo type="percent" val="0"/>
        <cfvo type="percent" val="33"/>
        <cfvo type="percent" val="67"/>
      </iconSet>
    </cfRule>
    <cfRule type="iconSet" priority="3">
      <iconSet iconSet="3Arrows">
        <cfvo type="percent" val="0"/>
        <cfvo type="percent" val="33"/>
        <cfvo type="percent" val="67"/>
      </iconSet>
    </cfRule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D1BA06E-3AC7-4062-B15F-4A0E5CF749E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2531DF79-C25E-497A-9609-1A7ADC86ACD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14:cfRule type="dataBar" id="{38B1C45C-2CEF-458A-9139-A1076241228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  <x14:conditionalFormatting xmlns:xm="http://schemas.microsoft.com/office/excel/2006/main">
          <x14:cfRule type="dataBar" id="{73D309A8-1E34-4D7C-8A3E-486B257D93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K4:L15</xm:sqref>
        </x14:conditionalFormatting>
        <x14:conditionalFormatting xmlns:xm="http://schemas.microsoft.com/office/excel/2006/main">
          <x14:cfRule type="dataBar" id="{7E436753-3888-4EC9-B2CF-E29A5E70949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K4:L15</xm:sqref>
        </x14:conditionalFormatting>
        <x14:conditionalFormatting xmlns:xm="http://schemas.microsoft.com/office/excel/2006/main">
          <x14:cfRule type="dataBar" id="{5E897918-7A3F-4CE8-8D2B-C5DB6B30B8D3}">
            <x14:dataBar minLength="0" maxLength="100" gradient="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J4:J15</xm:sqref>
        </x14:conditionalFormatting>
        <x14:conditionalFormatting xmlns:xm="http://schemas.microsoft.com/office/excel/2006/main">
          <x14:cfRule type="dataBar" id="{3A90FD28-8506-4DB7-88B4-0376432153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I4:I15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DC075-46CE-4BD4-8756-6BC8A685F1B0}">
  <dimension ref="A1:L51"/>
  <sheetViews>
    <sheetView topLeftCell="A5" workbookViewId="0">
      <selection activeCell="H21" sqref="G21:H25"/>
    </sheetView>
  </sheetViews>
  <sheetFormatPr defaultRowHeight="14.25" x14ac:dyDescent="0.45"/>
  <cols>
    <col min="1" max="1" width="11.6640625" customWidth="1"/>
    <col min="2" max="2" width="14" customWidth="1"/>
    <col min="7" max="7" width="12.33203125" customWidth="1"/>
  </cols>
  <sheetData>
    <row r="1" spans="1:12" ht="28.5" x14ac:dyDescent="0.45">
      <c r="A1" s="14" t="s">
        <v>28</v>
      </c>
      <c r="B1" s="14" t="s">
        <v>29</v>
      </c>
      <c r="C1" s="14" t="s">
        <v>30</v>
      </c>
      <c r="D1" s="14" t="s">
        <v>31</v>
      </c>
      <c r="E1" s="14" t="s">
        <v>32</v>
      </c>
      <c r="F1" s="14" t="s">
        <v>33</v>
      </c>
      <c r="G1" s="14" t="s">
        <v>34</v>
      </c>
    </row>
    <row r="2" spans="1:12" x14ac:dyDescent="0.45">
      <c r="A2" s="30" t="s">
        <v>35</v>
      </c>
      <c r="B2" s="30" t="s">
        <v>36</v>
      </c>
      <c r="C2" s="30" t="s">
        <v>37</v>
      </c>
      <c r="D2" s="30" t="s">
        <v>38</v>
      </c>
      <c r="E2" s="30" t="s">
        <v>39</v>
      </c>
      <c r="F2" s="31">
        <v>2002</v>
      </c>
      <c r="G2" s="31">
        <v>46.6</v>
      </c>
    </row>
    <row r="3" spans="1:12" ht="19.149999999999999" customHeight="1" x14ac:dyDescent="0.45">
      <c r="A3" s="30" t="s">
        <v>40</v>
      </c>
      <c r="B3" s="30" t="s">
        <v>41</v>
      </c>
      <c r="C3" s="30" t="s">
        <v>37</v>
      </c>
      <c r="D3" s="30" t="s">
        <v>42</v>
      </c>
      <c r="E3" s="30" t="s">
        <v>39</v>
      </c>
      <c r="F3" s="31">
        <v>1993</v>
      </c>
      <c r="G3" s="31">
        <v>47</v>
      </c>
      <c r="L3" s="2"/>
    </row>
    <row r="4" spans="1:12" x14ac:dyDescent="0.45">
      <c r="A4" s="30" t="s">
        <v>43</v>
      </c>
      <c r="B4" s="30" t="s">
        <v>44</v>
      </c>
      <c r="C4" s="30" t="s">
        <v>37</v>
      </c>
      <c r="D4" s="30" t="s">
        <v>42</v>
      </c>
      <c r="E4" s="30" t="s">
        <v>39</v>
      </c>
      <c r="F4" s="31">
        <v>2006</v>
      </c>
      <c r="G4" s="31">
        <v>31.1</v>
      </c>
    </row>
    <row r="5" spans="1:12" x14ac:dyDescent="0.45">
      <c r="A5" s="30" t="s">
        <v>45</v>
      </c>
      <c r="B5" s="30" t="s">
        <v>46</v>
      </c>
      <c r="C5" s="30" t="s">
        <v>37</v>
      </c>
      <c r="D5" s="30" t="s">
        <v>42</v>
      </c>
      <c r="E5" s="30" t="s">
        <v>39</v>
      </c>
      <c r="F5" s="31">
        <v>2002</v>
      </c>
      <c r="G5" s="31">
        <v>45</v>
      </c>
    </row>
    <row r="6" spans="1:12" x14ac:dyDescent="0.45">
      <c r="A6" s="30" t="s">
        <v>47</v>
      </c>
      <c r="B6" s="30" t="s">
        <v>36</v>
      </c>
      <c r="C6" s="30" t="s">
        <v>37</v>
      </c>
      <c r="D6" s="30" t="s">
        <v>42</v>
      </c>
      <c r="E6" s="30" t="s">
        <v>39</v>
      </c>
      <c r="F6" s="31">
        <v>1980</v>
      </c>
      <c r="G6" s="31">
        <v>40</v>
      </c>
    </row>
    <row r="7" spans="1:12" x14ac:dyDescent="0.45">
      <c r="A7" s="30" t="s">
        <v>47</v>
      </c>
      <c r="B7" s="30" t="s">
        <v>48</v>
      </c>
      <c r="C7" s="30" t="s">
        <v>37</v>
      </c>
      <c r="D7" s="30" t="s">
        <v>42</v>
      </c>
      <c r="E7" s="30" t="s">
        <v>39</v>
      </c>
      <c r="F7" s="31">
        <v>1983</v>
      </c>
      <c r="G7" s="31">
        <v>40</v>
      </c>
    </row>
    <row r="8" spans="1:12" x14ac:dyDescent="0.45">
      <c r="A8" s="30" t="s">
        <v>49</v>
      </c>
      <c r="B8" s="30" t="s">
        <v>50</v>
      </c>
      <c r="C8" s="30" t="s">
        <v>37</v>
      </c>
      <c r="D8" s="30" t="s">
        <v>42</v>
      </c>
      <c r="E8" s="30" t="s">
        <v>39</v>
      </c>
      <c r="F8" s="31">
        <v>1998</v>
      </c>
      <c r="G8" s="31">
        <v>29.1</v>
      </c>
    </row>
    <row r="9" spans="1:12" x14ac:dyDescent="0.45">
      <c r="A9" s="30" t="s">
        <v>49</v>
      </c>
      <c r="B9" s="30" t="s">
        <v>51</v>
      </c>
      <c r="C9" s="30" t="s">
        <v>37</v>
      </c>
      <c r="D9" s="30" t="s">
        <v>42</v>
      </c>
      <c r="E9" s="30" t="s">
        <v>39</v>
      </c>
      <c r="F9" s="31">
        <v>2000</v>
      </c>
      <c r="G9" s="31">
        <v>29.1</v>
      </c>
    </row>
    <row r="10" spans="1:12" x14ac:dyDescent="0.45">
      <c r="A10" s="30" t="s">
        <v>52</v>
      </c>
      <c r="B10" s="30" t="s">
        <v>53</v>
      </c>
      <c r="C10" s="30" t="s">
        <v>37</v>
      </c>
      <c r="D10" s="30" t="s">
        <v>42</v>
      </c>
      <c r="E10" s="30" t="s">
        <v>39</v>
      </c>
      <c r="F10" s="31">
        <v>1995</v>
      </c>
      <c r="G10" s="31">
        <v>34</v>
      </c>
    </row>
    <row r="11" spans="1:12" x14ac:dyDescent="0.45">
      <c r="A11" s="30" t="s">
        <v>54</v>
      </c>
      <c r="B11" s="30" t="s">
        <v>55</v>
      </c>
      <c r="C11" s="30" t="s">
        <v>37</v>
      </c>
      <c r="D11" s="30" t="s">
        <v>42</v>
      </c>
      <c r="E11" s="30" t="s">
        <v>39</v>
      </c>
      <c r="F11" s="31">
        <v>2006</v>
      </c>
      <c r="G11" s="31">
        <v>28</v>
      </c>
    </row>
    <row r="12" spans="1:12" x14ac:dyDescent="0.45">
      <c r="A12" s="30" t="s">
        <v>56</v>
      </c>
      <c r="B12" s="30" t="s">
        <v>57</v>
      </c>
      <c r="C12" s="30" t="s">
        <v>37</v>
      </c>
      <c r="D12" s="30" t="s">
        <v>42</v>
      </c>
      <c r="E12" s="30" t="s">
        <v>39</v>
      </c>
      <c r="F12" s="31">
        <v>2000</v>
      </c>
      <c r="G12" s="31">
        <v>29.1</v>
      </c>
    </row>
    <row r="13" spans="1:12" x14ac:dyDescent="0.45">
      <c r="A13" s="30" t="s">
        <v>58</v>
      </c>
      <c r="B13" s="30" t="s">
        <v>59</v>
      </c>
      <c r="C13" s="30" t="s">
        <v>37</v>
      </c>
      <c r="D13" s="30" t="s">
        <v>42</v>
      </c>
      <c r="E13" s="30" t="s">
        <v>39</v>
      </c>
      <c r="F13" s="31">
        <v>2005</v>
      </c>
      <c r="G13" s="31">
        <v>43.5</v>
      </c>
    </row>
    <row r="14" spans="1:12" x14ac:dyDescent="0.45">
      <c r="A14" s="30" t="s">
        <v>60</v>
      </c>
      <c r="B14" s="30" t="s">
        <v>61</v>
      </c>
      <c r="C14" s="30" t="s">
        <v>62</v>
      </c>
      <c r="D14" s="30" t="s">
        <v>42</v>
      </c>
      <c r="E14" s="30" t="s">
        <v>39</v>
      </c>
      <c r="F14" s="31">
        <v>1935</v>
      </c>
      <c r="G14" s="31">
        <v>40</v>
      </c>
    </row>
    <row r="15" spans="1:12" x14ac:dyDescent="0.45">
      <c r="A15" s="30" t="s">
        <v>63</v>
      </c>
      <c r="B15" s="30" t="s">
        <v>61</v>
      </c>
      <c r="C15" s="30" t="s">
        <v>37</v>
      </c>
      <c r="D15" s="30" t="s">
        <v>64</v>
      </c>
      <c r="E15" s="30" t="s">
        <v>39</v>
      </c>
      <c r="F15" s="31">
        <v>2007</v>
      </c>
      <c r="G15" s="31">
        <v>49.7</v>
      </c>
    </row>
    <row r="16" spans="1:12" x14ac:dyDescent="0.45">
      <c r="A16" s="30" t="s">
        <v>65</v>
      </c>
      <c r="B16" s="30" t="s">
        <v>61</v>
      </c>
      <c r="C16" s="30" t="s">
        <v>37</v>
      </c>
      <c r="D16" s="30" t="s">
        <v>42</v>
      </c>
      <c r="E16" s="30" t="s">
        <v>39</v>
      </c>
      <c r="F16" s="31">
        <v>1979</v>
      </c>
      <c r="G16" s="31">
        <v>45</v>
      </c>
    </row>
    <row r="17" spans="1:7" x14ac:dyDescent="0.45">
      <c r="A17" s="30" t="s">
        <v>66</v>
      </c>
      <c r="B17" s="30" t="s">
        <v>57</v>
      </c>
      <c r="C17" s="30" t="s">
        <v>37</v>
      </c>
      <c r="D17" s="30" t="s">
        <v>64</v>
      </c>
      <c r="E17" s="30" t="s">
        <v>39</v>
      </c>
      <c r="F17" s="31">
        <v>2002</v>
      </c>
      <c r="G17" s="31">
        <v>63</v>
      </c>
    </row>
    <row r="18" spans="1:7" x14ac:dyDescent="0.45">
      <c r="A18" s="30" t="s">
        <v>67</v>
      </c>
      <c r="B18" s="30" t="s">
        <v>68</v>
      </c>
      <c r="C18" s="30" t="s">
        <v>37</v>
      </c>
      <c r="D18" s="30" t="s">
        <v>42</v>
      </c>
      <c r="E18" s="30" t="s">
        <v>39</v>
      </c>
      <c r="F18" s="31">
        <v>2004</v>
      </c>
      <c r="G18" s="31">
        <v>35</v>
      </c>
    </row>
    <row r="19" spans="1:7" x14ac:dyDescent="0.45">
      <c r="A19" s="30" t="s">
        <v>69</v>
      </c>
      <c r="B19" s="30" t="s">
        <v>70</v>
      </c>
      <c r="C19" s="30" t="s">
        <v>37</v>
      </c>
      <c r="D19" s="30" t="s">
        <v>42</v>
      </c>
      <c r="E19" s="30" t="s">
        <v>39</v>
      </c>
      <c r="F19" s="31">
        <v>2007</v>
      </c>
      <c r="G19" s="31">
        <v>43.5</v>
      </c>
    </row>
    <row r="20" spans="1:7" x14ac:dyDescent="0.45">
      <c r="A20" s="30" t="s">
        <v>71</v>
      </c>
      <c r="B20" s="30" t="s">
        <v>48</v>
      </c>
      <c r="C20" s="30" t="s">
        <v>37</v>
      </c>
      <c r="D20" s="30" t="s">
        <v>64</v>
      </c>
      <c r="E20" s="30" t="s">
        <v>39</v>
      </c>
      <c r="F20" s="31">
        <v>2006</v>
      </c>
      <c r="G20" s="31">
        <v>54.9</v>
      </c>
    </row>
    <row r="21" spans="1:7" x14ac:dyDescent="0.45">
      <c r="A21" s="30" t="s">
        <v>72</v>
      </c>
      <c r="B21" s="30" t="s">
        <v>73</v>
      </c>
      <c r="C21" s="30" t="s">
        <v>37</v>
      </c>
      <c r="D21" s="30" t="s">
        <v>42</v>
      </c>
      <c r="E21" s="30" t="s">
        <v>39</v>
      </c>
      <c r="F21" s="31">
        <v>2007</v>
      </c>
      <c r="G21" s="31">
        <v>29.1</v>
      </c>
    </row>
    <row r="22" spans="1:7" x14ac:dyDescent="0.45">
      <c r="A22" s="30" t="s">
        <v>74</v>
      </c>
      <c r="B22" s="30" t="s">
        <v>75</v>
      </c>
      <c r="C22" s="30" t="s">
        <v>62</v>
      </c>
      <c r="D22" s="30" t="s">
        <v>42</v>
      </c>
      <c r="E22" s="30" t="s">
        <v>39</v>
      </c>
      <c r="F22" s="31">
        <v>1996</v>
      </c>
      <c r="G22" s="31">
        <v>48</v>
      </c>
    </row>
    <row r="23" spans="1:7" x14ac:dyDescent="0.45">
      <c r="A23" s="30" t="s">
        <v>76</v>
      </c>
      <c r="B23" s="30" t="s">
        <v>57</v>
      </c>
      <c r="C23" s="30" t="s">
        <v>37</v>
      </c>
      <c r="D23" s="30" t="s">
        <v>42</v>
      </c>
      <c r="E23" s="30" t="s">
        <v>39</v>
      </c>
      <c r="F23" s="31">
        <v>1999</v>
      </c>
      <c r="G23" s="31">
        <v>55.9</v>
      </c>
    </row>
    <row r="24" spans="1:7" x14ac:dyDescent="0.45">
      <c r="A24" s="30" t="s">
        <v>77</v>
      </c>
      <c r="B24" s="30" t="s">
        <v>36</v>
      </c>
      <c r="C24" s="30" t="s">
        <v>37</v>
      </c>
      <c r="D24" s="30" t="s">
        <v>64</v>
      </c>
      <c r="E24" s="30" t="s">
        <v>39</v>
      </c>
      <c r="F24" s="31">
        <v>1994</v>
      </c>
      <c r="G24" s="31">
        <v>50</v>
      </c>
    </row>
    <row r="25" spans="1:7" x14ac:dyDescent="0.45">
      <c r="A25" s="30" t="s">
        <v>78</v>
      </c>
      <c r="B25" s="30" t="s">
        <v>46</v>
      </c>
      <c r="C25" s="30" t="s">
        <v>37</v>
      </c>
      <c r="D25" s="30" t="s">
        <v>64</v>
      </c>
      <c r="E25" s="30" t="s">
        <v>39</v>
      </c>
      <c r="F25" s="31">
        <v>2003</v>
      </c>
      <c r="G25" s="31">
        <v>47.8</v>
      </c>
    </row>
    <row r="26" spans="1:7" x14ac:dyDescent="0.45">
      <c r="A26" s="30" t="s">
        <v>79</v>
      </c>
      <c r="B26" s="30" t="s">
        <v>80</v>
      </c>
      <c r="C26" s="30" t="s">
        <v>37</v>
      </c>
      <c r="D26" s="30" t="s">
        <v>42</v>
      </c>
      <c r="E26" s="30" t="s">
        <v>39</v>
      </c>
      <c r="F26" s="31">
        <v>1988</v>
      </c>
      <c r="G26" s="31">
        <v>26.8</v>
      </c>
    </row>
    <row r="27" spans="1:7" x14ac:dyDescent="0.45">
      <c r="A27" s="30" t="s">
        <v>81</v>
      </c>
      <c r="B27" s="30" t="s">
        <v>36</v>
      </c>
      <c r="C27" s="30" t="s">
        <v>37</v>
      </c>
      <c r="D27" s="30" t="s">
        <v>42</v>
      </c>
      <c r="E27" s="30" t="s">
        <v>39</v>
      </c>
      <c r="F27" s="31">
        <v>1998</v>
      </c>
      <c r="G27" s="31">
        <v>68</v>
      </c>
    </row>
    <row r="28" spans="1:7" x14ac:dyDescent="0.45">
      <c r="A28" s="30" t="s">
        <v>82</v>
      </c>
      <c r="B28" s="30" t="s">
        <v>61</v>
      </c>
      <c r="C28" s="30" t="s">
        <v>37</v>
      </c>
      <c r="D28" s="30" t="s">
        <v>42</v>
      </c>
      <c r="E28" s="30" t="s">
        <v>39</v>
      </c>
      <c r="F28" s="31">
        <v>1994</v>
      </c>
      <c r="G28" s="31">
        <v>74</v>
      </c>
    </row>
    <row r="29" spans="1:7" x14ac:dyDescent="0.45">
      <c r="A29" s="30" t="s">
        <v>83</v>
      </c>
      <c r="B29" s="30" t="s">
        <v>84</v>
      </c>
      <c r="C29" s="30" t="s">
        <v>37</v>
      </c>
      <c r="D29" s="30" t="s">
        <v>42</v>
      </c>
      <c r="E29" s="30" t="s">
        <v>39</v>
      </c>
      <c r="F29" s="31">
        <v>2007</v>
      </c>
      <c r="G29" s="31">
        <v>43.5</v>
      </c>
    </row>
    <row r="30" spans="1:7" x14ac:dyDescent="0.45">
      <c r="A30" s="30" t="s">
        <v>85</v>
      </c>
      <c r="B30" s="30" t="s">
        <v>86</v>
      </c>
      <c r="C30" s="30" t="s">
        <v>37</v>
      </c>
      <c r="D30" s="30" t="s">
        <v>42</v>
      </c>
      <c r="E30" s="30" t="s">
        <v>39</v>
      </c>
      <c r="F30" s="31">
        <v>2005</v>
      </c>
      <c r="G30" s="31">
        <v>28</v>
      </c>
    </row>
    <row r="31" spans="1:7" x14ac:dyDescent="0.45">
      <c r="A31" s="30" t="s">
        <v>87</v>
      </c>
      <c r="B31" s="30" t="s">
        <v>88</v>
      </c>
      <c r="C31" s="30" t="s">
        <v>37</v>
      </c>
      <c r="D31" s="30" t="s">
        <v>42</v>
      </c>
      <c r="E31" s="30" t="s">
        <v>39</v>
      </c>
      <c r="F31" s="31">
        <v>1998</v>
      </c>
      <c r="G31" s="31">
        <v>28</v>
      </c>
    </row>
    <row r="32" spans="1:7" x14ac:dyDescent="0.45">
      <c r="A32" s="30" t="s">
        <v>89</v>
      </c>
      <c r="B32" s="30" t="s">
        <v>90</v>
      </c>
      <c r="C32" s="30" t="s">
        <v>37</v>
      </c>
      <c r="D32" s="30" t="s">
        <v>42</v>
      </c>
      <c r="E32" s="30" t="s">
        <v>39</v>
      </c>
      <c r="F32" s="31">
        <v>1992</v>
      </c>
      <c r="G32" s="31">
        <v>28.5</v>
      </c>
    </row>
    <row r="33" spans="1:7" x14ac:dyDescent="0.45">
      <c r="A33" s="30" t="s">
        <v>91</v>
      </c>
      <c r="B33" s="30" t="s">
        <v>36</v>
      </c>
      <c r="C33" s="30" t="s">
        <v>37</v>
      </c>
      <c r="D33" s="30" t="s">
        <v>42</v>
      </c>
      <c r="E33" s="30" t="s">
        <v>39</v>
      </c>
      <c r="F33" s="31">
        <v>2005</v>
      </c>
      <c r="G33" s="31">
        <v>61.1</v>
      </c>
    </row>
    <row r="34" spans="1:7" x14ac:dyDescent="0.45">
      <c r="A34" s="30" t="s">
        <v>28</v>
      </c>
      <c r="B34" s="30" t="s">
        <v>92</v>
      </c>
      <c r="C34" s="30" t="s">
        <v>62</v>
      </c>
      <c r="D34" s="30" t="s">
        <v>42</v>
      </c>
      <c r="E34" s="30" t="s">
        <v>39</v>
      </c>
      <c r="F34" s="31">
        <v>1932</v>
      </c>
      <c r="G34" s="31">
        <v>45</v>
      </c>
    </row>
    <row r="35" spans="1:7" x14ac:dyDescent="0.45">
      <c r="A35" s="30" t="s">
        <v>28</v>
      </c>
      <c r="B35" s="30" t="s">
        <v>61</v>
      </c>
      <c r="C35" s="30" t="s">
        <v>62</v>
      </c>
      <c r="D35" s="30" t="s">
        <v>42</v>
      </c>
      <c r="E35" s="30" t="s">
        <v>39</v>
      </c>
      <c r="F35" s="31">
        <v>1933</v>
      </c>
      <c r="G35" s="31">
        <v>35</v>
      </c>
    </row>
    <row r="36" spans="1:7" x14ac:dyDescent="0.45">
      <c r="A36" s="30" t="s">
        <v>28</v>
      </c>
      <c r="B36" s="30" t="s">
        <v>93</v>
      </c>
      <c r="C36" s="30" t="s">
        <v>37</v>
      </c>
      <c r="D36" s="30" t="s">
        <v>42</v>
      </c>
      <c r="E36" s="30" t="s">
        <v>39</v>
      </c>
      <c r="F36" s="31">
        <v>2000</v>
      </c>
      <c r="G36" s="31">
        <v>28</v>
      </c>
    </row>
    <row r="37" spans="1:7" x14ac:dyDescent="0.45">
      <c r="A37" s="30" t="s">
        <v>94</v>
      </c>
      <c r="B37" s="30" t="s">
        <v>59</v>
      </c>
      <c r="C37" s="30" t="s">
        <v>37</v>
      </c>
      <c r="D37" s="30" t="s">
        <v>95</v>
      </c>
      <c r="E37" s="30" t="s">
        <v>39</v>
      </c>
      <c r="F37" s="31">
        <v>1994</v>
      </c>
      <c r="G37" s="31">
        <v>53</v>
      </c>
    </row>
    <row r="38" spans="1:7" x14ac:dyDescent="0.45">
      <c r="A38" s="30" t="s">
        <v>96</v>
      </c>
      <c r="B38" s="30" t="s">
        <v>75</v>
      </c>
      <c r="C38" s="30" t="s">
        <v>37</v>
      </c>
      <c r="D38" s="30" t="s">
        <v>42</v>
      </c>
      <c r="E38" s="30" t="s">
        <v>39</v>
      </c>
      <c r="F38" s="31">
        <v>2006</v>
      </c>
      <c r="G38" s="31">
        <v>59</v>
      </c>
    </row>
    <row r="39" spans="1:7" x14ac:dyDescent="0.45">
      <c r="A39" s="30" t="s">
        <v>97</v>
      </c>
      <c r="B39" s="30" t="s">
        <v>46</v>
      </c>
      <c r="C39" s="30" t="s">
        <v>37</v>
      </c>
      <c r="D39" s="30" t="s">
        <v>42</v>
      </c>
      <c r="E39" s="30" t="s">
        <v>39</v>
      </c>
      <c r="F39" s="31">
        <v>2006</v>
      </c>
      <c r="G39" s="31">
        <v>80</v>
      </c>
    </row>
    <row r="40" spans="1:7" x14ac:dyDescent="0.45">
      <c r="A40" s="30" t="s">
        <v>98</v>
      </c>
      <c r="B40" s="30" t="s">
        <v>55</v>
      </c>
      <c r="C40" s="30" t="s">
        <v>37</v>
      </c>
      <c r="D40" s="30" t="s">
        <v>42</v>
      </c>
      <c r="E40" s="30" t="s">
        <v>39</v>
      </c>
      <c r="F40" s="31">
        <v>1998</v>
      </c>
      <c r="G40" s="31">
        <v>44.7</v>
      </c>
    </row>
    <row r="41" spans="1:7" x14ac:dyDescent="0.45">
      <c r="A41" s="30" t="s">
        <v>99</v>
      </c>
      <c r="B41" s="30" t="s">
        <v>55</v>
      </c>
      <c r="C41" s="30" t="s">
        <v>37</v>
      </c>
      <c r="D41" s="30" t="s">
        <v>64</v>
      </c>
      <c r="E41" s="30" t="s">
        <v>39</v>
      </c>
      <c r="F41" s="31">
        <v>2004</v>
      </c>
      <c r="G41" s="31">
        <v>38</v>
      </c>
    </row>
    <row r="42" spans="1:7" x14ac:dyDescent="0.45">
      <c r="A42" s="30" t="s">
        <v>100</v>
      </c>
      <c r="B42" s="30" t="s">
        <v>86</v>
      </c>
      <c r="C42" s="30" t="s">
        <v>37</v>
      </c>
      <c r="D42" s="30" t="s">
        <v>42</v>
      </c>
      <c r="E42" s="30" t="s">
        <v>39</v>
      </c>
      <c r="F42" s="31">
        <v>2003</v>
      </c>
      <c r="G42" s="31">
        <v>41</v>
      </c>
    </row>
    <row r="43" spans="1:7" x14ac:dyDescent="0.45">
      <c r="A43" s="30" t="s">
        <v>101</v>
      </c>
      <c r="B43" s="30" t="s">
        <v>102</v>
      </c>
      <c r="C43" s="30" t="s">
        <v>37</v>
      </c>
      <c r="D43" s="30" t="s">
        <v>42</v>
      </c>
      <c r="E43" s="30" t="s">
        <v>39</v>
      </c>
      <c r="F43" s="31">
        <v>2001</v>
      </c>
      <c r="G43" s="31">
        <v>29.1</v>
      </c>
    </row>
    <row r="44" spans="1:7" x14ac:dyDescent="0.45">
      <c r="A44" s="30" t="s">
        <v>103</v>
      </c>
      <c r="B44" s="30" t="s">
        <v>102</v>
      </c>
      <c r="C44" s="30" t="s">
        <v>37</v>
      </c>
      <c r="D44" s="30" t="s">
        <v>42</v>
      </c>
      <c r="E44" s="30" t="s">
        <v>39</v>
      </c>
      <c r="F44" s="31">
        <v>1991</v>
      </c>
      <c r="G44" s="31">
        <v>50</v>
      </c>
    </row>
    <row r="45" spans="1:7" x14ac:dyDescent="0.45">
      <c r="A45" s="30" t="s">
        <v>104</v>
      </c>
      <c r="B45" s="30" t="s">
        <v>88</v>
      </c>
      <c r="C45" s="30" t="s">
        <v>37</v>
      </c>
      <c r="D45" s="30" t="s">
        <v>105</v>
      </c>
      <c r="E45" s="30" t="s">
        <v>39</v>
      </c>
      <c r="F45" s="31">
        <v>2002</v>
      </c>
      <c r="G45" s="31">
        <v>45</v>
      </c>
    </row>
    <row r="46" spans="1:7" x14ac:dyDescent="0.45">
      <c r="A46" s="30" t="s">
        <v>106</v>
      </c>
      <c r="B46" s="30" t="s">
        <v>48</v>
      </c>
      <c r="C46" s="30" t="s">
        <v>37</v>
      </c>
      <c r="D46" s="30" t="s">
        <v>42</v>
      </c>
      <c r="E46" s="30" t="s">
        <v>39</v>
      </c>
      <c r="F46" s="31">
        <v>2005</v>
      </c>
      <c r="G46" s="31">
        <v>54</v>
      </c>
    </row>
    <row r="47" spans="1:7" x14ac:dyDescent="0.45">
      <c r="A47" s="30" t="s">
        <v>107</v>
      </c>
      <c r="B47" s="30" t="s">
        <v>90</v>
      </c>
      <c r="C47" s="30" t="s">
        <v>37</v>
      </c>
      <c r="D47" s="30" t="s">
        <v>42</v>
      </c>
      <c r="E47" s="30" t="s">
        <v>39</v>
      </c>
      <c r="F47" s="31">
        <v>1998</v>
      </c>
      <c r="G47" s="31">
        <v>29.1</v>
      </c>
    </row>
    <row r="48" spans="1:7" x14ac:dyDescent="0.45">
      <c r="A48" s="30" t="s">
        <v>108</v>
      </c>
      <c r="B48" s="30" t="s">
        <v>70</v>
      </c>
      <c r="C48" s="30" t="s">
        <v>37</v>
      </c>
      <c r="D48" s="30" t="s">
        <v>42</v>
      </c>
      <c r="E48" s="30" t="s">
        <v>39</v>
      </c>
      <c r="F48" s="31">
        <v>2003</v>
      </c>
      <c r="G48" s="31">
        <v>37.299999999999997</v>
      </c>
    </row>
    <row r="49" spans="1:7" x14ac:dyDescent="0.45">
      <c r="A49" s="30" t="s">
        <v>109</v>
      </c>
      <c r="B49" s="30" t="s">
        <v>48</v>
      </c>
      <c r="C49" s="30" t="s">
        <v>37</v>
      </c>
      <c r="D49" s="30" t="s">
        <v>42</v>
      </c>
      <c r="E49" s="30" t="s">
        <v>39</v>
      </c>
      <c r="F49" s="31">
        <v>1997</v>
      </c>
      <c r="G49" s="31">
        <v>28</v>
      </c>
    </row>
    <row r="50" spans="1:7" x14ac:dyDescent="0.45">
      <c r="A50" s="30" t="s">
        <v>110</v>
      </c>
      <c r="B50" s="30" t="s">
        <v>53</v>
      </c>
      <c r="C50" s="30" t="s">
        <v>37</v>
      </c>
      <c r="D50" s="30" t="s">
        <v>42</v>
      </c>
      <c r="E50" s="30" t="s">
        <v>39</v>
      </c>
      <c r="F50" s="31">
        <v>2007</v>
      </c>
      <c r="G50" s="31">
        <v>47</v>
      </c>
    </row>
    <row r="51" spans="1:7" x14ac:dyDescent="0.45">
      <c r="A51" s="30" t="s">
        <v>111</v>
      </c>
      <c r="B51" s="30" t="s">
        <v>46</v>
      </c>
      <c r="C51" s="30" t="s">
        <v>37</v>
      </c>
      <c r="D51" s="30" t="s">
        <v>42</v>
      </c>
      <c r="E51" s="30" t="s">
        <v>39</v>
      </c>
      <c r="F51" s="31">
        <v>1996</v>
      </c>
      <c r="G51" s="31">
        <v>27.7</v>
      </c>
    </row>
  </sheetData>
  <conditionalFormatting sqref="A2:G51">
    <cfRule type="expression" dxfId="11" priority="1">
      <formula>$D2="suspended"</formula>
    </cfRule>
    <cfRule type="expression" dxfId="10" priority="2">
      <formula>$D2="stand up"</formula>
    </cfRule>
    <cfRule type="expression" dxfId="9" priority="3">
      <formula>$D2="sit down"</formula>
    </cfRule>
    <cfRule type="expression" dxfId="8" priority="4">
      <formula>$D2="inverted"</formula>
    </cfRule>
    <cfRule type="expression" dxfId="7" priority="5">
      <formula>$D2="sit down"</formula>
    </cfRule>
    <cfRule type="expression" dxfId="6" priority="8">
      <formula>$D2="flying"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626B8-18DC-4EFD-9EFA-F67BB41CE77B}">
  <dimension ref="A1:G12"/>
  <sheetViews>
    <sheetView workbookViewId="0">
      <selection activeCell="H7" sqref="H7"/>
    </sheetView>
  </sheetViews>
  <sheetFormatPr defaultRowHeight="14.25" x14ac:dyDescent="0.45"/>
  <cols>
    <col min="1" max="1" width="17.53125" customWidth="1"/>
    <col min="4" max="5" width="12.59765625" customWidth="1"/>
    <col min="6" max="6" width="16.59765625" customWidth="1"/>
  </cols>
  <sheetData>
    <row r="1" spans="1:7" ht="14.25" customHeight="1" x14ac:dyDescent="0.45">
      <c r="A1" s="36" t="s">
        <v>112</v>
      </c>
      <c r="B1" s="36"/>
      <c r="C1" s="36"/>
      <c r="D1" s="36"/>
      <c r="E1" s="36"/>
      <c r="F1" s="36"/>
      <c r="G1" s="36"/>
    </row>
    <row r="2" spans="1:7" x14ac:dyDescent="0.45">
      <c r="A2" s="2"/>
      <c r="B2" s="2"/>
      <c r="C2" s="2"/>
      <c r="D2" s="2"/>
      <c r="E2" s="2"/>
      <c r="F2" s="2"/>
      <c r="G2" s="2"/>
    </row>
    <row r="3" spans="1:7" x14ac:dyDescent="0.45">
      <c r="A3" s="15" t="s">
        <v>113</v>
      </c>
      <c r="B3" s="15" t="s">
        <v>114</v>
      </c>
      <c r="C3" s="15"/>
      <c r="D3" s="15" t="s">
        <v>115</v>
      </c>
      <c r="E3" s="15"/>
      <c r="F3" s="15" t="s">
        <v>116</v>
      </c>
      <c r="G3" s="15"/>
    </row>
    <row r="4" spans="1:7" x14ac:dyDescent="0.45">
      <c r="A4" s="2" t="s">
        <v>117</v>
      </c>
      <c r="B4" s="10">
        <f>C4+0</f>
        <v>85000</v>
      </c>
      <c r="C4" s="10" t="s">
        <v>207</v>
      </c>
      <c r="D4" s="32">
        <f>E4+0</f>
        <v>94500</v>
      </c>
      <c r="E4" s="10" t="s">
        <v>215</v>
      </c>
      <c r="F4" s="33">
        <f>D4/B4</f>
        <v>1.111764705882353</v>
      </c>
      <c r="G4" s="2"/>
    </row>
    <row r="5" spans="1:7" x14ac:dyDescent="0.45">
      <c r="A5" s="2" t="s">
        <v>118</v>
      </c>
      <c r="B5" s="10">
        <f t="shared" ref="B5:B12" si="0">C5+0</f>
        <v>120000</v>
      </c>
      <c r="C5" s="10" t="s">
        <v>208</v>
      </c>
      <c r="D5" s="32">
        <f t="shared" ref="D5:D12" si="1">E5+0</f>
        <v>118000</v>
      </c>
      <c r="E5" s="10" t="s">
        <v>216</v>
      </c>
      <c r="F5" s="33">
        <f t="shared" ref="F5:F12" si="2">D5/B5</f>
        <v>0.98333333333333328</v>
      </c>
      <c r="G5" s="2"/>
    </row>
    <row r="6" spans="1:7" x14ac:dyDescent="0.45">
      <c r="A6" s="2" t="s">
        <v>119</v>
      </c>
      <c r="B6" s="10">
        <f t="shared" si="0"/>
        <v>100000</v>
      </c>
      <c r="C6" s="10" t="s">
        <v>209</v>
      </c>
      <c r="D6" s="32">
        <f t="shared" si="1"/>
        <v>107000</v>
      </c>
      <c r="E6" s="10" t="s">
        <v>217</v>
      </c>
      <c r="F6" s="34">
        <f t="shared" si="2"/>
        <v>1.07</v>
      </c>
      <c r="G6" s="2"/>
    </row>
    <row r="7" spans="1:7" x14ac:dyDescent="0.45">
      <c r="A7" s="2" t="s">
        <v>120</v>
      </c>
      <c r="B7" s="10">
        <f t="shared" si="0"/>
        <v>65000</v>
      </c>
      <c r="C7" s="10" t="s">
        <v>210</v>
      </c>
      <c r="D7" s="32">
        <f t="shared" si="1"/>
        <v>29000</v>
      </c>
      <c r="E7" s="10" t="s">
        <v>218</v>
      </c>
      <c r="F7" s="33">
        <f t="shared" si="2"/>
        <v>0.44615384615384618</v>
      </c>
      <c r="G7" s="2"/>
    </row>
    <row r="8" spans="1:7" x14ac:dyDescent="0.45">
      <c r="A8" s="2" t="s">
        <v>121</v>
      </c>
      <c r="B8" s="10">
        <f t="shared" si="0"/>
        <v>50000</v>
      </c>
      <c r="C8" s="10" t="s">
        <v>211</v>
      </c>
      <c r="D8" s="32">
        <f t="shared" si="1"/>
        <v>67000</v>
      </c>
      <c r="E8" s="10" t="s">
        <v>219</v>
      </c>
      <c r="F8" s="34">
        <f t="shared" si="2"/>
        <v>1.34</v>
      </c>
      <c r="G8" s="2"/>
    </row>
    <row r="9" spans="1:7" x14ac:dyDescent="0.45">
      <c r="A9" s="2" t="s">
        <v>122</v>
      </c>
      <c r="B9" s="10">
        <f t="shared" si="0"/>
        <v>150000</v>
      </c>
      <c r="C9" s="10" t="s">
        <v>212</v>
      </c>
      <c r="D9" s="32">
        <f t="shared" si="1"/>
        <v>198000</v>
      </c>
      <c r="E9" s="10" t="s">
        <v>220</v>
      </c>
      <c r="F9" s="34">
        <f t="shared" si="2"/>
        <v>1.32</v>
      </c>
      <c r="G9" s="2"/>
    </row>
    <row r="10" spans="1:7" x14ac:dyDescent="0.45">
      <c r="A10" s="2" t="s">
        <v>123</v>
      </c>
      <c r="B10" s="10">
        <f t="shared" si="0"/>
        <v>95000</v>
      </c>
      <c r="C10" s="10" t="s">
        <v>213</v>
      </c>
      <c r="D10" s="32">
        <f t="shared" si="1"/>
        <v>124750</v>
      </c>
      <c r="E10" s="10" t="s">
        <v>221</v>
      </c>
      <c r="F10" s="33">
        <f t="shared" si="2"/>
        <v>1.3131578947368421</v>
      </c>
      <c r="G10" s="2"/>
    </row>
    <row r="11" spans="1:7" x14ac:dyDescent="0.45">
      <c r="A11" s="2" t="s">
        <v>124</v>
      </c>
      <c r="B11" s="10">
        <f t="shared" si="0"/>
        <v>95000</v>
      </c>
      <c r="C11" s="10" t="s">
        <v>213</v>
      </c>
      <c r="D11" s="32">
        <f t="shared" si="1"/>
        <v>94750</v>
      </c>
      <c r="E11" s="10" t="s">
        <v>222</v>
      </c>
      <c r="F11" s="33">
        <f t="shared" si="2"/>
        <v>0.99736842105263157</v>
      </c>
      <c r="G11" s="2"/>
    </row>
    <row r="12" spans="1:7" x14ac:dyDescent="0.45">
      <c r="A12" s="2" t="s">
        <v>125</v>
      </c>
      <c r="B12" s="10">
        <f t="shared" si="0"/>
        <v>75000</v>
      </c>
      <c r="C12" s="10" t="s">
        <v>214</v>
      </c>
      <c r="D12" s="32">
        <f t="shared" si="1"/>
        <v>75000</v>
      </c>
      <c r="E12" s="10" t="s">
        <v>214</v>
      </c>
      <c r="F12" s="35">
        <f t="shared" si="2"/>
        <v>1</v>
      </c>
      <c r="G12" s="2"/>
    </row>
  </sheetData>
  <mergeCells count="1">
    <mergeCell ref="A1:G1"/>
  </mergeCells>
  <phoneticPr fontId="9" type="noConversion"/>
  <conditionalFormatting sqref="F4:F12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DBF74-E4C9-429F-A266-903ADD8F357A}">
  <dimension ref="A1:G12"/>
  <sheetViews>
    <sheetView workbookViewId="0">
      <selection activeCell="D20" sqref="D20"/>
    </sheetView>
  </sheetViews>
  <sheetFormatPr defaultRowHeight="14.25" x14ac:dyDescent="0.45"/>
  <cols>
    <col min="1" max="1" width="13.46484375" customWidth="1"/>
    <col min="6" max="6" width="16.796875" customWidth="1"/>
  </cols>
  <sheetData>
    <row r="1" spans="1:7" ht="14.25" customHeight="1" x14ac:dyDescent="0.45">
      <c r="A1" s="36" t="s">
        <v>112</v>
      </c>
      <c r="B1" s="36"/>
      <c r="C1" s="36"/>
      <c r="D1" s="36"/>
      <c r="E1" s="36"/>
      <c r="F1" s="36"/>
      <c r="G1" s="36"/>
    </row>
    <row r="2" spans="1:7" x14ac:dyDescent="0.45">
      <c r="A2" s="2"/>
      <c r="B2" s="2"/>
      <c r="C2" s="2"/>
      <c r="D2" s="2"/>
      <c r="E2" s="2"/>
      <c r="F2" s="2"/>
      <c r="G2" s="2"/>
    </row>
    <row r="3" spans="1:7" x14ac:dyDescent="0.45">
      <c r="A3" s="15" t="s">
        <v>113</v>
      </c>
      <c r="B3" s="15" t="s">
        <v>114</v>
      </c>
      <c r="C3" s="15"/>
      <c r="D3" s="15" t="s">
        <v>115</v>
      </c>
      <c r="E3" s="15"/>
      <c r="F3" s="15" t="s">
        <v>116</v>
      </c>
      <c r="G3" s="15"/>
    </row>
    <row r="4" spans="1:7" x14ac:dyDescent="0.45">
      <c r="A4" s="2" t="s">
        <v>117</v>
      </c>
      <c r="B4" s="10">
        <f>C4+0</f>
        <v>85000</v>
      </c>
      <c r="C4" s="10" t="s">
        <v>207</v>
      </c>
      <c r="D4" s="10">
        <f>E4+0</f>
        <v>94500</v>
      </c>
      <c r="E4" s="10" t="s">
        <v>215</v>
      </c>
      <c r="F4" s="26">
        <f>D4/B4</f>
        <v>1.111764705882353</v>
      </c>
      <c r="G4" s="2"/>
    </row>
    <row r="5" spans="1:7" x14ac:dyDescent="0.45">
      <c r="A5" s="2" t="s">
        <v>118</v>
      </c>
      <c r="B5" s="10">
        <f t="shared" ref="B5:B12" si="0">C5+0</f>
        <v>120000</v>
      </c>
      <c r="C5" s="10" t="s">
        <v>208</v>
      </c>
      <c r="D5" s="10">
        <f t="shared" ref="D5:D12" si="1">E5+0</f>
        <v>118000</v>
      </c>
      <c r="E5" s="10" t="s">
        <v>216</v>
      </c>
      <c r="F5" s="26">
        <f t="shared" ref="F5:F12" si="2">D5/B5</f>
        <v>0.98333333333333328</v>
      </c>
      <c r="G5" s="2"/>
    </row>
    <row r="6" spans="1:7" x14ac:dyDescent="0.45">
      <c r="A6" s="2" t="s">
        <v>119</v>
      </c>
      <c r="B6" s="10">
        <f t="shared" si="0"/>
        <v>100000</v>
      </c>
      <c r="C6" s="10" t="s">
        <v>209</v>
      </c>
      <c r="D6" s="10">
        <f t="shared" si="1"/>
        <v>107000</v>
      </c>
      <c r="E6" s="10" t="s">
        <v>217</v>
      </c>
      <c r="F6" s="26">
        <f t="shared" si="2"/>
        <v>1.07</v>
      </c>
      <c r="G6" s="2"/>
    </row>
    <row r="7" spans="1:7" ht="28.5" x14ac:dyDescent="0.45">
      <c r="A7" s="2" t="s">
        <v>120</v>
      </c>
      <c r="B7" s="10">
        <f t="shared" si="0"/>
        <v>65000</v>
      </c>
      <c r="C7" s="10" t="s">
        <v>210</v>
      </c>
      <c r="D7" s="10">
        <f t="shared" si="1"/>
        <v>29000</v>
      </c>
      <c r="E7" s="10" t="s">
        <v>218</v>
      </c>
      <c r="F7" s="26">
        <f t="shared" si="2"/>
        <v>0.44615384615384618</v>
      </c>
      <c r="G7" s="2"/>
    </row>
    <row r="8" spans="1:7" x14ac:dyDescent="0.45">
      <c r="A8" s="2" t="s">
        <v>121</v>
      </c>
      <c r="B8" s="10">
        <f t="shared" si="0"/>
        <v>50000</v>
      </c>
      <c r="C8" s="10" t="s">
        <v>211</v>
      </c>
      <c r="D8" s="10">
        <f t="shared" si="1"/>
        <v>67000</v>
      </c>
      <c r="E8" s="10" t="s">
        <v>219</v>
      </c>
      <c r="F8" s="26">
        <f t="shared" si="2"/>
        <v>1.34</v>
      </c>
      <c r="G8" s="2"/>
    </row>
    <row r="9" spans="1:7" x14ac:dyDescent="0.45">
      <c r="A9" s="2" t="s">
        <v>122</v>
      </c>
      <c r="B9" s="10">
        <f t="shared" si="0"/>
        <v>150000</v>
      </c>
      <c r="C9" s="10" t="s">
        <v>212</v>
      </c>
      <c r="D9" s="10">
        <f t="shared" si="1"/>
        <v>198000</v>
      </c>
      <c r="E9" s="10" t="s">
        <v>220</v>
      </c>
      <c r="F9" s="26">
        <f t="shared" si="2"/>
        <v>1.32</v>
      </c>
      <c r="G9" s="2"/>
    </row>
    <row r="10" spans="1:7" x14ac:dyDescent="0.45">
      <c r="A10" s="2" t="s">
        <v>123</v>
      </c>
      <c r="B10" s="10">
        <f t="shared" si="0"/>
        <v>95000</v>
      </c>
      <c r="C10" s="10" t="s">
        <v>213</v>
      </c>
      <c r="D10" s="10">
        <f t="shared" si="1"/>
        <v>124750</v>
      </c>
      <c r="E10" s="10" t="s">
        <v>221</v>
      </c>
      <c r="F10" s="26">
        <f t="shared" si="2"/>
        <v>1.3131578947368421</v>
      </c>
      <c r="G10" s="2"/>
    </row>
    <row r="11" spans="1:7" x14ac:dyDescent="0.45">
      <c r="A11" s="2" t="s">
        <v>124</v>
      </c>
      <c r="B11" s="10">
        <f t="shared" si="0"/>
        <v>95000</v>
      </c>
      <c r="C11" s="10" t="s">
        <v>213</v>
      </c>
      <c r="D11" s="10">
        <f t="shared" si="1"/>
        <v>94750</v>
      </c>
      <c r="E11" s="10" t="s">
        <v>222</v>
      </c>
      <c r="F11" s="26">
        <f t="shared" si="2"/>
        <v>0.99736842105263157</v>
      </c>
      <c r="G11" s="2"/>
    </row>
    <row r="12" spans="1:7" ht="28.5" x14ac:dyDescent="0.45">
      <c r="A12" s="2" t="s">
        <v>125</v>
      </c>
      <c r="B12" s="10">
        <f t="shared" si="0"/>
        <v>75000</v>
      </c>
      <c r="C12" s="10" t="s">
        <v>214</v>
      </c>
      <c r="D12" s="10">
        <f t="shared" si="1"/>
        <v>75000</v>
      </c>
      <c r="E12" s="10" t="s">
        <v>214</v>
      </c>
      <c r="F12" s="26">
        <f t="shared" si="2"/>
        <v>1</v>
      </c>
      <c r="G12" s="2"/>
    </row>
  </sheetData>
  <mergeCells count="1">
    <mergeCell ref="A1:G1"/>
  </mergeCells>
  <conditionalFormatting sqref="F4:F12">
    <cfRule type="iconSet" priority="1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Accountancy</vt:lpstr>
      <vt:lpstr>Dates formatted</vt:lpstr>
      <vt:lpstr>Pretty jugglers</vt:lpstr>
      <vt:lpstr>PART-TIME WORKERS</vt:lpstr>
      <vt:lpstr>colorful rollerster</vt:lpstr>
      <vt:lpstr>SALES FORMATTING</vt:lpstr>
      <vt:lpstr>STAY OUT OF THE RED LIGHT DISTR</vt:lpstr>
      <vt:lpstr>achieved</vt:lpstr>
      <vt:lpstr>target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Deepali Gupta</dc:creator>
  <cp:lastModifiedBy>gdeepali676@gmail.com</cp:lastModifiedBy>
  <dcterms:created xsi:type="dcterms:W3CDTF">2021-12-15T02:11:40Z</dcterms:created>
  <dcterms:modified xsi:type="dcterms:W3CDTF">2021-12-19T09:17:35Z</dcterms:modified>
</cp:coreProperties>
</file>