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yantripathi1/Desktop/"/>
    </mc:Choice>
  </mc:AlternateContent>
  <xr:revisionPtr revIDLastSave="0" documentId="13_ncr:1_{427C48D6-F9E2-A94F-8C96-9F602FDA4A42}" xr6:coauthVersionLast="47" xr6:coauthVersionMax="47" xr10:uidLastSave="{00000000-0000-0000-0000-000000000000}"/>
  <bookViews>
    <workbookView xWindow="40" yWindow="500" windowWidth="28660" windowHeight="15960" xr2:uid="{0468818D-0FDA-4140-9B8C-D58A74730B78}"/>
  </bookViews>
  <sheets>
    <sheet name="IALM 2012-2014" sheetId="6" r:id="rId1"/>
    <sheet name="Term Assurance - 30 years" sheetId="1" r:id="rId2"/>
    <sheet name="Term Assurance - 40 years" sheetId="3" r:id="rId3"/>
    <sheet name="Term Assurance - 50 years" sheetId="4" r:id="rId4"/>
    <sheet name="Graph" sheetId="5" r:id="rId5"/>
  </sheets>
  <definedNames>
    <definedName name="FIE">'Term Assurance - 30 years'!$P$4</definedName>
    <definedName name="FRE">'Term Assurance - 30 years'!$P$5</definedName>
    <definedName name="i" localSheetId="2">'Term Assurance - 40 years'!$F$3</definedName>
    <definedName name="i" localSheetId="3">'Term Assurance - 50 years'!$F$3</definedName>
    <definedName name="i">'Term Assurance - 30 years'!$F$3</definedName>
    <definedName name="IE_30">'Term Assurance - 30 years'!$J$4</definedName>
    <definedName name="IE_40" localSheetId="2">'Term Assurance - 40 years'!$J$4</definedName>
    <definedName name="IE_50" localSheetId="3">'Term Assurance - 50 years'!$J$4</definedName>
    <definedName name="m" localSheetId="2">'Term Assurance - 40 years'!$F$6</definedName>
    <definedName name="m" localSheetId="3">'Term Assurance - 50 years'!$F$6</definedName>
    <definedName name="m">'Term Assurance - 30 years'!$F$6</definedName>
    <definedName name="premium" localSheetId="2">'Term Assurance - 40 years'!$J$3</definedName>
    <definedName name="premium" localSheetId="3">'Term Assurance - 50 years'!$J$3</definedName>
    <definedName name="premium">'Term Assurance - 30 years'!$J$3</definedName>
    <definedName name="RE_30">'Term Assurance - 30 years'!$J$5</definedName>
    <definedName name="RE_40" localSheetId="2">'Term Assurance - 40 years'!$J$5</definedName>
    <definedName name="RE_50" localSheetId="3">'Term Assurance - 50 years'!$J$5</definedName>
    <definedName name="S" localSheetId="2">'Term Assurance - 40 years'!$F$5</definedName>
    <definedName name="S" localSheetId="3">'Term Assurance - 50 years'!$F$5</definedName>
    <definedName name="S">'Term Assurance - 30 years'!$F$5</definedName>
    <definedName name="v" localSheetId="2">'Term Assurance - 40 years'!$F$4</definedName>
    <definedName name="v" localSheetId="3">'Term Assurance - 50 years'!$F$4</definedName>
    <definedName name="v">'Term Assurance - 30 years'!$F$4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7" i="6" l="1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E10" i="4" s="1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E10" i="1"/>
  <c r="J5" i="4"/>
  <c r="J4" i="4"/>
  <c r="J5" i="1"/>
  <c r="J4" i="1"/>
  <c r="J5" i="3"/>
  <c r="J4" i="3"/>
  <c r="D45" i="5"/>
  <c r="D46" i="5"/>
  <c r="D47" i="5"/>
  <c r="D48" i="5"/>
  <c r="D49" i="5"/>
  <c r="D50" i="5"/>
  <c r="D51" i="5"/>
  <c r="D52" i="5"/>
  <c r="D53" i="5"/>
  <c r="D5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41" i="3"/>
  <c r="M42" i="3"/>
  <c r="M43" i="3"/>
  <c r="M44" i="3"/>
  <c r="M45" i="3"/>
  <c r="M46" i="3"/>
  <c r="M47" i="3"/>
  <c r="M48" i="3"/>
  <c r="M49" i="3"/>
  <c r="M50" i="3"/>
  <c r="N50" i="3"/>
  <c r="D44" i="5" s="1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10" i="1"/>
  <c r="I60" i="4"/>
  <c r="K60" i="4"/>
  <c r="B41" i="4"/>
  <c r="D41" i="4" s="1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C11" i="4"/>
  <c r="F4" i="4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11" i="3"/>
  <c r="C11" i="3"/>
  <c r="C12" i="3" s="1"/>
  <c r="C13" i="3" s="1"/>
  <c r="C14" i="3" s="1"/>
  <c r="F4" i="3"/>
  <c r="E10" i="3" l="1"/>
  <c r="B42" i="4"/>
  <c r="B43" i="4" s="1"/>
  <c r="M43" i="4" s="1"/>
  <c r="E11" i="4"/>
  <c r="F11" i="4" s="1"/>
  <c r="E13" i="3"/>
  <c r="F13" i="3" s="1"/>
  <c r="C15" i="3"/>
  <c r="E14" i="3"/>
  <c r="F14" i="3" s="1"/>
  <c r="E11" i="3"/>
  <c r="F11" i="3" s="1"/>
  <c r="E12" i="3"/>
  <c r="F12" i="3" s="1"/>
  <c r="F10" i="3"/>
  <c r="F10" i="4"/>
  <c r="C12" i="4"/>
  <c r="E12" i="4" s="1"/>
  <c r="M41" i="4"/>
  <c r="J60" i="4"/>
  <c r="D42" i="4" l="1"/>
  <c r="M42" i="4"/>
  <c r="D43" i="4"/>
  <c r="B44" i="4"/>
  <c r="B45" i="4" s="1"/>
  <c r="C16" i="3"/>
  <c r="E15" i="3"/>
  <c r="F15" i="3" s="1"/>
  <c r="C13" i="4"/>
  <c r="E13" i="4" s="1"/>
  <c r="F12" i="4"/>
  <c r="L60" i="4"/>
  <c r="N60" i="4"/>
  <c r="M44" i="4" l="1"/>
  <c r="D44" i="4"/>
  <c r="C17" i="3"/>
  <c r="E16" i="3"/>
  <c r="F16" i="3" s="1"/>
  <c r="C14" i="4"/>
  <c r="E14" i="4" s="1"/>
  <c r="F13" i="4"/>
  <c r="B46" i="4"/>
  <c r="D45" i="4"/>
  <c r="M45" i="4"/>
  <c r="E54" i="5"/>
  <c r="C18" i="3" l="1"/>
  <c r="E17" i="3"/>
  <c r="F17" i="3" s="1"/>
  <c r="C15" i="4"/>
  <c r="E15" i="4" s="1"/>
  <c r="F14" i="4"/>
  <c r="B47" i="4"/>
  <c r="M46" i="4"/>
  <c r="D46" i="4"/>
  <c r="C19" i="3" l="1"/>
  <c r="E18" i="3"/>
  <c r="F18" i="3" s="1"/>
  <c r="B48" i="4"/>
  <c r="M47" i="4"/>
  <c r="D47" i="4"/>
  <c r="C16" i="4"/>
  <c r="E16" i="4" s="1"/>
  <c r="F15" i="4"/>
  <c r="C20" i="3" l="1"/>
  <c r="E19" i="3"/>
  <c r="F19" i="3" s="1"/>
  <c r="C17" i="4"/>
  <c r="E17" i="4" s="1"/>
  <c r="F16" i="4"/>
  <c r="B49" i="4"/>
  <c r="D48" i="4"/>
  <c r="M48" i="4"/>
  <c r="C21" i="3" l="1"/>
  <c r="E20" i="3"/>
  <c r="F20" i="3" s="1"/>
  <c r="B50" i="4"/>
  <c r="D49" i="4"/>
  <c r="M49" i="4"/>
  <c r="C18" i="4"/>
  <c r="E18" i="4" s="1"/>
  <c r="F17" i="4"/>
  <c r="C22" i="3" l="1"/>
  <c r="E21" i="3"/>
  <c r="F21" i="3" s="1"/>
  <c r="C19" i="4"/>
  <c r="E19" i="4" s="1"/>
  <c r="F18" i="4"/>
  <c r="M50" i="4"/>
  <c r="D50" i="4"/>
  <c r="B51" i="4"/>
  <c r="C23" i="3" l="1"/>
  <c r="E22" i="3"/>
  <c r="F22" i="3" s="1"/>
  <c r="B52" i="4"/>
  <c r="D51" i="4"/>
  <c r="M51" i="4"/>
  <c r="C20" i="4"/>
  <c r="E20" i="4" s="1"/>
  <c r="F19" i="4"/>
  <c r="C24" i="3" l="1"/>
  <c r="E23" i="3"/>
  <c r="F23" i="3" s="1"/>
  <c r="C21" i="4"/>
  <c r="E21" i="4" s="1"/>
  <c r="F20" i="4"/>
  <c r="M52" i="4"/>
  <c r="D52" i="4"/>
  <c r="B53" i="4"/>
  <c r="C25" i="3" l="1"/>
  <c r="E24" i="3"/>
  <c r="F24" i="3" s="1"/>
  <c r="M53" i="4"/>
  <c r="D53" i="4"/>
  <c r="B54" i="4"/>
  <c r="C22" i="4"/>
  <c r="E22" i="4" s="1"/>
  <c r="F21" i="4"/>
  <c r="C26" i="3" l="1"/>
  <c r="E25" i="3"/>
  <c r="F25" i="3" s="1"/>
  <c r="C23" i="4"/>
  <c r="E23" i="4" s="1"/>
  <c r="F22" i="4"/>
  <c r="B55" i="4"/>
  <c r="M54" i="4"/>
  <c r="D54" i="4"/>
  <c r="C27" i="3" l="1"/>
  <c r="E26" i="3"/>
  <c r="F26" i="3" s="1"/>
  <c r="B56" i="4"/>
  <c r="M55" i="4"/>
  <c r="D55" i="4"/>
  <c r="C24" i="4"/>
  <c r="E24" i="4" s="1"/>
  <c r="F23" i="4"/>
  <c r="C28" i="3" l="1"/>
  <c r="E27" i="3"/>
  <c r="F27" i="3" s="1"/>
  <c r="C25" i="4"/>
  <c r="E25" i="4" s="1"/>
  <c r="F24" i="4"/>
  <c r="B57" i="4"/>
  <c r="M56" i="4"/>
  <c r="D56" i="4"/>
  <c r="C29" i="3" l="1"/>
  <c r="E28" i="3"/>
  <c r="F28" i="3" s="1"/>
  <c r="B58" i="4"/>
  <c r="M57" i="4"/>
  <c r="D57" i="4"/>
  <c r="C26" i="4"/>
  <c r="E26" i="4" s="1"/>
  <c r="F25" i="4"/>
  <c r="C30" i="3" l="1"/>
  <c r="E29" i="3"/>
  <c r="F29" i="3" s="1"/>
  <c r="B59" i="4"/>
  <c r="M58" i="4"/>
  <c r="D58" i="4"/>
  <c r="C27" i="4"/>
  <c r="E27" i="4" s="1"/>
  <c r="F26" i="4"/>
  <c r="C31" i="3" l="1"/>
  <c r="E30" i="3"/>
  <c r="F30" i="3" s="1"/>
  <c r="C28" i="4"/>
  <c r="E28" i="4" s="1"/>
  <c r="F27" i="4"/>
  <c r="B60" i="4"/>
  <c r="M59" i="4"/>
  <c r="D59" i="4"/>
  <c r="C32" i="3" l="1"/>
  <c r="E31" i="3"/>
  <c r="F31" i="3" s="1"/>
  <c r="M60" i="4"/>
  <c r="D60" i="4"/>
  <c r="C29" i="4"/>
  <c r="E29" i="4" s="1"/>
  <c r="F28" i="4"/>
  <c r="C33" i="3" l="1"/>
  <c r="E32" i="3"/>
  <c r="F32" i="3" s="1"/>
  <c r="C30" i="4"/>
  <c r="E30" i="4" s="1"/>
  <c r="F29" i="4"/>
  <c r="C34" i="3" l="1"/>
  <c r="E33" i="3"/>
  <c r="F33" i="3" s="1"/>
  <c r="C31" i="4"/>
  <c r="E31" i="4" s="1"/>
  <c r="F30" i="4"/>
  <c r="C35" i="3" l="1"/>
  <c r="E34" i="3"/>
  <c r="F34" i="3" s="1"/>
  <c r="C32" i="4"/>
  <c r="E32" i="4" s="1"/>
  <c r="F31" i="4"/>
  <c r="C36" i="3" l="1"/>
  <c r="E35" i="3"/>
  <c r="F35" i="3" s="1"/>
  <c r="C33" i="4"/>
  <c r="E33" i="4" s="1"/>
  <c r="F32" i="4"/>
  <c r="C37" i="3" l="1"/>
  <c r="E36" i="3"/>
  <c r="F36" i="3" s="1"/>
  <c r="C34" i="4"/>
  <c r="E34" i="4" s="1"/>
  <c r="F33" i="4"/>
  <c r="C38" i="3" l="1"/>
  <c r="E37" i="3"/>
  <c r="F37" i="3" s="1"/>
  <c r="C35" i="4"/>
  <c r="E35" i="4" s="1"/>
  <c r="F34" i="4"/>
  <c r="C39" i="3" l="1"/>
  <c r="E38" i="3"/>
  <c r="F38" i="3" s="1"/>
  <c r="C36" i="4"/>
  <c r="E36" i="4" s="1"/>
  <c r="F35" i="4"/>
  <c r="C40" i="3" l="1"/>
  <c r="E39" i="3"/>
  <c r="F39" i="3" s="1"/>
  <c r="C37" i="4"/>
  <c r="E37" i="4" s="1"/>
  <c r="F36" i="4"/>
  <c r="E40" i="3" l="1"/>
  <c r="F40" i="3" s="1"/>
  <c r="C41" i="3"/>
  <c r="C38" i="4"/>
  <c r="E38" i="4" s="1"/>
  <c r="F37" i="4"/>
  <c r="E41" i="3" l="1"/>
  <c r="F41" i="3" s="1"/>
  <c r="C42" i="3"/>
  <c r="C39" i="4"/>
  <c r="E39" i="4" s="1"/>
  <c r="F38" i="4"/>
  <c r="E42" i="3" l="1"/>
  <c r="F42" i="3" s="1"/>
  <c r="C43" i="3"/>
  <c r="C40" i="4"/>
  <c r="E40" i="4" s="1"/>
  <c r="F39" i="4"/>
  <c r="E43" i="3" l="1"/>
  <c r="F43" i="3" s="1"/>
  <c r="C44" i="3"/>
  <c r="F40" i="4"/>
  <c r="C41" i="4"/>
  <c r="E41" i="4" s="1"/>
  <c r="E44" i="3" l="1"/>
  <c r="F44" i="3" s="1"/>
  <c r="C45" i="3"/>
  <c r="C42" i="4"/>
  <c r="E42" i="4" s="1"/>
  <c r="F41" i="4"/>
  <c r="E45" i="3" l="1"/>
  <c r="F45" i="3" s="1"/>
  <c r="C46" i="3"/>
  <c r="C43" i="4"/>
  <c r="E43" i="4" s="1"/>
  <c r="F42" i="4"/>
  <c r="E46" i="3" l="1"/>
  <c r="F46" i="3" s="1"/>
  <c r="C47" i="3"/>
  <c r="F43" i="4"/>
  <c r="C44" i="4"/>
  <c r="E44" i="4" s="1"/>
  <c r="E47" i="3" l="1"/>
  <c r="F47" i="3" s="1"/>
  <c r="C48" i="3"/>
  <c r="C45" i="4"/>
  <c r="E45" i="4" s="1"/>
  <c r="F44" i="4"/>
  <c r="E48" i="3" l="1"/>
  <c r="F48" i="3" s="1"/>
  <c r="C49" i="3"/>
  <c r="C46" i="4"/>
  <c r="E46" i="4" s="1"/>
  <c r="F45" i="4"/>
  <c r="E49" i="3" l="1"/>
  <c r="C50" i="3"/>
  <c r="E50" i="3" s="1"/>
  <c r="C47" i="4"/>
  <c r="E47" i="4" s="1"/>
  <c r="F46" i="4"/>
  <c r="F50" i="3" l="1"/>
  <c r="O50" i="3"/>
  <c r="G49" i="3"/>
  <c r="F49" i="3"/>
  <c r="H49" i="3" s="1"/>
  <c r="C48" i="4"/>
  <c r="E48" i="4" s="1"/>
  <c r="F47" i="4"/>
  <c r="I49" i="3" l="1"/>
  <c r="H48" i="3"/>
  <c r="G48" i="3"/>
  <c r="K49" i="3"/>
  <c r="J49" i="3"/>
  <c r="C49" i="4"/>
  <c r="E49" i="4" s="1"/>
  <c r="F48" i="4"/>
  <c r="N49" i="3" l="1"/>
  <c r="D43" i="5" s="1"/>
  <c r="L49" i="3"/>
  <c r="G47" i="3"/>
  <c r="K48" i="3"/>
  <c r="J48" i="3"/>
  <c r="I48" i="3"/>
  <c r="H47" i="3"/>
  <c r="C50" i="4"/>
  <c r="E50" i="4" s="1"/>
  <c r="F49" i="4"/>
  <c r="O49" i="3" l="1"/>
  <c r="L48" i="3"/>
  <c r="G46" i="3"/>
  <c r="K47" i="3"/>
  <c r="J47" i="3"/>
  <c r="N48" i="3"/>
  <c r="I47" i="3"/>
  <c r="H46" i="3"/>
  <c r="C51" i="4"/>
  <c r="E51" i="4" s="1"/>
  <c r="F50" i="4"/>
  <c r="L47" i="3" l="1"/>
  <c r="D42" i="5"/>
  <c r="O48" i="3"/>
  <c r="I46" i="3"/>
  <c r="H45" i="3"/>
  <c r="N47" i="3"/>
  <c r="D41" i="5" s="1"/>
  <c r="K46" i="3"/>
  <c r="J46" i="3"/>
  <c r="G45" i="3"/>
  <c r="F51" i="4"/>
  <c r="C52" i="4"/>
  <c r="E52" i="4" s="1"/>
  <c r="L46" i="3" l="1"/>
  <c r="O47" i="3"/>
  <c r="I45" i="3"/>
  <c r="H44" i="3"/>
  <c r="N46" i="3"/>
  <c r="J45" i="3"/>
  <c r="G44" i="3"/>
  <c r="K45" i="3"/>
  <c r="C53" i="4"/>
  <c r="E53" i="4" s="1"/>
  <c r="F52" i="4"/>
  <c r="N45" i="3" l="1"/>
  <c r="O45" i="3" s="1"/>
  <c r="O46" i="3"/>
  <c r="D40" i="5"/>
  <c r="J44" i="3"/>
  <c r="G43" i="3"/>
  <c r="K44" i="3"/>
  <c r="L45" i="3"/>
  <c r="I44" i="3"/>
  <c r="H43" i="3"/>
  <c r="C54" i="4"/>
  <c r="E54" i="4" s="1"/>
  <c r="F53" i="4"/>
  <c r="D39" i="5" l="1"/>
  <c r="N44" i="3"/>
  <c r="D38" i="5" s="1"/>
  <c r="L44" i="3"/>
  <c r="I43" i="3"/>
  <c r="H42" i="3"/>
  <c r="K43" i="3"/>
  <c r="G42" i="3"/>
  <c r="J43" i="3"/>
  <c r="C55" i="4"/>
  <c r="E55" i="4" s="1"/>
  <c r="F54" i="4"/>
  <c r="O44" i="3" l="1"/>
  <c r="N43" i="3"/>
  <c r="J42" i="3"/>
  <c r="G41" i="3"/>
  <c r="K42" i="3"/>
  <c r="L43" i="3"/>
  <c r="I42" i="3"/>
  <c r="H41" i="3"/>
  <c r="C56" i="4"/>
  <c r="E56" i="4" s="1"/>
  <c r="F55" i="4"/>
  <c r="N42" i="3" l="1"/>
  <c r="D36" i="5" s="1"/>
  <c r="L42" i="3"/>
  <c r="I41" i="3"/>
  <c r="H40" i="3"/>
  <c r="J41" i="3"/>
  <c r="G40" i="3"/>
  <c r="K41" i="3"/>
  <c r="D37" i="5"/>
  <c r="O42" i="3"/>
  <c r="O43" i="3"/>
  <c r="C57" i="4"/>
  <c r="E57" i="4" s="1"/>
  <c r="F56" i="4"/>
  <c r="L41" i="3" l="1"/>
  <c r="N41" i="3"/>
  <c r="J40" i="3"/>
  <c r="G39" i="3"/>
  <c r="K40" i="3"/>
  <c r="I40" i="3"/>
  <c r="H39" i="3"/>
  <c r="C58" i="4"/>
  <c r="E58" i="4" s="1"/>
  <c r="F57" i="4"/>
  <c r="L40" i="3" l="1"/>
  <c r="K39" i="3"/>
  <c r="G38" i="3"/>
  <c r="J39" i="3"/>
  <c r="I39" i="3"/>
  <c r="H38" i="3"/>
  <c r="N40" i="3"/>
  <c r="D35" i="5"/>
  <c r="O41" i="3"/>
  <c r="C59" i="4"/>
  <c r="E59" i="4" s="1"/>
  <c r="F58" i="4"/>
  <c r="L39" i="3" l="1"/>
  <c r="N39" i="3"/>
  <c r="O39" i="3" s="1"/>
  <c r="O40" i="3"/>
  <c r="D34" i="5"/>
  <c r="J38" i="3"/>
  <c r="G37" i="3"/>
  <c r="K38" i="3"/>
  <c r="I38" i="3"/>
  <c r="H37" i="3"/>
  <c r="C60" i="4"/>
  <c r="E60" i="4" s="1"/>
  <c r="L38" i="3" l="1"/>
  <c r="J37" i="3"/>
  <c r="K37" i="3"/>
  <c r="G36" i="3"/>
  <c r="I37" i="3"/>
  <c r="H36" i="3"/>
  <c r="D33" i="5"/>
  <c r="N38" i="3"/>
  <c r="O38" i="3" s="1"/>
  <c r="F59" i="4"/>
  <c r="H59" i="4" s="1"/>
  <c r="G59" i="4"/>
  <c r="F60" i="4"/>
  <c r="O60" i="4"/>
  <c r="N37" i="3" l="1"/>
  <c r="D31" i="5" s="1"/>
  <c r="L37" i="3"/>
  <c r="D32" i="5"/>
  <c r="G35" i="3"/>
  <c r="J36" i="3"/>
  <c r="K36" i="3"/>
  <c r="H35" i="3"/>
  <c r="I36" i="3"/>
  <c r="G58" i="4"/>
  <c r="K59" i="4"/>
  <c r="J59" i="4"/>
  <c r="I59" i="4"/>
  <c r="H58" i="4"/>
  <c r="O37" i="3" l="1"/>
  <c r="N36" i="3"/>
  <c r="J35" i="3"/>
  <c r="G34" i="3"/>
  <c r="K35" i="3"/>
  <c r="H34" i="3"/>
  <c r="I35" i="3"/>
  <c r="L36" i="3"/>
  <c r="N59" i="4"/>
  <c r="O59" i="4" s="1"/>
  <c r="L59" i="4"/>
  <c r="I58" i="4"/>
  <c r="H57" i="4"/>
  <c r="G57" i="4"/>
  <c r="K58" i="4"/>
  <c r="J58" i="4"/>
  <c r="K40" i="1"/>
  <c r="I40" i="1"/>
  <c r="L35" i="3" l="1"/>
  <c r="G33" i="3"/>
  <c r="K34" i="3"/>
  <c r="J34" i="3"/>
  <c r="N35" i="3"/>
  <c r="I34" i="3"/>
  <c r="H33" i="3"/>
  <c r="O36" i="3"/>
  <c r="D30" i="5"/>
  <c r="E53" i="5"/>
  <c r="L58" i="4"/>
  <c r="J57" i="4"/>
  <c r="K57" i="4"/>
  <c r="G56" i="4"/>
  <c r="I57" i="4"/>
  <c r="H56" i="4"/>
  <c r="N58" i="4"/>
  <c r="F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C11" i="1"/>
  <c r="F10" i="1"/>
  <c r="L34" i="3" l="1"/>
  <c r="O35" i="3"/>
  <c r="D29" i="5"/>
  <c r="I33" i="3"/>
  <c r="H32" i="3"/>
  <c r="N34" i="3"/>
  <c r="K33" i="3"/>
  <c r="J33" i="3"/>
  <c r="G32" i="3"/>
  <c r="L57" i="4"/>
  <c r="N57" i="4"/>
  <c r="O57" i="4" s="1"/>
  <c r="E52" i="5"/>
  <c r="O58" i="4"/>
  <c r="G55" i="4"/>
  <c r="K56" i="4"/>
  <c r="J56" i="4"/>
  <c r="I56" i="4"/>
  <c r="H55" i="4"/>
  <c r="C12" i="1"/>
  <c r="E11" i="1"/>
  <c r="F11" i="1" s="1"/>
  <c r="J40" i="1"/>
  <c r="L33" i="3" l="1"/>
  <c r="O34" i="3"/>
  <c r="D28" i="5"/>
  <c r="J32" i="3"/>
  <c r="K32" i="3"/>
  <c r="G31" i="3"/>
  <c r="I32" i="3"/>
  <c r="H31" i="3"/>
  <c r="N33" i="3"/>
  <c r="D27" i="5" s="1"/>
  <c r="L56" i="4"/>
  <c r="N56" i="4"/>
  <c r="O56" i="4" s="1"/>
  <c r="I55" i="4"/>
  <c r="H54" i="4"/>
  <c r="J55" i="4"/>
  <c r="G54" i="4"/>
  <c r="K55" i="4"/>
  <c r="E51" i="5"/>
  <c r="C13" i="1"/>
  <c r="E12" i="1"/>
  <c r="F12" i="1" s="1"/>
  <c r="L40" i="1"/>
  <c r="N40" i="1"/>
  <c r="L32" i="3" l="1"/>
  <c r="H30" i="3"/>
  <c r="I31" i="3"/>
  <c r="N32" i="3"/>
  <c r="O33" i="3"/>
  <c r="G30" i="3"/>
  <c r="K31" i="3"/>
  <c r="J31" i="3"/>
  <c r="L55" i="4"/>
  <c r="N55" i="4"/>
  <c r="O55" i="4" s="1"/>
  <c r="J54" i="4"/>
  <c r="G53" i="4"/>
  <c r="K54" i="4"/>
  <c r="I54" i="4"/>
  <c r="H53" i="4"/>
  <c r="E50" i="5"/>
  <c r="C14" i="1"/>
  <c r="E13" i="1"/>
  <c r="F13" i="1" s="1"/>
  <c r="C34" i="5"/>
  <c r="L31" i="3" l="1"/>
  <c r="I30" i="3"/>
  <c r="H29" i="3"/>
  <c r="O32" i="3"/>
  <c r="D26" i="5"/>
  <c r="N31" i="3"/>
  <c r="K30" i="3"/>
  <c r="J30" i="3"/>
  <c r="G29" i="3"/>
  <c r="E49" i="5"/>
  <c r="N54" i="4"/>
  <c r="E48" i="5" s="1"/>
  <c r="L54" i="4"/>
  <c r="G52" i="4"/>
  <c r="K53" i="4"/>
  <c r="J53" i="4"/>
  <c r="I53" i="4"/>
  <c r="H52" i="4"/>
  <c r="C15" i="1"/>
  <c r="E14" i="1"/>
  <c r="F14" i="1" s="1"/>
  <c r="L30" i="3" l="1"/>
  <c r="N30" i="3"/>
  <c r="O30" i="3" s="1"/>
  <c r="D25" i="5"/>
  <c r="H28" i="3"/>
  <c r="I29" i="3"/>
  <c r="J29" i="3"/>
  <c r="K29" i="3"/>
  <c r="G28" i="3"/>
  <c r="O31" i="3"/>
  <c r="O54" i="4"/>
  <c r="L53" i="4"/>
  <c r="G51" i="4"/>
  <c r="K52" i="4"/>
  <c r="J52" i="4"/>
  <c r="N53" i="4"/>
  <c r="I52" i="4"/>
  <c r="H51" i="4"/>
  <c r="C16" i="1"/>
  <c r="E15" i="1"/>
  <c r="F15" i="1" s="1"/>
  <c r="L29" i="3" l="1"/>
  <c r="J28" i="3"/>
  <c r="G27" i="3"/>
  <c r="K28" i="3"/>
  <c r="I28" i="3"/>
  <c r="H27" i="3"/>
  <c r="N29" i="3"/>
  <c r="D23" i="5" s="1"/>
  <c r="D24" i="5"/>
  <c r="E47" i="5"/>
  <c r="O53" i="4"/>
  <c r="I51" i="4"/>
  <c r="H50" i="4"/>
  <c r="L52" i="4"/>
  <c r="N52" i="4"/>
  <c r="O52" i="4" s="1"/>
  <c r="G50" i="4"/>
  <c r="J51" i="4"/>
  <c r="K51" i="4"/>
  <c r="C17" i="1"/>
  <c r="E16" i="1"/>
  <c r="F16" i="1" s="1"/>
  <c r="I27" i="3" l="1"/>
  <c r="H26" i="3"/>
  <c r="O29" i="3"/>
  <c r="N28" i="3"/>
  <c r="L28" i="3"/>
  <c r="G26" i="3"/>
  <c r="J27" i="3"/>
  <c r="K27" i="3"/>
  <c r="L51" i="4"/>
  <c r="N51" i="4"/>
  <c r="O51" i="4" s="1"/>
  <c r="J50" i="4"/>
  <c r="G49" i="4"/>
  <c r="K50" i="4"/>
  <c r="E46" i="5"/>
  <c r="I50" i="4"/>
  <c r="H49" i="4"/>
  <c r="C18" i="1"/>
  <c r="E17" i="1"/>
  <c r="F17" i="1" s="1"/>
  <c r="N27" i="3" l="1"/>
  <c r="D21" i="5" s="1"/>
  <c r="O28" i="3"/>
  <c r="D22" i="5"/>
  <c r="L27" i="3"/>
  <c r="G25" i="3"/>
  <c r="K26" i="3"/>
  <c r="J26" i="3"/>
  <c r="I26" i="3"/>
  <c r="H25" i="3"/>
  <c r="L50" i="4"/>
  <c r="N50" i="4"/>
  <c r="O50" i="4" s="1"/>
  <c r="G48" i="4"/>
  <c r="K49" i="4"/>
  <c r="J49" i="4"/>
  <c r="I49" i="4"/>
  <c r="H48" i="4"/>
  <c r="E45" i="5"/>
  <c r="C19" i="1"/>
  <c r="E18" i="1"/>
  <c r="F18" i="1" s="1"/>
  <c r="O27" i="3" l="1"/>
  <c r="L26" i="3"/>
  <c r="G24" i="3"/>
  <c r="J25" i="3"/>
  <c r="K25" i="3"/>
  <c r="N26" i="3"/>
  <c r="H24" i="3"/>
  <c r="I25" i="3"/>
  <c r="L49" i="4"/>
  <c r="N49" i="4"/>
  <c r="O49" i="4" s="1"/>
  <c r="K48" i="4"/>
  <c r="J48" i="4"/>
  <c r="G47" i="4"/>
  <c r="I48" i="4"/>
  <c r="H47" i="4"/>
  <c r="E44" i="5"/>
  <c r="C20" i="1"/>
  <c r="E19" i="1"/>
  <c r="F19" i="1" s="1"/>
  <c r="L25" i="3" l="1"/>
  <c r="N25" i="3"/>
  <c r="G23" i="3"/>
  <c r="K24" i="3"/>
  <c r="J24" i="3"/>
  <c r="D20" i="5"/>
  <c r="O26" i="3"/>
  <c r="I24" i="3"/>
  <c r="H23" i="3"/>
  <c r="L48" i="4"/>
  <c r="N48" i="4"/>
  <c r="E42" i="5" s="1"/>
  <c r="G46" i="4"/>
  <c r="J47" i="4"/>
  <c r="K47" i="4"/>
  <c r="I47" i="4"/>
  <c r="H46" i="4"/>
  <c r="E43" i="5"/>
  <c r="C21" i="1"/>
  <c r="E20" i="1"/>
  <c r="F20" i="1" s="1"/>
  <c r="N24" i="3" l="1"/>
  <c r="D18" i="5" s="1"/>
  <c r="O25" i="3"/>
  <c r="D19" i="5"/>
  <c r="I23" i="3"/>
  <c r="H22" i="3"/>
  <c r="L24" i="3"/>
  <c r="J23" i="3"/>
  <c r="K23" i="3"/>
  <c r="G22" i="3"/>
  <c r="O48" i="4"/>
  <c r="L47" i="4"/>
  <c r="I46" i="4"/>
  <c r="H45" i="4"/>
  <c r="N47" i="4"/>
  <c r="G45" i="4"/>
  <c r="K46" i="4"/>
  <c r="J46" i="4"/>
  <c r="C22" i="1"/>
  <c r="E21" i="1"/>
  <c r="F21" i="1" s="1"/>
  <c r="L23" i="3" l="1"/>
  <c r="O24" i="3"/>
  <c r="J22" i="3"/>
  <c r="K22" i="3"/>
  <c r="G21" i="3"/>
  <c r="H21" i="3"/>
  <c r="I22" i="3"/>
  <c r="N23" i="3"/>
  <c r="L46" i="4"/>
  <c r="J45" i="4"/>
  <c r="G44" i="4"/>
  <c r="K45" i="4"/>
  <c r="E41" i="5"/>
  <c r="O47" i="4"/>
  <c r="I45" i="4"/>
  <c r="H44" i="4"/>
  <c r="N46" i="4"/>
  <c r="C23" i="1"/>
  <c r="E22" i="1"/>
  <c r="F22" i="1" s="1"/>
  <c r="L22" i="3" l="1"/>
  <c r="N22" i="3"/>
  <c r="H20" i="3"/>
  <c r="I21" i="3"/>
  <c r="K21" i="3"/>
  <c r="J21" i="3"/>
  <c r="G20" i="3"/>
  <c r="D17" i="5"/>
  <c r="O23" i="3"/>
  <c r="E40" i="5"/>
  <c r="N45" i="4"/>
  <c r="O45" i="4" s="1"/>
  <c r="L45" i="4"/>
  <c r="K44" i="4"/>
  <c r="J44" i="4"/>
  <c r="G43" i="4"/>
  <c r="O46" i="4"/>
  <c r="I44" i="4"/>
  <c r="H43" i="4"/>
  <c r="C24" i="1"/>
  <c r="E23" i="1"/>
  <c r="F23" i="1" s="1"/>
  <c r="D16" i="5" l="1"/>
  <c r="O22" i="3"/>
  <c r="N21" i="3"/>
  <c r="D15" i="5" s="1"/>
  <c r="L21" i="3"/>
  <c r="J20" i="3"/>
  <c r="G19" i="3"/>
  <c r="K20" i="3"/>
  <c r="I20" i="3"/>
  <c r="H19" i="3"/>
  <c r="I43" i="4"/>
  <c r="H42" i="4"/>
  <c r="K43" i="4"/>
  <c r="G42" i="4"/>
  <c r="J43" i="4"/>
  <c r="E39" i="5"/>
  <c r="N44" i="4"/>
  <c r="L44" i="4"/>
  <c r="C25" i="1"/>
  <c r="E24" i="1"/>
  <c r="F24" i="1" s="1"/>
  <c r="L20" i="3" l="1"/>
  <c r="I19" i="3"/>
  <c r="H18" i="3"/>
  <c r="O21" i="3"/>
  <c r="K19" i="3"/>
  <c r="J19" i="3"/>
  <c r="G18" i="3"/>
  <c r="N20" i="3"/>
  <c r="E38" i="5"/>
  <c r="G41" i="4"/>
  <c r="K42" i="4"/>
  <c r="J42" i="4"/>
  <c r="O44" i="4"/>
  <c r="L43" i="4"/>
  <c r="I42" i="4"/>
  <c r="H41" i="4"/>
  <c r="N43" i="4"/>
  <c r="C26" i="1"/>
  <c r="E25" i="1"/>
  <c r="F25" i="1" s="1"/>
  <c r="L19" i="3" l="1"/>
  <c r="O20" i="3"/>
  <c r="D14" i="5"/>
  <c r="G17" i="3"/>
  <c r="J18" i="3"/>
  <c r="K18" i="3"/>
  <c r="I18" i="3"/>
  <c r="H17" i="3"/>
  <c r="N19" i="3"/>
  <c r="L42" i="4"/>
  <c r="N42" i="4"/>
  <c r="O42" i="4" s="1"/>
  <c r="K41" i="4"/>
  <c r="J41" i="4"/>
  <c r="G40" i="4"/>
  <c r="E37" i="5"/>
  <c r="O43" i="4"/>
  <c r="I41" i="4"/>
  <c r="H40" i="4"/>
  <c r="C27" i="1"/>
  <c r="E26" i="1"/>
  <c r="F26" i="1" s="1"/>
  <c r="O19" i="3" l="1"/>
  <c r="D13" i="5"/>
  <c r="I17" i="3"/>
  <c r="H16" i="3"/>
  <c r="N18" i="3"/>
  <c r="O18" i="3" s="1"/>
  <c r="K17" i="3"/>
  <c r="J17" i="3"/>
  <c r="G16" i="3"/>
  <c r="L18" i="3"/>
  <c r="N41" i="4"/>
  <c r="E35" i="5" s="1"/>
  <c r="I40" i="4"/>
  <c r="H39" i="4"/>
  <c r="K40" i="4"/>
  <c r="G39" i="4"/>
  <c r="J40" i="4"/>
  <c r="L41" i="4"/>
  <c r="E36" i="5"/>
  <c r="C28" i="1"/>
  <c r="E27" i="1"/>
  <c r="F27" i="1" s="1"/>
  <c r="L17" i="3" l="1"/>
  <c r="D12" i="5"/>
  <c r="N17" i="3"/>
  <c r="K16" i="3"/>
  <c r="J16" i="3"/>
  <c r="G15" i="3"/>
  <c r="I16" i="3"/>
  <c r="H15" i="3"/>
  <c r="O41" i="4"/>
  <c r="L40" i="4"/>
  <c r="I39" i="4"/>
  <c r="H38" i="4"/>
  <c r="N40" i="4"/>
  <c r="G38" i="4"/>
  <c r="J39" i="4"/>
  <c r="K39" i="4"/>
  <c r="C29" i="1"/>
  <c r="E28" i="1"/>
  <c r="F28" i="1" s="1"/>
  <c r="N16" i="3" l="1"/>
  <c r="D10" i="5" s="1"/>
  <c r="D11" i="5"/>
  <c r="K15" i="3"/>
  <c r="J15" i="3"/>
  <c r="G14" i="3"/>
  <c r="O17" i="3"/>
  <c r="H14" i="3"/>
  <c r="I15" i="3"/>
  <c r="L16" i="3"/>
  <c r="L39" i="4"/>
  <c r="K38" i="4"/>
  <c r="G37" i="4"/>
  <c r="J38" i="4"/>
  <c r="I38" i="4"/>
  <c r="H37" i="4"/>
  <c r="E34" i="5"/>
  <c r="O40" i="4"/>
  <c r="N39" i="4"/>
  <c r="O39" i="4" s="1"/>
  <c r="C30" i="1"/>
  <c r="E29" i="1"/>
  <c r="F29" i="1" s="1"/>
  <c r="N15" i="3" l="1"/>
  <c r="D9" i="5" s="1"/>
  <c r="O16" i="3"/>
  <c r="L15" i="3"/>
  <c r="H13" i="3"/>
  <c r="I14" i="3"/>
  <c r="J14" i="3"/>
  <c r="G13" i="3"/>
  <c r="K14" i="3"/>
  <c r="O15" i="3"/>
  <c r="N38" i="4"/>
  <c r="E32" i="5" s="1"/>
  <c r="J37" i="4"/>
  <c r="G36" i="4"/>
  <c r="K37" i="4"/>
  <c r="E33" i="5"/>
  <c r="I37" i="4"/>
  <c r="H36" i="4"/>
  <c r="L38" i="4"/>
  <c r="C31" i="1"/>
  <c r="E30" i="1"/>
  <c r="F30" i="1" s="1"/>
  <c r="N14" i="3" l="1"/>
  <c r="D8" i="5" s="1"/>
  <c r="J13" i="3"/>
  <c r="G12" i="3"/>
  <c r="K13" i="3"/>
  <c r="L14" i="3"/>
  <c r="H12" i="3"/>
  <c r="I13" i="3"/>
  <c r="N37" i="4"/>
  <c r="E31" i="5" s="1"/>
  <c r="O38" i="4"/>
  <c r="L37" i="4"/>
  <c r="K36" i="4"/>
  <c r="G35" i="4"/>
  <c r="J36" i="4"/>
  <c r="I36" i="4"/>
  <c r="H35" i="4"/>
  <c r="C32" i="1"/>
  <c r="E31" i="1"/>
  <c r="F31" i="1" s="1"/>
  <c r="O14" i="3" l="1"/>
  <c r="L13" i="3"/>
  <c r="H11" i="3"/>
  <c r="I12" i="3"/>
  <c r="G11" i="3"/>
  <c r="K12" i="3"/>
  <c r="J12" i="3"/>
  <c r="N13" i="3"/>
  <c r="O37" i="4"/>
  <c r="N36" i="4"/>
  <c r="E30" i="5" s="1"/>
  <c r="I35" i="4"/>
  <c r="H34" i="4"/>
  <c r="L36" i="4"/>
  <c r="J35" i="4"/>
  <c r="K35" i="4"/>
  <c r="G34" i="4"/>
  <c r="C33" i="1"/>
  <c r="E32" i="1"/>
  <c r="F32" i="1" s="1"/>
  <c r="D7" i="5" l="1"/>
  <c r="O13" i="3"/>
  <c r="H10" i="3"/>
  <c r="I10" i="3" s="1"/>
  <c r="I11" i="3"/>
  <c r="L12" i="3"/>
  <c r="K11" i="3"/>
  <c r="J11" i="3"/>
  <c r="G10" i="3"/>
  <c r="N12" i="3"/>
  <c r="O36" i="4"/>
  <c r="N35" i="4"/>
  <c r="G33" i="4"/>
  <c r="J34" i="4"/>
  <c r="K34" i="4"/>
  <c r="L35" i="4"/>
  <c r="I34" i="4"/>
  <c r="H33" i="4"/>
  <c r="C34" i="1"/>
  <c r="E33" i="1"/>
  <c r="F33" i="1" s="1"/>
  <c r="N11" i="3" l="1"/>
  <c r="O11" i="3" s="1"/>
  <c r="K10" i="3"/>
  <c r="J10" i="3"/>
  <c r="L11" i="3"/>
  <c r="D6" i="5"/>
  <c r="O12" i="3"/>
  <c r="N34" i="4"/>
  <c r="O34" i="4" s="1"/>
  <c r="L34" i="4"/>
  <c r="K33" i="4"/>
  <c r="J33" i="4"/>
  <c r="G32" i="4"/>
  <c r="I33" i="4"/>
  <c r="H32" i="4"/>
  <c r="E29" i="5"/>
  <c r="O35" i="4"/>
  <c r="C35" i="1"/>
  <c r="E34" i="1"/>
  <c r="F34" i="1" s="1"/>
  <c r="D5" i="5" l="1"/>
  <c r="L10" i="3"/>
  <c r="R16" i="3" s="1"/>
  <c r="N10" i="3"/>
  <c r="E28" i="5"/>
  <c r="N33" i="4"/>
  <c r="E27" i="5" s="1"/>
  <c r="G31" i="4"/>
  <c r="J32" i="4"/>
  <c r="K32" i="4"/>
  <c r="I32" i="4"/>
  <c r="H31" i="4"/>
  <c r="L33" i="4"/>
  <c r="C36" i="1"/>
  <c r="E35" i="1"/>
  <c r="F35" i="1" s="1"/>
  <c r="D4" i="5" l="1"/>
  <c r="O10" i="3"/>
  <c r="O33" i="4"/>
  <c r="N32" i="4"/>
  <c r="E26" i="5" s="1"/>
  <c r="H30" i="4"/>
  <c r="I31" i="4"/>
  <c r="L32" i="4"/>
  <c r="K31" i="4"/>
  <c r="G30" i="4"/>
  <c r="J31" i="4"/>
  <c r="C37" i="1"/>
  <c r="E36" i="1"/>
  <c r="F36" i="1" s="1"/>
  <c r="O32" i="4" l="1"/>
  <c r="J30" i="4"/>
  <c r="K30" i="4"/>
  <c r="G29" i="4"/>
  <c r="L31" i="4"/>
  <c r="N31" i="4"/>
  <c r="H29" i="4"/>
  <c r="I30" i="4"/>
  <c r="C38" i="1"/>
  <c r="E37" i="1"/>
  <c r="F37" i="1" s="1"/>
  <c r="L30" i="4" l="1"/>
  <c r="E25" i="5"/>
  <c r="O31" i="4"/>
  <c r="N30" i="4"/>
  <c r="O30" i="4" s="1"/>
  <c r="K29" i="4"/>
  <c r="J29" i="4"/>
  <c r="G28" i="4"/>
  <c r="H28" i="4"/>
  <c r="I29" i="4"/>
  <c r="C39" i="1"/>
  <c r="E38" i="1"/>
  <c r="F38" i="1" s="1"/>
  <c r="I28" i="4" l="1"/>
  <c r="H27" i="4"/>
  <c r="E24" i="5"/>
  <c r="G27" i="4"/>
  <c r="J28" i="4"/>
  <c r="K28" i="4"/>
  <c r="N29" i="4"/>
  <c r="L29" i="4"/>
  <c r="C40" i="1"/>
  <c r="E40" i="1" s="1"/>
  <c r="E39" i="1"/>
  <c r="L28" i="4" l="1"/>
  <c r="I27" i="4"/>
  <c r="H26" i="4"/>
  <c r="E23" i="5"/>
  <c r="O29" i="4"/>
  <c r="J27" i="4"/>
  <c r="G26" i="4"/>
  <c r="K27" i="4"/>
  <c r="N28" i="4"/>
  <c r="F39" i="1"/>
  <c r="H39" i="1" s="1"/>
  <c r="G39" i="1"/>
  <c r="F40" i="1"/>
  <c r="O40" i="1"/>
  <c r="N27" i="4" l="1"/>
  <c r="O27" i="4" s="1"/>
  <c r="E22" i="5"/>
  <c r="L27" i="4"/>
  <c r="O28" i="4"/>
  <c r="K26" i="4"/>
  <c r="J26" i="4"/>
  <c r="G25" i="4"/>
  <c r="I26" i="4"/>
  <c r="H25" i="4"/>
  <c r="G38" i="1"/>
  <c r="K39" i="1"/>
  <c r="J39" i="1"/>
  <c r="I39" i="1"/>
  <c r="H38" i="1"/>
  <c r="L26" i="4" l="1"/>
  <c r="N26" i="4"/>
  <c r="O26" i="4" s="1"/>
  <c r="E21" i="5"/>
  <c r="I25" i="4"/>
  <c r="H24" i="4"/>
  <c r="K25" i="4"/>
  <c r="J25" i="4"/>
  <c r="G24" i="4"/>
  <c r="N39" i="1"/>
  <c r="C33" i="5" s="1"/>
  <c r="L39" i="1"/>
  <c r="I38" i="1"/>
  <c r="H37" i="1"/>
  <c r="J38" i="1"/>
  <c r="G37" i="1"/>
  <c r="K38" i="1"/>
  <c r="E20" i="5" l="1"/>
  <c r="J24" i="4"/>
  <c r="G23" i="4"/>
  <c r="K24" i="4"/>
  <c r="H23" i="4"/>
  <c r="I24" i="4"/>
  <c r="L25" i="4"/>
  <c r="N25" i="4"/>
  <c r="O39" i="1"/>
  <c r="I37" i="1"/>
  <c r="H36" i="1"/>
  <c r="N38" i="1"/>
  <c r="L38" i="1"/>
  <c r="J37" i="1"/>
  <c r="G36" i="1"/>
  <c r="K37" i="1"/>
  <c r="N24" i="4" l="1"/>
  <c r="E18" i="5" s="1"/>
  <c r="I23" i="4"/>
  <c r="H22" i="4"/>
  <c r="E19" i="5"/>
  <c r="O25" i="4"/>
  <c r="L24" i="4"/>
  <c r="G22" i="4"/>
  <c r="K23" i="4"/>
  <c r="J23" i="4"/>
  <c r="C32" i="5"/>
  <c r="O38" i="1"/>
  <c r="I36" i="1"/>
  <c r="H35" i="1"/>
  <c r="L37" i="1"/>
  <c r="N37" i="1"/>
  <c r="J36" i="1"/>
  <c r="G35" i="1"/>
  <c r="K36" i="1"/>
  <c r="O24" i="4" l="1"/>
  <c r="L23" i="4"/>
  <c r="G21" i="4"/>
  <c r="K22" i="4"/>
  <c r="J22" i="4"/>
  <c r="I22" i="4"/>
  <c r="H21" i="4"/>
  <c r="N23" i="4"/>
  <c r="C31" i="5"/>
  <c r="L36" i="1"/>
  <c r="N36" i="1"/>
  <c r="O37" i="1"/>
  <c r="K35" i="1"/>
  <c r="G34" i="1"/>
  <c r="J35" i="1"/>
  <c r="I35" i="1"/>
  <c r="H34" i="1"/>
  <c r="N22" i="4" l="1"/>
  <c r="O22" i="4" s="1"/>
  <c r="L22" i="4"/>
  <c r="E17" i="5"/>
  <c r="O23" i="4"/>
  <c r="H20" i="4"/>
  <c r="I21" i="4"/>
  <c r="J21" i="4"/>
  <c r="G20" i="4"/>
  <c r="K21" i="4"/>
  <c r="K34" i="1"/>
  <c r="J34" i="1"/>
  <c r="G33" i="1"/>
  <c r="N35" i="1"/>
  <c r="O35" i="1" s="1"/>
  <c r="L35" i="1"/>
  <c r="C30" i="5"/>
  <c r="I34" i="1"/>
  <c r="H33" i="1"/>
  <c r="O36" i="1"/>
  <c r="E16" i="5" l="1"/>
  <c r="L21" i="4"/>
  <c r="N21" i="4"/>
  <c r="I20" i="4"/>
  <c r="H19" i="4"/>
  <c r="G19" i="4"/>
  <c r="K20" i="4"/>
  <c r="J20" i="4"/>
  <c r="I33" i="1"/>
  <c r="H32" i="1"/>
  <c r="C29" i="5"/>
  <c r="K33" i="1"/>
  <c r="J33" i="1"/>
  <c r="G32" i="1"/>
  <c r="L34" i="1"/>
  <c r="N34" i="1"/>
  <c r="O34" i="1" s="1"/>
  <c r="N20" i="4" l="1"/>
  <c r="E14" i="5" s="1"/>
  <c r="G18" i="4"/>
  <c r="K19" i="4"/>
  <c r="J19" i="4"/>
  <c r="I19" i="4"/>
  <c r="H18" i="4"/>
  <c r="L20" i="4"/>
  <c r="E15" i="5"/>
  <c r="O21" i="4"/>
  <c r="K32" i="1"/>
  <c r="J32" i="1"/>
  <c r="G31" i="1"/>
  <c r="I32" i="1"/>
  <c r="H31" i="1"/>
  <c r="C28" i="5"/>
  <c r="N33" i="1"/>
  <c r="O33" i="1" s="1"/>
  <c r="L33" i="1"/>
  <c r="O20" i="4" l="1"/>
  <c r="N19" i="4"/>
  <c r="E13" i="5" s="1"/>
  <c r="L19" i="4"/>
  <c r="H17" i="4"/>
  <c r="I18" i="4"/>
  <c r="K18" i="4"/>
  <c r="J18" i="4"/>
  <c r="G17" i="4"/>
  <c r="C27" i="5"/>
  <c r="J31" i="1"/>
  <c r="G30" i="1"/>
  <c r="K31" i="1"/>
  <c r="I31" i="1"/>
  <c r="H30" i="1"/>
  <c r="N32" i="1"/>
  <c r="L32" i="1"/>
  <c r="O19" i="4" l="1"/>
  <c r="N18" i="4"/>
  <c r="O18" i="4" s="1"/>
  <c r="J17" i="4"/>
  <c r="K17" i="4"/>
  <c r="G16" i="4"/>
  <c r="L18" i="4"/>
  <c r="I17" i="4"/>
  <c r="H16" i="4"/>
  <c r="C26" i="5"/>
  <c r="I30" i="1"/>
  <c r="H29" i="1"/>
  <c r="O32" i="1"/>
  <c r="J30" i="1"/>
  <c r="G29" i="1"/>
  <c r="K30" i="1"/>
  <c r="L31" i="1"/>
  <c r="N31" i="1"/>
  <c r="E12" i="5" l="1"/>
  <c r="N17" i="4"/>
  <c r="O17" i="4" s="1"/>
  <c r="L17" i="4"/>
  <c r="I16" i="4"/>
  <c r="H15" i="4"/>
  <c r="G15" i="4"/>
  <c r="J16" i="4"/>
  <c r="K16" i="4"/>
  <c r="L30" i="1"/>
  <c r="N30" i="1"/>
  <c r="O30" i="1" s="1"/>
  <c r="I29" i="1"/>
  <c r="H28" i="1"/>
  <c r="K29" i="1"/>
  <c r="G28" i="1"/>
  <c r="J29" i="1"/>
  <c r="C25" i="5"/>
  <c r="O31" i="1"/>
  <c r="L16" i="4" l="1"/>
  <c r="E11" i="5"/>
  <c r="I15" i="4"/>
  <c r="H14" i="4"/>
  <c r="K15" i="4"/>
  <c r="J15" i="4"/>
  <c r="G14" i="4"/>
  <c r="N16" i="4"/>
  <c r="J28" i="1"/>
  <c r="G27" i="1"/>
  <c r="K28" i="1"/>
  <c r="C24" i="5"/>
  <c r="I28" i="1"/>
  <c r="H27" i="1"/>
  <c r="L29" i="1"/>
  <c r="N29" i="1"/>
  <c r="H13" i="4" l="1"/>
  <c r="I14" i="4"/>
  <c r="L15" i="4"/>
  <c r="E10" i="5"/>
  <c r="O16" i="4"/>
  <c r="G13" i="4"/>
  <c r="K14" i="4"/>
  <c r="J14" i="4"/>
  <c r="N15" i="4"/>
  <c r="O15" i="4" s="1"/>
  <c r="I27" i="1"/>
  <c r="H26" i="1"/>
  <c r="N28" i="1"/>
  <c r="L28" i="1"/>
  <c r="G26" i="1"/>
  <c r="J27" i="1"/>
  <c r="K27" i="1"/>
  <c r="C23" i="5"/>
  <c r="O29" i="1"/>
  <c r="L14" i="4" l="1"/>
  <c r="G12" i="4"/>
  <c r="K13" i="4"/>
  <c r="J13" i="4"/>
  <c r="N14" i="4"/>
  <c r="O14" i="4" s="1"/>
  <c r="E9" i="5"/>
  <c r="I13" i="4"/>
  <c r="H12" i="4"/>
  <c r="L27" i="1"/>
  <c r="N27" i="1"/>
  <c r="O27" i="1" s="1"/>
  <c r="C22" i="5"/>
  <c r="I26" i="1"/>
  <c r="H25" i="1"/>
  <c r="K26" i="1"/>
  <c r="G25" i="1"/>
  <c r="J26" i="1"/>
  <c r="O28" i="1"/>
  <c r="N13" i="4" l="1"/>
  <c r="E7" i="5" s="1"/>
  <c r="L13" i="4"/>
  <c r="K12" i="4"/>
  <c r="J12" i="4"/>
  <c r="G11" i="4"/>
  <c r="I12" i="4"/>
  <c r="H11" i="4"/>
  <c r="E8" i="5"/>
  <c r="G24" i="1"/>
  <c r="J25" i="1"/>
  <c r="K25" i="1"/>
  <c r="H24" i="1"/>
  <c r="I25" i="1"/>
  <c r="C21" i="5"/>
  <c r="N26" i="1"/>
  <c r="L26" i="1"/>
  <c r="O13" i="4" l="1"/>
  <c r="L12" i="4"/>
  <c r="I11" i="4"/>
  <c r="H10" i="4"/>
  <c r="I10" i="4" s="1"/>
  <c r="N12" i="4"/>
  <c r="G10" i="4"/>
  <c r="J11" i="4"/>
  <c r="K11" i="4"/>
  <c r="C20" i="5"/>
  <c r="O26" i="1"/>
  <c r="H23" i="1"/>
  <c r="I24" i="1"/>
  <c r="L25" i="1"/>
  <c r="N25" i="1"/>
  <c r="O25" i="1" s="1"/>
  <c r="K24" i="1"/>
  <c r="J24" i="1"/>
  <c r="G23" i="1"/>
  <c r="L11" i="4" l="1"/>
  <c r="N11" i="4"/>
  <c r="O11" i="4" s="1"/>
  <c r="K10" i="4"/>
  <c r="J10" i="4"/>
  <c r="E6" i="5"/>
  <c r="O12" i="4"/>
  <c r="G22" i="1"/>
  <c r="K23" i="1"/>
  <c r="J23" i="1"/>
  <c r="L24" i="1"/>
  <c r="N24" i="1"/>
  <c r="O24" i="1" s="1"/>
  <c r="I23" i="1"/>
  <c r="H22" i="1"/>
  <c r="C19" i="5"/>
  <c r="E5" i="5" l="1"/>
  <c r="L10" i="4"/>
  <c r="R16" i="4" s="1"/>
  <c r="N10" i="4"/>
  <c r="H21" i="1"/>
  <c r="I22" i="1"/>
  <c r="N23" i="1"/>
  <c r="L23" i="1"/>
  <c r="C18" i="5"/>
  <c r="K22" i="1"/>
  <c r="J22" i="1"/>
  <c r="G21" i="1"/>
  <c r="E4" i="5" l="1"/>
  <c r="O10" i="4"/>
  <c r="L22" i="1"/>
  <c r="N22" i="1"/>
  <c r="O22" i="1" s="1"/>
  <c r="C17" i="5"/>
  <c r="O23" i="1"/>
  <c r="K21" i="1"/>
  <c r="G20" i="1"/>
  <c r="J21" i="1"/>
  <c r="I21" i="1"/>
  <c r="H20" i="1"/>
  <c r="N21" i="1" l="1"/>
  <c r="O21" i="1" s="1"/>
  <c r="L21" i="1"/>
  <c r="C16" i="5"/>
  <c r="J20" i="1"/>
  <c r="G19" i="1"/>
  <c r="K20" i="1"/>
  <c r="H19" i="1"/>
  <c r="I20" i="1"/>
  <c r="I19" i="1" l="1"/>
  <c r="H18" i="1"/>
  <c r="N20" i="1"/>
  <c r="L20" i="1"/>
  <c r="G18" i="1"/>
  <c r="J19" i="1"/>
  <c r="K19" i="1"/>
  <c r="C15" i="5"/>
  <c r="H17" i="1" l="1"/>
  <c r="I18" i="1"/>
  <c r="N19" i="1"/>
  <c r="L19" i="1"/>
  <c r="C14" i="5"/>
  <c r="O20" i="1"/>
  <c r="K18" i="1"/>
  <c r="J18" i="1"/>
  <c r="G17" i="1"/>
  <c r="G16" i="1" l="1"/>
  <c r="J17" i="1"/>
  <c r="K17" i="1"/>
  <c r="N18" i="1"/>
  <c r="L18" i="1"/>
  <c r="C13" i="5"/>
  <c r="O19" i="1"/>
  <c r="H16" i="1"/>
  <c r="I17" i="1"/>
  <c r="C12" i="5" l="1"/>
  <c r="L17" i="1"/>
  <c r="N17" i="1"/>
  <c r="O18" i="1"/>
  <c r="H15" i="1"/>
  <c r="I16" i="1"/>
  <c r="G15" i="1"/>
  <c r="K16" i="1"/>
  <c r="J16" i="1"/>
  <c r="K15" i="1" l="1"/>
  <c r="J15" i="1"/>
  <c r="G14" i="1"/>
  <c r="H14" i="1"/>
  <c r="I15" i="1"/>
  <c r="C11" i="5"/>
  <c r="O17" i="1"/>
  <c r="L16" i="1"/>
  <c r="N16" i="1"/>
  <c r="O16" i="1" s="1"/>
  <c r="G13" i="1" l="1"/>
  <c r="K14" i="1"/>
  <c r="J14" i="1"/>
  <c r="I14" i="1"/>
  <c r="H13" i="1"/>
  <c r="C10" i="5"/>
  <c r="L15" i="1"/>
  <c r="N15" i="1"/>
  <c r="O15" i="1" s="1"/>
  <c r="L14" i="1" l="1"/>
  <c r="N14" i="1"/>
  <c r="O14" i="1" s="1"/>
  <c r="C9" i="5"/>
  <c r="H12" i="1"/>
  <c r="I13" i="1"/>
  <c r="G12" i="1"/>
  <c r="K13" i="1"/>
  <c r="J13" i="1"/>
  <c r="K12" i="1" l="1"/>
  <c r="J12" i="1"/>
  <c r="G11" i="1"/>
  <c r="C8" i="5"/>
  <c r="L13" i="1"/>
  <c r="N13" i="1"/>
  <c r="H11" i="1"/>
  <c r="I12" i="1"/>
  <c r="G10" i="1" l="1"/>
  <c r="J10" i="1" s="1"/>
  <c r="K11" i="1"/>
  <c r="J11" i="1"/>
  <c r="I11" i="1"/>
  <c r="H10" i="1"/>
  <c r="I10" i="1" s="1"/>
  <c r="C7" i="5"/>
  <c r="O13" i="1"/>
  <c r="N12" i="1"/>
  <c r="O12" i="1" s="1"/>
  <c r="L12" i="1"/>
  <c r="L11" i="1" l="1"/>
  <c r="N11" i="1"/>
  <c r="C5" i="5" s="1"/>
  <c r="C6" i="5"/>
  <c r="K10" i="1"/>
  <c r="O11" i="1" l="1"/>
  <c r="N10" i="1"/>
  <c r="L10" i="1"/>
  <c r="R16" i="1" s="1"/>
  <c r="O10" i="1" l="1"/>
  <c r="C4" i="5"/>
</calcChain>
</file>

<file path=xl/sharedStrings.xml><?xml version="1.0" encoding="utf-8"?>
<sst xmlns="http://schemas.openxmlformats.org/spreadsheetml/2006/main" count="112" uniqueCount="40">
  <si>
    <t>qx</t>
  </si>
  <si>
    <t>px</t>
  </si>
  <si>
    <t>Age x</t>
  </si>
  <si>
    <t>Policy
Duration</t>
  </si>
  <si>
    <t>Current 
Age</t>
  </si>
  <si>
    <t>Remaining 
Term</t>
  </si>
  <si>
    <t>i</t>
  </si>
  <si>
    <t>p</t>
  </si>
  <si>
    <t>v</t>
  </si>
  <si>
    <t>IE</t>
  </si>
  <si>
    <t>S</t>
  </si>
  <si>
    <t>IALM 2012 -14</t>
  </si>
  <si>
    <t>Annuity 
Factor</t>
  </si>
  <si>
    <t>Term 
Assurance 
Factor</t>
  </si>
  <si>
    <t>EPV of Benefits</t>
  </si>
  <si>
    <t>EPV of Expenses</t>
  </si>
  <si>
    <t>EPV of Premiums</t>
  </si>
  <si>
    <t>NET EPV</t>
  </si>
  <si>
    <t>Monthly premium</t>
  </si>
  <si>
    <t>Duration</t>
  </si>
  <si>
    <t>Reserves</t>
  </si>
  <si>
    <t>Total Initial expense (Fixed + Variable)</t>
  </si>
  <si>
    <t>Total Renewal expense per month (Fixed + Variable)</t>
  </si>
  <si>
    <t>FIE</t>
  </si>
  <si>
    <t>FRE</t>
  </si>
  <si>
    <t>Fixed Initial Expense</t>
  </si>
  <si>
    <t>Fixed Renewal Expense</t>
  </si>
  <si>
    <t>Product</t>
  </si>
  <si>
    <t>Term Assurance</t>
  </si>
  <si>
    <t>30 Year Term</t>
  </si>
  <si>
    <t>40 Year Term</t>
  </si>
  <si>
    <t>50 Year Term</t>
  </si>
  <si>
    <t>Interest Rate</t>
  </si>
  <si>
    <t>Sum assured amount</t>
  </si>
  <si>
    <t>* Monthly premium was calculated using the GOALSEAK function, by changing Total Net EPV such that it is 0.</t>
  </si>
  <si>
    <t>Total Net EPV</t>
  </si>
  <si>
    <t>Annuity payable monthly</t>
  </si>
  <si>
    <t>RE</t>
  </si>
  <si>
    <t>Discount Factor</t>
  </si>
  <si>
    <t>Cost of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</si>
</sst>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0000"/>
    <numFmt numFmtId="166" formatCode="#,##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6D6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Border="1" applyAlignment="1">
      <alignment vertical="center" wrapText="1"/>
    </xf>
    <xf numFmtId="0" fontId="0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4"/>
    </xf>
    <xf numFmtId="0" fontId="3" fillId="0" borderId="0" xfId="0" applyFont="1" applyBorder="1" applyAlignment="1">
      <alignment horizontal="left" vertical="center" wrapText="1" indent="3"/>
    </xf>
    <xf numFmtId="2" fontId="3" fillId="0" borderId="0" xfId="0" applyNumberFormat="1" applyFont="1" applyBorder="1" applyAlignment="1">
      <alignment vertical="center" wrapText="1"/>
    </xf>
    <xf numFmtId="2" fontId="0" fillId="0" borderId="0" xfId="0" applyNumberFormat="1" applyFont="1"/>
    <xf numFmtId="166" fontId="0" fillId="0" borderId="0" xfId="0" applyNumberFormat="1"/>
    <xf numFmtId="0" fontId="0" fillId="0" borderId="1" xfId="0" applyFont="1" applyBorder="1" applyAlignment="1">
      <alignment horizontal="center"/>
    </xf>
    <xf numFmtId="0" fontId="0" fillId="0" borderId="0" xfId="0" applyFont="1" applyBorder="1"/>
    <xf numFmtId="0" fontId="0" fillId="0" borderId="1" xfId="0" applyFont="1" applyBorder="1"/>
    <xf numFmtId="165" fontId="0" fillId="0" borderId="1" xfId="0" applyNumberFormat="1" applyFont="1" applyBorder="1"/>
    <xf numFmtId="2" fontId="3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/>
    <xf numFmtId="0" fontId="0" fillId="0" borderId="1" xfId="0" applyFont="1" applyFill="1" applyBorder="1"/>
    <xf numFmtId="2" fontId="2" fillId="0" borderId="1" xfId="1" applyNumberFormat="1" applyFont="1" applyFill="1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5" fontId="0" fillId="0" borderId="1" xfId="0" applyNumberFormat="1" applyFont="1" applyFill="1" applyBorder="1"/>
    <xf numFmtId="0" fontId="0" fillId="0" borderId="0" xfId="0" applyFont="1" applyFill="1"/>
    <xf numFmtId="10" fontId="5" fillId="5" borderId="1" xfId="0" applyNumberFormat="1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164" fontId="0" fillId="5" borderId="1" xfId="1" applyFont="1" applyFill="1" applyBorder="1" applyAlignment="1">
      <alignment horizontal="center"/>
    </xf>
    <xf numFmtId="165" fontId="3" fillId="0" borderId="0" xfId="0" applyNumberFormat="1" applyFont="1" applyBorder="1" applyAlignment="1">
      <alignment horizontal="right" wrapText="1"/>
    </xf>
    <xf numFmtId="165" fontId="3" fillId="0" borderId="0" xfId="0" applyNumberFormat="1" applyFont="1" applyBorder="1" applyAlignment="1">
      <alignment horizontal="left" vertical="center" wrapText="1" indent="4"/>
    </xf>
    <xf numFmtId="165" fontId="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Border="1" applyAlignment="1">
      <alignment wrapText="1"/>
    </xf>
    <xf numFmtId="0" fontId="6" fillId="8" borderId="2" xfId="0" applyFont="1" applyFill="1" applyBorder="1" applyAlignment="1">
      <alignment horizontal="center" vertical="center" wrapText="1"/>
    </xf>
    <xf numFmtId="164" fontId="2" fillId="6" borderId="1" xfId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55A11"/>
      <color rgb="FFF6D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Comparison of Reserves Across Products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Graph!$C$3</c:f>
              <c:strCache>
                <c:ptCount val="1"/>
                <c:pt idx="0">
                  <c:v>30 Year Term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Graph!$B$4:$B$54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Graph!$C$4:$C$54</c:f>
              <c:numCache>
                <c:formatCode>General</c:formatCode>
                <c:ptCount val="51"/>
                <c:pt idx="0">
                  <c:v>-94940.160001452896</c:v>
                </c:pt>
                <c:pt idx="1">
                  <c:v>-109747.87266843091</c:v>
                </c:pt>
                <c:pt idx="2">
                  <c:v>-102461.06212764559</c:v>
                </c:pt>
                <c:pt idx="3">
                  <c:v>-94772.430183029501</c:v>
                </c:pt>
                <c:pt idx="4">
                  <c:v>-86671.635256245732</c:v>
                </c:pt>
                <c:pt idx="5">
                  <c:v>-78157.874271646142</c:v>
                </c:pt>
                <c:pt idx="6">
                  <c:v>-69240.330725767417</c:v>
                </c:pt>
                <c:pt idx="7">
                  <c:v>-59948.711219665711</c:v>
                </c:pt>
                <c:pt idx="8">
                  <c:v>-50324.148938675178</c:v>
                </c:pt>
                <c:pt idx="9">
                  <c:v>-40419.738742001005</c:v>
                </c:pt>
                <c:pt idx="10">
                  <c:v>-30291.060466511408</c:v>
                </c:pt>
                <c:pt idx="11">
                  <c:v>-20016.362811527448</c:v>
                </c:pt>
                <c:pt idx="12">
                  <c:v>-9657.5613353555091</c:v>
                </c:pt>
                <c:pt idx="13">
                  <c:v>690.45544544304721</c:v>
                </c:pt>
                <c:pt idx="14">
                  <c:v>10948.245737450197</c:v>
                </c:pt>
                <c:pt idx="15">
                  <c:v>21002.54399627645</c:v>
                </c:pt>
                <c:pt idx="16">
                  <c:v>30744.529996184225</c:v>
                </c:pt>
                <c:pt idx="17">
                  <c:v>40040.042405968008</c:v>
                </c:pt>
                <c:pt idx="18">
                  <c:v>48748.199445760518</c:v>
                </c:pt>
                <c:pt idx="19">
                  <c:v>56710.991612315993</c:v>
                </c:pt>
                <c:pt idx="20">
                  <c:v>63742.341270696896</c:v>
                </c:pt>
                <c:pt idx="21">
                  <c:v>69606.621500324807</c:v>
                </c:pt>
                <c:pt idx="22">
                  <c:v>74035.793043985963</c:v>
                </c:pt>
                <c:pt idx="23">
                  <c:v>76697.546170312969</c:v>
                </c:pt>
                <c:pt idx="24">
                  <c:v>77171.556651792605</c:v>
                </c:pt>
                <c:pt idx="25">
                  <c:v>74963.964475460089</c:v>
                </c:pt>
                <c:pt idx="26">
                  <c:v>69482.390641143662</c:v>
                </c:pt>
                <c:pt idx="27">
                  <c:v>60038.915506791847</c:v>
                </c:pt>
                <c:pt idx="28">
                  <c:v>45872.532494101819</c:v>
                </c:pt>
                <c:pt idx="29">
                  <c:v>26152.278353943933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4-4693-8056-DB1D48EA2CF8}"/>
            </c:ext>
          </c:extLst>
        </c:ser>
        <c:ser>
          <c:idx val="1"/>
          <c:order val="1"/>
          <c:tx>
            <c:strRef>
              <c:f>Graph!$D$3</c:f>
              <c:strCache>
                <c:ptCount val="1"/>
                <c:pt idx="0">
                  <c:v>40 Year Term</c:v>
                </c:pt>
              </c:strCache>
            </c:strRef>
          </c:tx>
          <c:spPr>
            <a:ln w="31750" cap="rnd">
              <a:solidFill>
                <a:srgbClr val="D55A11"/>
              </a:solidFill>
              <a:round/>
            </a:ln>
            <a:effectLst/>
          </c:spPr>
          <c:marker>
            <c:symbol val="none"/>
          </c:marker>
          <c:cat>
            <c:numRef>
              <c:f>Graph!$B$4:$B$54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Graph!$D$4:$D$54</c:f>
              <c:numCache>
                <c:formatCode>General</c:formatCode>
                <c:ptCount val="51"/>
                <c:pt idx="0">
                  <c:v>-256992.25122131279</c:v>
                </c:pt>
                <c:pt idx="1">
                  <c:v>-270976.7389484304</c:v>
                </c:pt>
                <c:pt idx="2">
                  <c:v>-257412.23269111523</c:v>
                </c:pt>
                <c:pt idx="3">
                  <c:v>-243145.89041232935</c:v>
                </c:pt>
                <c:pt idx="4">
                  <c:v>-228121.48381057265</c:v>
                </c:pt>
                <c:pt idx="5">
                  <c:v>-212310.68077813764</c:v>
                </c:pt>
                <c:pt idx="6">
                  <c:v>-195693.8673407709</c:v>
                </c:pt>
                <c:pt idx="7">
                  <c:v>-178260.51756444632</c:v>
                </c:pt>
                <c:pt idx="8">
                  <c:v>-160019.74357434781</c:v>
                </c:pt>
                <c:pt idx="9">
                  <c:v>-140990.97966285411</c:v>
                </c:pt>
                <c:pt idx="10">
                  <c:v>-121204.40688475512</c:v>
                </c:pt>
                <c:pt idx="11">
                  <c:v>-100691.28350214486</c:v>
                </c:pt>
                <c:pt idx="12">
                  <c:v>-79504.152537428075</c:v>
                </c:pt>
                <c:pt idx="13">
                  <c:v>-57677.459418459795</c:v>
                </c:pt>
                <c:pt idx="14">
                  <c:v>-35277.009713688632</c:v>
                </c:pt>
                <c:pt idx="15">
                  <c:v>-12351.167836344452</c:v>
                </c:pt>
                <c:pt idx="16">
                  <c:v>11019.862563374452</c:v>
                </c:pt>
                <c:pt idx="17">
                  <c:v>34762.601771517191</c:v>
                </c:pt>
                <c:pt idx="18">
                  <c:v>58780.678652943578</c:v>
                </c:pt>
                <c:pt idx="19">
                  <c:v>82973.690008772537</c:v>
                </c:pt>
                <c:pt idx="20">
                  <c:v>107227.05442741734</c:v>
                </c:pt>
                <c:pt idx="21">
                  <c:v>131401.43922775448</c:v>
                </c:pt>
                <c:pt idx="22">
                  <c:v>155311.858705702</c:v>
                </c:pt>
                <c:pt idx="23">
                  <c:v>178745.21985913266</c:v>
                </c:pt>
                <c:pt idx="24">
                  <c:v>201429.37119430804</c:v>
                </c:pt>
                <c:pt idx="25">
                  <c:v>223010.52235795278</c:v>
                </c:pt>
                <c:pt idx="26">
                  <c:v>243068.57545122935</c:v>
                </c:pt>
                <c:pt idx="27">
                  <c:v>261093.68749253592</c:v>
                </c:pt>
                <c:pt idx="28">
                  <c:v>276490.58102844772</c:v>
                </c:pt>
                <c:pt idx="29">
                  <c:v>288601.93500538939</c:v>
                </c:pt>
                <c:pt idx="30">
                  <c:v>296712.78815066355</c:v>
                </c:pt>
                <c:pt idx="31">
                  <c:v>300074.03389941098</c:v>
                </c:pt>
                <c:pt idx="32">
                  <c:v>297955.92946970614</c:v>
                </c:pt>
                <c:pt idx="33">
                  <c:v>289626.41791416146</c:v>
                </c:pt>
                <c:pt idx="34">
                  <c:v>274396.6810045797</c:v>
                </c:pt>
                <c:pt idx="35">
                  <c:v>251601.33434652223</c:v>
                </c:pt>
                <c:pt idx="36">
                  <c:v>220597.48608635765</c:v>
                </c:pt>
                <c:pt idx="37">
                  <c:v>180714.77825335524</c:v>
                </c:pt>
                <c:pt idx="38">
                  <c:v>131231.57152962388</c:v>
                </c:pt>
                <c:pt idx="39">
                  <c:v>71329.010984030421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4-4693-8056-DB1D48EA2CF8}"/>
            </c:ext>
          </c:extLst>
        </c:ser>
        <c:ser>
          <c:idx val="2"/>
          <c:order val="2"/>
          <c:tx>
            <c:strRef>
              <c:f>Graph!$E$3</c:f>
              <c:strCache>
                <c:ptCount val="1"/>
                <c:pt idx="0">
                  <c:v>50 Year Term</c:v>
                </c:pt>
              </c:strCache>
            </c:strRef>
          </c:tx>
          <c:spPr>
            <a:ln w="317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Graph!$B$4:$B$54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Graph!$E$4:$E$54</c:f>
              <c:numCache>
                <c:formatCode>General</c:formatCode>
                <c:ptCount val="51"/>
                <c:pt idx="0">
                  <c:v>-448910.77055693744</c:v>
                </c:pt>
                <c:pt idx="1">
                  <c:v>-461620.75806565618</c:v>
                </c:pt>
                <c:pt idx="2">
                  <c:v>-440056.74061923102</c:v>
                </c:pt>
                <c:pt idx="3">
                  <c:v>-417382.85949100927</c:v>
                </c:pt>
                <c:pt idx="4">
                  <c:v>-393521.76976107829</c:v>
                </c:pt>
                <c:pt idx="5">
                  <c:v>-368423.47198588355</c:v>
                </c:pt>
                <c:pt idx="6">
                  <c:v>-342045.70161771635</c:v>
                </c:pt>
                <c:pt idx="7">
                  <c:v>-314354.20501041412</c:v>
                </c:pt>
                <c:pt idx="8">
                  <c:v>-285333.31072396901</c:v>
                </c:pt>
                <c:pt idx="9">
                  <c:v>-254976.34513044381</c:v>
                </c:pt>
                <c:pt idx="10">
                  <c:v>-223285.92421926046</c:v>
                </c:pt>
                <c:pt idx="11">
                  <c:v>-190264.04728207481</c:v>
                </c:pt>
                <c:pt idx="12">
                  <c:v>-155932.34263153258</c:v>
                </c:pt>
                <c:pt idx="13">
                  <c:v>-120292.20858596615</c:v>
                </c:pt>
                <c:pt idx="14">
                  <c:v>-83374.477403837722</c:v>
                </c:pt>
                <c:pt idx="15">
                  <c:v>-45190.131296180189</c:v>
                </c:pt>
                <c:pt idx="16">
                  <c:v>-5779.6183587289415</c:v>
                </c:pt>
                <c:pt idx="17">
                  <c:v>34826.083059798228</c:v>
                </c:pt>
                <c:pt idx="18">
                  <c:v>76576.040715615265</c:v>
                </c:pt>
                <c:pt idx="19">
                  <c:v>119418.52416476072</c:v>
                </c:pt>
                <c:pt idx="20">
                  <c:v>163291.16805099184</c:v>
                </c:pt>
                <c:pt idx="21">
                  <c:v>208110.83613679721</c:v>
                </c:pt>
                <c:pt idx="22">
                  <c:v>253753.40691752569</c:v>
                </c:pt>
                <c:pt idx="23">
                  <c:v>300071.81976063596</c:v>
                </c:pt>
                <c:pt idx="24">
                  <c:v>346866.20050451835</c:v>
                </c:pt>
                <c:pt idx="25">
                  <c:v>393862.67087359517</c:v>
                </c:pt>
                <c:pt idx="26">
                  <c:v>440729.71334569086</c:v>
                </c:pt>
                <c:pt idx="27">
                  <c:v>487056.58278289996</c:v>
                </c:pt>
                <c:pt idx="28">
                  <c:v>532359.22264899989</c:v>
                </c:pt>
                <c:pt idx="29">
                  <c:v>576104.79507602844</c:v>
                </c:pt>
                <c:pt idx="30">
                  <c:v>617717.61870206054</c:v>
                </c:pt>
                <c:pt idx="31">
                  <c:v>656603.55119873781</c:v>
                </c:pt>
                <c:pt idx="32">
                  <c:v>692202.84305328783</c:v>
                </c:pt>
                <c:pt idx="33">
                  <c:v>723970.16552356258</c:v>
                </c:pt>
                <c:pt idx="34">
                  <c:v>751419.00554226735</c:v>
                </c:pt>
                <c:pt idx="35">
                  <c:v>774103.18153794366</c:v>
                </c:pt>
                <c:pt idx="36">
                  <c:v>791616.48369460867</c:v>
                </c:pt>
                <c:pt idx="37">
                  <c:v>803546.34754686337</c:v>
                </c:pt>
                <c:pt idx="38">
                  <c:v>809453.08516479982</c:v>
                </c:pt>
                <c:pt idx="39">
                  <c:v>808829.29075755132</c:v>
                </c:pt>
                <c:pt idx="40">
                  <c:v>801019.11921982816</c:v>
                </c:pt>
                <c:pt idx="41">
                  <c:v>785205.58939596789</c:v>
                </c:pt>
                <c:pt idx="42">
                  <c:v>760339.16926223738</c:v>
                </c:pt>
                <c:pt idx="43">
                  <c:v>725114.72036686668</c:v>
                </c:pt>
                <c:pt idx="44">
                  <c:v>677905.42190164654</c:v>
                </c:pt>
                <c:pt idx="45">
                  <c:v>616733.88578065392</c:v>
                </c:pt>
                <c:pt idx="46">
                  <c:v>539215.7141632468</c:v>
                </c:pt>
                <c:pt idx="47">
                  <c:v>442499.87353031471</c:v>
                </c:pt>
                <c:pt idx="48">
                  <c:v>323193.69613221393</c:v>
                </c:pt>
                <c:pt idx="49">
                  <c:v>177288.20141364992</c:v>
                </c:pt>
                <c:pt idx="5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74-4693-8056-DB1D48EA2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233103"/>
        <c:axId val="1773230607"/>
      </c:lineChart>
      <c:catAx>
        <c:axId val="17732331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Duration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230607"/>
        <c:crosses val="autoZero"/>
        <c:auto val="1"/>
        <c:lblAlgn val="ctr"/>
        <c:lblOffset val="100"/>
        <c:noMultiLvlLbl val="0"/>
      </c:catAx>
      <c:valAx>
        <c:axId val="177323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Amount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233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133349</xdr:colOff>
      <xdr:row>4</xdr:row>
      <xdr:rowOff>58736</xdr:rowOff>
    </xdr:from>
    <xdr:to>
      <xdr:col>21</xdr:col>
      <xdr:colOff>571500</xdr:colOff>
      <xdr:row>35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A4B6C1-612E-4C70-9907-B68B6CBB4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95CAD-9DF9-B54C-A539-79F0D3859278}">
  <dimension ref="A2:C117"/>
  <sheetViews>
    <sheetView showGridLines="0" tabSelected="1" workbookViewId="0"/>
  </sheetViews>
  <sheetFormatPr baseColWidth="10" defaultColWidth="11.5" defaultRowHeight="15" x14ac:dyDescent="0.2"/>
  <cols>
    <col min="3" max="3" width="11.6640625" bestFit="1" customWidth="1"/>
  </cols>
  <sheetData>
    <row r="2" spans="1:3" x14ac:dyDescent="0.2">
      <c r="A2" s="44" t="s">
        <v>11</v>
      </c>
      <c r="B2" s="44"/>
      <c r="C2" s="44"/>
    </row>
    <row r="3" spans="1:3" ht="16" x14ac:dyDescent="0.2">
      <c r="A3" s="19" t="s">
        <v>2</v>
      </c>
      <c r="B3" s="19" t="s">
        <v>0</v>
      </c>
      <c r="C3" s="19" t="s">
        <v>1</v>
      </c>
    </row>
    <row r="4" spans="1:3" x14ac:dyDescent="0.2">
      <c r="A4" s="18">
        <v>2</v>
      </c>
      <c r="B4" s="38">
        <v>9.1500000000000001E-4</v>
      </c>
      <c r="C4" s="39">
        <f t="shared" ref="C4:C35" si="0">1-B4</f>
        <v>0.999085</v>
      </c>
    </row>
    <row r="5" spans="1:3" x14ac:dyDescent="0.2">
      <c r="A5" s="18">
        <v>3</v>
      </c>
      <c r="B5" s="38">
        <v>4.6999999999999999E-4</v>
      </c>
      <c r="C5" s="39">
        <f t="shared" si="0"/>
        <v>0.99953000000000003</v>
      </c>
    </row>
    <row r="6" spans="1:3" x14ac:dyDescent="0.2">
      <c r="A6" s="18">
        <v>4</v>
      </c>
      <c r="B6" s="38">
        <v>2.7099999999999997E-4</v>
      </c>
      <c r="C6" s="39">
        <f t="shared" si="0"/>
        <v>0.99972899999999998</v>
      </c>
    </row>
    <row r="7" spans="1:3" x14ac:dyDescent="0.2">
      <c r="A7" s="18">
        <v>5</v>
      </c>
      <c r="B7" s="38">
        <v>1.85E-4</v>
      </c>
      <c r="C7" s="39">
        <f t="shared" si="0"/>
        <v>0.99981500000000001</v>
      </c>
    </row>
    <row r="8" spans="1:3" x14ac:dyDescent="0.2">
      <c r="A8" s="18">
        <v>6</v>
      </c>
      <c r="B8" s="38">
        <v>1.5200000000000001E-4</v>
      </c>
      <c r="C8" s="39">
        <f t="shared" si="0"/>
        <v>0.99984799999999996</v>
      </c>
    </row>
    <row r="9" spans="1:3" x14ac:dyDescent="0.2">
      <c r="A9" s="18">
        <v>7</v>
      </c>
      <c r="B9" s="38">
        <v>1.4899999999999999E-4</v>
      </c>
      <c r="C9" s="39">
        <f t="shared" si="0"/>
        <v>0.99985100000000005</v>
      </c>
    </row>
    <row r="10" spans="1:3" x14ac:dyDescent="0.2">
      <c r="A10" s="18">
        <v>8</v>
      </c>
      <c r="B10" s="38">
        <v>1.6699999999999999E-4</v>
      </c>
      <c r="C10" s="39">
        <f t="shared" si="0"/>
        <v>0.99983299999999997</v>
      </c>
    </row>
    <row r="11" spans="1:3" x14ac:dyDescent="0.2">
      <c r="A11" s="18">
        <v>9</v>
      </c>
      <c r="B11" s="38">
        <v>2.0599999999999999E-4</v>
      </c>
      <c r="C11" s="39">
        <f t="shared" si="0"/>
        <v>0.99979399999999996</v>
      </c>
    </row>
    <row r="12" spans="1:3" x14ac:dyDescent="0.2">
      <c r="A12" s="18">
        <v>10</v>
      </c>
      <c r="B12" s="38">
        <v>2.6499999999999999E-4</v>
      </c>
      <c r="C12" s="39">
        <f t="shared" si="0"/>
        <v>0.99973500000000004</v>
      </c>
    </row>
    <row r="13" spans="1:3" x14ac:dyDescent="0.2">
      <c r="A13" s="18">
        <v>11</v>
      </c>
      <c r="B13" s="38">
        <v>3.4099999999999999E-4</v>
      </c>
      <c r="C13" s="39">
        <f t="shared" si="0"/>
        <v>0.99965899999999996</v>
      </c>
    </row>
    <row r="14" spans="1:3" x14ac:dyDescent="0.2">
      <c r="A14" s="18">
        <v>12</v>
      </c>
      <c r="B14" s="38">
        <v>4.2900000000000002E-4</v>
      </c>
      <c r="C14" s="39">
        <f t="shared" si="0"/>
        <v>0.99957099999999999</v>
      </c>
    </row>
    <row r="15" spans="1:3" x14ac:dyDescent="0.2">
      <c r="A15" s="18">
        <v>13</v>
      </c>
      <c r="B15" s="38">
        <v>5.22E-4</v>
      </c>
      <c r="C15" s="39">
        <f t="shared" si="0"/>
        <v>0.99947799999999998</v>
      </c>
    </row>
    <row r="16" spans="1:3" x14ac:dyDescent="0.2">
      <c r="A16" s="18">
        <v>14</v>
      </c>
      <c r="B16" s="38">
        <v>6.1399999999999996E-4</v>
      </c>
      <c r="C16" s="39">
        <f t="shared" si="0"/>
        <v>0.999386</v>
      </c>
    </row>
    <row r="17" spans="1:3" x14ac:dyDescent="0.2">
      <c r="A17" s="18">
        <v>15</v>
      </c>
      <c r="B17" s="38">
        <v>6.9800000000000005E-4</v>
      </c>
      <c r="C17" s="39">
        <f t="shared" si="0"/>
        <v>0.99930200000000002</v>
      </c>
    </row>
    <row r="18" spans="1:3" x14ac:dyDescent="0.2">
      <c r="A18" s="18">
        <v>16</v>
      </c>
      <c r="B18" s="38">
        <v>7.6999999999999996E-4</v>
      </c>
      <c r="C18" s="39">
        <f t="shared" si="0"/>
        <v>0.99922999999999995</v>
      </c>
    </row>
    <row r="19" spans="1:3" x14ac:dyDescent="0.2">
      <c r="A19" s="18">
        <v>17</v>
      </c>
      <c r="B19" s="38">
        <v>8.2899999999999998E-4</v>
      </c>
      <c r="C19" s="39">
        <f t="shared" si="0"/>
        <v>0.99917100000000003</v>
      </c>
    </row>
    <row r="20" spans="1:3" x14ac:dyDescent="0.2">
      <c r="A20" s="18">
        <v>18</v>
      </c>
      <c r="B20" s="38">
        <v>8.7399999999999999E-4</v>
      </c>
      <c r="C20" s="39">
        <f t="shared" si="0"/>
        <v>0.99912599999999996</v>
      </c>
    </row>
    <row r="21" spans="1:3" x14ac:dyDescent="0.2">
      <c r="A21" s="18">
        <v>19</v>
      </c>
      <c r="B21" s="38">
        <v>9.0499999999999999E-4</v>
      </c>
      <c r="C21" s="39">
        <f t="shared" si="0"/>
        <v>0.99909499999999996</v>
      </c>
    </row>
    <row r="22" spans="1:3" x14ac:dyDescent="0.2">
      <c r="A22" s="18">
        <v>20</v>
      </c>
      <c r="B22" s="38">
        <v>9.2400000000000002E-4</v>
      </c>
      <c r="C22" s="39">
        <f t="shared" si="0"/>
        <v>0.99907599999999996</v>
      </c>
    </row>
    <row r="23" spans="1:3" x14ac:dyDescent="0.2">
      <c r="A23" s="18">
        <v>21</v>
      </c>
      <c r="B23" s="38">
        <v>9.3400000000000004E-4</v>
      </c>
      <c r="C23" s="39">
        <f t="shared" si="0"/>
        <v>0.99906600000000001</v>
      </c>
    </row>
    <row r="24" spans="1:3" x14ac:dyDescent="0.2">
      <c r="A24" s="18">
        <v>22</v>
      </c>
      <c r="B24" s="38">
        <v>9.3700000000000001E-4</v>
      </c>
      <c r="C24" s="39">
        <f t="shared" si="0"/>
        <v>0.99906300000000003</v>
      </c>
    </row>
    <row r="25" spans="1:3" x14ac:dyDescent="0.2">
      <c r="A25" s="18">
        <v>23</v>
      </c>
      <c r="B25" s="38">
        <v>9.3599999999999998E-4</v>
      </c>
      <c r="C25" s="39">
        <f t="shared" si="0"/>
        <v>0.99906399999999995</v>
      </c>
    </row>
    <row r="26" spans="1:3" x14ac:dyDescent="0.2">
      <c r="A26" s="18">
        <v>24</v>
      </c>
      <c r="B26" s="38">
        <v>9.3300000000000002E-4</v>
      </c>
      <c r="C26" s="39">
        <f t="shared" si="0"/>
        <v>0.99906700000000004</v>
      </c>
    </row>
    <row r="27" spans="1:3" x14ac:dyDescent="0.2">
      <c r="A27" s="18">
        <v>25</v>
      </c>
      <c r="B27" s="38">
        <v>9.3099999999999997E-4</v>
      </c>
      <c r="C27" s="39">
        <f t="shared" si="0"/>
        <v>0.99906899999999998</v>
      </c>
    </row>
    <row r="28" spans="1:3" x14ac:dyDescent="0.2">
      <c r="A28" s="18">
        <v>26</v>
      </c>
      <c r="B28" s="38">
        <v>9.3099999999999997E-4</v>
      </c>
      <c r="C28" s="39">
        <f t="shared" si="0"/>
        <v>0.99906899999999998</v>
      </c>
    </row>
    <row r="29" spans="1:3" x14ac:dyDescent="0.2">
      <c r="A29" s="18">
        <v>27</v>
      </c>
      <c r="B29" s="38">
        <v>9.3400000000000004E-4</v>
      </c>
      <c r="C29" s="39">
        <f t="shared" si="0"/>
        <v>0.99906600000000001</v>
      </c>
    </row>
    <row r="30" spans="1:3" x14ac:dyDescent="0.2">
      <c r="A30" s="18">
        <v>28</v>
      </c>
      <c r="B30" s="38">
        <v>9.4200000000000002E-4</v>
      </c>
      <c r="C30" s="39">
        <f t="shared" si="0"/>
        <v>0.999058</v>
      </c>
    </row>
    <row r="31" spans="1:3" x14ac:dyDescent="0.2">
      <c r="A31" s="18">
        <v>29</v>
      </c>
      <c r="B31" s="38">
        <v>9.5600000000000004E-4</v>
      </c>
      <c r="C31" s="39">
        <f t="shared" si="0"/>
        <v>0.99904400000000004</v>
      </c>
    </row>
    <row r="32" spans="1:3" x14ac:dyDescent="0.2">
      <c r="A32" s="18">
        <v>30</v>
      </c>
      <c r="B32" s="38">
        <v>9.77E-4</v>
      </c>
      <c r="C32" s="39">
        <f t="shared" si="0"/>
        <v>0.99902299999999999</v>
      </c>
    </row>
    <row r="33" spans="1:3" x14ac:dyDescent="0.2">
      <c r="A33" s="18">
        <v>31</v>
      </c>
      <c r="B33" s="38">
        <v>1.005E-3</v>
      </c>
      <c r="C33" s="39">
        <f t="shared" si="0"/>
        <v>0.99899499999999997</v>
      </c>
    </row>
    <row r="34" spans="1:3" x14ac:dyDescent="0.2">
      <c r="A34" s="18">
        <v>32</v>
      </c>
      <c r="B34" s="38">
        <v>1.042E-3</v>
      </c>
      <c r="C34" s="39">
        <f t="shared" si="0"/>
        <v>0.99895800000000001</v>
      </c>
    </row>
    <row r="35" spans="1:3" x14ac:dyDescent="0.2">
      <c r="A35" s="18">
        <v>33</v>
      </c>
      <c r="B35" s="38">
        <v>1.0859999999999999E-3</v>
      </c>
      <c r="C35" s="39">
        <f t="shared" si="0"/>
        <v>0.99891399999999997</v>
      </c>
    </row>
    <row r="36" spans="1:3" x14ac:dyDescent="0.2">
      <c r="A36" s="18">
        <v>34</v>
      </c>
      <c r="B36" s="38">
        <v>1.14E-3</v>
      </c>
      <c r="C36" s="39">
        <f t="shared" ref="C36:C67" si="1">1-B36</f>
        <v>0.99885999999999997</v>
      </c>
    </row>
    <row r="37" spans="1:3" x14ac:dyDescent="0.2">
      <c r="A37" s="18">
        <v>35</v>
      </c>
      <c r="B37" s="38">
        <v>1.2019999999999999E-3</v>
      </c>
      <c r="C37" s="39">
        <f t="shared" si="1"/>
        <v>0.99879799999999996</v>
      </c>
    </row>
    <row r="38" spans="1:3" x14ac:dyDescent="0.2">
      <c r="A38" s="18">
        <v>36</v>
      </c>
      <c r="B38" s="38">
        <v>1.2750000000000001E-3</v>
      </c>
      <c r="C38" s="39">
        <f t="shared" si="1"/>
        <v>0.99872499999999997</v>
      </c>
    </row>
    <row r="39" spans="1:3" x14ac:dyDescent="0.2">
      <c r="A39" s="18">
        <v>37</v>
      </c>
      <c r="B39" s="38">
        <v>1.358E-3</v>
      </c>
      <c r="C39" s="39">
        <f t="shared" si="1"/>
        <v>0.99864200000000003</v>
      </c>
    </row>
    <row r="40" spans="1:3" x14ac:dyDescent="0.2">
      <c r="A40" s="18">
        <v>38</v>
      </c>
      <c r="B40" s="38">
        <v>1.4530000000000001E-3</v>
      </c>
      <c r="C40" s="39">
        <f t="shared" si="1"/>
        <v>0.99854699999999996</v>
      </c>
    </row>
    <row r="41" spans="1:3" x14ac:dyDescent="0.2">
      <c r="A41" s="18">
        <v>39</v>
      </c>
      <c r="B41" s="38">
        <v>1.56E-3</v>
      </c>
      <c r="C41" s="39">
        <f t="shared" si="1"/>
        <v>0.99843999999999999</v>
      </c>
    </row>
    <row r="42" spans="1:3" x14ac:dyDescent="0.2">
      <c r="A42" s="18">
        <v>40</v>
      </c>
      <c r="B42" s="38">
        <v>1.6800000000000001E-3</v>
      </c>
      <c r="C42" s="39">
        <f t="shared" si="1"/>
        <v>0.99831999999999999</v>
      </c>
    </row>
    <row r="43" spans="1:3" x14ac:dyDescent="0.2">
      <c r="A43" s="18">
        <v>41</v>
      </c>
      <c r="B43" s="38">
        <v>1.815E-3</v>
      </c>
      <c r="C43" s="39">
        <f t="shared" si="1"/>
        <v>0.99818499999999999</v>
      </c>
    </row>
    <row r="44" spans="1:3" x14ac:dyDescent="0.2">
      <c r="A44" s="18">
        <v>42</v>
      </c>
      <c r="B44" s="38">
        <v>1.9689999999999998E-3</v>
      </c>
      <c r="C44" s="39">
        <f t="shared" si="1"/>
        <v>0.998031</v>
      </c>
    </row>
    <row r="45" spans="1:3" x14ac:dyDescent="0.2">
      <c r="A45" s="18">
        <v>43</v>
      </c>
      <c r="B45" s="38">
        <v>2.1440000000000001E-3</v>
      </c>
      <c r="C45" s="39">
        <f t="shared" si="1"/>
        <v>0.99785599999999997</v>
      </c>
    </row>
    <row r="46" spans="1:3" x14ac:dyDescent="0.2">
      <c r="A46" s="18">
        <v>44</v>
      </c>
      <c r="B46" s="38">
        <v>2.3449999999999999E-3</v>
      </c>
      <c r="C46" s="39">
        <f t="shared" si="1"/>
        <v>0.99765499999999996</v>
      </c>
    </row>
    <row r="47" spans="1:3" x14ac:dyDescent="0.2">
      <c r="A47" s="18">
        <v>45</v>
      </c>
      <c r="B47" s="38">
        <v>2.5790000000000001E-3</v>
      </c>
      <c r="C47" s="39">
        <f t="shared" si="1"/>
        <v>0.997421</v>
      </c>
    </row>
    <row r="48" spans="1:3" x14ac:dyDescent="0.2">
      <c r="A48" s="18">
        <v>46</v>
      </c>
      <c r="B48" s="38">
        <v>2.8509999999999998E-3</v>
      </c>
      <c r="C48" s="39">
        <f t="shared" si="1"/>
        <v>0.99714899999999995</v>
      </c>
    </row>
    <row r="49" spans="1:3" x14ac:dyDescent="0.2">
      <c r="A49" s="18">
        <v>47</v>
      </c>
      <c r="B49" s="38">
        <v>3.1679999999999998E-3</v>
      </c>
      <c r="C49" s="39">
        <f t="shared" si="1"/>
        <v>0.99683200000000005</v>
      </c>
    </row>
    <row r="50" spans="1:3" x14ac:dyDescent="0.2">
      <c r="A50" s="18">
        <v>48</v>
      </c>
      <c r="B50" s="38">
        <v>3.5360000000000001E-3</v>
      </c>
      <c r="C50" s="39">
        <f t="shared" si="1"/>
        <v>0.99646400000000002</v>
      </c>
    </row>
    <row r="51" spans="1:3" x14ac:dyDescent="0.2">
      <c r="A51" s="18">
        <v>49</v>
      </c>
      <c r="B51" s="38">
        <v>3.9579999999999997E-3</v>
      </c>
      <c r="C51" s="39">
        <f t="shared" si="1"/>
        <v>0.99604199999999998</v>
      </c>
    </row>
    <row r="52" spans="1:3" x14ac:dyDescent="0.2">
      <c r="A52" s="18">
        <v>50</v>
      </c>
      <c r="B52" s="38">
        <v>4.4359999999999998E-3</v>
      </c>
      <c r="C52" s="39">
        <f t="shared" si="1"/>
        <v>0.995564</v>
      </c>
    </row>
    <row r="53" spans="1:3" x14ac:dyDescent="0.2">
      <c r="A53" s="18">
        <v>51</v>
      </c>
      <c r="B53" s="38">
        <v>4.9690000000000003E-3</v>
      </c>
      <c r="C53" s="39">
        <f t="shared" si="1"/>
        <v>0.995031</v>
      </c>
    </row>
    <row r="54" spans="1:3" x14ac:dyDescent="0.2">
      <c r="A54" s="18">
        <v>52</v>
      </c>
      <c r="B54" s="38">
        <v>5.5500000000000002E-3</v>
      </c>
      <c r="C54" s="39">
        <f t="shared" si="1"/>
        <v>0.99444999999999995</v>
      </c>
    </row>
    <row r="55" spans="1:3" x14ac:dyDescent="0.2">
      <c r="A55" s="18">
        <v>53</v>
      </c>
      <c r="B55" s="38">
        <v>6.1739999999999998E-3</v>
      </c>
      <c r="C55" s="39">
        <f t="shared" si="1"/>
        <v>0.99382599999999999</v>
      </c>
    </row>
    <row r="56" spans="1:3" x14ac:dyDescent="0.2">
      <c r="A56" s="18">
        <v>54</v>
      </c>
      <c r="B56" s="38">
        <v>6.8310000000000003E-3</v>
      </c>
      <c r="C56" s="39">
        <f t="shared" si="1"/>
        <v>0.99316899999999997</v>
      </c>
    </row>
    <row r="57" spans="1:3" x14ac:dyDescent="0.2">
      <c r="A57" s="18">
        <v>55</v>
      </c>
      <c r="B57" s="38">
        <v>7.5129999999999997E-3</v>
      </c>
      <c r="C57" s="39">
        <f t="shared" si="1"/>
        <v>0.99248700000000001</v>
      </c>
    </row>
    <row r="58" spans="1:3" x14ac:dyDescent="0.2">
      <c r="A58" s="18">
        <v>56</v>
      </c>
      <c r="B58" s="38">
        <v>8.2120000000000005E-3</v>
      </c>
      <c r="C58" s="39">
        <f t="shared" si="1"/>
        <v>0.991788</v>
      </c>
    </row>
    <row r="59" spans="1:3" x14ac:dyDescent="0.2">
      <c r="A59" s="18">
        <v>57</v>
      </c>
      <c r="B59" s="38">
        <v>8.9250000000000006E-3</v>
      </c>
      <c r="C59" s="39">
        <f t="shared" si="1"/>
        <v>0.99107500000000004</v>
      </c>
    </row>
    <row r="60" spans="1:3" x14ac:dyDescent="0.2">
      <c r="A60" s="18">
        <v>58</v>
      </c>
      <c r="B60" s="38">
        <v>9.6509999999999999E-3</v>
      </c>
      <c r="C60" s="39">
        <f t="shared" si="1"/>
        <v>0.99034900000000003</v>
      </c>
    </row>
    <row r="61" spans="1:3" x14ac:dyDescent="0.2">
      <c r="A61" s="18">
        <v>59</v>
      </c>
      <c r="B61" s="38">
        <v>1.0392999999999999E-2</v>
      </c>
      <c r="C61" s="39">
        <f t="shared" si="1"/>
        <v>0.98960700000000001</v>
      </c>
    </row>
    <row r="62" spans="1:3" x14ac:dyDescent="0.2">
      <c r="A62" s="18">
        <v>60</v>
      </c>
      <c r="B62" s="38">
        <v>1.1162E-2</v>
      </c>
      <c r="C62" s="39">
        <f t="shared" si="1"/>
        <v>0.98883799999999999</v>
      </c>
    </row>
    <row r="63" spans="1:3" x14ac:dyDescent="0.2">
      <c r="A63" s="18">
        <v>61</v>
      </c>
      <c r="B63" s="38">
        <v>1.1969E-2</v>
      </c>
      <c r="C63" s="39">
        <f t="shared" si="1"/>
        <v>0.98803099999999999</v>
      </c>
    </row>
    <row r="64" spans="1:3" x14ac:dyDescent="0.2">
      <c r="A64" s="18">
        <v>62</v>
      </c>
      <c r="B64" s="38">
        <v>1.2831E-2</v>
      </c>
      <c r="C64" s="39">
        <f t="shared" si="1"/>
        <v>0.98716899999999996</v>
      </c>
    </row>
    <row r="65" spans="1:3" x14ac:dyDescent="0.2">
      <c r="A65" s="18">
        <v>63</v>
      </c>
      <c r="B65" s="38">
        <v>1.3764999999999999E-2</v>
      </c>
      <c r="C65" s="39">
        <f t="shared" si="1"/>
        <v>0.98623499999999997</v>
      </c>
    </row>
    <row r="66" spans="1:3" x14ac:dyDescent="0.2">
      <c r="A66" s="18">
        <v>64</v>
      </c>
      <c r="B66" s="38">
        <v>1.4792E-2</v>
      </c>
      <c r="C66" s="39">
        <f t="shared" si="1"/>
        <v>0.98520799999999997</v>
      </c>
    </row>
    <row r="67" spans="1:3" x14ac:dyDescent="0.2">
      <c r="A67" s="18">
        <v>65</v>
      </c>
      <c r="B67" s="38">
        <v>1.5932000000000002E-2</v>
      </c>
      <c r="C67" s="39">
        <f t="shared" si="1"/>
        <v>0.98406799999999994</v>
      </c>
    </row>
    <row r="68" spans="1:3" x14ac:dyDescent="0.2">
      <c r="A68" s="18">
        <v>66</v>
      </c>
      <c r="B68" s="38">
        <v>1.7205999999999999E-2</v>
      </c>
      <c r="C68" s="39">
        <f t="shared" ref="C68:C99" si="2">1-B68</f>
        <v>0.98279399999999995</v>
      </c>
    </row>
    <row r="69" spans="1:3" x14ac:dyDescent="0.2">
      <c r="A69" s="18">
        <v>67</v>
      </c>
      <c r="B69" s="38">
        <v>1.8634999999999999E-2</v>
      </c>
      <c r="C69" s="39">
        <f t="shared" si="2"/>
        <v>0.98136500000000004</v>
      </c>
    </row>
    <row r="70" spans="1:3" x14ac:dyDescent="0.2">
      <c r="A70" s="18">
        <v>68</v>
      </c>
      <c r="B70" s="38">
        <v>2.0240000000000001E-2</v>
      </c>
      <c r="C70" s="39">
        <f t="shared" si="2"/>
        <v>0.97975999999999996</v>
      </c>
    </row>
    <row r="71" spans="1:3" x14ac:dyDescent="0.2">
      <c r="A71" s="18">
        <v>69</v>
      </c>
      <c r="B71" s="38">
        <v>2.2040000000000001E-2</v>
      </c>
      <c r="C71" s="39">
        <f t="shared" si="2"/>
        <v>0.97796000000000005</v>
      </c>
    </row>
    <row r="72" spans="1:3" x14ac:dyDescent="0.2">
      <c r="A72" s="18">
        <v>70</v>
      </c>
      <c r="B72" s="38">
        <v>2.4058E-2</v>
      </c>
      <c r="C72" s="39">
        <f t="shared" si="2"/>
        <v>0.97594199999999998</v>
      </c>
    </row>
    <row r="73" spans="1:3" x14ac:dyDescent="0.2">
      <c r="A73" s="18">
        <v>71</v>
      </c>
      <c r="B73" s="38">
        <v>2.6314000000000001E-2</v>
      </c>
      <c r="C73" s="39">
        <f t="shared" si="2"/>
        <v>0.97368600000000005</v>
      </c>
    </row>
    <row r="74" spans="1:3" x14ac:dyDescent="0.2">
      <c r="A74" s="18">
        <v>72</v>
      </c>
      <c r="B74" s="38">
        <v>2.8832E-2</v>
      </c>
      <c r="C74" s="39">
        <f t="shared" si="2"/>
        <v>0.97116800000000003</v>
      </c>
    </row>
    <row r="75" spans="1:3" x14ac:dyDescent="0.2">
      <c r="A75" s="18">
        <v>73</v>
      </c>
      <c r="B75" s="38">
        <v>3.1637999999999999E-2</v>
      </c>
      <c r="C75" s="39">
        <f t="shared" si="2"/>
        <v>0.96836199999999995</v>
      </c>
    </row>
    <row r="76" spans="1:3" x14ac:dyDescent="0.2">
      <c r="A76" s="18">
        <v>74</v>
      </c>
      <c r="B76" s="38">
        <v>3.4757000000000003E-2</v>
      </c>
      <c r="C76" s="39">
        <f t="shared" si="2"/>
        <v>0.96524299999999996</v>
      </c>
    </row>
    <row r="77" spans="1:3" x14ac:dyDescent="0.2">
      <c r="A77" s="18">
        <v>75</v>
      </c>
      <c r="B77" s="38">
        <v>3.8220999999999998E-2</v>
      </c>
      <c r="C77" s="39">
        <f t="shared" si="2"/>
        <v>0.96177900000000005</v>
      </c>
    </row>
    <row r="78" spans="1:3" x14ac:dyDescent="0.2">
      <c r="A78" s="18">
        <v>76</v>
      </c>
      <c r="B78" s="38">
        <v>4.2061000000000001E-2</v>
      </c>
      <c r="C78" s="39">
        <f t="shared" si="2"/>
        <v>0.95793899999999998</v>
      </c>
    </row>
    <row r="79" spans="1:3" x14ac:dyDescent="0.2">
      <c r="A79" s="18">
        <v>77</v>
      </c>
      <c r="B79" s="38">
        <v>4.6316000000000003E-2</v>
      </c>
      <c r="C79" s="39">
        <f t="shared" si="2"/>
        <v>0.95368399999999998</v>
      </c>
    </row>
    <row r="80" spans="1:3" x14ac:dyDescent="0.2">
      <c r="A80" s="18">
        <v>78</v>
      </c>
      <c r="B80" s="38">
        <v>5.1024E-2</v>
      </c>
      <c r="C80" s="39">
        <f t="shared" si="2"/>
        <v>0.94897600000000004</v>
      </c>
    </row>
    <row r="81" spans="1:3" x14ac:dyDescent="0.2">
      <c r="A81" s="18">
        <v>79</v>
      </c>
      <c r="B81" s="38">
        <v>5.6231000000000003E-2</v>
      </c>
      <c r="C81" s="39">
        <f t="shared" si="2"/>
        <v>0.94376899999999997</v>
      </c>
    </row>
    <row r="82" spans="1:3" x14ac:dyDescent="0.2">
      <c r="A82" s="18">
        <v>80</v>
      </c>
      <c r="B82" s="38">
        <v>6.1984999999999998E-2</v>
      </c>
      <c r="C82" s="39">
        <f t="shared" si="2"/>
        <v>0.93801500000000004</v>
      </c>
    </row>
    <row r="83" spans="1:3" x14ac:dyDescent="0.2">
      <c r="A83" s="18">
        <v>81</v>
      </c>
      <c r="B83" s="38">
        <v>6.8337999999999996E-2</v>
      </c>
      <c r="C83" s="39">
        <f t="shared" si="2"/>
        <v>0.93166199999999999</v>
      </c>
    </row>
    <row r="84" spans="1:3" x14ac:dyDescent="0.2">
      <c r="A84" s="18">
        <v>82</v>
      </c>
      <c r="B84" s="38">
        <v>7.535E-2</v>
      </c>
      <c r="C84" s="39">
        <f t="shared" si="2"/>
        <v>0.92464999999999997</v>
      </c>
    </row>
    <row r="85" spans="1:3" x14ac:dyDescent="0.2">
      <c r="A85" s="18">
        <v>83</v>
      </c>
      <c r="B85" s="38">
        <v>8.3082000000000003E-2</v>
      </c>
      <c r="C85" s="39">
        <f t="shared" si="2"/>
        <v>0.91691800000000001</v>
      </c>
    </row>
    <row r="86" spans="1:3" x14ac:dyDescent="0.2">
      <c r="A86" s="18">
        <v>84</v>
      </c>
      <c r="B86" s="38">
        <v>9.1601000000000002E-2</v>
      </c>
      <c r="C86" s="39">
        <f t="shared" si="2"/>
        <v>0.90839899999999996</v>
      </c>
    </row>
    <row r="87" spans="1:3" x14ac:dyDescent="0.2">
      <c r="A87" s="18">
        <v>85</v>
      </c>
      <c r="B87" s="38">
        <v>0.100979</v>
      </c>
      <c r="C87" s="39">
        <f t="shared" si="2"/>
        <v>0.89902099999999996</v>
      </c>
    </row>
    <row r="88" spans="1:3" x14ac:dyDescent="0.2">
      <c r="A88" s="18">
        <v>86</v>
      </c>
      <c r="B88" s="38">
        <v>0.111291</v>
      </c>
      <c r="C88" s="39">
        <f t="shared" si="2"/>
        <v>0.88870899999999997</v>
      </c>
    </row>
    <row r="89" spans="1:3" x14ac:dyDescent="0.2">
      <c r="A89" s="18">
        <v>87</v>
      </c>
      <c r="B89" s="38">
        <v>0.122616</v>
      </c>
      <c r="C89" s="39">
        <f t="shared" si="2"/>
        <v>0.87738399999999994</v>
      </c>
    </row>
    <row r="90" spans="1:3" x14ac:dyDescent="0.2">
      <c r="A90" s="18">
        <v>88</v>
      </c>
      <c r="B90" s="38">
        <v>0.13503699999999999</v>
      </c>
      <c r="C90" s="39">
        <f t="shared" si="2"/>
        <v>0.86496300000000004</v>
      </c>
    </row>
    <row r="91" spans="1:3" x14ac:dyDescent="0.2">
      <c r="A91" s="18">
        <v>89</v>
      </c>
      <c r="B91" s="38">
        <v>0.14863899999999999</v>
      </c>
      <c r="C91" s="39">
        <f t="shared" si="2"/>
        <v>0.85136100000000003</v>
      </c>
    </row>
    <row r="92" spans="1:3" x14ac:dyDescent="0.2">
      <c r="A92" s="18">
        <v>90</v>
      </c>
      <c r="B92" s="38">
        <v>0.16350700000000001</v>
      </c>
      <c r="C92" s="39">
        <f t="shared" si="2"/>
        <v>0.83649299999999993</v>
      </c>
    </row>
    <row r="93" spans="1:3" x14ac:dyDescent="0.2">
      <c r="A93" s="18">
        <v>91</v>
      </c>
      <c r="B93" s="38">
        <v>0.179726</v>
      </c>
      <c r="C93" s="39">
        <f t="shared" si="2"/>
        <v>0.82027399999999995</v>
      </c>
    </row>
    <row r="94" spans="1:3" x14ac:dyDescent="0.2">
      <c r="A94" s="18">
        <v>92</v>
      </c>
      <c r="B94" s="38">
        <v>0.19738</v>
      </c>
      <c r="C94" s="39">
        <f t="shared" si="2"/>
        <v>0.80262</v>
      </c>
    </row>
    <row r="95" spans="1:3" x14ac:dyDescent="0.2">
      <c r="A95" s="18">
        <v>93</v>
      </c>
      <c r="B95" s="38">
        <v>0.21654699999999999</v>
      </c>
      <c r="C95" s="39">
        <f t="shared" si="2"/>
        <v>0.78345299999999995</v>
      </c>
    </row>
    <row r="96" spans="1:3" x14ac:dyDescent="0.2">
      <c r="A96" s="18">
        <v>94</v>
      </c>
      <c r="B96" s="38">
        <v>0.23730200000000001</v>
      </c>
      <c r="C96" s="39">
        <f t="shared" si="2"/>
        <v>0.76269799999999999</v>
      </c>
    </row>
    <row r="97" spans="1:3" x14ac:dyDescent="0.2">
      <c r="A97" s="18">
        <v>95</v>
      </c>
      <c r="B97" s="38">
        <v>0.25970599999999999</v>
      </c>
      <c r="C97" s="39">
        <f t="shared" si="2"/>
        <v>0.74029400000000001</v>
      </c>
    </row>
    <row r="98" spans="1:3" x14ac:dyDescent="0.2">
      <c r="A98" s="18">
        <v>96</v>
      </c>
      <c r="B98" s="38">
        <v>0.28381299999999998</v>
      </c>
      <c r="C98" s="39">
        <f t="shared" si="2"/>
        <v>0.71618700000000002</v>
      </c>
    </row>
    <row r="99" spans="1:3" x14ac:dyDescent="0.2">
      <c r="A99" s="18">
        <v>97</v>
      </c>
      <c r="B99" s="38">
        <v>0.30965900000000002</v>
      </c>
      <c r="C99" s="39">
        <f t="shared" si="2"/>
        <v>0.69034099999999998</v>
      </c>
    </row>
    <row r="100" spans="1:3" x14ac:dyDescent="0.2">
      <c r="A100" s="18">
        <v>98</v>
      </c>
      <c r="B100" s="38">
        <v>0.33726499999999998</v>
      </c>
      <c r="C100" s="39">
        <f t="shared" ref="C100:C117" si="3">1-B100</f>
        <v>0.66273500000000007</v>
      </c>
    </row>
    <row r="101" spans="1:3" x14ac:dyDescent="0.2">
      <c r="A101" s="18">
        <v>99</v>
      </c>
      <c r="B101" s="38">
        <v>0.36663000000000001</v>
      </c>
      <c r="C101" s="39">
        <f t="shared" si="3"/>
        <v>0.63336999999999999</v>
      </c>
    </row>
    <row r="102" spans="1:3" x14ac:dyDescent="0.2">
      <c r="A102" s="18">
        <v>100</v>
      </c>
      <c r="B102" s="38">
        <v>0.397733</v>
      </c>
      <c r="C102" s="39">
        <f t="shared" si="3"/>
        <v>0.602267</v>
      </c>
    </row>
    <row r="103" spans="1:3" x14ac:dyDescent="0.2">
      <c r="A103" s="18">
        <v>101</v>
      </c>
      <c r="B103" s="38">
        <v>0.430529</v>
      </c>
      <c r="C103" s="39">
        <f t="shared" si="3"/>
        <v>0.56947100000000006</v>
      </c>
    </row>
    <row r="104" spans="1:3" x14ac:dyDescent="0.2">
      <c r="A104" s="18">
        <v>102</v>
      </c>
      <c r="B104" s="38">
        <v>0.46494999999999997</v>
      </c>
      <c r="C104" s="39">
        <f t="shared" si="3"/>
        <v>0.53505000000000003</v>
      </c>
    </row>
    <row r="105" spans="1:3" x14ac:dyDescent="0.2">
      <c r="A105" s="18">
        <v>103</v>
      </c>
      <c r="B105" s="38">
        <v>0.50090400000000002</v>
      </c>
      <c r="C105" s="39">
        <f t="shared" si="3"/>
        <v>0.49909599999999998</v>
      </c>
    </row>
    <row r="106" spans="1:3" x14ac:dyDescent="0.2">
      <c r="A106" s="18">
        <v>104</v>
      </c>
      <c r="B106" s="38">
        <v>0.53827800000000003</v>
      </c>
      <c r="C106" s="39">
        <f t="shared" si="3"/>
        <v>0.46172199999999997</v>
      </c>
    </row>
    <row r="107" spans="1:3" x14ac:dyDescent="0.2">
      <c r="A107" s="18">
        <v>105</v>
      </c>
      <c r="B107" s="38">
        <v>0.57694199999999995</v>
      </c>
      <c r="C107" s="39">
        <f t="shared" si="3"/>
        <v>0.42305800000000005</v>
      </c>
    </row>
    <row r="108" spans="1:3" x14ac:dyDescent="0.2">
      <c r="A108" s="18">
        <v>106</v>
      </c>
      <c r="B108" s="38">
        <v>0.61675199999999997</v>
      </c>
      <c r="C108" s="39">
        <f t="shared" si="3"/>
        <v>0.38324800000000003</v>
      </c>
    </row>
    <row r="109" spans="1:3" x14ac:dyDescent="0.2">
      <c r="A109" s="18">
        <v>107</v>
      </c>
      <c r="B109" s="38">
        <v>0.65755300000000005</v>
      </c>
      <c r="C109" s="39">
        <f t="shared" si="3"/>
        <v>0.34244699999999995</v>
      </c>
    </row>
    <row r="110" spans="1:3" x14ac:dyDescent="0.2">
      <c r="A110" s="18">
        <v>108</v>
      </c>
      <c r="B110" s="38">
        <v>0.69919100000000001</v>
      </c>
      <c r="C110" s="39">
        <f t="shared" si="3"/>
        <v>0.30080899999999999</v>
      </c>
    </row>
    <row r="111" spans="1:3" x14ac:dyDescent="0.2">
      <c r="A111" s="18">
        <v>109</v>
      </c>
      <c r="B111" s="38">
        <v>0.74151500000000004</v>
      </c>
      <c r="C111" s="39">
        <f t="shared" si="3"/>
        <v>0.25848499999999996</v>
      </c>
    </row>
    <row r="112" spans="1:3" x14ac:dyDescent="0.2">
      <c r="A112" s="18">
        <v>110</v>
      </c>
      <c r="B112" s="38">
        <v>0.78438300000000005</v>
      </c>
      <c r="C112" s="39">
        <f t="shared" si="3"/>
        <v>0.21561699999999995</v>
      </c>
    </row>
    <row r="113" spans="1:3" x14ac:dyDescent="0.2">
      <c r="A113" s="18">
        <v>111</v>
      </c>
      <c r="B113" s="38">
        <v>0.82767299999999999</v>
      </c>
      <c r="C113" s="39">
        <f t="shared" si="3"/>
        <v>0.17232700000000001</v>
      </c>
    </row>
    <row r="114" spans="1:3" x14ac:dyDescent="0.2">
      <c r="A114" s="18">
        <v>112</v>
      </c>
      <c r="B114" s="38">
        <v>0.87128499999999998</v>
      </c>
      <c r="C114" s="39">
        <f t="shared" si="3"/>
        <v>0.12871500000000002</v>
      </c>
    </row>
    <row r="115" spans="1:3" x14ac:dyDescent="0.2">
      <c r="A115" s="18">
        <v>113</v>
      </c>
      <c r="B115" s="38">
        <v>0.91514499999999999</v>
      </c>
      <c r="C115" s="39">
        <f t="shared" si="3"/>
        <v>8.4855000000000014E-2</v>
      </c>
    </row>
    <row r="116" spans="1:3" x14ac:dyDescent="0.2">
      <c r="A116" s="18">
        <v>114</v>
      </c>
      <c r="B116" s="38">
        <v>0.95921400000000001</v>
      </c>
      <c r="C116" s="39">
        <f t="shared" si="3"/>
        <v>4.0785999999999989E-2</v>
      </c>
    </row>
    <row r="117" spans="1:3" x14ac:dyDescent="0.2">
      <c r="A117" s="18">
        <v>115</v>
      </c>
      <c r="B117" s="38">
        <v>1</v>
      </c>
      <c r="C117" s="39">
        <f t="shared" si="3"/>
        <v>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274AE-A445-4D3D-8644-970E88830DCD}">
  <dimension ref="B3:S369"/>
  <sheetViews>
    <sheetView showGridLines="0" workbookViewId="0"/>
  </sheetViews>
  <sheetFormatPr baseColWidth="10" defaultColWidth="9.1640625" defaultRowHeight="15" x14ac:dyDescent="0.2"/>
  <cols>
    <col min="1" max="1" width="5.83203125" style="2" bestFit="1" customWidth="1"/>
    <col min="2" max="2" width="7.6640625" style="2" bestFit="1" customWidth="1"/>
    <col min="3" max="3" width="13.33203125" style="2" bestFit="1" customWidth="1"/>
    <col min="4" max="5" width="9.1640625" style="2"/>
    <col min="6" max="7" width="10.6640625" style="2" bestFit="1" customWidth="1"/>
    <col min="8" max="10" width="12.1640625" style="2" bestFit="1" customWidth="1"/>
    <col min="11" max="12" width="12" style="2" bestFit="1" customWidth="1"/>
    <col min="13" max="13" width="8" style="2" bestFit="1" customWidth="1"/>
    <col min="14" max="14" width="15.5" style="2" bestFit="1" customWidth="1"/>
    <col min="15" max="15" width="16.33203125" style="2" bestFit="1" customWidth="1"/>
    <col min="16" max="16" width="12.6640625" style="2" bestFit="1" customWidth="1"/>
    <col min="17" max="17" width="11.5" style="2" bestFit="1" customWidth="1"/>
    <col min="18" max="16384" width="9.1640625" style="2"/>
  </cols>
  <sheetData>
    <row r="3" spans="2:18" x14ac:dyDescent="0.2">
      <c r="B3" s="24" t="s">
        <v>27</v>
      </c>
      <c r="C3" s="27" t="s">
        <v>28</v>
      </c>
      <c r="D3" s="1"/>
      <c r="E3" s="28" t="s">
        <v>6</v>
      </c>
      <c r="F3" s="32">
        <v>0.05</v>
      </c>
      <c r="G3" s="8" t="s">
        <v>32</v>
      </c>
      <c r="H3"/>
      <c r="I3" s="26" t="s">
        <v>7</v>
      </c>
      <c r="J3" s="43">
        <v>7481.6068469255497</v>
      </c>
      <c r="K3" t="s">
        <v>18</v>
      </c>
      <c r="L3"/>
    </row>
    <row r="4" spans="2:18" x14ac:dyDescent="0.2">
      <c r="C4" s="4"/>
      <c r="D4" s="1"/>
      <c r="E4" s="28" t="s">
        <v>8</v>
      </c>
      <c r="F4" s="33">
        <f>1/(1+F3)</f>
        <v>0.95238095238095233</v>
      </c>
      <c r="G4" t="s">
        <v>38</v>
      </c>
      <c r="H4"/>
      <c r="I4" s="26" t="s">
        <v>9</v>
      </c>
      <c r="J4" s="35">
        <f>FIE+(0.2*J3*12)</f>
        <v>25955.85643262132</v>
      </c>
      <c r="K4" t="s">
        <v>21</v>
      </c>
      <c r="L4"/>
      <c r="O4" s="26" t="s">
        <v>23</v>
      </c>
      <c r="P4" s="35">
        <v>8000</v>
      </c>
      <c r="Q4" s="2" t="s">
        <v>25</v>
      </c>
    </row>
    <row r="5" spans="2:18" x14ac:dyDescent="0.2">
      <c r="C5" s="4"/>
      <c r="D5" s="1"/>
      <c r="E5" s="26" t="s">
        <v>10</v>
      </c>
      <c r="F5" s="34">
        <v>10000000</v>
      </c>
      <c r="G5" t="s">
        <v>33</v>
      </c>
      <c r="H5"/>
      <c r="I5" s="26" t="s">
        <v>37</v>
      </c>
      <c r="J5" s="35">
        <f>FRE+0.03*J3</f>
        <v>4224.4482054077662</v>
      </c>
      <c r="K5" t="s">
        <v>22</v>
      </c>
      <c r="L5"/>
      <c r="O5" s="26" t="s">
        <v>24</v>
      </c>
      <c r="P5" s="35">
        <v>4000</v>
      </c>
      <c r="Q5" s="2" t="s">
        <v>26</v>
      </c>
    </row>
    <row r="6" spans="2:18" ht="48" x14ac:dyDescent="0.2">
      <c r="C6" s="4"/>
      <c r="D6" s="1"/>
      <c r="E6" s="29" t="s">
        <v>36</v>
      </c>
      <c r="F6" s="33">
        <v>12</v>
      </c>
    </row>
    <row r="7" spans="2:18" x14ac:dyDescent="0.2">
      <c r="C7" s="4"/>
      <c r="D7" s="1"/>
      <c r="E7" s="5"/>
      <c r="F7" s="1"/>
    </row>
    <row r="8" spans="2:18" x14ac:dyDescent="0.2">
      <c r="C8" s="4"/>
      <c r="D8" s="1"/>
      <c r="E8" s="5"/>
      <c r="F8" s="1"/>
    </row>
    <row r="9" spans="2:18" ht="48" x14ac:dyDescent="0.2">
      <c r="B9" s="20" t="s">
        <v>3</v>
      </c>
      <c r="C9" s="20" t="s">
        <v>4</v>
      </c>
      <c r="D9" s="20" t="s">
        <v>5</v>
      </c>
      <c r="E9" s="21" t="s">
        <v>1</v>
      </c>
      <c r="F9" s="21" t="s">
        <v>0</v>
      </c>
      <c r="G9" s="20" t="s">
        <v>12</v>
      </c>
      <c r="H9" s="20" t="s">
        <v>13</v>
      </c>
      <c r="I9" s="20" t="s">
        <v>14</v>
      </c>
      <c r="J9" s="20" t="s">
        <v>15</v>
      </c>
      <c r="K9" s="20" t="s">
        <v>16</v>
      </c>
      <c r="L9" s="20" t="s">
        <v>17</v>
      </c>
      <c r="M9" s="20" t="s">
        <v>19</v>
      </c>
      <c r="N9" s="20" t="s">
        <v>20</v>
      </c>
      <c r="O9" s="42" t="s">
        <v>39</v>
      </c>
    </row>
    <row r="10" spans="2:18" x14ac:dyDescent="0.2">
      <c r="B10" s="14">
        <v>0</v>
      </c>
      <c r="C10" s="11">
        <v>22</v>
      </c>
      <c r="D10" s="11">
        <v>30</v>
      </c>
      <c r="E10" s="12">
        <f>VLOOKUP(C10,'IALM 2012-2014'!$A$4:$C$117,3,FALSE)</f>
        <v>0.99906300000000003</v>
      </c>
      <c r="F10" s="12">
        <f>1-E10</f>
        <v>9.3699999999996564E-4</v>
      </c>
      <c r="G10" s="11">
        <f t="shared" ref="G10:G39" si="0">(G11*E10*v+1)-((m-1)/(2*m))</f>
        <v>8.6331060435629343</v>
      </c>
      <c r="H10" s="11">
        <f t="shared" ref="H10:H39" si="1">(F10*v)+(H11*E10*v)</f>
        <v>2.2076118320649853E-2</v>
      </c>
      <c r="I10" s="11">
        <f t="shared" ref="I10:I40" si="2">H10*S</f>
        <v>220761.18320649854</v>
      </c>
      <c r="J10" s="11">
        <f>IE_30+((12*RE_30)*(G10-1/12))</f>
        <v>459372.72022110602</v>
      </c>
      <c r="K10" s="11">
        <f t="shared" ref="K10:K40" si="3">G10*premium*12</f>
        <v>775074.06342905748</v>
      </c>
      <c r="L10" s="11">
        <f>K10-(J10+I10)</f>
        <v>94940.160001452896</v>
      </c>
      <c r="M10" s="11">
        <f>B10</f>
        <v>0</v>
      </c>
      <c r="N10" s="11">
        <f>SUM(I10:J10)-K10</f>
        <v>-94940.160001452896</v>
      </c>
      <c r="O10" s="11">
        <f t="shared" ref="O10:O39" si="4">(N11*E10)-(N10*(1+i))</f>
        <v>-9957.870910215046</v>
      </c>
    </row>
    <row r="11" spans="2:18" x14ac:dyDescent="0.2">
      <c r="B11" s="13">
        <v>1</v>
      </c>
      <c r="C11" s="11">
        <f>C10+1</f>
        <v>23</v>
      </c>
      <c r="D11" s="14">
        <f t="shared" ref="D11:D40" si="5">$D$10-B11</f>
        <v>29</v>
      </c>
      <c r="E11" s="12">
        <f>VLOOKUP(C11,'IALM 2012-2014'!$A$4:$C$117,3,FALSE)</f>
        <v>0.99906399999999995</v>
      </c>
      <c r="F11" s="12">
        <f t="shared" ref="F11:F40" si="6">1-E11</f>
        <v>9.360000000000479E-4</v>
      </c>
      <c r="G11" s="11">
        <f t="shared" si="0"/>
        <v>8.503979574602484</v>
      </c>
      <c r="H11" s="11">
        <f t="shared" si="1"/>
        <v>2.226378540360556E-2</v>
      </c>
      <c r="I11" s="11">
        <f t="shared" si="2"/>
        <v>222637.85403605559</v>
      </c>
      <c r="J11" s="11">
        <f t="shared" ref="J11:J40" si="7">G11*(12*RE_30)</f>
        <v>431095.45503304515</v>
      </c>
      <c r="K11" s="11">
        <f t="shared" si="3"/>
        <v>763481.18173753168</v>
      </c>
      <c r="L11" s="11">
        <f t="shared" ref="L11:L40" si="8">K11-(J11+I11)</f>
        <v>109747.87266843091</v>
      </c>
      <c r="M11" s="11">
        <f t="shared" ref="M11:M40" si="9">B11</f>
        <v>1</v>
      </c>
      <c r="N11" s="11">
        <f t="shared" ref="N11:N40" si="10">SUM(I11:J11)-K11</f>
        <v>-109747.87266843091</v>
      </c>
      <c r="O11" s="11">
        <f t="shared" si="4"/>
        <v>12870.107728358344</v>
      </c>
    </row>
    <row r="12" spans="2:18" x14ac:dyDescent="0.2">
      <c r="B12" s="13">
        <v>2</v>
      </c>
      <c r="C12" s="11">
        <f t="shared" ref="C12:C39" si="11">C11+1</f>
        <v>24</v>
      </c>
      <c r="D12" s="14">
        <f t="shared" si="5"/>
        <v>28</v>
      </c>
      <c r="E12" s="12">
        <f>VLOOKUP(C12,'IALM 2012-2014'!$A$4:$C$117,3,FALSE)</f>
        <v>0.99906700000000004</v>
      </c>
      <c r="F12" s="12">
        <f t="shared" si="6"/>
        <v>9.3299999999996164E-4</v>
      </c>
      <c r="G12" s="11">
        <f t="shared" si="0"/>
        <v>8.3682612458587347</v>
      </c>
      <c r="H12" s="11">
        <f t="shared" si="1"/>
        <v>2.2461999104948026E-2</v>
      </c>
      <c r="I12" s="11">
        <f t="shared" si="2"/>
        <v>224619.99104948025</v>
      </c>
      <c r="J12" s="11">
        <f t="shared" si="7"/>
        <v>424215.43442941544</v>
      </c>
      <c r="K12" s="11">
        <f t="shared" si="3"/>
        <v>751296.48760654125</v>
      </c>
      <c r="L12" s="11">
        <f t="shared" si="8"/>
        <v>102461.06212764559</v>
      </c>
      <c r="M12" s="11">
        <f t="shared" si="9"/>
        <v>2</v>
      </c>
      <c r="N12" s="11">
        <f t="shared" si="10"/>
        <v>-102461.06212764559</v>
      </c>
      <c r="O12" s="11">
        <f t="shared" si="4"/>
        <v>12900.107728359144</v>
      </c>
    </row>
    <row r="13" spans="2:18" x14ac:dyDescent="0.2">
      <c r="B13" s="13">
        <v>3</v>
      </c>
      <c r="C13" s="11">
        <f t="shared" si="11"/>
        <v>25</v>
      </c>
      <c r="D13" s="14">
        <f t="shared" si="5"/>
        <v>27</v>
      </c>
      <c r="E13" s="12">
        <f>VLOOKUP(C13,'IALM 2012-2014'!$A$4:$C$117,3,FALSE)</f>
        <v>0.99906899999999998</v>
      </c>
      <c r="F13" s="12">
        <f t="shared" si="6"/>
        <v>9.3100000000001515E-4</v>
      </c>
      <c r="G13" s="11">
        <f t="shared" si="0"/>
        <v>8.225598791824444</v>
      </c>
      <c r="H13" s="11">
        <f t="shared" si="1"/>
        <v>2.2673253205436141E-2</v>
      </c>
      <c r="I13" s="11">
        <f t="shared" si="2"/>
        <v>226732.53205436142</v>
      </c>
      <c r="J13" s="11">
        <f t="shared" si="7"/>
        <v>416983.39265432471</v>
      </c>
      <c r="K13" s="11">
        <f t="shared" si="3"/>
        <v>738488.35489171557</v>
      </c>
      <c r="L13" s="11">
        <f t="shared" si="8"/>
        <v>94772.430183029501</v>
      </c>
      <c r="M13" s="11">
        <f t="shared" si="9"/>
        <v>3</v>
      </c>
      <c r="N13" s="11">
        <f t="shared" si="10"/>
        <v>-94772.430183029501</v>
      </c>
      <c r="O13" s="11">
        <f t="shared" si="4"/>
        <v>12920.107728358809</v>
      </c>
    </row>
    <row r="14" spans="2:18" x14ac:dyDescent="0.2">
      <c r="B14" s="13">
        <v>4</v>
      </c>
      <c r="C14" s="11">
        <f t="shared" si="11"/>
        <v>26</v>
      </c>
      <c r="D14" s="14">
        <f t="shared" si="5"/>
        <v>26</v>
      </c>
      <c r="E14" s="12">
        <f>VLOOKUP(C14,'IALM 2012-2014'!$A$4:$C$117,3,FALSE)</f>
        <v>0.99906899999999998</v>
      </c>
      <c r="F14" s="12">
        <f t="shared" si="6"/>
        <v>9.3100000000001515E-4</v>
      </c>
      <c r="G14" s="11">
        <f t="shared" si="0"/>
        <v>8.0756471589206225</v>
      </c>
      <c r="H14" s="11">
        <f t="shared" si="1"/>
        <v>2.2897233189807645E-2</v>
      </c>
      <c r="I14" s="11">
        <f t="shared" si="2"/>
        <v>228972.33189807646</v>
      </c>
      <c r="J14" s="11">
        <f t="shared" si="7"/>
        <v>409381.83777610253</v>
      </c>
      <c r="K14" s="11">
        <f t="shared" si="3"/>
        <v>725025.80493042478</v>
      </c>
      <c r="L14" s="11">
        <f t="shared" si="8"/>
        <v>86671.635256245732</v>
      </c>
      <c r="M14" s="11">
        <f t="shared" si="9"/>
        <v>4</v>
      </c>
      <c r="N14" s="11">
        <f t="shared" si="10"/>
        <v>-86671.635256245732</v>
      </c>
      <c r="O14" s="11">
        <f t="shared" si="4"/>
        <v>12920.10772835878</v>
      </c>
    </row>
    <row r="15" spans="2:18" x14ac:dyDescent="0.2">
      <c r="B15" s="13">
        <v>5</v>
      </c>
      <c r="C15" s="11">
        <f t="shared" si="11"/>
        <v>27</v>
      </c>
      <c r="D15" s="14">
        <f t="shared" si="5"/>
        <v>25</v>
      </c>
      <c r="E15" s="12">
        <f>VLOOKUP(C15,'IALM 2012-2014'!$A$4:$C$117,3,FALSE)</f>
        <v>0.99906600000000001</v>
      </c>
      <c r="F15" s="12">
        <f t="shared" si="6"/>
        <v>9.3399999999999039E-4</v>
      </c>
      <c r="G15" s="11">
        <f t="shared" si="0"/>
        <v>7.9180512225548538</v>
      </c>
      <c r="H15" s="11">
        <f t="shared" si="1"/>
        <v>2.3132631329065373E-2</v>
      </c>
      <c r="I15" s="11">
        <f t="shared" si="2"/>
        <v>231326.31329065372</v>
      </c>
      <c r="J15" s="11">
        <f t="shared" si="7"/>
        <v>401392.76732938341</v>
      </c>
      <c r="K15" s="11">
        <f t="shared" si="3"/>
        <v>710876.9548916833</v>
      </c>
      <c r="L15" s="11">
        <f t="shared" si="8"/>
        <v>78157.874271646142</v>
      </c>
      <c r="M15" s="11">
        <f t="shared" si="9"/>
        <v>5</v>
      </c>
      <c r="N15" s="11">
        <f t="shared" si="10"/>
        <v>-78157.874271646142</v>
      </c>
      <c r="O15" s="11">
        <f t="shared" si="4"/>
        <v>12890.107728358897</v>
      </c>
    </row>
    <row r="16" spans="2:18" x14ac:dyDescent="0.2">
      <c r="B16" s="13">
        <v>6</v>
      </c>
      <c r="C16" s="11">
        <f t="shared" si="11"/>
        <v>28</v>
      </c>
      <c r="D16" s="14">
        <f t="shared" si="5"/>
        <v>24</v>
      </c>
      <c r="E16" s="12">
        <f>VLOOKUP(C16,'IALM 2012-2014'!$A$4:$C$117,3,FALSE)</f>
        <v>0.999058</v>
      </c>
      <c r="F16" s="12">
        <f t="shared" si="6"/>
        <v>9.4199999999999839E-4</v>
      </c>
      <c r="G16" s="11">
        <f t="shared" si="0"/>
        <v>7.7524445669080881</v>
      </c>
      <c r="H16" s="11">
        <f t="shared" si="1"/>
        <v>2.3377097104213988E-2</v>
      </c>
      <c r="I16" s="11">
        <f t="shared" si="2"/>
        <v>233770.97104213986</v>
      </c>
      <c r="J16" s="11">
        <f t="shared" si="7"/>
        <v>392997.60645837669</v>
      </c>
      <c r="K16" s="11">
        <f t="shared" si="3"/>
        <v>696008.90822628397</v>
      </c>
      <c r="L16" s="11">
        <f t="shared" si="8"/>
        <v>69240.330725767417</v>
      </c>
      <c r="M16" s="11">
        <f t="shared" si="9"/>
        <v>6</v>
      </c>
      <c r="N16" s="11">
        <f t="shared" si="10"/>
        <v>-69240.330725767417</v>
      </c>
      <c r="O16" s="11">
        <f t="shared" si="4"/>
        <v>12810.107728358998</v>
      </c>
      <c r="Q16" s="25" t="s">
        <v>35</v>
      </c>
      <c r="R16" s="16">
        <f>SUM(L10:L40)</f>
        <v>1.3023964129388332E-9</v>
      </c>
    </row>
    <row r="17" spans="2:19" ht="15" customHeight="1" x14ac:dyDescent="0.2">
      <c r="B17" s="13">
        <v>7</v>
      </c>
      <c r="C17" s="11">
        <f t="shared" si="11"/>
        <v>29</v>
      </c>
      <c r="D17" s="14">
        <f t="shared" si="5"/>
        <v>23</v>
      </c>
      <c r="E17" s="12">
        <f>VLOOKUP(C17,'IALM 2012-2014'!$A$4:$C$117,3,FALSE)</f>
        <v>0.99904400000000004</v>
      </c>
      <c r="F17" s="12">
        <f t="shared" si="6"/>
        <v>9.5599999999995688E-4</v>
      </c>
      <c r="G17" s="11">
        <f t="shared" si="0"/>
        <v>7.5784557005233859</v>
      </c>
      <c r="H17" s="11">
        <f t="shared" si="1"/>
        <v>2.3626207847216765E-2</v>
      </c>
      <c r="I17" s="11">
        <f t="shared" si="2"/>
        <v>236262.07847216766</v>
      </c>
      <c r="J17" s="11">
        <f t="shared" si="7"/>
        <v>384177.52300605923</v>
      </c>
      <c r="K17" s="11">
        <f t="shared" si="3"/>
        <v>680388.31269789266</v>
      </c>
      <c r="L17" s="11">
        <f t="shared" si="8"/>
        <v>59948.711219665711</v>
      </c>
      <c r="M17" s="11">
        <f t="shared" si="9"/>
        <v>7</v>
      </c>
      <c r="N17" s="11">
        <f t="shared" si="10"/>
        <v>-59948.711219665711</v>
      </c>
      <c r="O17" s="11">
        <f t="shared" si="4"/>
        <v>12670.107728359188</v>
      </c>
      <c r="Q17" s="45" t="s">
        <v>34</v>
      </c>
      <c r="R17" s="45"/>
      <c r="S17" s="41"/>
    </row>
    <row r="18" spans="2:19" x14ac:dyDescent="0.2">
      <c r="B18" s="13">
        <v>8</v>
      </c>
      <c r="C18" s="11">
        <f t="shared" si="11"/>
        <v>30</v>
      </c>
      <c r="D18" s="14">
        <f t="shared" si="5"/>
        <v>22</v>
      </c>
      <c r="E18" s="12">
        <f>VLOOKUP(C18,'IALM 2012-2014'!$A$4:$C$117,3,FALSE)</f>
        <v>0.99902299999999999</v>
      </c>
      <c r="F18" s="12">
        <f t="shared" si="6"/>
        <v>9.7700000000000564E-4</v>
      </c>
      <c r="G18" s="11">
        <f t="shared" si="0"/>
        <v>7.3956987735770943</v>
      </c>
      <c r="H18" s="11">
        <f t="shared" si="1"/>
        <v>2.3874342110635414E-2</v>
      </c>
      <c r="I18" s="11">
        <f t="shared" si="2"/>
        <v>238743.42110635413</v>
      </c>
      <c r="J18" s="11">
        <f t="shared" si="7"/>
        <v>374912.95694129006</v>
      </c>
      <c r="K18" s="11">
        <f t="shared" si="3"/>
        <v>663980.52698631934</v>
      </c>
      <c r="L18" s="11">
        <f t="shared" si="8"/>
        <v>50324.148938675178</v>
      </c>
      <c r="M18" s="11">
        <f t="shared" si="9"/>
        <v>8</v>
      </c>
      <c r="N18" s="11">
        <f t="shared" si="10"/>
        <v>-50324.148938675178</v>
      </c>
      <c r="O18" s="11">
        <f t="shared" si="4"/>
        <v>12460.107728358867</v>
      </c>
      <c r="Q18" s="46"/>
      <c r="R18" s="46"/>
      <c r="S18" s="41"/>
    </row>
    <row r="19" spans="2:19" x14ac:dyDescent="0.2">
      <c r="B19" s="13">
        <v>9</v>
      </c>
      <c r="C19" s="11">
        <f t="shared" si="11"/>
        <v>31</v>
      </c>
      <c r="D19" s="14">
        <f t="shared" si="5"/>
        <v>21</v>
      </c>
      <c r="E19" s="12">
        <f>VLOOKUP(C19,'IALM 2012-2014'!$A$4:$C$117,3,FALSE)</f>
        <v>0.99899499999999997</v>
      </c>
      <c r="F19" s="12">
        <f t="shared" si="6"/>
        <v>1.0050000000000336E-3</v>
      </c>
      <c r="G19" s="11">
        <f t="shared" si="0"/>
        <v>7.2037717973019131</v>
      </c>
      <c r="H19" s="11">
        <f t="shared" si="1"/>
        <v>2.4114619199124724E-2</v>
      </c>
      <c r="I19" s="11">
        <f t="shared" si="2"/>
        <v>241146.19199124724</v>
      </c>
      <c r="J19" s="11">
        <f t="shared" si="7"/>
        <v>365183.53009534971</v>
      </c>
      <c r="K19" s="11">
        <f t="shared" si="3"/>
        <v>646749.46082859801</v>
      </c>
      <c r="L19" s="11">
        <f t="shared" si="8"/>
        <v>40419.738742001005</v>
      </c>
      <c r="M19" s="11">
        <f t="shared" si="9"/>
        <v>9</v>
      </c>
      <c r="N19" s="11">
        <f t="shared" si="10"/>
        <v>-40419.738742001005</v>
      </c>
      <c r="O19" s="11">
        <f t="shared" si="4"/>
        <v>12180.107728358496</v>
      </c>
      <c r="Q19" s="46"/>
      <c r="R19" s="46"/>
    </row>
    <row r="20" spans="2:19" x14ac:dyDescent="0.2">
      <c r="B20" s="13">
        <v>10</v>
      </c>
      <c r="C20" s="11">
        <f t="shared" si="11"/>
        <v>32</v>
      </c>
      <c r="D20" s="14">
        <f t="shared" si="5"/>
        <v>20</v>
      </c>
      <c r="E20" s="12">
        <f>VLOOKUP(C20,'IALM 2012-2014'!$A$4:$C$117,3,FALSE)</f>
        <v>0.99895800000000001</v>
      </c>
      <c r="F20" s="12">
        <f t="shared" si="6"/>
        <v>1.0419999999999874E-3</v>
      </c>
      <c r="G20" s="11">
        <f t="shared" si="0"/>
        <v>7.0022476460512904</v>
      </c>
      <c r="H20" s="11">
        <f t="shared" si="1"/>
        <v>2.4339811669809086E-2</v>
      </c>
      <c r="I20" s="11">
        <f t="shared" si="2"/>
        <v>243398.11669809086</v>
      </c>
      <c r="J20" s="11">
        <f t="shared" si="7"/>
        <v>354967.5900261855</v>
      </c>
      <c r="K20" s="11">
        <f t="shared" si="3"/>
        <v>628656.76719078771</v>
      </c>
      <c r="L20" s="11">
        <f t="shared" si="8"/>
        <v>30291.060466511408</v>
      </c>
      <c r="M20" s="11">
        <f t="shared" si="9"/>
        <v>10</v>
      </c>
      <c r="N20" s="11">
        <f t="shared" si="10"/>
        <v>-30291.060466511408</v>
      </c>
      <c r="O20" s="11">
        <f t="shared" si="4"/>
        <v>11810.10772835914</v>
      </c>
      <c r="Q20" s="46"/>
      <c r="R20" s="46"/>
    </row>
    <row r="21" spans="2:19" x14ac:dyDescent="0.2">
      <c r="B21" s="13">
        <v>11</v>
      </c>
      <c r="C21" s="11">
        <f t="shared" si="11"/>
        <v>33</v>
      </c>
      <c r="D21" s="14">
        <f t="shared" si="5"/>
        <v>19</v>
      </c>
      <c r="E21" s="12">
        <f>VLOOKUP(C21,'IALM 2012-2014'!$A$4:$C$117,3,FALSE)</f>
        <v>0.99891399999999997</v>
      </c>
      <c r="F21" s="12">
        <f t="shared" si="6"/>
        <v>1.0860000000000314E-3</v>
      </c>
      <c r="G21" s="11">
        <f t="shared" si="0"/>
        <v>6.79068592308571</v>
      </c>
      <c r="H21" s="11">
        <f t="shared" si="1"/>
        <v>2.4540373322301395E-2</v>
      </c>
      <c r="I21" s="11">
        <f t="shared" si="2"/>
        <v>245403.73322301396</v>
      </c>
      <c r="J21" s="11">
        <f t="shared" si="7"/>
        <v>344242.81153520645</v>
      </c>
      <c r="K21" s="11">
        <f t="shared" si="3"/>
        <v>609662.90756974788</v>
      </c>
      <c r="L21" s="11">
        <f t="shared" si="8"/>
        <v>20016.362811527448</v>
      </c>
      <c r="M21" s="11">
        <f t="shared" si="9"/>
        <v>11</v>
      </c>
      <c r="N21" s="11">
        <f t="shared" si="10"/>
        <v>-20016.362811527448</v>
      </c>
      <c r="O21" s="11">
        <f t="shared" si="4"/>
        <v>11370.107728358507</v>
      </c>
      <c r="Q21" s="46"/>
      <c r="R21" s="46"/>
    </row>
    <row r="22" spans="2:19" x14ac:dyDescent="0.2">
      <c r="B22" s="13">
        <v>12</v>
      </c>
      <c r="C22" s="11">
        <f t="shared" si="11"/>
        <v>34</v>
      </c>
      <c r="D22" s="14">
        <f t="shared" si="5"/>
        <v>18</v>
      </c>
      <c r="E22" s="12">
        <f>VLOOKUP(C22,'IALM 2012-2014'!$A$4:$C$117,3,FALSE)</f>
        <v>0.99885999999999997</v>
      </c>
      <c r="F22" s="12">
        <f t="shared" si="6"/>
        <v>1.1400000000000299E-3</v>
      </c>
      <c r="G22" s="11">
        <f t="shared" si="0"/>
        <v>6.5686037228830472</v>
      </c>
      <c r="H22" s="11">
        <f t="shared" si="1"/>
        <v>2.470822512089773E-2</v>
      </c>
      <c r="I22" s="11">
        <f t="shared" si="2"/>
        <v>247082.25120897731</v>
      </c>
      <c r="J22" s="11">
        <f t="shared" si="7"/>
        <v>332984.71451001673</v>
      </c>
      <c r="K22" s="11">
        <f t="shared" si="3"/>
        <v>589724.52705434954</v>
      </c>
      <c r="L22" s="11">
        <f t="shared" si="8"/>
        <v>9657.5613353555091</v>
      </c>
      <c r="M22" s="11">
        <f t="shared" si="9"/>
        <v>12</v>
      </c>
      <c r="N22" s="11">
        <f t="shared" si="10"/>
        <v>-9657.5613353555091</v>
      </c>
      <c r="O22" s="11">
        <f t="shared" si="4"/>
        <v>10830.107728358527</v>
      </c>
      <c r="Q22" s="41"/>
      <c r="R22" s="41"/>
    </row>
    <row r="23" spans="2:19" x14ac:dyDescent="0.2">
      <c r="B23" s="13">
        <v>13</v>
      </c>
      <c r="C23" s="11">
        <f t="shared" si="11"/>
        <v>35</v>
      </c>
      <c r="D23" s="14">
        <f t="shared" si="5"/>
        <v>17</v>
      </c>
      <c r="E23" s="12">
        <f>VLOOKUP(C23,'IALM 2012-2014'!$A$4:$C$117,3,FALSE)</f>
        <v>0.99879799999999996</v>
      </c>
      <c r="F23" s="12">
        <f t="shared" si="6"/>
        <v>1.2020000000000364E-3</v>
      </c>
      <c r="G23" s="11">
        <f t="shared" si="0"/>
        <v>6.33550638630759</v>
      </c>
      <c r="H23" s="11">
        <f t="shared" si="1"/>
        <v>2.4831944794007754E-2</v>
      </c>
      <c r="I23" s="11">
        <f t="shared" si="2"/>
        <v>248319.44794007755</v>
      </c>
      <c r="J23" s="11">
        <f t="shared" si="7"/>
        <v>321168.22300783847</v>
      </c>
      <c r="K23" s="11">
        <f t="shared" si="3"/>
        <v>568797.21550247294</v>
      </c>
      <c r="L23" s="11">
        <f t="shared" si="8"/>
        <v>-690.45544544304721</v>
      </c>
      <c r="M23" s="11">
        <f t="shared" si="9"/>
        <v>13</v>
      </c>
      <c r="N23" s="11">
        <f t="shared" si="10"/>
        <v>690.45544544304721</v>
      </c>
      <c r="O23" s="11">
        <f t="shared" si="4"/>
        <v>10210.107728358582</v>
      </c>
      <c r="Q23" s="41"/>
      <c r="R23" s="41"/>
    </row>
    <row r="24" spans="2:19" x14ac:dyDescent="0.2">
      <c r="B24" s="13">
        <v>14</v>
      </c>
      <c r="C24" s="11">
        <f t="shared" si="11"/>
        <v>36</v>
      </c>
      <c r="D24" s="14">
        <f t="shared" si="5"/>
        <v>16</v>
      </c>
      <c r="E24" s="12">
        <f>VLOOKUP(C24,'IALM 2012-2014'!$A$4:$C$117,3,FALSE)</f>
        <v>0.99872499999999997</v>
      </c>
      <c r="F24" s="12">
        <f t="shared" si="6"/>
        <v>1.2750000000000261E-3</v>
      </c>
      <c r="G24" s="11">
        <f t="shared" si="0"/>
        <v>6.0908529108217779</v>
      </c>
      <c r="H24" s="11">
        <f t="shared" si="1"/>
        <v>2.4901473604981295E-2</v>
      </c>
      <c r="I24" s="11">
        <f t="shared" si="2"/>
        <v>249014.73604981296</v>
      </c>
      <c r="J24" s="11">
        <f t="shared" si="7"/>
        <v>308765.91178228473</v>
      </c>
      <c r="K24" s="11">
        <f t="shared" si="3"/>
        <v>546832.40209464752</v>
      </c>
      <c r="L24" s="11">
        <f t="shared" si="8"/>
        <v>-10948.245737450197</v>
      </c>
      <c r="M24" s="11">
        <f t="shared" si="9"/>
        <v>14</v>
      </c>
      <c r="N24" s="11">
        <f t="shared" si="10"/>
        <v>10948.245737450197</v>
      </c>
      <c r="O24" s="11">
        <f t="shared" si="4"/>
        <v>9480.1077283584891</v>
      </c>
    </row>
    <row r="25" spans="2:19" x14ac:dyDescent="0.2">
      <c r="B25" s="13">
        <v>15</v>
      </c>
      <c r="C25" s="11">
        <f t="shared" si="11"/>
        <v>37</v>
      </c>
      <c r="D25" s="14">
        <f t="shared" si="5"/>
        <v>15</v>
      </c>
      <c r="E25" s="12">
        <f>VLOOKUP(C25,'IALM 2012-2014'!$A$4:$C$117,3,FALSE)</f>
        <v>0.99864200000000003</v>
      </c>
      <c r="F25" s="12">
        <f t="shared" si="6"/>
        <v>1.3579999999999703E-3</v>
      </c>
      <c r="G25" s="11">
        <f t="shared" si="0"/>
        <v>5.8340840134800542</v>
      </c>
      <c r="H25" s="11">
        <f t="shared" si="1"/>
        <v>2.4903298991444424E-2</v>
      </c>
      <c r="I25" s="11">
        <f t="shared" si="2"/>
        <v>249032.98991444425</v>
      </c>
      <c r="J25" s="11">
        <f t="shared" si="7"/>
        <v>295749.42889132741</v>
      </c>
      <c r="K25" s="11">
        <f t="shared" si="3"/>
        <v>523779.87480949517</v>
      </c>
      <c r="L25" s="11">
        <f t="shared" si="8"/>
        <v>-21002.54399627645</v>
      </c>
      <c r="M25" s="11">
        <f t="shared" si="9"/>
        <v>15</v>
      </c>
      <c r="N25" s="11">
        <f t="shared" si="10"/>
        <v>21002.54399627645</v>
      </c>
      <c r="O25" s="11">
        <f t="shared" si="4"/>
        <v>8650.1077283591367</v>
      </c>
    </row>
    <row r="26" spans="2:19" x14ac:dyDescent="0.2">
      <c r="B26" s="13">
        <v>16</v>
      </c>
      <c r="C26" s="11">
        <f t="shared" si="11"/>
        <v>38</v>
      </c>
      <c r="D26" s="14">
        <f t="shared" si="5"/>
        <v>14</v>
      </c>
      <c r="E26" s="12">
        <f>VLOOKUP(C26,'IALM 2012-2014'!$A$4:$C$117,3,FALSE)</f>
        <v>0.99854699999999996</v>
      </c>
      <c r="F26" s="12">
        <f t="shared" si="6"/>
        <v>1.4530000000000376E-3</v>
      </c>
      <c r="G26" s="11">
        <f t="shared" si="0"/>
        <v>5.5645949340745293</v>
      </c>
      <c r="H26" s="11">
        <f t="shared" si="1"/>
        <v>2.4824175170898757E-2</v>
      </c>
      <c r="I26" s="11">
        <f t="shared" si="2"/>
        <v>248241.75170898758</v>
      </c>
      <c r="J26" s="11">
        <f t="shared" si="7"/>
        <v>282088.11699686747</v>
      </c>
      <c r="K26" s="11">
        <f t="shared" si="3"/>
        <v>499585.33870967076</v>
      </c>
      <c r="L26" s="11">
        <f t="shared" si="8"/>
        <v>-30744.529996184225</v>
      </c>
      <c r="M26" s="11">
        <f t="shared" si="9"/>
        <v>16</v>
      </c>
      <c r="N26" s="11">
        <f t="shared" si="10"/>
        <v>30744.529996184225</v>
      </c>
      <c r="O26" s="11">
        <f t="shared" si="4"/>
        <v>7700.1077283586928</v>
      </c>
    </row>
    <row r="27" spans="2:19" x14ac:dyDescent="0.2">
      <c r="B27" s="13">
        <v>17</v>
      </c>
      <c r="C27" s="11">
        <f t="shared" si="11"/>
        <v>39</v>
      </c>
      <c r="D27" s="14">
        <f t="shared" si="5"/>
        <v>13</v>
      </c>
      <c r="E27" s="12">
        <f>VLOOKUP(C27,'IALM 2012-2014'!$A$4:$C$117,3,FALSE)</f>
        <v>0.99843999999999999</v>
      </c>
      <c r="F27" s="12">
        <f t="shared" si="6"/>
        <v>1.5600000000000058E-3</v>
      </c>
      <c r="G27" s="11">
        <f t="shared" si="0"/>
        <v>5.2817490621655825</v>
      </c>
      <c r="H27" s="11">
        <f t="shared" si="1"/>
        <v>2.4648197760790091E-2</v>
      </c>
      <c r="I27" s="11">
        <f t="shared" si="2"/>
        <v>246481.97760790092</v>
      </c>
      <c r="J27" s="11">
        <f t="shared" si="7"/>
        <v>267749.70416495454</v>
      </c>
      <c r="K27" s="11">
        <f t="shared" si="3"/>
        <v>474191.63936688745</v>
      </c>
      <c r="L27" s="11">
        <f t="shared" si="8"/>
        <v>-40040.042405968008</v>
      </c>
      <c r="M27" s="11">
        <f t="shared" si="9"/>
        <v>17</v>
      </c>
      <c r="N27" s="11">
        <f t="shared" si="10"/>
        <v>40040.042405968008</v>
      </c>
      <c r="O27" s="11">
        <f t="shared" si="4"/>
        <v>6630.1077283587219</v>
      </c>
    </row>
    <row r="28" spans="2:19" x14ac:dyDescent="0.2">
      <c r="B28" s="13">
        <v>18</v>
      </c>
      <c r="C28" s="11">
        <f t="shared" si="11"/>
        <v>40</v>
      </c>
      <c r="D28" s="14">
        <f t="shared" si="5"/>
        <v>12</v>
      </c>
      <c r="E28" s="12">
        <f>VLOOKUP(C28,'IALM 2012-2014'!$A$4:$C$117,3,FALSE)</f>
        <v>0.99831999999999999</v>
      </c>
      <c r="F28" s="12">
        <f t="shared" si="6"/>
        <v>1.6800000000000148E-3</v>
      </c>
      <c r="G28" s="11">
        <f t="shared" si="0"/>
        <v>4.9848629014000458</v>
      </c>
      <c r="H28" s="11">
        <f t="shared" si="1"/>
        <v>2.4358607075867945E-2</v>
      </c>
      <c r="I28" s="11">
        <f t="shared" si="2"/>
        <v>243586.07075867945</v>
      </c>
      <c r="J28" s="11">
        <f t="shared" si="7"/>
        <v>252699.54165627807</v>
      </c>
      <c r="K28" s="11">
        <f t="shared" si="3"/>
        <v>447537.41296919697</v>
      </c>
      <c r="L28" s="11">
        <f t="shared" si="8"/>
        <v>-48748.199445760518</v>
      </c>
      <c r="M28" s="11">
        <f t="shared" si="9"/>
        <v>18</v>
      </c>
      <c r="N28" s="11">
        <f t="shared" si="10"/>
        <v>48748.199445760518</v>
      </c>
      <c r="O28" s="11">
        <f t="shared" si="4"/>
        <v>5430.1077283587583</v>
      </c>
    </row>
    <row r="29" spans="2:19" x14ac:dyDescent="0.2">
      <c r="B29" s="13">
        <v>19</v>
      </c>
      <c r="C29" s="11">
        <f t="shared" si="11"/>
        <v>41</v>
      </c>
      <c r="D29" s="14">
        <f t="shared" si="5"/>
        <v>11</v>
      </c>
      <c r="E29" s="12">
        <f>VLOOKUP(C29,'IALM 2012-2014'!$A$4:$C$117,3,FALSE)</f>
        <v>0.99818499999999999</v>
      </c>
      <c r="F29" s="12">
        <f t="shared" si="6"/>
        <v>1.815000000000011E-3</v>
      </c>
      <c r="G29" s="11">
        <f t="shared" si="0"/>
        <v>4.6732070342876515</v>
      </c>
      <c r="H29" s="11">
        <f t="shared" si="1"/>
        <v>2.3936751171629665E-2</v>
      </c>
      <c r="I29" s="11">
        <f t="shared" si="2"/>
        <v>239367.51171629663</v>
      </c>
      <c r="J29" s="11">
        <f t="shared" si="7"/>
        <v>236900.652833945</v>
      </c>
      <c r="K29" s="11">
        <f t="shared" si="3"/>
        <v>419557.17293792567</v>
      </c>
      <c r="L29" s="11">
        <f t="shared" si="8"/>
        <v>-56710.991612315993</v>
      </c>
      <c r="M29" s="11">
        <f t="shared" si="9"/>
        <v>19</v>
      </c>
      <c r="N29" s="11">
        <f t="shared" si="10"/>
        <v>56710.991612315993</v>
      </c>
      <c r="O29" s="11">
        <f t="shared" si="4"/>
        <v>4080.1077283587874</v>
      </c>
    </row>
    <row r="30" spans="2:19" x14ac:dyDescent="0.2">
      <c r="B30" s="13">
        <v>20</v>
      </c>
      <c r="C30" s="11">
        <f t="shared" si="11"/>
        <v>42</v>
      </c>
      <c r="D30" s="14">
        <f t="shared" si="5"/>
        <v>10</v>
      </c>
      <c r="E30" s="12">
        <f>VLOOKUP(C30,'IALM 2012-2014'!$A$4:$C$117,3,FALSE)</f>
        <v>0.998031</v>
      </c>
      <c r="F30" s="12">
        <f t="shared" si="6"/>
        <v>1.9689999999999985E-3</v>
      </c>
      <c r="G30" s="11">
        <f t="shared" si="0"/>
        <v>4.3460053857772198</v>
      </c>
      <c r="H30" s="11">
        <f t="shared" si="1"/>
        <v>2.336098892511021E-2</v>
      </c>
      <c r="I30" s="11">
        <f t="shared" si="2"/>
        <v>233609.88925110211</v>
      </c>
      <c r="J30" s="11">
        <f t="shared" si="7"/>
        <v>220313.69583166874</v>
      </c>
      <c r="K30" s="11">
        <f t="shared" si="3"/>
        <v>390181.24381207395</v>
      </c>
      <c r="L30" s="11">
        <f t="shared" si="8"/>
        <v>-63742.341270696896</v>
      </c>
      <c r="M30" s="11">
        <f t="shared" si="9"/>
        <v>20</v>
      </c>
      <c r="N30" s="11">
        <f t="shared" si="10"/>
        <v>63742.341270696896</v>
      </c>
      <c r="O30" s="11">
        <f t="shared" si="4"/>
        <v>2540.1077283589257</v>
      </c>
    </row>
    <row r="31" spans="2:19" x14ac:dyDescent="0.2">
      <c r="B31" s="13">
        <v>21</v>
      </c>
      <c r="C31" s="11">
        <f t="shared" si="11"/>
        <v>43</v>
      </c>
      <c r="D31" s="14">
        <f t="shared" si="5"/>
        <v>9</v>
      </c>
      <c r="E31" s="12">
        <f>VLOOKUP(C31,'IALM 2012-2014'!$A$4:$C$117,3,FALSE)</f>
        <v>0.99785599999999997</v>
      </c>
      <c r="F31" s="12">
        <f t="shared" si="6"/>
        <v>2.1440000000000348E-3</v>
      </c>
      <c r="G31" s="11">
        <f t="shared" si="0"/>
        <v>4.0024364524409366</v>
      </c>
      <c r="H31" s="11">
        <f t="shared" si="1"/>
        <v>2.2604546723865013E-2</v>
      </c>
      <c r="I31" s="11">
        <f t="shared" si="2"/>
        <v>226045.46723865013</v>
      </c>
      <c r="J31" s="11">
        <f t="shared" si="7"/>
        <v>202897.02586527288</v>
      </c>
      <c r="K31" s="11">
        <f t="shared" si="3"/>
        <v>359335.87160359824</v>
      </c>
      <c r="L31" s="11">
        <f t="shared" si="8"/>
        <v>-69606.621500324807</v>
      </c>
      <c r="M31" s="11">
        <f t="shared" si="9"/>
        <v>21</v>
      </c>
      <c r="N31" s="11">
        <f t="shared" si="10"/>
        <v>69606.621500324807</v>
      </c>
      <c r="O31" s="11">
        <f t="shared" si="4"/>
        <v>790.10772835859098</v>
      </c>
    </row>
    <row r="32" spans="2:19" x14ac:dyDescent="0.2">
      <c r="B32" s="13">
        <v>22</v>
      </c>
      <c r="C32" s="11">
        <f t="shared" si="11"/>
        <v>44</v>
      </c>
      <c r="D32" s="14">
        <f t="shared" si="5"/>
        <v>8</v>
      </c>
      <c r="E32" s="12">
        <f>VLOOKUP(C32,'IALM 2012-2014'!$A$4:$C$117,3,FALSE)</f>
        <v>0.99765499999999996</v>
      </c>
      <c r="F32" s="12">
        <f t="shared" si="6"/>
        <v>2.3450000000000415E-3</v>
      </c>
      <c r="G32" s="11">
        <f t="shared" si="0"/>
        <v>3.6416158995516219</v>
      </c>
      <c r="H32" s="11">
        <f t="shared" si="1"/>
        <v>2.1637164139974335E-2</v>
      </c>
      <c r="I32" s="11">
        <f t="shared" si="2"/>
        <v>216371.64139974336</v>
      </c>
      <c r="J32" s="11">
        <f t="shared" si="7"/>
        <v>184605.81301974284</v>
      </c>
      <c r="K32" s="11">
        <f t="shared" si="3"/>
        <v>326941.66137550026</v>
      </c>
      <c r="L32" s="11">
        <f t="shared" si="8"/>
        <v>-74035.793043985963</v>
      </c>
      <c r="M32" s="11">
        <f t="shared" si="9"/>
        <v>22</v>
      </c>
      <c r="N32" s="11">
        <f t="shared" si="10"/>
        <v>74035.793043985963</v>
      </c>
      <c r="O32" s="11">
        <f t="shared" si="4"/>
        <v>-1219.892271641671</v>
      </c>
    </row>
    <row r="33" spans="2:15" x14ac:dyDescent="0.2">
      <c r="B33" s="13">
        <v>23</v>
      </c>
      <c r="C33" s="11">
        <f t="shared" si="11"/>
        <v>45</v>
      </c>
      <c r="D33" s="14">
        <f t="shared" si="5"/>
        <v>7</v>
      </c>
      <c r="E33" s="12">
        <f>VLOOKUP(C33,'IALM 2012-2014'!$A$4:$C$117,3,FALSE)</f>
        <v>0.997421</v>
      </c>
      <c r="F33" s="12">
        <f t="shared" si="6"/>
        <v>2.578999999999998E-3</v>
      </c>
      <c r="G33" s="11">
        <f t="shared" si="0"/>
        <v>3.2625974856330129</v>
      </c>
      <c r="H33" s="11">
        <f t="shared" si="1"/>
        <v>2.0421911729979814E-2</v>
      </c>
      <c r="I33" s="11">
        <f t="shared" si="2"/>
        <v>204219.11729979815</v>
      </c>
      <c r="J33" s="11">
        <f t="shared" si="7"/>
        <v>165392.08911780323</v>
      </c>
      <c r="K33" s="11">
        <f t="shared" si="3"/>
        <v>292913.66024728841</v>
      </c>
      <c r="L33" s="11">
        <f t="shared" si="8"/>
        <v>-76697.546170312969</v>
      </c>
      <c r="M33" s="11">
        <f t="shared" si="9"/>
        <v>23</v>
      </c>
      <c r="N33" s="11">
        <f t="shared" si="10"/>
        <v>76697.546170312969</v>
      </c>
      <c r="O33" s="11">
        <f t="shared" si="4"/>
        <v>-3559.892271640987</v>
      </c>
    </row>
    <row r="34" spans="2:15" x14ac:dyDescent="0.2">
      <c r="B34" s="13">
        <v>24</v>
      </c>
      <c r="C34" s="11">
        <f t="shared" si="11"/>
        <v>46</v>
      </c>
      <c r="D34" s="14">
        <f t="shared" si="5"/>
        <v>6</v>
      </c>
      <c r="E34" s="12">
        <f>VLOOKUP(C34,'IALM 2012-2014'!$A$4:$C$117,3,FALSE)</f>
        <v>0.99714899999999995</v>
      </c>
      <c r="F34" s="12">
        <f t="shared" si="6"/>
        <v>2.8510000000000479E-3</v>
      </c>
      <c r="G34" s="11">
        <f t="shared" si="0"/>
        <v>2.8643645561048583</v>
      </c>
      <c r="H34" s="11">
        <f t="shared" si="1"/>
        <v>1.8912783384828283E-2</v>
      </c>
      <c r="I34" s="11">
        <f t="shared" si="2"/>
        <v>189127.83384828284</v>
      </c>
      <c r="J34" s="11">
        <f t="shared" si="7"/>
        <v>145204.31650404938</v>
      </c>
      <c r="K34" s="11">
        <f t="shared" si="3"/>
        <v>257160.59370053961</v>
      </c>
      <c r="L34" s="11">
        <f t="shared" si="8"/>
        <v>-77171.556651792605</v>
      </c>
      <c r="M34" s="11">
        <f t="shared" si="9"/>
        <v>24</v>
      </c>
      <c r="N34" s="11">
        <f t="shared" si="10"/>
        <v>77171.556651792605</v>
      </c>
      <c r="O34" s="11">
        <f t="shared" si="4"/>
        <v>-6279.8922716417001</v>
      </c>
    </row>
    <row r="35" spans="2:15" x14ac:dyDescent="0.2">
      <c r="B35" s="13">
        <v>25</v>
      </c>
      <c r="C35" s="11">
        <f t="shared" si="11"/>
        <v>47</v>
      </c>
      <c r="D35" s="14">
        <f t="shared" si="5"/>
        <v>5</v>
      </c>
      <c r="E35" s="12">
        <f>VLOOKUP(C35,'IALM 2012-2014'!$A$4:$C$117,3,FALSE)</f>
        <v>0.99683200000000005</v>
      </c>
      <c r="F35" s="12">
        <f t="shared" si="6"/>
        <v>3.1679999999999486E-3</v>
      </c>
      <c r="G35" s="11">
        <f t="shared" si="0"/>
        <v>2.445805776177985</v>
      </c>
      <c r="H35" s="11">
        <f t="shared" si="1"/>
        <v>1.7056049350768692E-2</v>
      </c>
      <c r="I35" s="11">
        <f t="shared" si="2"/>
        <v>170560.49350768692</v>
      </c>
      <c r="J35" s="11">
        <f t="shared" si="7"/>
        <v>123986.15786341245</v>
      </c>
      <c r="K35" s="11">
        <f t="shared" si="3"/>
        <v>219582.68689563926</v>
      </c>
      <c r="L35" s="11">
        <f t="shared" si="8"/>
        <v>-74963.964475460089</v>
      </c>
      <c r="M35" s="11">
        <f t="shared" si="9"/>
        <v>25</v>
      </c>
      <c r="N35" s="11">
        <f t="shared" si="10"/>
        <v>74963.964475460089</v>
      </c>
      <c r="O35" s="11">
        <f t="shared" si="4"/>
        <v>-9449.8922716405796</v>
      </c>
    </row>
    <row r="36" spans="2:15" x14ac:dyDescent="0.2">
      <c r="B36" s="13">
        <v>26</v>
      </c>
      <c r="C36" s="11">
        <f t="shared" si="11"/>
        <v>48</v>
      </c>
      <c r="D36" s="14">
        <f t="shared" si="5"/>
        <v>4</v>
      </c>
      <c r="E36" s="12">
        <f>VLOOKUP(C36,'IALM 2012-2014'!$A$4:$C$117,3,FALSE)</f>
        <v>0.99646400000000002</v>
      </c>
      <c r="F36" s="12">
        <f t="shared" si="6"/>
        <v>3.5359999999999836E-3</v>
      </c>
      <c r="G36" s="11">
        <f t="shared" si="0"/>
        <v>2.0057001229764739</v>
      </c>
      <c r="H36" s="11">
        <f t="shared" si="1"/>
        <v>1.478769924952969E-2</v>
      </c>
      <c r="I36" s="11">
        <f t="shared" si="2"/>
        <v>147876.9924952969</v>
      </c>
      <c r="J36" s="11">
        <f t="shared" si="7"/>
        <v>101675.71542112921</v>
      </c>
      <c r="K36" s="11">
        <f t="shared" si="3"/>
        <v>180070.31727528246</v>
      </c>
      <c r="L36" s="11">
        <f t="shared" si="8"/>
        <v>-69482.390641143662</v>
      </c>
      <c r="M36" s="11">
        <f t="shared" si="9"/>
        <v>26</v>
      </c>
      <c r="N36" s="11">
        <f t="shared" si="10"/>
        <v>69482.390641143662</v>
      </c>
      <c r="O36" s="11">
        <f t="shared" si="4"/>
        <v>-13129.892271641016</v>
      </c>
    </row>
    <row r="37" spans="2:15" x14ac:dyDescent="0.2">
      <c r="B37" s="13">
        <v>27</v>
      </c>
      <c r="C37" s="11">
        <f t="shared" si="11"/>
        <v>49</v>
      </c>
      <c r="D37" s="14">
        <f t="shared" si="5"/>
        <v>3</v>
      </c>
      <c r="E37" s="12">
        <f>VLOOKUP(C37,'IALM 2012-2014'!$A$4:$C$117,3,FALSE)</f>
        <v>0.99604199999999998</v>
      </c>
      <c r="F37" s="12">
        <f t="shared" si="6"/>
        <v>3.9580000000000171E-3</v>
      </c>
      <c r="G37" s="11">
        <f t="shared" si="0"/>
        <v>1.5426900812526074</v>
      </c>
      <c r="H37" s="11">
        <f t="shared" si="1"/>
        <v>1.2033635145882031E-2</v>
      </c>
      <c r="I37" s="11">
        <f t="shared" si="2"/>
        <v>120336.35145882031</v>
      </c>
      <c r="J37" s="11">
        <f t="shared" si="7"/>
        <v>78204.172142975251</v>
      </c>
      <c r="K37" s="11">
        <f t="shared" si="3"/>
        <v>138501.6080950037</v>
      </c>
      <c r="L37" s="11">
        <f t="shared" si="8"/>
        <v>-60038.915506791847</v>
      </c>
      <c r="M37" s="11">
        <f t="shared" si="9"/>
        <v>27</v>
      </c>
      <c r="N37" s="11">
        <f t="shared" si="10"/>
        <v>60038.915506791847</v>
      </c>
      <c r="O37" s="11">
        <f t="shared" si="4"/>
        <v>-17349.892271641285</v>
      </c>
    </row>
    <row r="38" spans="2:15" x14ac:dyDescent="0.2">
      <c r="B38" s="13">
        <v>28</v>
      </c>
      <c r="C38" s="11">
        <f t="shared" si="11"/>
        <v>50</v>
      </c>
      <c r="D38" s="14">
        <f t="shared" si="5"/>
        <v>2</v>
      </c>
      <c r="E38" s="12">
        <f>VLOOKUP(C38,'IALM 2012-2014'!$A$4:$C$117,3,FALSE)</f>
        <v>0.995564</v>
      </c>
      <c r="F38" s="12">
        <f t="shared" si="6"/>
        <v>4.4359999999999955E-3</v>
      </c>
      <c r="G38" s="11">
        <f t="shared" si="0"/>
        <v>1.0552512698412699</v>
      </c>
      <c r="H38" s="11">
        <f t="shared" si="1"/>
        <v>8.7117982004535112E-3</v>
      </c>
      <c r="I38" s="11">
        <f t="shared" si="2"/>
        <v>87117.982004535108</v>
      </c>
      <c r="J38" s="11">
        <f t="shared" si="7"/>
        <v>53494.251997622625</v>
      </c>
      <c r="K38" s="11">
        <f t="shared" si="3"/>
        <v>94739.701508055907</v>
      </c>
      <c r="L38" s="11">
        <f t="shared" si="8"/>
        <v>-45872.532494101819</v>
      </c>
      <c r="M38" s="11">
        <f t="shared" si="9"/>
        <v>28</v>
      </c>
      <c r="N38" s="11">
        <f t="shared" si="10"/>
        <v>45872.532494101819</v>
      </c>
      <c r="O38" s="11">
        <f t="shared" si="4"/>
        <v>-22129.892271641074</v>
      </c>
    </row>
    <row r="39" spans="2:15" x14ac:dyDescent="0.2">
      <c r="B39" s="13">
        <v>29</v>
      </c>
      <c r="C39" s="11">
        <f t="shared" si="11"/>
        <v>51</v>
      </c>
      <c r="D39" s="14">
        <f t="shared" si="5"/>
        <v>1</v>
      </c>
      <c r="E39" s="12">
        <f>VLOOKUP(C39,'IALM 2012-2014'!$A$4:$C$117,3,FALSE)</f>
        <v>0.995031</v>
      </c>
      <c r="F39" s="12">
        <f t="shared" si="6"/>
        <v>4.9690000000000012E-3</v>
      </c>
      <c r="G39" s="11">
        <f t="shared" si="0"/>
        <v>0.54166666666666674</v>
      </c>
      <c r="H39" s="11">
        <f t="shared" si="1"/>
        <v>4.7323809523809532E-3</v>
      </c>
      <c r="I39" s="11">
        <f t="shared" si="2"/>
        <v>47323.809523809534</v>
      </c>
      <c r="J39" s="11">
        <f t="shared" si="7"/>
        <v>27458.913335150482</v>
      </c>
      <c r="K39" s="11">
        <f t="shared" si="3"/>
        <v>48630.444505016079</v>
      </c>
      <c r="L39" s="11">
        <f t="shared" si="8"/>
        <v>-26152.278353943933</v>
      </c>
      <c r="M39" s="11">
        <f t="shared" si="9"/>
        <v>29</v>
      </c>
      <c r="N39" s="11">
        <f t="shared" si="10"/>
        <v>26152.278353943933</v>
      </c>
      <c r="O39" s="11">
        <f t="shared" si="4"/>
        <v>-27459.892271641133</v>
      </c>
    </row>
    <row r="40" spans="2:15" x14ac:dyDescent="0.2">
      <c r="B40" s="13">
        <v>30</v>
      </c>
      <c r="C40" s="11">
        <f t="shared" ref="C40" si="12">C39+1</f>
        <v>52</v>
      </c>
      <c r="D40" s="14">
        <f t="shared" si="5"/>
        <v>0</v>
      </c>
      <c r="E40" s="12">
        <f>VLOOKUP(C40,'IALM 2012-2014'!$A$4:$C$117,3,FALSE)</f>
        <v>0.99444999999999995</v>
      </c>
      <c r="F40" s="12">
        <f t="shared" si="6"/>
        <v>5.5500000000000549E-3</v>
      </c>
      <c r="G40" s="11">
        <v>0</v>
      </c>
      <c r="H40" s="11">
        <v>0</v>
      </c>
      <c r="I40" s="11">
        <f t="shared" si="2"/>
        <v>0</v>
      </c>
      <c r="J40" s="11">
        <f t="shared" si="7"/>
        <v>0</v>
      </c>
      <c r="K40" s="11">
        <f t="shared" si="3"/>
        <v>0</v>
      </c>
      <c r="L40" s="11">
        <f t="shared" si="8"/>
        <v>0</v>
      </c>
      <c r="M40" s="11">
        <f t="shared" si="9"/>
        <v>30</v>
      </c>
      <c r="N40" s="11">
        <f t="shared" si="10"/>
        <v>0</v>
      </c>
      <c r="O40" s="11">
        <f>(R41*E40)-(N40*(1+i))</f>
        <v>0</v>
      </c>
    </row>
    <row r="41" spans="2:15" x14ac:dyDescent="0.2">
      <c r="F41" s="6"/>
      <c r="H41" s="7"/>
    </row>
    <row r="42" spans="2:15" x14ac:dyDescent="0.2">
      <c r="F42" s="6"/>
      <c r="H42" s="7"/>
    </row>
    <row r="43" spans="2:15" x14ac:dyDescent="0.2">
      <c r="F43" s="6"/>
      <c r="H43" s="7"/>
    </row>
    <row r="44" spans="2:15" x14ac:dyDescent="0.2">
      <c r="F44" s="6"/>
      <c r="H44" s="7"/>
    </row>
    <row r="45" spans="2:15" x14ac:dyDescent="0.2">
      <c r="F45" s="6"/>
      <c r="H45" s="7"/>
    </row>
    <row r="46" spans="2:15" x14ac:dyDescent="0.2">
      <c r="F46" s="6"/>
      <c r="H46" s="7"/>
    </row>
    <row r="47" spans="2:15" x14ac:dyDescent="0.2">
      <c r="F47" s="6"/>
      <c r="H47" s="7"/>
    </row>
    <row r="48" spans="2:15" x14ac:dyDescent="0.2">
      <c r="F48" s="6"/>
      <c r="H48" s="7"/>
    </row>
    <row r="49" spans="6:8" x14ac:dyDescent="0.2">
      <c r="F49" s="6"/>
      <c r="H49" s="7"/>
    </row>
    <row r="50" spans="6:8" x14ac:dyDescent="0.2">
      <c r="F50" s="6"/>
      <c r="H50" s="7"/>
    </row>
    <row r="51" spans="6:8" x14ac:dyDescent="0.2">
      <c r="F51" s="6"/>
      <c r="H51" s="7"/>
    </row>
    <row r="52" spans="6:8" x14ac:dyDescent="0.2">
      <c r="F52" s="6"/>
      <c r="H52" s="7"/>
    </row>
    <row r="53" spans="6:8" x14ac:dyDescent="0.2">
      <c r="F53" s="6"/>
      <c r="H53" s="7"/>
    </row>
    <row r="54" spans="6:8" x14ac:dyDescent="0.2">
      <c r="F54" s="6"/>
      <c r="H54" s="7"/>
    </row>
    <row r="55" spans="6:8" x14ac:dyDescent="0.2">
      <c r="F55" s="6"/>
      <c r="H55" s="7"/>
    </row>
    <row r="56" spans="6:8" x14ac:dyDescent="0.2">
      <c r="F56" s="6"/>
      <c r="H56" s="7"/>
    </row>
    <row r="57" spans="6:8" x14ac:dyDescent="0.2">
      <c r="F57" s="6"/>
      <c r="H57" s="7"/>
    </row>
    <row r="58" spans="6:8" x14ac:dyDescent="0.2">
      <c r="F58" s="6"/>
      <c r="H58" s="7"/>
    </row>
    <row r="59" spans="6:8" x14ac:dyDescent="0.2">
      <c r="F59" s="6"/>
      <c r="H59" s="7"/>
    </row>
    <row r="60" spans="6:8" x14ac:dyDescent="0.2">
      <c r="F60" s="6"/>
      <c r="H60" s="7"/>
    </row>
    <row r="61" spans="6:8" x14ac:dyDescent="0.2">
      <c r="F61" s="6"/>
      <c r="H61" s="7"/>
    </row>
    <row r="62" spans="6:8" x14ac:dyDescent="0.2">
      <c r="F62" s="6"/>
      <c r="H62" s="7"/>
    </row>
    <row r="63" spans="6:8" x14ac:dyDescent="0.2">
      <c r="F63" s="6"/>
      <c r="H63" s="7"/>
    </row>
    <row r="64" spans="6:8" x14ac:dyDescent="0.2">
      <c r="F64" s="6"/>
      <c r="H64" s="7"/>
    </row>
    <row r="65" spans="5:8" x14ac:dyDescent="0.2">
      <c r="F65" s="6"/>
      <c r="H65" s="7"/>
    </row>
    <row r="66" spans="5:8" x14ac:dyDescent="0.2">
      <c r="F66" s="6"/>
      <c r="H66" s="7"/>
    </row>
    <row r="67" spans="5:8" x14ac:dyDescent="0.2">
      <c r="F67" s="6"/>
      <c r="H67" s="7"/>
    </row>
    <row r="68" spans="5:8" x14ac:dyDescent="0.2">
      <c r="F68" s="6"/>
      <c r="H68" s="7"/>
    </row>
    <row r="69" spans="5:8" x14ac:dyDescent="0.2">
      <c r="E69" s="7"/>
      <c r="F69" s="6"/>
      <c r="H69" s="7"/>
    </row>
    <row r="70" spans="5:8" x14ac:dyDescent="0.2">
      <c r="F70" s="6"/>
      <c r="H70" s="7"/>
    </row>
    <row r="71" spans="5:8" x14ac:dyDescent="0.2">
      <c r="F71" s="6"/>
      <c r="H71" s="7"/>
    </row>
    <row r="72" spans="5:8" x14ac:dyDescent="0.2">
      <c r="F72" s="6"/>
      <c r="H72" s="7"/>
    </row>
    <row r="73" spans="5:8" x14ac:dyDescent="0.2">
      <c r="F73" s="6"/>
      <c r="H73" s="7"/>
    </row>
    <row r="74" spans="5:8" x14ac:dyDescent="0.2">
      <c r="F74" s="6"/>
      <c r="H74" s="7"/>
    </row>
    <row r="75" spans="5:8" x14ac:dyDescent="0.2">
      <c r="F75" s="6"/>
      <c r="H75" s="7"/>
    </row>
    <row r="76" spans="5:8" x14ac:dyDescent="0.2">
      <c r="F76" s="6"/>
      <c r="H76" s="7"/>
    </row>
    <row r="77" spans="5:8" x14ac:dyDescent="0.2">
      <c r="F77" s="6"/>
      <c r="H77" s="7"/>
    </row>
    <row r="78" spans="5:8" x14ac:dyDescent="0.2">
      <c r="F78" s="6"/>
      <c r="H78" s="7"/>
    </row>
    <row r="79" spans="5:8" x14ac:dyDescent="0.2">
      <c r="F79" s="6"/>
      <c r="H79" s="7"/>
    </row>
    <row r="80" spans="5:8" x14ac:dyDescent="0.2">
      <c r="F80" s="6"/>
      <c r="H80" s="7"/>
    </row>
    <row r="81" spans="5:8" x14ac:dyDescent="0.2">
      <c r="F81" s="6"/>
      <c r="H81" s="7"/>
    </row>
    <row r="82" spans="5:8" x14ac:dyDescent="0.2">
      <c r="F82" s="6"/>
      <c r="H82" s="7"/>
    </row>
    <row r="83" spans="5:8" x14ac:dyDescent="0.2">
      <c r="F83" s="6"/>
      <c r="H83" s="7"/>
    </row>
    <row r="84" spans="5:8" x14ac:dyDescent="0.2">
      <c r="F84" s="6"/>
      <c r="H84" s="7"/>
    </row>
    <row r="85" spans="5:8" x14ac:dyDescent="0.2">
      <c r="F85" s="6"/>
      <c r="H85" s="7"/>
    </row>
    <row r="86" spans="5:8" x14ac:dyDescent="0.2">
      <c r="F86" s="6"/>
      <c r="H86" s="7"/>
    </row>
    <row r="87" spans="5:8" x14ac:dyDescent="0.2">
      <c r="F87" s="6"/>
      <c r="H87" s="7"/>
    </row>
    <row r="88" spans="5:8" x14ac:dyDescent="0.2">
      <c r="F88" s="6"/>
      <c r="H88" s="7"/>
    </row>
    <row r="89" spans="5:8" x14ac:dyDescent="0.2">
      <c r="F89" s="6"/>
      <c r="H89" s="7"/>
    </row>
    <row r="90" spans="5:8" x14ac:dyDescent="0.2">
      <c r="F90" s="6"/>
      <c r="H90" s="7"/>
    </row>
    <row r="91" spans="5:8" x14ac:dyDescent="0.2">
      <c r="F91" s="6"/>
      <c r="H91" s="7"/>
    </row>
    <row r="92" spans="5:8" x14ac:dyDescent="0.2">
      <c r="F92" s="6"/>
      <c r="H92" s="7"/>
    </row>
    <row r="93" spans="5:8" x14ac:dyDescent="0.2">
      <c r="E93" s="7"/>
      <c r="F93" s="6"/>
      <c r="H93" s="7"/>
    </row>
    <row r="94" spans="5:8" x14ac:dyDescent="0.2">
      <c r="F94" s="6"/>
      <c r="H94" s="7"/>
    </row>
    <row r="95" spans="5:8" x14ac:dyDescent="0.2">
      <c r="F95" s="6"/>
      <c r="H95" s="7"/>
    </row>
    <row r="96" spans="5:8" x14ac:dyDescent="0.2">
      <c r="E96" s="7"/>
      <c r="F96" s="6"/>
      <c r="H96" s="7"/>
    </row>
    <row r="97" spans="6:8" x14ac:dyDescent="0.2">
      <c r="F97" s="6"/>
      <c r="H97" s="7"/>
    </row>
    <row r="98" spans="6:8" x14ac:dyDescent="0.2">
      <c r="F98" s="6"/>
      <c r="H98" s="7"/>
    </row>
    <row r="99" spans="6:8" x14ac:dyDescent="0.2">
      <c r="F99" s="6"/>
      <c r="H99" s="7"/>
    </row>
    <row r="100" spans="6:8" x14ac:dyDescent="0.2">
      <c r="F100" s="6"/>
      <c r="H100" s="7"/>
    </row>
    <row r="101" spans="6:8" x14ac:dyDescent="0.2">
      <c r="F101" s="6"/>
      <c r="H101" s="7"/>
    </row>
    <row r="102" spans="6:8" x14ac:dyDescent="0.2">
      <c r="F102" s="6"/>
      <c r="H102" s="7"/>
    </row>
    <row r="103" spans="6:8" x14ac:dyDescent="0.2">
      <c r="F103" s="6"/>
      <c r="H103" s="7"/>
    </row>
    <row r="104" spans="6:8" x14ac:dyDescent="0.2">
      <c r="F104" s="6"/>
      <c r="H104" s="7"/>
    </row>
    <row r="105" spans="6:8" x14ac:dyDescent="0.2">
      <c r="F105" s="6"/>
      <c r="H105" s="7"/>
    </row>
    <row r="106" spans="6:8" x14ac:dyDescent="0.2">
      <c r="F106" s="6"/>
      <c r="H106" s="7"/>
    </row>
    <row r="107" spans="6:8" x14ac:dyDescent="0.2">
      <c r="F107" s="6"/>
      <c r="H107" s="7"/>
    </row>
    <row r="108" spans="6:8" x14ac:dyDescent="0.2">
      <c r="F108" s="6"/>
      <c r="H108" s="7"/>
    </row>
    <row r="109" spans="6:8" x14ac:dyDescent="0.2">
      <c r="F109" s="6"/>
      <c r="H109" s="7"/>
    </row>
    <row r="110" spans="6:8" x14ac:dyDescent="0.2">
      <c r="F110" s="6"/>
      <c r="H110" s="7"/>
    </row>
    <row r="111" spans="6:8" x14ac:dyDescent="0.2">
      <c r="F111" s="6"/>
      <c r="H111" s="7"/>
    </row>
    <row r="112" spans="6:8" x14ac:dyDescent="0.2">
      <c r="F112" s="6"/>
      <c r="H112" s="7"/>
    </row>
    <row r="113" spans="6:8" x14ac:dyDescent="0.2">
      <c r="F113" s="6"/>
      <c r="H113" s="7"/>
    </row>
    <row r="114" spans="6:8" x14ac:dyDescent="0.2">
      <c r="F114" s="6"/>
      <c r="H114" s="7"/>
    </row>
    <row r="115" spans="6:8" x14ac:dyDescent="0.2">
      <c r="F115" s="6"/>
      <c r="H115" s="7"/>
    </row>
    <row r="116" spans="6:8" x14ac:dyDescent="0.2">
      <c r="F116" s="6"/>
      <c r="H116" s="7"/>
    </row>
    <row r="117" spans="6:8" x14ac:dyDescent="0.2">
      <c r="F117" s="6"/>
      <c r="H117" s="7"/>
    </row>
    <row r="118" spans="6:8" x14ac:dyDescent="0.2">
      <c r="F118" s="6"/>
      <c r="H118" s="7"/>
    </row>
    <row r="119" spans="6:8" x14ac:dyDescent="0.2">
      <c r="F119" s="6"/>
      <c r="H119" s="7"/>
    </row>
    <row r="120" spans="6:8" x14ac:dyDescent="0.2">
      <c r="F120" s="6"/>
      <c r="H120" s="7"/>
    </row>
    <row r="121" spans="6:8" x14ac:dyDescent="0.2">
      <c r="F121" s="6"/>
      <c r="H121" s="7"/>
    </row>
    <row r="122" spans="6:8" x14ac:dyDescent="0.2">
      <c r="F122" s="6"/>
      <c r="H122" s="7"/>
    </row>
    <row r="123" spans="6:8" x14ac:dyDescent="0.2">
      <c r="F123" s="6"/>
      <c r="H123" s="7"/>
    </row>
    <row r="124" spans="6:8" x14ac:dyDescent="0.2">
      <c r="F124" s="6"/>
      <c r="H124" s="7"/>
    </row>
    <row r="125" spans="6:8" x14ac:dyDescent="0.2">
      <c r="F125" s="6"/>
      <c r="H125" s="7"/>
    </row>
    <row r="126" spans="6:8" x14ac:dyDescent="0.2">
      <c r="F126" s="6"/>
      <c r="H126" s="7"/>
    </row>
    <row r="127" spans="6:8" x14ac:dyDescent="0.2">
      <c r="F127" s="6"/>
      <c r="H127" s="7"/>
    </row>
    <row r="128" spans="6:8" x14ac:dyDescent="0.2">
      <c r="F128" s="6"/>
      <c r="H128" s="7"/>
    </row>
    <row r="129" spans="6:8" x14ac:dyDescent="0.2">
      <c r="F129" s="6"/>
      <c r="H129" s="7"/>
    </row>
    <row r="130" spans="6:8" x14ac:dyDescent="0.2">
      <c r="F130" s="6"/>
      <c r="H130" s="7"/>
    </row>
    <row r="131" spans="6:8" x14ac:dyDescent="0.2">
      <c r="F131" s="6"/>
      <c r="H131" s="7"/>
    </row>
    <row r="132" spans="6:8" x14ac:dyDescent="0.2">
      <c r="F132" s="6"/>
      <c r="H132" s="7"/>
    </row>
    <row r="133" spans="6:8" x14ac:dyDescent="0.2">
      <c r="F133" s="6"/>
      <c r="H133" s="7"/>
    </row>
    <row r="134" spans="6:8" x14ac:dyDescent="0.2">
      <c r="F134" s="6"/>
      <c r="H134" s="7"/>
    </row>
    <row r="135" spans="6:8" x14ac:dyDescent="0.2">
      <c r="F135" s="6"/>
      <c r="H135" s="7"/>
    </row>
    <row r="136" spans="6:8" x14ac:dyDescent="0.2">
      <c r="F136" s="6"/>
      <c r="H136" s="7"/>
    </row>
    <row r="137" spans="6:8" x14ac:dyDescent="0.2">
      <c r="F137" s="6"/>
      <c r="H137" s="7"/>
    </row>
    <row r="138" spans="6:8" x14ac:dyDescent="0.2">
      <c r="F138" s="6"/>
      <c r="H138" s="7"/>
    </row>
    <row r="139" spans="6:8" x14ac:dyDescent="0.2">
      <c r="F139" s="6"/>
      <c r="H139" s="7"/>
    </row>
    <row r="140" spans="6:8" x14ac:dyDescent="0.2">
      <c r="F140" s="6"/>
      <c r="H140" s="7"/>
    </row>
    <row r="141" spans="6:8" x14ac:dyDescent="0.2">
      <c r="F141" s="6"/>
      <c r="H141" s="7"/>
    </row>
    <row r="142" spans="6:8" x14ac:dyDescent="0.2">
      <c r="F142" s="6"/>
      <c r="H142" s="7"/>
    </row>
    <row r="143" spans="6:8" x14ac:dyDescent="0.2">
      <c r="F143" s="6"/>
      <c r="H143" s="7"/>
    </row>
    <row r="144" spans="6:8" x14ac:dyDescent="0.2">
      <c r="F144" s="6"/>
      <c r="H144" s="7"/>
    </row>
    <row r="145" spans="6:8" x14ac:dyDescent="0.2">
      <c r="F145" s="6"/>
      <c r="H145" s="7"/>
    </row>
    <row r="146" spans="6:8" x14ac:dyDescent="0.2">
      <c r="F146" s="6"/>
      <c r="H146" s="7"/>
    </row>
    <row r="147" spans="6:8" x14ac:dyDescent="0.2">
      <c r="F147" s="6"/>
      <c r="H147" s="7"/>
    </row>
    <row r="148" spans="6:8" x14ac:dyDescent="0.2">
      <c r="F148" s="6"/>
      <c r="H148" s="7"/>
    </row>
    <row r="149" spans="6:8" x14ac:dyDescent="0.2">
      <c r="F149" s="6"/>
      <c r="H149" s="7"/>
    </row>
    <row r="150" spans="6:8" x14ac:dyDescent="0.2">
      <c r="F150" s="6"/>
      <c r="H150" s="7"/>
    </row>
    <row r="151" spans="6:8" x14ac:dyDescent="0.2">
      <c r="F151" s="6"/>
      <c r="H151" s="7"/>
    </row>
    <row r="152" spans="6:8" x14ac:dyDescent="0.2">
      <c r="F152" s="6"/>
      <c r="H152" s="7"/>
    </row>
    <row r="153" spans="6:8" x14ac:dyDescent="0.2">
      <c r="F153" s="6"/>
      <c r="H153" s="7"/>
    </row>
    <row r="154" spans="6:8" x14ac:dyDescent="0.2">
      <c r="F154" s="6"/>
      <c r="H154" s="7"/>
    </row>
    <row r="155" spans="6:8" x14ac:dyDescent="0.2">
      <c r="F155" s="6"/>
      <c r="H155" s="7"/>
    </row>
    <row r="156" spans="6:8" x14ac:dyDescent="0.2">
      <c r="F156" s="6"/>
      <c r="H156" s="7"/>
    </row>
    <row r="157" spans="6:8" x14ac:dyDescent="0.2">
      <c r="F157" s="6"/>
      <c r="H157" s="7"/>
    </row>
    <row r="158" spans="6:8" x14ac:dyDescent="0.2">
      <c r="F158" s="6"/>
      <c r="H158" s="7"/>
    </row>
    <row r="159" spans="6:8" x14ac:dyDescent="0.2">
      <c r="F159" s="6"/>
      <c r="H159" s="7"/>
    </row>
    <row r="160" spans="6:8" x14ac:dyDescent="0.2">
      <c r="F160" s="6"/>
      <c r="H160" s="7"/>
    </row>
    <row r="161" spans="6:8" x14ac:dyDescent="0.2">
      <c r="F161" s="6"/>
      <c r="H161" s="7"/>
    </row>
    <row r="162" spans="6:8" x14ac:dyDescent="0.2">
      <c r="F162" s="6"/>
      <c r="H162" s="7"/>
    </row>
    <row r="163" spans="6:8" x14ac:dyDescent="0.2">
      <c r="F163" s="6"/>
      <c r="H163" s="7"/>
    </row>
    <row r="164" spans="6:8" x14ac:dyDescent="0.2">
      <c r="F164" s="6"/>
      <c r="H164" s="7"/>
    </row>
    <row r="165" spans="6:8" x14ac:dyDescent="0.2">
      <c r="F165" s="6"/>
      <c r="H165" s="7"/>
    </row>
    <row r="166" spans="6:8" x14ac:dyDescent="0.2">
      <c r="F166" s="6"/>
      <c r="H166" s="7"/>
    </row>
    <row r="167" spans="6:8" x14ac:dyDescent="0.2">
      <c r="F167" s="6"/>
      <c r="H167" s="7"/>
    </row>
    <row r="168" spans="6:8" x14ac:dyDescent="0.2">
      <c r="F168" s="6"/>
      <c r="H168" s="7"/>
    </row>
    <row r="169" spans="6:8" x14ac:dyDescent="0.2">
      <c r="F169" s="6"/>
      <c r="H169" s="7"/>
    </row>
    <row r="170" spans="6:8" x14ac:dyDescent="0.2">
      <c r="F170" s="6"/>
      <c r="H170" s="7"/>
    </row>
    <row r="171" spans="6:8" x14ac:dyDescent="0.2">
      <c r="F171" s="6"/>
      <c r="H171" s="7"/>
    </row>
    <row r="172" spans="6:8" x14ac:dyDescent="0.2">
      <c r="F172" s="6"/>
      <c r="H172" s="7"/>
    </row>
    <row r="173" spans="6:8" x14ac:dyDescent="0.2">
      <c r="F173" s="6"/>
      <c r="H173" s="7"/>
    </row>
    <row r="174" spans="6:8" x14ac:dyDescent="0.2">
      <c r="F174" s="6"/>
      <c r="H174" s="7"/>
    </row>
    <row r="175" spans="6:8" x14ac:dyDescent="0.2">
      <c r="F175" s="6"/>
      <c r="H175" s="7"/>
    </row>
    <row r="176" spans="6:8" x14ac:dyDescent="0.2">
      <c r="F176" s="6"/>
      <c r="H176" s="7"/>
    </row>
    <row r="177" spans="6:8" x14ac:dyDescent="0.2">
      <c r="F177" s="6"/>
      <c r="H177" s="7"/>
    </row>
    <row r="178" spans="6:8" x14ac:dyDescent="0.2">
      <c r="F178" s="6"/>
      <c r="H178" s="7"/>
    </row>
    <row r="179" spans="6:8" x14ac:dyDescent="0.2">
      <c r="F179" s="6"/>
      <c r="H179" s="7"/>
    </row>
    <row r="180" spans="6:8" x14ac:dyDescent="0.2">
      <c r="F180" s="6"/>
      <c r="H180" s="7"/>
    </row>
    <row r="181" spans="6:8" x14ac:dyDescent="0.2">
      <c r="F181" s="6"/>
      <c r="H181" s="7"/>
    </row>
    <row r="182" spans="6:8" x14ac:dyDescent="0.2">
      <c r="F182" s="6"/>
      <c r="H182" s="7"/>
    </row>
    <row r="183" spans="6:8" x14ac:dyDescent="0.2">
      <c r="F183" s="6"/>
      <c r="H183" s="7"/>
    </row>
    <row r="184" spans="6:8" x14ac:dyDescent="0.2">
      <c r="F184" s="6"/>
      <c r="H184" s="7"/>
    </row>
    <row r="185" spans="6:8" x14ac:dyDescent="0.2">
      <c r="F185" s="6"/>
      <c r="H185" s="7"/>
    </row>
    <row r="186" spans="6:8" x14ac:dyDescent="0.2">
      <c r="F186" s="6"/>
      <c r="H186" s="7"/>
    </row>
    <row r="187" spans="6:8" x14ac:dyDescent="0.2">
      <c r="F187" s="6"/>
      <c r="H187" s="7"/>
    </row>
    <row r="188" spans="6:8" x14ac:dyDescent="0.2">
      <c r="F188" s="6"/>
      <c r="H188" s="7"/>
    </row>
    <row r="189" spans="6:8" x14ac:dyDescent="0.2">
      <c r="F189" s="6"/>
      <c r="H189" s="7"/>
    </row>
    <row r="190" spans="6:8" x14ac:dyDescent="0.2">
      <c r="F190" s="6"/>
      <c r="H190" s="7"/>
    </row>
    <row r="191" spans="6:8" x14ac:dyDescent="0.2">
      <c r="F191" s="6"/>
      <c r="H191" s="7"/>
    </row>
    <row r="192" spans="6:8" x14ac:dyDescent="0.2">
      <c r="F192" s="6"/>
      <c r="H192" s="7"/>
    </row>
    <row r="193" spans="6:8" x14ac:dyDescent="0.2">
      <c r="F193" s="6"/>
      <c r="H193" s="7"/>
    </row>
    <row r="194" spans="6:8" x14ac:dyDescent="0.2">
      <c r="F194" s="6"/>
      <c r="H194" s="7"/>
    </row>
    <row r="195" spans="6:8" x14ac:dyDescent="0.2">
      <c r="F195" s="6"/>
      <c r="H195" s="7"/>
    </row>
    <row r="196" spans="6:8" x14ac:dyDescent="0.2">
      <c r="F196" s="6"/>
      <c r="H196" s="7"/>
    </row>
    <row r="197" spans="6:8" x14ac:dyDescent="0.2">
      <c r="F197" s="6"/>
      <c r="H197" s="7"/>
    </row>
    <row r="198" spans="6:8" x14ac:dyDescent="0.2">
      <c r="F198" s="6"/>
      <c r="H198" s="7"/>
    </row>
    <row r="199" spans="6:8" x14ac:dyDescent="0.2">
      <c r="F199" s="6"/>
      <c r="H199" s="7"/>
    </row>
    <row r="200" spans="6:8" x14ac:dyDescent="0.2">
      <c r="F200" s="6"/>
      <c r="H200" s="7"/>
    </row>
    <row r="201" spans="6:8" x14ac:dyDescent="0.2">
      <c r="F201" s="6"/>
      <c r="H201" s="7"/>
    </row>
    <row r="202" spans="6:8" x14ac:dyDescent="0.2">
      <c r="F202" s="6"/>
      <c r="H202" s="7"/>
    </row>
    <row r="203" spans="6:8" x14ac:dyDescent="0.2">
      <c r="F203" s="6"/>
      <c r="H203" s="7"/>
    </row>
    <row r="204" spans="6:8" x14ac:dyDescent="0.2">
      <c r="F204" s="6"/>
      <c r="H204" s="7"/>
    </row>
    <row r="205" spans="6:8" x14ac:dyDescent="0.2">
      <c r="F205" s="6"/>
      <c r="H205" s="7"/>
    </row>
    <row r="206" spans="6:8" x14ac:dyDescent="0.2">
      <c r="F206" s="6"/>
      <c r="H206" s="7"/>
    </row>
    <row r="207" spans="6:8" x14ac:dyDescent="0.2">
      <c r="F207" s="6"/>
      <c r="H207" s="7"/>
    </row>
    <row r="208" spans="6:8" x14ac:dyDescent="0.2">
      <c r="F208" s="6"/>
      <c r="H208" s="7"/>
    </row>
    <row r="209" spans="6:8" x14ac:dyDescent="0.2">
      <c r="F209" s="6"/>
      <c r="H209" s="7"/>
    </row>
    <row r="210" spans="6:8" x14ac:dyDescent="0.2">
      <c r="F210" s="6"/>
      <c r="H210" s="7"/>
    </row>
    <row r="211" spans="6:8" x14ac:dyDescent="0.2">
      <c r="F211" s="6"/>
      <c r="H211" s="7"/>
    </row>
    <row r="212" spans="6:8" x14ac:dyDescent="0.2">
      <c r="F212" s="6"/>
      <c r="H212" s="7"/>
    </row>
    <row r="213" spans="6:8" x14ac:dyDescent="0.2">
      <c r="F213" s="6"/>
      <c r="H213" s="7"/>
    </row>
    <row r="214" spans="6:8" x14ac:dyDescent="0.2">
      <c r="F214" s="6"/>
      <c r="H214" s="7"/>
    </row>
    <row r="215" spans="6:8" x14ac:dyDescent="0.2">
      <c r="F215" s="6"/>
      <c r="H215" s="7"/>
    </row>
    <row r="216" spans="6:8" x14ac:dyDescent="0.2">
      <c r="F216" s="6"/>
      <c r="H216" s="7"/>
    </row>
    <row r="217" spans="6:8" x14ac:dyDescent="0.2">
      <c r="F217" s="6"/>
      <c r="H217" s="7"/>
    </row>
    <row r="218" spans="6:8" x14ac:dyDescent="0.2">
      <c r="F218" s="6"/>
      <c r="H218" s="7"/>
    </row>
    <row r="219" spans="6:8" x14ac:dyDescent="0.2">
      <c r="F219" s="6"/>
      <c r="H219" s="7"/>
    </row>
    <row r="220" spans="6:8" x14ac:dyDescent="0.2">
      <c r="F220" s="6"/>
      <c r="H220" s="7"/>
    </row>
    <row r="221" spans="6:8" x14ac:dyDescent="0.2">
      <c r="F221" s="6"/>
      <c r="H221" s="7"/>
    </row>
    <row r="222" spans="6:8" x14ac:dyDescent="0.2">
      <c r="F222" s="6"/>
      <c r="H222" s="7"/>
    </row>
    <row r="223" spans="6:8" x14ac:dyDescent="0.2">
      <c r="F223" s="6"/>
      <c r="H223" s="7"/>
    </row>
    <row r="224" spans="6:8" x14ac:dyDescent="0.2">
      <c r="F224" s="6"/>
      <c r="H224" s="7"/>
    </row>
    <row r="225" spans="6:8" x14ac:dyDescent="0.2">
      <c r="F225" s="6"/>
      <c r="H225" s="7"/>
    </row>
    <row r="226" spans="6:8" x14ac:dyDescent="0.2">
      <c r="F226" s="6"/>
      <c r="H226" s="7"/>
    </row>
    <row r="227" spans="6:8" x14ac:dyDescent="0.2">
      <c r="F227" s="6"/>
      <c r="H227" s="7"/>
    </row>
    <row r="228" spans="6:8" x14ac:dyDescent="0.2">
      <c r="F228" s="6"/>
      <c r="H228" s="7"/>
    </row>
    <row r="229" spans="6:8" x14ac:dyDescent="0.2">
      <c r="F229" s="6"/>
      <c r="H229" s="7"/>
    </row>
    <row r="230" spans="6:8" x14ac:dyDescent="0.2">
      <c r="F230" s="6"/>
      <c r="H230" s="7"/>
    </row>
    <row r="231" spans="6:8" x14ac:dyDescent="0.2">
      <c r="F231" s="6"/>
      <c r="H231" s="7"/>
    </row>
    <row r="232" spans="6:8" x14ac:dyDescent="0.2">
      <c r="F232" s="6"/>
      <c r="H232" s="7"/>
    </row>
    <row r="233" spans="6:8" x14ac:dyDescent="0.2">
      <c r="F233" s="6"/>
      <c r="H233" s="7"/>
    </row>
    <row r="234" spans="6:8" x14ac:dyDescent="0.2">
      <c r="F234" s="6"/>
      <c r="H234" s="7"/>
    </row>
    <row r="235" spans="6:8" x14ac:dyDescent="0.2">
      <c r="F235" s="6"/>
      <c r="H235" s="7"/>
    </row>
    <row r="236" spans="6:8" x14ac:dyDescent="0.2">
      <c r="F236" s="6"/>
      <c r="H236" s="7"/>
    </row>
    <row r="237" spans="6:8" x14ac:dyDescent="0.2">
      <c r="F237" s="6"/>
      <c r="H237" s="7"/>
    </row>
    <row r="238" spans="6:8" x14ac:dyDescent="0.2">
      <c r="F238" s="6"/>
      <c r="H238" s="7"/>
    </row>
    <row r="239" spans="6:8" x14ac:dyDescent="0.2">
      <c r="F239" s="6"/>
      <c r="H239" s="7"/>
    </row>
    <row r="240" spans="6:8" x14ac:dyDescent="0.2">
      <c r="F240" s="6"/>
      <c r="H240" s="7"/>
    </row>
    <row r="241" spans="6:8" x14ac:dyDescent="0.2">
      <c r="F241" s="6"/>
      <c r="H241" s="7"/>
    </row>
    <row r="242" spans="6:8" x14ac:dyDescent="0.2">
      <c r="F242" s="6"/>
      <c r="H242" s="7"/>
    </row>
    <row r="243" spans="6:8" x14ac:dyDescent="0.2">
      <c r="F243" s="6"/>
      <c r="H243" s="7"/>
    </row>
    <row r="244" spans="6:8" x14ac:dyDescent="0.2">
      <c r="F244" s="6"/>
      <c r="H244" s="7"/>
    </row>
    <row r="245" spans="6:8" x14ac:dyDescent="0.2">
      <c r="F245" s="6"/>
      <c r="H245" s="7"/>
    </row>
    <row r="246" spans="6:8" x14ac:dyDescent="0.2">
      <c r="F246" s="6"/>
      <c r="H246" s="7"/>
    </row>
    <row r="247" spans="6:8" x14ac:dyDescent="0.2">
      <c r="F247" s="6"/>
      <c r="H247" s="7"/>
    </row>
    <row r="248" spans="6:8" x14ac:dyDescent="0.2">
      <c r="F248" s="6"/>
      <c r="H248" s="7"/>
    </row>
    <row r="249" spans="6:8" x14ac:dyDescent="0.2">
      <c r="F249" s="6"/>
      <c r="H249" s="7"/>
    </row>
    <row r="250" spans="6:8" x14ac:dyDescent="0.2">
      <c r="F250" s="6"/>
      <c r="H250" s="7"/>
    </row>
    <row r="251" spans="6:8" x14ac:dyDescent="0.2">
      <c r="F251" s="6"/>
      <c r="H251" s="7"/>
    </row>
    <row r="252" spans="6:8" x14ac:dyDescent="0.2">
      <c r="F252" s="6"/>
      <c r="H252" s="7"/>
    </row>
    <row r="253" spans="6:8" x14ac:dyDescent="0.2">
      <c r="F253" s="6"/>
      <c r="H253" s="7"/>
    </row>
    <row r="254" spans="6:8" x14ac:dyDescent="0.2">
      <c r="F254" s="6"/>
      <c r="H254" s="7"/>
    </row>
    <row r="255" spans="6:8" x14ac:dyDescent="0.2">
      <c r="F255" s="6"/>
      <c r="H255" s="7"/>
    </row>
    <row r="256" spans="6:8" x14ac:dyDescent="0.2">
      <c r="F256" s="6"/>
      <c r="H256" s="7"/>
    </row>
    <row r="257" spans="6:8" x14ac:dyDescent="0.2">
      <c r="F257" s="6"/>
      <c r="H257" s="7"/>
    </row>
    <row r="258" spans="6:8" x14ac:dyDescent="0.2">
      <c r="F258" s="6"/>
      <c r="H258" s="7"/>
    </row>
    <row r="259" spans="6:8" x14ac:dyDescent="0.2">
      <c r="F259" s="6"/>
      <c r="H259" s="7"/>
    </row>
    <row r="260" spans="6:8" x14ac:dyDescent="0.2">
      <c r="F260" s="6"/>
      <c r="H260" s="7"/>
    </row>
    <row r="261" spans="6:8" x14ac:dyDescent="0.2">
      <c r="F261" s="6"/>
      <c r="H261" s="7"/>
    </row>
    <row r="262" spans="6:8" x14ac:dyDescent="0.2">
      <c r="F262" s="6"/>
      <c r="H262" s="7"/>
    </row>
    <row r="263" spans="6:8" x14ac:dyDescent="0.2">
      <c r="F263" s="6"/>
      <c r="H263" s="7"/>
    </row>
    <row r="264" spans="6:8" x14ac:dyDescent="0.2">
      <c r="F264" s="6"/>
      <c r="H264" s="7"/>
    </row>
    <row r="265" spans="6:8" x14ac:dyDescent="0.2">
      <c r="F265" s="6"/>
      <c r="H265" s="7"/>
    </row>
    <row r="266" spans="6:8" x14ac:dyDescent="0.2">
      <c r="F266" s="6"/>
      <c r="H266" s="7"/>
    </row>
    <row r="267" spans="6:8" x14ac:dyDescent="0.2">
      <c r="F267" s="6"/>
      <c r="H267" s="7"/>
    </row>
    <row r="268" spans="6:8" x14ac:dyDescent="0.2">
      <c r="F268" s="6"/>
      <c r="H268" s="7"/>
    </row>
    <row r="269" spans="6:8" x14ac:dyDescent="0.2">
      <c r="F269" s="6"/>
      <c r="H269" s="7"/>
    </row>
    <row r="270" spans="6:8" x14ac:dyDescent="0.2">
      <c r="F270" s="6"/>
      <c r="H270" s="7"/>
    </row>
    <row r="271" spans="6:8" x14ac:dyDescent="0.2">
      <c r="F271" s="6"/>
      <c r="H271" s="7"/>
    </row>
    <row r="272" spans="6:8" x14ac:dyDescent="0.2">
      <c r="F272" s="6"/>
      <c r="H272" s="7"/>
    </row>
    <row r="273" spans="6:8" x14ac:dyDescent="0.2">
      <c r="F273" s="6"/>
      <c r="H273" s="7"/>
    </row>
    <row r="274" spans="6:8" x14ac:dyDescent="0.2">
      <c r="F274" s="6"/>
      <c r="H274" s="7"/>
    </row>
    <row r="275" spans="6:8" x14ac:dyDescent="0.2">
      <c r="F275" s="6"/>
      <c r="H275" s="7"/>
    </row>
    <row r="276" spans="6:8" x14ac:dyDescent="0.2">
      <c r="F276" s="6"/>
      <c r="H276" s="7"/>
    </row>
    <row r="277" spans="6:8" x14ac:dyDescent="0.2">
      <c r="F277" s="6"/>
      <c r="H277" s="7"/>
    </row>
    <row r="278" spans="6:8" x14ac:dyDescent="0.2">
      <c r="F278" s="6"/>
      <c r="H278" s="7"/>
    </row>
    <row r="279" spans="6:8" x14ac:dyDescent="0.2">
      <c r="F279" s="6"/>
      <c r="H279" s="7"/>
    </row>
    <row r="280" spans="6:8" x14ac:dyDescent="0.2">
      <c r="F280" s="6"/>
      <c r="H280" s="7"/>
    </row>
    <row r="281" spans="6:8" x14ac:dyDescent="0.2">
      <c r="F281" s="6"/>
      <c r="H281" s="7"/>
    </row>
    <row r="282" spans="6:8" x14ac:dyDescent="0.2">
      <c r="F282" s="6"/>
      <c r="H282" s="7"/>
    </row>
    <row r="283" spans="6:8" x14ac:dyDescent="0.2">
      <c r="F283" s="6"/>
      <c r="H283" s="7"/>
    </row>
    <row r="284" spans="6:8" x14ac:dyDescent="0.2">
      <c r="F284" s="6"/>
      <c r="H284" s="7"/>
    </row>
    <row r="285" spans="6:8" x14ac:dyDescent="0.2">
      <c r="F285" s="6"/>
      <c r="H285" s="7"/>
    </row>
    <row r="286" spans="6:8" x14ac:dyDescent="0.2">
      <c r="F286" s="6"/>
      <c r="H286" s="7"/>
    </row>
    <row r="287" spans="6:8" x14ac:dyDescent="0.2">
      <c r="F287" s="6"/>
      <c r="H287" s="7"/>
    </row>
    <row r="288" spans="6:8" x14ac:dyDescent="0.2">
      <c r="F288" s="6"/>
      <c r="H288" s="7"/>
    </row>
    <row r="289" spans="6:8" x14ac:dyDescent="0.2">
      <c r="F289" s="6"/>
      <c r="H289" s="7"/>
    </row>
    <row r="290" spans="6:8" x14ac:dyDescent="0.2">
      <c r="F290" s="6"/>
      <c r="H290" s="7"/>
    </row>
    <row r="291" spans="6:8" x14ac:dyDescent="0.2">
      <c r="F291" s="6"/>
      <c r="H291" s="7"/>
    </row>
    <row r="292" spans="6:8" x14ac:dyDescent="0.2">
      <c r="F292" s="6"/>
      <c r="H292" s="7"/>
    </row>
    <row r="293" spans="6:8" x14ac:dyDescent="0.2">
      <c r="F293" s="6"/>
      <c r="H293" s="7"/>
    </row>
    <row r="294" spans="6:8" x14ac:dyDescent="0.2">
      <c r="F294" s="6"/>
      <c r="H294" s="7"/>
    </row>
    <row r="295" spans="6:8" x14ac:dyDescent="0.2">
      <c r="F295" s="6"/>
      <c r="H295" s="7"/>
    </row>
    <row r="296" spans="6:8" x14ac:dyDescent="0.2">
      <c r="F296" s="6"/>
      <c r="H296" s="7"/>
    </row>
    <row r="297" spans="6:8" x14ac:dyDescent="0.2">
      <c r="F297" s="6"/>
      <c r="H297" s="7"/>
    </row>
    <row r="298" spans="6:8" x14ac:dyDescent="0.2">
      <c r="F298" s="6"/>
      <c r="H298" s="7"/>
    </row>
    <row r="299" spans="6:8" x14ac:dyDescent="0.2">
      <c r="F299" s="6"/>
      <c r="H299" s="7"/>
    </row>
    <row r="300" spans="6:8" x14ac:dyDescent="0.2">
      <c r="F300" s="6"/>
      <c r="H300" s="7"/>
    </row>
    <row r="301" spans="6:8" x14ac:dyDescent="0.2">
      <c r="F301" s="6"/>
      <c r="H301" s="7"/>
    </row>
    <row r="302" spans="6:8" x14ac:dyDescent="0.2">
      <c r="F302" s="6"/>
      <c r="H302" s="7"/>
    </row>
    <row r="303" spans="6:8" x14ac:dyDescent="0.2">
      <c r="F303" s="6"/>
      <c r="H303" s="7"/>
    </row>
    <row r="304" spans="6:8" x14ac:dyDescent="0.2">
      <c r="F304" s="6"/>
      <c r="H304" s="7"/>
    </row>
    <row r="305" spans="6:8" x14ac:dyDescent="0.2">
      <c r="F305" s="6"/>
      <c r="H305" s="7"/>
    </row>
    <row r="306" spans="6:8" x14ac:dyDescent="0.2">
      <c r="F306" s="6"/>
      <c r="H306" s="7"/>
    </row>
    <row r="307" spans="6:8" x14ac:dyDescent="0.2">
      <c r="F307" s="6"/>
      <c r="H307" s="7"/>
    </row>
    <row r="308" spans="6:8" x14ac:dyDescent="0.2">
      <c r="F308" s="6"/>
      <c r="H308" s="7"/>
    </row>
    <row r="309" spans="6:8" x14ac:dyDescent="0.2">
      <c r="F309" s="6"/>
      <c r="H309" s="7"/>
    </row>
    <row r="310" spans="6:8" x14ac:dyDescent="0.2">
      <c r="F310" s="6"/>
      <c r="H310" s="7"/>
    </row>
    <row r="311" spans="6:8" x14ac:dyDescent="0.2">
      <c r="F311" s="6"/>
      <c r="H311" s="7"/>
    </row>
    <row r="312" spans="6:8" x14ac:dyDescent="0.2">
      <c r="F312" s="6"/>
      <c r="H312" s="7"/>
    </row>
    <row r="313" spans="6:8" x14ac:dyDescent="0.2">
      <c r="F313" s="6"/>
      <c r="H313" s="7"/>
    </row>
    <row r="314" spans="6:8" x14ac:dyDescent="0.2">
      <c r="F314" s="6"/>
      <c r="H314" s="7"/>
    </row>
    <row r="315" spans="6:8" x14ac:dyDescent="0.2">
      <c r="F315" s="6"/>
      <c r="H315" s="7"/>
    </row>
    <row r="316" spans="6:8" x14ac:dyDescent="0.2">
      <c r="F316" s="6"/>
      <c r="H316" s="7"/>
    </row>
    <row r="317" spans="6:8" x14ac:dyDescent="0.2">
      <c r="F317" s="6"/>
      <c r="H317" s="7"/>
    </row>
    <row r="318" spans="6:8" x14ac:dyDescent="0.2">
      <c r="F318" s="6"/>
      <c r="H318" s="7"/>
    </row>
    <row r="319" spans="6:8" x14ac:dyDescent="0.2">
      <c r="F319" s="6"/>
      <c r="H319" s="7"/>
    </row>
    <row r="320" spans="6:8" x14ac:dyDescent="0.2">
      <c r="F320" s="6"/>
      <c r="H320" s="7"/>
    </row>
    <row r="321" spans="6:8" x14ac:dyDescent="0.2">
      <c r="F321" s="6"/>
      <c r="H321" s="7"/>
    </row>
    <row r="322" spans="6:8" x14ac:dyDescent="0.2">
      <c r="F322" s="6"/>
      <c r="H322" s="7"/>
    </row>
    <row r="323" spans="6:8" x14ac:dyDescent="0.2">
      <c r="F323" s="6"/>
      <c r="H323" s="7"/>
    </row>
    <row r="324" spans="6:8" x14ac:dyDescent="0.2">
      <c r="F324" s="6"/>
      <c r="H324" s="7"/>
    </row>
    <row r="325" spans="6:8" x14ac:dyDescent="0.2">
      <c r="F325" s="6"/>
      <c r="H325" s="7"/>
    </row>
    <row r="326" spans="6:8" x14ac:dyDescent="0.2">
      <c r="F326" s="6"/>
      <c r="H326" s="7"/>
    </row>
    <row r="327" spans="6:8" x14ac:dyDescent="0.2">
      <c r="F327" s="6"/>
      <c r="H327" s="7"/>
    </row>
    <row r="328" spans="6:8" x14ac:dyDescent="0.2">
      <c r="F328" s="6"/>
      <c r="H328" s="7"/>
    </row>
    <row r="329" spans="6:8" x14ac:dyDescent="0.2">
      <c r="F329" s="6"/>
      <c r="H329" s="7"/>
    </row>
    <row r="330" spans="6:8" x14ac:dyDescent="0.2">
      <c r="F330" s="6"/>
      <c r="H330" s="7"/>
    </row>
    <row r="331" spans="6:8" x14ac:dyDescent="0.2">
      <c r="F331" s="6"/>
      <c r="H331" s="7"/>
    </row>
    <row r="332" spans="6:8" x14ac:dyDescent="0.2">
      <c r="F332" s="6"/>
      <c r="H332" s="7"/>
    </row>
    <row r="333" spans="6:8" x14ac:dyDescent="0.2">
      <c r="F333" s="6"/>
      <c r="H333" s="7"/>
    </row>
    <row r="334" spans="6:8" x14ac:dyDescent="0.2">
      <c r="F334" s="6"/>
      <c r="H334" s="7"/>
    </row>
    <row r="335" spans="6:8" x14ac:dyDescent="0.2">
      <c r="F335" s="6"/>
      <c r="H335" s="7"/>
    </row>
    <row r="336" spans="6:8" x14ac:dyDescent="0.2">
      <c r="F336" s="6"/>
      <c r="H336" s="7"/>
    </row>
    <row r="337" spans="6:8" x14ac:dyDescent="0.2">
      <c r="F337" s="6"/>
      <c r="H337" s="7"/>
    </row>
    <row r="338" spans="6:8" x14ac:dyDescent="0.2">
      <c r="F338" s="6"/>
      <c r="H338" s="7"/>
    </row>
    <row r="339" spans="6:8" x14ac:dyDescent="0.2">
      <c r="F339" s="6"/>
      <c r="H339" s="7"/>
    </row>
    <row r="340" spans="6:8" x14ac:dyDescent="0.2">
      <c r="F340" s="6"/>
      <c r="H340" s="7"/>
    </row>
    <row r="341" spans="6:8" x14ac:dyDescent="0.2">
      <c r="F341" s="6"/>
      <c r="H341" s="7"/>
    </row>
    <row r="342" spans="6:8" x14ac:dyDescent="0.2">
      <c r="F342" s="6"/>
      <c r="H342" s="7"/>
    </row>
    <row r="343" spans="6:8" x14ac:dyDescent="0.2">
      <c r="F343" s="6"/>
      <c r="H343" s="7"/>
    </row>
    <row r="344" spans="6:8" x14ac:dyDescent="0.2">
      <c r="F344" s="6"/>
      <c r="H344" s="7"/>
    </row>
    <row r="345" spans="6:8" x14ac:dyDescent="0.2">
      <c r="F345" s="6"/>
      <c r="H345" s="7"/>
    </row>
    <row r="346" spans="6:8" x14ac:dyDescent="0.2">
      <c r="F346" s="6"/>
      <c r="H346" s="7"/>
    </row>
    <row r="347" spans="6:8" x14ac:dyDescent="0.2">
      <c r="F347" s="6"/>
      <c r="H347" s="7"/>
    </row>
    <row r="348" spans="6:8" x14ac:dyDescent="0.2">
      <c r="F348" s="6"/>
      <c r="H348" s="7"/>
    </row>
    <row r="349" spans="6:8" x14ac:dyDescent="0.2">
      <c r="F349" s="6"/>
      <c r="H349" s="7"/>
    </row>
    <row r="350" spans="6:8" x14ac:dyDescent="0.2">
      <c r="F350" s="6"/>
      <c r="H350" s="7"/>
    </row>
    <row r="351" spans="6:8" x14ac:dyDescent="0.2">
      <c r="F351" s="6"/>
      <c r="H351" s="7"/>
    </row>
    <row r="352" spans="6:8" x14ac:dyDescent="0.2">
      <c r="F352" s="6"/>
      <c r="H352" s="7"/>
    </row>
    <row r="353" spans="6:8" x14ac:dyDescent="0.2">
      <c r="F353" s="6"/>
      <c r="H353" s="7"/>
    </row>
    <row r="354" spans="6:8" x14ac:dyDescent="0.2">
      <c r="F354" s="6"/>
      <c r="H354" s="7"/>
    </row>
    <row r="355" spans="6:8" x14ac:dyDescent="0.2">
      <c r="F355" s="6"/>
      <c r="H355" s="7"/>
    </row>
    <row r="356" spans="6:8" x14ac:dyDescent="0.2">
      <c r="F356" s="6"/>
      <c r="H356" s="7"/>
    </row>
    <row r="357" spans="6:8" x14ac:dyDescent="0.2">
      <c r="F357" s="6"/>
      <c r="H357" s="7"/>
    </row>
    <row r="358" spans="6:8" x14ac:dyDescent="0.2">
      <c r="F358" s="6"/>
      <c r="H358" s="7"/>
    </row>
    <row r="359" spans="6:8" x14ac:dyDescent="0.2">
      <c r="F359" s="6"/>
      <c r="H359" s="7"/>
    </row>
    <row r="360" spans="6:8" x14ac:dyDescent="0.2">
      <c r="F360" s="6"/>
      <c r="H360" s="7"/>
    </row>
    <row r="361" spans="6:8" x14ac:dyDescent="0.2">
      <c r="F361" s="6"/>
      <c r="H361" s="7"/>
    </row>
    <row r="362" spans="6:8" x14ac:dyDescent="0.2">
      <c r="F362" s="6"/>
      <c r="H362" s="7"/>
    </row>
    <row r="363" spans="6:8" x14ac:dyDescent="0.2">
      <c r="F363" s="6"/>
      <c r="H363" s="7"/>
    </row>
    <row r="364" spans="6:8" x14ac:dyDescent="0.2">
      <c r="F364" s="6"/>
      <c r="H364" s="7"/>
    </row>
    <row r="365" spans="6:8" x14ac:dyDescent="0.2">
      <c r="F365" s="6"/>
      <c r="H365" s="7"/>
    </row>
    <row r="366" spans="6:8" x14ac:dyDescent="0.2">
      <c r="F366" s="6"/>
      <c r="H366" s="7"/>
    </row>
    <row r="367" spans="6:8" x14ac:dyDescent="0.2">
      <c r="F367" s="6"/>
      <c r="H367" s="7"/>
    </row>
    <row r="368" spans="6:8" x14ac:dyDescent="0.2">
      <c r="F368" s="6"/>
      <c r="H368" s="7"/>
    </row>
    <row r="369" spans="6:8" x14ac:dyDescent="0.2">
      <c r="F369" s="6"/>
      <c r="H369" s="7"/>
    </row>
  </sheetData>
  <mergeCells count="1">
    <mergeCell ref="Q17:R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DC51B-695C-4593-9383-17AC3FC2374B}">
  <dimension ref="A3:R368"/>
  <sheetViews>
    <sheetView showGridLines="0" workbookViewId="0"/>
  </sheetViews>
  <sheetFormatPr baseColWidth="10" defaultColWidth="9.1640625" defaultRowHeight="15" x14ac:dyDescent="0.2"/>
  <cols>
    <col min="1" max="1" width="5.83203125" style="2" bestFit="1" customWidth="1"/>
    <col min="2" max="2" width="7.6640625" style="2" customWidth="1"/>
    <col min="3" max="3" width="13.33203125" style="2" bestFit="1" customWidth="1"/>
    <col min="4" max="5" width="9.1640625" style="2"/>
    <col min="6" max="7" width="10.6640625" style="2" bestFit="1" customWidth="1"/>
    <col min="8" max="10" width="12.1640625" style="2" bestFit="1" customWidth="1"/>
    <col min="11" max="12" width="12" style="2" bestFit="1" customWidth="1"/>
    <col min="13" max="13" width="8" style="2" bestFit="1" customWidth="1"/>
    <col min="14" max="14" width="15.5" style="2" bestFit="1" customWidth="1"/>
    <col min="15" max="15" width="16.33203125" style="2" bestFit="1" customWidth="1"/>
    <col min="16" max="16" width="12.6640625" style="2" bestFit="1" customWidth="1"/>
    <col min="17" max="17" width="11.5" style="2" bestFit="1" customWidth="1"/>
    <col min="18" max="16384" width="9.1640625" style="2"/>
  </cols>
  <sheetData>
    <row r="3" spans="1:18" x14ac:dyDescent="0.2">
      <c r="B3" s="24" t="s">
        <v>27</v>
      </c>
      <c r="C3" s="27" t="s">
        <v>28</v>
      </c>
      <c r="D3" s="1"/>
      <c r="E3" s="28" t="s">
        <v>6</v>
      </c>
      <c r="F3" s="32">
        <v>0.05</v>
      </c>
      <c r="G3" s="8" t="s">
        <v>32</v>
      </c>
      <c r="H3"/>
      <c r="I3" s="26" t="s">
        <v>7</v>
      </c>
      <c r="J3" s="43">
        <v>9671.0152134387863</v>
      </c>
      <c r="K3" t="s">
        <v>18</v>
      </c>
      <c r="L3"/>
    </row>
    <row r="4" spans="1:18" x14ac:dyDescent="0.2">
      <c r="C4" s="4"/>
      <c r="D4" s="1"/>
      <c r="E4" s="28" t="s">
        <v>8</v>
      </c>
      <c r="F4" s="33">
        <f>1/(1+F3)</f>
        <v>0.95238095238095233</v>
      </c>
      <c r="G4"/>
      <c r="H4"/>
      <c r="I4" s="26" t="s">
        <v>9</v>
      </c>
      <c r="J4" s="35">
        <f>FIE+(0.2*J3*12)</f>
        <v>31210.436512253087</v>
      </c>
      <c r="K4" t="s">
        <v>21</v>
      </c>
      <c r="L4"/>
      <c r="O4" s="26" t="s">
        <v>23</v>
      </c>
      <c r="P4" s="35">
        <v>8000</v>
      </c>
      <c r="Q4" s="2" t="s">
        <v>25</v>
      </c>
    </row>
    <row r="5" spans="1:18" x14ac:dyDescent="0.2">
      <c r="C5" s="4"/>
      <c r="D5" s="1"/>
      <c r="E5" s="26" t="s">
        <v>10</v>
      </c>
      <c r="F5" s="34">
        <v>10000000</v>
      </c>
      <c r="G5" t="s">
        <v>33</v>
      </c>
      <c r="H5"/>
      <c r="I5" s="26" t="s">
        <v>37</v>
      </c>
      <c r="J5" s="35">
        <f>FRE+0.03*J3</f>
        <v>4290.1304564031634</v>
      </c>
      <c r="K5" t="s">
        <v>22</v>
      </c>
      <c r="L5"/>
      <c r="O5" s="26" t="s">
        <v>24</v>
      </c>
      <c r="P5" s="35">
        <v>4000</v>
      </c>
      <c r="Q5" s="2" t="s">
        <v>26</v>
      </c>
    </row>
    <row r="6" spans="1:18" ht="48" x14ac:dyDescent="0.2">
      <c r="C6" s="4"/>
      <c r="D6" s="1"/>
      <c r="E6" s="29" t="s">
        <v>36</v>
      </c>
      <c r="F6" s="33">
        <v>12</v>
      </c>
    </row>
    <row r="7" spans="1:18" x14ac:dyDescent="0.2">
      <c r="A7" s="10"/>
      <c r="B7" s="10"/>
      <c r="C7" s="4"/>
      <c r="D7" s="1"/>
      <c r="E7" s="5"/>
      <c r="F7" s="1"/>
    </row>
    <row r="8" spans="1:18" x14ac:dyDescent="0.2">
      <c r="A8" s="10"/>
      <c r="B8" s="10"/>
      <c r="C8" s="4"/>
      <c r="D8" s="1"/>
      <c r="E8" s="5"/>
      <c r="F8" s="1"/>
    </row>
    <row r="9" spans="1:18" ht="48" x14ac:dyDescent="0.2">
      <c r="A9" s="10"/>
      <c r="B9" s="22" t="s">
        <v>3</v>
      </c>
      <c r="C9" s="22" t="s">
        <v>4</v>
      </c>
      <c r="D9" s="22" t="s">
        <v>5</v>
      </c>
      <c r="E9" s="23" t="s">
        <v>1</v>
      </c>
      <c r="F9" s="23" t="s">
        <v>0</v>
      </c>
      <c r="G9" s="22" t="s">
        <v>12</v>
      </c>
      <c r="H9" s="22" t="s">
        <v>13</v>
      </c>
      <c r="I9" s="22" t="s">
        <v>14</v>
      </c>
      <c r="J9" s="22" t="s">
        <v>15</v>
      </c>
      <c r="K9" s="22" t="s">
        <v>16</v>
      </c>
      <c r="L9" s="22" t="s">
        <v>17</v>
      </c>
      <c r="M9" s="22" t="s">
        <v>19</v>
      </c>
      <c r="N9" s="20" t="s">
        <v>20</v>
      </c>
      <c r="O9" s="42" t="s">
        <v>39</v>
      </c>
    </row>
    <row r="10" spans="1:18" x14ac:dyDescent="0.2">
      <c r="A10" s="3"/>
      <c r="B10" s="14">
        <v>0</v>
      </c>
      <c r="C10" s="11">
        <v>21</v>
      </c>
      <c r="D10" s="11">
        <v>40</v>
      </c>
      <c r="E10" s="12">
        <f>VLOOKUP(C10,'IALM 2012-2014'!$A$3:$C$117,3,FALSE)</f>
        <v>0.99906600000000001</v>
      </c>
      <c r="F10" s="12">
        <f>1-E10</f>
        <v>9.3399999999999039E-4</v>
      </c>
      <c r="G10" s="11">
        <f t="shared" ref="G10:G49" si="0">(G11*E10*v+1)-((m-1)/(2*m))</f>
        <v>9.5768564923451649</v>
      </c>
      <c r="H10" s="11">
        <f t="shared" ref="H10:H49" si="1">(F10*v)+(H11*E10*v)</f>
        <v>3.3447097616257013E-2</v>
      </c>
      <c r="I10" s="11">
        <f t="shared" ref="I10:I49" si="2">H10*S</f>
        <v>334470.97616257012</v>
      </c>
      <c r="J10" s="11">
        <f>IE_40+((12*RE_40)*(G10-1/12))</f>
        <v>519951.87062879821</v>
      </c>
      <c r="K10" s="11">
        <f t="shared" ref="K10:K49" si="3">G10*premium*12</f>
        <v>1111415.0980126811</v>
      </c>
      <c r="L10" s="11">
        <f>K10-(J10+I10)</f>
        <v>256992.25122131279</v>
      </c>
      <c r="M10" s="11">
        <f>B10</f>
        <v>0</v>
      </c>
      <c r="N10" s="11">
        <f>SUM(I10:J10)-K10</f>
        <v>-256992.25122131279</v>
      </c>
      <c r="O10" s="11">
        <f t="shared" ref="O10:O49" si="4">(N11*E10)-(N10*(1+i))</f>
        <v>-881.78289187414339</v>
      </c>
    </row>
    <row r="11" spans="1:18" x14ac:dyDescent="0.2">
      <c r="A11" s="3"/>
      <c r="B11" s="13">
        <v>1</v>
      </c>
      <c r="C11" s="11">
        <f>C10+1</f>
        <v>22</v>
      </c>
      <c r="D11" s="14">
        <f t="shared" ref="D11:D50" si="5">$D$10-B11</f>
        <v>39</v>
      </c>
      <c r="E11" s="12">
        <f>VLOOKUP(C11,'IALM 2012-2014'!$A$3:$C$117,3,FALSE)</f>
        <v>0.99906300000000003</v>
      </c>
      <c r="F11" s="12">
        <f t="shared" ref="F11:F50" si="6">1-E11</f>
        <v>9.3699999999996564E-4</v>
      </c>
      <c r="G11" s="11">
        <f t="shared" si="0"/>
        <v>9.4958184113586324</v>
      </c>
      <c r="H11" s="11">
        <f t="shared" si="1"/>
        <v>3.4217411559466421E-2</v>
      </c>
      <c r="I11" s="11">
        <f t="shared" si="2"/>
        <v>342174.11559466418</v>
      </c>
      <c r="J11" s="11">
        <f t="shared" ref="J11:J49" si="7">G11*(12*RE_40)</f>
        <v>488859.59730052284</v>
      </c>
      <c r="K11" s="11">
        <f t="shared" si="3"/>
        <v>1102010.4518436175</v>
      </c>
      <c r="L11" s="11">
        <f t="shared" ref="L11:L49" si="8">K11-(J11+I11)</f>
        <v>270976.7389484304</v>
      </c>
      <c r="M11" s="11">
        <f t="shared" ref="M11:M40" si="9">B11</f>
        <v>1</v>
      </c>
      <c r="N11" s="11">
        <f t="shared" ref="N11:N40" si="10">SUM(I11:J11)-K11</f>
        <v>-270976.7389484304</v>
      </c>
      <c r="O11" s="11">
        <f t="shared" si="4"/>
        <v>27354.538466768281</v>
      </c>
    </row>
    <row r="12" spans="1:18" x14ac:dyDescent="0.2">
      <c r="A12" s="3"/>
      <c r="B12" s="13">
        <v>2</v>
      </c>
      <c r="C12" s="11">
        <f t="shared" ref="C12:C50" si="11">C11+1</f>
        <v>23</v>
      </c>
      <c r="D12" s="14">
        <f t="shared" si="5"/>
        <v>38</v>
      </c>
      <c r="E12" s="12">
        <f>VLOOKUP(C12,'IALM 2012-2014'!$A$3:$C$117,3,FALSE)</f>
        <v>0.99906399999999995</v>
      </c>
      <c r="F12" s="12">
        <f t="shared" si="6"/>
        <v>9.360000000000479E-4</v>
      </c>
      <c r="G12" s="11">
        <f t="shared" si="0"/>
        <v>9.4106771364033737</v>
      </c>
      <c r="H12" s="11">
        <f t="shared" si="1"/>
        <v>3.5024099718876357E-2</v>
      </c>
      <c r="I12" s="11">
        <f t="shared" si="2"/>
        <v>350240.99718876358</v>
      </c>
      <c r="J12" s="11">
        <f t="shared" si="7"/>
        <v>484476.39117913222</v>
      </c>
      <c r="K12" s="11">
        <f t="shared" si="3"/>
        <v>1092129.621059011</v>
      </c>
      <c r="L12" s="11">
        <f t="shared" si="8"/>
        <v>257412.23269111523</v>
      </c>
      <c r="M12" s="11">
        <f t="shared" si="9"/>
        <v>2</v>
      </c>
      <c r="N12" s="11">
        <f t="shared" si="10"/>
        <v>-257412.23269111523</v>
      </c>
      <c r="O12" s="11">
        <f t="shared" si="4"/>
        <v>27364.538466767641</v>
      </c>
    </row>
    <row r="13" spans="1:18" x14ac:dyDescent="0.2">
      <c r="A13" s="3"/>
      <c r="B13" s="14">
        <v>3</v>
      </c>
      <c r="C13" s="11">
        <f t="shared" si="11"/>
        <v>24</v>
      </c>
      <c r="D13" s="14">
        <f t="shared" si="5"/>
        <v>37</v>
      </c>
      <c r="E13" s="12">
        <f>VLOOKUP(C13,'IALM 2012-2014'!$A$3:$C$117,3,FALSE)</f>
        <v>0.99906700000000004</v>
      </c>
      <c r="F13" s="12">
        <f t="shared" si="6"/>
        <v>9.3299999999996164E-4</v>
      </c>
      <c r="G13" s="11">
        <f t="shared" si="0"/>
        <v>9.3211856229666417</v>
      </c>
      <c r="H13" s="11">
        <f t="shared" si="1"/>
        <v>3.5872881722112025E-2</v>
      </c>
      <c r="I13" s="11">
        <f t="shared" si="2"/>
        <v>358728.81722112023</v>
      </c>
      <c r="J13" s="11">
        <f t="shared" si="7"/>
        <v>479869.22797051782</v>
      </c>
      <c r="K13" s="11">
        <f t="shared" si="3"/>
        <v>1081743.9356039674</v>
      </c>
      <c r="L13" s="11">
        <f t="shared" si="8"/>
        <v>243145.89041232935</v>
      </c>
      <c r="M13" s="11">
        <f t="shared" si="9"/>
        <v>3</v>
      </c>
      <c r="N13" s="11">
        <f t="shared" si="10"/>
        <v>-243145.89041232935</v>
      </c>
      <c r="O13" s="11">
        <f t="shared" si="4"/>
        <v>27394.538466768427</v>
      </c>
    </row>
    <row r="14" spans="1:18" x14ac:dyDescent="0.2">
      <c r="A14" s="3"/>
      <c r="B14" s="13">
        <v>4</v>
      </c>
      <c r="C14" s="11">
        <f t="shared" si="11"/>
        <v>25</v>
      </c>
      <c r="D14" s="14">
        <f t="shared" si="5"/>
        <v>36</v>
      </c>
      <c r="E14" s="12">
        <f>VLOOKUP(C14,'IALM 2012-2014'!$A$3:$C$117,3,FALSE)</f>
        <v>0.99906899999999998</v>
      </c>
      <c r="F14" s="12">
        <f t="shared" si="6"/>
        <v>9.3100000000001515E-4</v>
      </c>
      <c r="G14" s="11">
        <f t="shared" si="0"/>
        <v>9.2271037919528656</v>
      </c>
      <c r="H14" s="11">
        <f t="shared" si="1"/>
        <v>3.6767830193788473E-2</v>
      </c>
      <c r="I14" s="11">
        <f t="shared" si="2"/>
        <v>367678.30193788471</v>
      </c>
      <c r="J14" s="11">
        <f t="shared" si="7"/>
        <v>475025.74802700127</v>
      </c>
      <c r="K14" s="11">
        <f t="shared" si="3"/>
        <v>1070825.5337754586</v>
      </c>
      <c r="L14" s="11">
        <f t="shared" si="8"/>
        <v>228121.48381057265</v>
      </c>
      <c r="M14" s="11">
        <f t="shared" si="9"/>
        <v>4</v>
      </c>
      <c r="N14" s="11">
        <f t="shared" si="10"/>
        <v>-228121.48381057265</v>
      </c>
      <c r="O14" s="11">
        <f t="shared" si="4"/>
        <v>27414.538466768106</v>
      </c>
    </row>
    <row r="15" spans="1:18" x14ac:dyDescent="0.2">
      <c r="A15" s="3"/>
      <c r="B15" s="13">
        <v>5</v>
      </c>
      <c r="C15" s="11">
        <f t="shared" si="11"/>
        <v>26</v>
      </c>
      <c r="D15" s="14">
        <f t="shared" si="5"/>
        <v>35</v>
      </c>
      <c r="E15" s="12">
        <f>VLOOKUP(C15,'IALM 2012-2014'!$A$3:$C$117,3,FALSE)</f>
        <v>0.99906899999999998</v>
      </c>
      <c r="F15" s="12">
        <f t="shared" si="6"/>
        <v>9.3100000000001515E-4</v>
      </c>
      <c r="G15" s="11">
        <f t="shared" si="0"/>
        <v>9.1282073425864567</v>
      </c>
      <c r="H15" s="11">
        <f t="shared" si="1"/>
        <v>3.7710330020727177E-2</v>
      </c>
      <c r="I15" s="11">
        <f t="shared" si="2"/>
        <v>377103.30020727176</v>
      </c>
      <c r="J15" s="11">
        <f t="shared" si="7"/>
        <v>469934.40399351774</v>
      </c>
      <c r="K15" s="11">
        <f t="shared" si="3"/>
        <v>1059348.3849789272</v>
      </c>
      <c r="L15" s="11">
        <f t="shared" si="8"/>
        <v>212310.68077813764</v>
      </c>
      <c r="M15" s="11">
        <f t="shared" si="9"/>
        <v>5</v>
      </c>
      <c r="N15" s="11">
        <f t="shared" si="10"/>
        <v>-212310.68077813764</v>
      </c>
      <c r="O15" s="11">
        <f t="shared" si="4"/>
        <v>27414.538466767903</v>
      </c>
    </row>
    <row r="16" spans="1:18" x14ac:dyDescent="0.2">
      <c r="A16" s="3"/>
      <c r="B16" s="14">
        <v>6</v>
      </c>
      <c r="C16" s="11">
        <f t="shared" si="11"/>
        <v>27</v>
      </c>
      <c r="D16" s="14">
        <f t="shared" si="5"/>
        <v>34</v>
      </c>
      <c r="E16" s="12">
        <f>VLOOKUP(C16,'IALM 2012-2014'!$A$3:$C$117,3,FALSE)</f>
        <v>0.99906600000000001</v>
      </c>
      <c r="F16" s="12">
        <f t="shared" si="6"/>
        <v>9.3399999999999039E-4</v>
      </c>
      <c r="G16" s="11">
        <f t="shared" si="0"/>
        <v>9.0242693044382136</v>
      </c>
      <c r="H16" s="11">
        <f t="shared" si="1"/>
        <v>3.8700877038286167E-2</v>
      </c>
      <c r="I16" s="11">
        <f t="shared" si="2"/>
        <v>387008.77038286166</v>
      </c>
      <c r="J16" s="11">
        <f t="shared" si="7"/>
        <v>464583.51107705483</v>
      </c>
      <c r="K16" s="11">
        <f t="shared" si="3"/>
        <v>1047286.1488006874</v>
      </c>
      <c r="L16" s="11">
        <f t="shared" si="8"/>
        <v>195693.8673407709</v>
      </c>
      <c r="M16" s="11">
        <f t="shared" si="9"/>
        <v>6</v>
      </c>
      <c r="N16" s="11">
        <f t="shared" si="10"/>
        <v>-195693.8673407709</v>
      </c>
      <c r="O16" s="11">
        <f t="shared" si="4"/>
        <v>27384.538466768339</v>
      </c>
      <c r="Q16" s="25" t="s">
        <v>35</v>
      </c>
      <c r="R16" s="16">
        <f>SUM(L10:L40)</f>
        <v>-2.852175384759903E-9</v>
      </c>
    </row>
    <row r="17" spans="1:18" x14ac:dyDescent="0.2">
      <c r="A17" s="3"/>
      <c r="B17" s="13">
        <v>7</v>
      </c>
      <c r="C17" s="11">
        <f t="shared" si="11"/>
        <v>28</v>
      </c>
      <c r="D17" s="14">
        <f t="shared" si="5"/>
        <v>33</v>
      </c>
      <c r="E17" s="12">
        <f>VLOOKUP(C17,'IALM 2012-2014'!$A$3:$C$117,3,FALSE)</f>
        <v>0.999058</v>
      </c>
      <c r="F17" s="12">
        <f t="shared" si="6"/>
        <v>9.4199999999999839E-4</v>
      </c>
      <c r="G17" s="11">
        <f t="shared" si="0"/>
        <v>8.9150594351725765</v>
      </c>
      <c r="H17" s="11">
        <f t="shared" si="1"/>
        <v>3.973903715089943E-2</v>
      </c>
      <c r="I17" s="11">
        <f t="shared" si="2"/>
        <v>397390.37150899431</v>
      </c>
      <c r="J17" s="11">
        <f t="shared" si="7"/>
        <v>458961.21604173904</v>
      </c>
      <c r="K17" s="11">
        <f t="shared" si="3"/>
        <v>1034612.1051151797</v>
      </c>
      <c r="L17" s="11">
        <f t="shared" si="8"/>
        <v>178260.51756444632</v>
      </c>
      <c r="M17" s="11">
        <f t="shared" si="9"/>
        <v>7</v>
      </c>
      <c r="N17" s="11">
        <f t="shared" si="10"/>
        <v>-178260.51756444632</v>
      </c>
      <c r="O17" s="11">
        <f t="shared" si="4"/>
        <v>27304.538466767845</v>
      </c>
      <c r="Q17" s="45" t="s">
        <v>34</v>
      </c>
      <c r="R17" s="45"/>
    </row>
    <row r="18" spans="1:18" x14ac:dyDescent="0.2">
      <c r="A18" s="3"/>
      <c r="B18" s="13">
        <v>8</v>
      </c>
      <c r="C18" s="11">
        <f t="shared" si="11"/>
        <v>29</v>
      </c>
      <c r="D18" s="14">
        <f t="shared" si="5"/>
        <v>32</v>
      </c>
      <c r="E18" s="12">
        <f>VLOOKUP(C18,'IALM 2012-2014'!$A$3:$C$117,3,FALSE)</f>
        <v>0.99904400000000004</v>
      </c>
      <c r="F18" s="12">
        <f t="shared" si="6"/>
        <v>9.5599999999995688E-4</v>
      </c>
      <c r="G18" s="11">
        <f t="shared" si="0"/>
        <v>8.8003523388343883</v>
      </c>
      <c r="H18" s="11">
        <f t="shared" si="1"/>
        <v>4.0822443750457335E-2</v>
      </c>
      <c r="I18" s="11">
        <f t="shared" si="2"/>
        <v>408224.43750457338</v>
      </c>
      <c r="J18" s="11">
        <f t="shared" si="7"/>
        <v>453055.91515094665</v>
      </c>
      <c r="K18" s="11">
        <f t="shared" si="3"/>
        <v>1021300.0962298678</v>
      </c>
      <c r="L18" s="11">
        <f t="shared" si="8"/>
        <v>160019.74357434781</v>
      </c>
      <c r="M18" s="11">
        <f t="shared" si="9"/>
        <v>8</v>
      </c>
      <c r="N18" s="11">
        <f t="shared" si="10"/>
        <v>-160019.74357434781</v>
      </c>
      <c r="O18" s="11">
        <f t="shared" si="4"/>
        <v>27164.538466768776</v>
      </c>
      <c r="Q18" s="46"/>
      <c r="R18" s="46"/>
    </row>
    <row r="19" spans="1:18" x14ac:dyDescent="0.2">
      <c r="A19" s="3"/>
      <c r="B19" s="14">
        <v>9</v>
      </c>
      <c r="C19" s="11">
        <f t="shared" si="11"/>
        <v>30</v>
      </c>
      <c r="D19" s="14">
        <f t="shared" si="5"/>
        <v>31</v>
      </c>
      <c r="E19" s="12">
        <f>VLOOKUP(C19,'IALM 2012-2014'!$A$3:$C$117,3,FALSE)</f>
        <v>0.99902299999999999</v>
      </c>
      <c r="F19" s="12">
        <f t="shared" si="6"/>
        <v>9.7700000000000564E-4</v>
      </c>
      <c r="G19" s="11">
        <f t="shared" si="0"/>
        <v>8.6799179573433278</v>
      </c>
      <c r="H19" s="11">
        <f t="shared" si="1"/>
        <v>4.1947667908500776E-2</v>
      </c>
      <c r="I19" s="11">
        <f t="shared" si="2"/>
        <v>419476.67908500775</v>
      </c>
      <c r="J19" s="11">
        <f t="shared" si="7"/>
        <v>446855.76465455216</v>
      </c>
      <c r="K19" s="11">
        <f t="shared" si="3"/>
        <v>1007323.4234024141</v>
      </c>
      <c r="L19" s="11">
        <f t="shared" si="8"/>
        <v>140990.97966285411</v>
      </c>
      <c r="M19" s="11">
        <f t="shared" si="9"/>
        <v>9</v>
      </c>
      <c r="N19" s="11">
        <f t="shared" si="10"/>
        <v>-140990.97966285411</v>
      </c>
      <c r="O19" s="11">
        <f t="shared" si="4"/>
        <v>26954.538466768106</v>
      </c>
      <c r="Q19" s="46"/>
      <c r="R19" s="46"/>
    </row>
    <row r="20" spans="1:18" x14ac:dyDescent="0.2">
      <c r="A20" s="3"/>
      <c r="B20" s="13">
        <v>10</v>
      </c>
      <c r="C20" s="11">
        <f t="shared" si="11"/>
        <v>31</v>
      </c>
      <c r="D20" s="14">
        <f t="shared" si="5"/>
        <v>30</v>
      </c>
      <c r="E20" s="12">
        <f>VLOOKUP(C20,'IALM 2012-2014'!$A$3:$C$117,3,FALSE)</f>
        <v>0.99899499999999997</v>
      </c>
      <c r="F20" s="12">
        <f t="shared" si="6"/>
        <v>1.0050000000000336E-3</v>
      </c>
      <c r="G20" s="11">
        <f t="shared" si="0"/>
        <v>8.5535206448805425</v>
      </c>
      <c r="H20" s="11">
        <f t="shared" si="1"/>
        <v>4.3110169939957151E-2</v>
      </c>
      <c r="I20" s="11">
        <f t="shared" si="2"/>
        <v>431101.69939957152</v>
      </c>
      <c r="J20" s="11">
        <f t="shared" si="7"/>
        <v>440348.63313690294</v>
      </c>
      <c r="K20" s="11">
        <f t="shared" si="3"/>
        <v>992654.73942122958</v>
      </c>
      <c r="L20" s="11">
        <f t="shared" si="8"/>
        <v>121204.40688475512</v>
      </c>
      <c r="M20" s="11">
        <f t="shared" si="9"/>
        <v>10</v>
      </c>
      <c r="N20" s="11">
        <f t="shared" si="10"/>
        <v>-121204.40688475512</v>
      </c>
      <c r="O20" s="11">
        <f t="shared" si="4"/>
        <v>26674.538466767699</v>
      </c>
      <c r="Q20" s="46"/>
      <c r="R20" s="46"/>
    </row>
    <row r="21" spans="1:18" x14ac:dyDescent="0.2">
      <c r="A21" s="3"/>
      <c r="B21" s="13">
        <v>11</v>
      </c>
      <c r="C21" s="11">
        <f t="shared" si="11"/>
        <v>32</v>
      </c>
      <c r="D21" s="14">
        <f t="shared" si="5"/>
        <v>29</v>
      </c>
      <c r="E21" s="12">
        <f>VLOOKUP(C21,'IALM 2012-2014'!$A$3:$C$117,3,FALSE)</f>
        <v>0.99895800000000001</v>
      </c>
      <c r="F21" s="12">
        <f t="shared" si="6"/>
        <v>1.0419999999999874E-3</v>
      </c>
      <c r="G21" s="11">
        <f t="shared" si="0"/>
        <v>8.4209096913643915</v>
      </c>
      <c r="H21" s="11">
        <f t="shared" si="1"/>
        <v>4.4305205168148967E-2</v>
      </c>
      <c r="I21" s="11">
        <f t="shared" si="2"/>
        <v>443052.05168148968</v>
      </c>
      <c r="J21" s="11">
        <f t="shared" si="7"/>
        <v>433521.61365051527</v>
      </c>
      <c r="K21" s="11">
        <f t="shared" si="3"/>
        <v>977264.94883414975</v>
      </c>
      <c r="L21" s="11">
        <f t="shared" si="8"/>
        <v>100691.28350214486</v>
      </c>
      <c r="M21" s="11">
        <f t="shared" si="9"/>
        <v>11</v>
      </c>
      <c r="N21" s="11">
        <f t="shared" si="10"/>
        <v>-100691.28350214486</v>
      </c>
      <c r="O21" s="11">
        <f t="shared" si="4"/>
        <v>26304.538466768034</v>
      </c>
      <c r="Q21" s="46"/>
      <c r="R21" s="46"/>
    </row>
    <row r="22" spans="1:18" x14ac:dyDescent="0.2">
      <c r="A22" s="3"/>
      <c r="B22" s="14">
        <v>12</v>
      </c>
      <c r="C22" s="11">
        <f t="shared" si="11"/>
        <v>33</v>
      </c>
      <c r="D22" s="14">
        <f t="shared" si="5"/>
        <v>28</v>
      </c>
      <c r="E22" s="12">
        <f>VLOOKUP(C22,'IALM 2012-2014'!$A$3:$C$117,3,FALSE)</f>
        <v>0.99891399999999997</v>
      </c>
      <c r="F22" s="12">
        <f t="shared" si="6"/>
        <v>1.0860000000000314E-3</v>
      </c>
      <c r="G22" s="11">
        <f t="shared" si="0"/>
        <v>8.2818348478440669</v>
      </c>
      <c r="H22" s="11">
        <f t="shared" si="1"/>
        <v>4.5525903417917901E-2</v>
      </c>
      <c r="I22" s="11">
        <f t="shared" si="2"/>
        <v>455259.034179179</v>
      </c>
      <c r="J22" s="11">
        <f t="shared" si="7"/>
        <v>426361.82298764266</v>
      </c>
      <c r="K22" s="11">
        <f t="shared" si="3"/>
        <v>961125.00970424968</v>
      </c>
      <c r="L22" s="11">
        <f t="shared" si="8"/>
        <v>79504.152537428075</v>
      </c>
      <c r="M22" s="11">
        <f t="shared" si="9"/>
        <v>12</v>
      </c>
      <c r="N22" s="11">
        <f t="shared" si="10"/>
        <v>-79504.152537428075</v>
      </c>
      <c r="O22" s="11">
        <f t="shared" si="4"/>
        <v>25864.538466768128</v>
      </c>
    </row>
    <row r="23" spans="1:18" x14ac:dyDescent="0.2">
      <c r="A23" s="3"/>
      <c r="B23" s="13">
        <v>13</v>
      </c>
      <c r="C23" s="11">
        <f t="shared" si="11"/>
        <v>34</v>
      </c>
      <c r="D23" s="14">
        <f t="shared" si="5"/>
        <v>27</v>
      </c>
      <c r="E23" s="12">
        <f>VLOOKUP(C23,'IALM 2012-2014'!$A$3:$C$117,3,FALSE)</f>
        <v>0.99885999999999997</v>
      </c>
      <c r="F23" s="12">
        <f t="shared" si="6"/>
        <v>1.1400000000000299E-3</v>
      </c>
      <c r="G23" s="11">
        <f t="shared" si="0"/>
        <v>8.136012299593629</v>
      </c>
      <c r="H23" s="11">
        <f t="shared" si="1"/>
        <v>4.6766987537279259E-2</v>
      </c>
      <c r="I23" s="11">
        <f t="shared" si="2"/>
        <v>467669.87537279259</v>
      </c>
      <c r="J23" s="11">
        <f t="shared" si="7"/>
        <v>418854.64992188843</v>
      </c>
      <c r="K23" s="11">
        <f t="shared" si="3"/>
        <v>944201.98471314088</v>
      </c>
      <c r="L23" s="11">
        <f t="shared" si="8"/>
        <v>57677.459418459795</v>
      </c>
      <c r="M23" s="11">
        <f t="shared" si="9"/>
        <v>13</v>
      </c>
      <c r="N23" s="11">
        <f t="shared" si="10"/>
        <v>-57677.459418459795</v>
      </c>
      <c r="O23" s="11">
        <f t="shared" si="4"/>
        <v>25324.538466767764</v>
      </c>
    </row>
    <row r="24" spans="1:18" x14ac:dyDescent="0.2">
      <c r="A24" s="3"/>
      <c r="B24" s="13">
        <v>14</v>
      </c>
      <c r="C24" s="11">
        <f t="shared" si="11"/>
        <v>35</v>
      </c>
      <c r="D24" s="14">
        <f t="shared" si="5"/>
        <v>26</v>
      </c>
      <c r="E24" s="12">
        <f>VLOOKUP(C24,'IALM 2012-2014'!$A$3:$C$117,3,FALSE)</f>
        <v>0.99879799999999996</v>
      </c>
      <c r="F24" s="12">
        <f t="shared" si="6"/>
        <v>1.2020000000000364E-3</v>
      </c>
      <c r="G24" s="11">
        <f t="shared" si="0"/>
        <v>7.9831637212154964</v>
      </c>
      <c r="H24" s="11">
        <f t="shared" si="1"/>
        <v>4.8020079805121033E-2</v>
      </c>
      <c r="I24" s="11">
        <f t="shared" si="2"/>
        <v>480200.79805121035</v>
      </c>
      <c r="J24" s="11">
        <f t="shared" si="7"/>
        <v>410985.76582607295</v>
      </c>
      <c r="K24" s="11">
        <f t="shared" si="3"/>
        <v>926463.573590972</v>
      </c>
      <c r="L24" s="11">
        <f t="shared" si="8"/>
        <v>35277.009713688632</v>
      </c>
      <c r="M24" s="11">
        <f t="shared" si="9"/>
        <v>14</v>
      </c>
      <c r="N24" s="11">
        <f t="shared" si="10"/>
        <v>-35277.009713688632</v>
      </c>
      <c r="O24" s="11">
        <f t="shared" si="4"/>
        <v>24704.538466767895</v>
      </c>
    </row>
    <row r="25" spans="1:18" x14ac:dyDescent="0.2">
      <c r="A25" s="3"/>
      <c r="B25" s="14">
        <v>15</v>
      </c>
      <c r="C25" s="11">
        <f t="shared" si="11"/>
        <v>36</v>
      </c>
      <c r="D25" s="14">
        <f t="shared" si="5"/>
        <v>25</v>
      </c>
      <c r="E25" s="12">
        <f>VLOOKUP(C25,'IALM 2012-2014'!$A$3:$C$117,3,FALSE)</f>
        <v>0.99872499999999997</v>
      </c>
      <c r="F25" s="30">
        <f t="shared" si="6"/>
        <v>1.2750000000000261E-3</v>
      </c>
      <c r="G25" s="11">
        <f t="shared" si="0"/>
        <v>7.8229751233745679</v>
      </c>
      <c r="H25" s="11">
        <f t="shared" si="1"/>
        <v>4.9278316331607647E-2</v>
      </c>
      <c r="I25" s="11">
        <f t="shared" si="2"/>
        <v>492783.16331607645</v>
      </c>
      <c r="J25" s="11">
        <f t="shared" si="7"/>
        <v>402739.00603768235</v>
      </c>
      <c r="K25" s="11">
        <f t="shared" si="3"/>
        <v>907873.33719010325</v>
      </c>
      <c r="L25" s="11">
        <f t="shared" si="8"/>
        <v>12351.167836344452</v>
      </c>
      <c r="M25" s="11">
        <f t="shared" si="9"/>
        <v>15</v>
      </c>
      <c r="N25" s="11">
        <f t="shared" si="10"/>
        <v>-12351.167836344452</v>
      </c>
      <c r="O25" s="11">
        <f t="shared" si="4"/>
        <v>23974.538466767823</v>
      </c>
    </row>
    <row r="26" spans="1:18" x14ac:dyDescent="0.2">
      <c r="A26" s="3"/>
      <c r="B26" s="13">
        <v>16</v>
      </c>
      <c r="C26" s="11">
        <f t="shared" si="11"/>
        <v>37</v>
      </c>
      <c r="D26" s="14">
        <f t="shared" si="5"/>
        <v>24</v>
      </c>
      <c r="E26" s="12">
        <f>VLOOKUP(C26,'IALM 2012-2014'!$A$3:$C$117,3,FALSE)</f>
        <v>0.99864200000000003</v>
      </c>
      <c r="F26" s="12">
        <f t="shared" si="6"/>
        <v>1.3579999999999703E-3</v>
      </c>
      <c r="G26" s="11">
        <f t="shared" si="0"/>
        <v>7.6551341756172091</v>
      </c>
      <c r="H26" s="11">
        <f t="shared" si="1"/>
        <v>5.0531660014706756E-2</v>
      </c>
      <c r="I26" s="11">
        <f t="shared" si="2"/>
        <v>505316.60014706757</v>
      </c>
      <c r="J26" s="11">
        <f t="shared" si="7"/>
        <v>394098.29129601736</v>
      </c>
      <c r="K26" s="11">
        <f t="shared" si="3"/>
        <v>888395.02887971047</v>
      </c>
      <c r="L26" s="11">
        <f t="shared" si="8"/>
        <v>-11019.862563374452</v>
      </c>
      <c r="M26" s="11">
        <f t="shared" si="9"/>
        <v>16</v>
      </c>
      <c r="N26" s="11">
        <f t="shared" si="10"/>
        <v>11019.862563374452</v>
      </c>
      <c r="O26" s="11">
        <f t="shared" si="4"/>
        <v>23144.538466768296</v>
      </c>
    </row>
    <row r="27" spans="1:18" x14ac:dyDescent="0.2">
      <c r="A27" s="3"/>
      <c r="B27" s="13">
        <v>17</v>
      </c>
      <c r="C27" s="11">
        <f t="shared" si="11"/>
        <v>38</v>
      </c>
      <c r="D27" s="14">
        <f t="shared" si="5"/>
        <v>23</v>
      </c>
      <c r="E27" s="12">
        <f>VLOOKUP(C27,'IALM 2012-2014'!$A$3:$C$117,3,FALSE)</f>
        <v>0.99854699999999996</v>
      </c>
      <c r="F27" s="12">
        <f t="shared" si="6"/>
        <v>1.4530000000000376E-3</v>
      </c>
      <c r="G27" s="11">
        <f t="shared" si="0"/>
        <v>7.479297770770776</v>
      </c>
      <c r="H27" s="11">
        <f t="shared" si="1"/>
        <v>5.1770547418836903E-2</v>
      </c>
      <c r="I27" s="11">
        <f t="shared" si="2"/>
        <v>517705.474188369</v>
      </c>
      <c r="J27" s="11">
        <f t="shared" si="7"/>
        <v>385045.95790670387</v>
      </c>
      <c r="K27" s="11">
        <f t="shared" si="3"/>
        <v>867988.83032355574</v>
      </c>
      <c r="L27" s="11">
        <f t="shared" si="8"/>
        <v>-34762.601771517191</v>
      </c>
      <c r="M27" s="11">
        <f t="shared" si="9"/>
        <v>17</v>
      </c>
      <c r="N27" s="11">
        <f t="shared" si="10"/>
        <v>34762.601771517191</v>
      </c>
      <c r="O27" s="11">
        <f t="shared" si="4"/>
        <v>22194.538466767794</v>
      </c>
    </row>
    <row r="28" spans="1:18" x14ac:dyDescent="0.2">
      <c r="A28" s="3"/>
      <c r="B28" s="14">
        <v>18</v>
      </c>
      <c r="C28" s="11">
        <f t="shared" si="11"/>
        <v>39</v>
      </c>
      <c r="D28" s="14">
        <f t="shared" si="5"/>
        <v>22</v>
      </c>
      <c r="E28" s="12">
        <f>VLOOKUP(C28,'IALM 2012-2014'!$A$3:$C$117,3,FALSE)</f>
        <v>0.99843999999999999</v>
      </c>
      <c r="F28" s="12">
        <f t="shared" si="6"/>
        <v>1.5600000000000058E-3</v>
      </c>
      <c r="G28" s="11">
        <f t="shared" si="0"/>
        <v>7.2951124577103688</v>
      </c>
      <c r="H28" s="11">
        <f t="shared" si="1"/>
        <v>5.2983059174759636E-2</v>
      </c>
      <c r="I28" s="11">
        <f t="shared" si="2"/>
        <v>529830.59174759639</v>
      </c>
      <c r="J28" s="11">
        <f t="shared" si="7"/>
        <v>375563.80965251266</v>
      </c>
      <c r="K28" s="11">
        <f t="shared" si="3"/>
        <v>846613.72274716548</v>
      </c>
      <c r="L28" s="11">
        <f t="shared" si="8"/>
        <v>-58780.678652943578</v>
      </c>
      <c r="M28" s="11">
        <f t="shared" si="9"/>
        <v>18</v>
      </c>
      <c r="N28" s="11">
        <f t="shared" si="10"/>
        <v>58780.678652943578</v>
      </c>
      <c r="O28" s="11">
        <f t="shared" si="4"/>
        <v>21124.538466768099</v>
      </c>
    </row>
    <row r="29" spans="1:18" x14ac:dyDescent="0.2">
      <c r="A29" s="3"/>
      <c r="B29" s="13">
        <v>19</v>
      </c>
      <c r="C29" s="11">
        <f t="shared" si="11"/>
        <v>40</v>
      </c>
      <c r="D29" s="14">
        <f t="shared" si="5"/>
        <v>21</v>
      </c>
      <c r="E29" s="12">
        <f>VLOOKUP(C29,'IALM 2012-2014'!$A$3:$C$117,3,FALSE)</f>
        <v>0.99831999999999999</v>
      </c>
      <c r="F29" s="12">
        <f t="shared" si="6"/>
        <v>1.6800000000000148E-3</v>
      </c>
      <c r="G29" s="11">
        <f t="shared" si="0"/>
        <v>7.102197508709474</v>
      </c>
      <c r="H29" s="11">
        <f t="shared" si="1"/>
        <v>5.4156696580162672E-2</v>
      </c>
      <c r="I29" s="11">
        <f t="shared" si="2"/>
        <v>541566.96580162668</v>
      </c>
      <c r="J29" s="11">
        <f t="shared" si="7"/>
        <v>365632.24607406225</v>
      </c>
      <c r="K29" s="11">
        <f t="shared" si="3"/>
        <v>824225.52186691645</v>
      </c>
      <c r="L29" s="11">
        <f t="shared" si="8"/>
        <v>-82973.690008772537</v>
      </c>
      <c r="M29" s="11">
        <f t="shared" si="9"/>
        <v>19</v>
      </c>
      <c r="N29" s="11">
        <f t="shared" si="10"/>
        <v>82973.690008772537</v>
      </c>
      <c r="O29" s="11">
        <f t="shared" si="4"/>
        <v>19924.538466768121</v>
      </c>
    </row>
    <row r="30" spans="1:18" x14ac:dyDescent="0.2">
      <c r="A30" s="3"/>
      <c r="B30" s="13">
        <v>20</v>
      </c>
      <c r="C30" s="11">
        <f t="shared" si="11"/>
        <v>41</v>
      </c>
      <c r="D30" s="14">
        <f t="shared" si="5"/>
        <v>20</v>
      </c>
      <c r="E30" s="12">
        <f>VLOOKUP(C30,'IALM 2012-2014'!$A$3:$C$117,3,FALSE)</f>
        <v>0.99818499999999999</v>
      </c>
      <c r="F30" s="12">
        <f t="shared" si="6"/>
        <v>1.815000000000011E-3</v>
      </c>
      <c r="G30" s="11">
        <f t="shared" si="0"/>
        <v>6.9001496355326424</v>
      </c>
      <c r="H30" s="11">
        <f t="shared" si="1"/>
        <v>5.5277397436864731E-2</v>
      </c>
      <c r="I30" s="11">
        <f t="shared" si="2"/>
        <v>552773.97436864732</v>
      </c>
      <c r="J30" s="11">
        <f t="shared" si="7"/>
        <v>355230.50526165334</v>
      </c>
      <c r="K30" s="11">
        <f t="shared" si="3"/>
        <v>800777.42520288331</v>
      </c>
      <c r="L30" s="11">
        <f t="shared" si="8"/>
        <v>-107227.05442741734</v>
      </c>
      <c r="M30" s="11">
        <f t="shared" si="9"/>
        <v>20</v>
      </c>
      <c r="N30" s="11">
        <f t="shared" si="10"/>
        <v>107227.05442741734</v>
      </c>
      <c r="O30" s="11">
        <f t="shared" si="4"/>
        <v>18574.538466767903</v>
      </c>
    </row>
    <row r="31" spans="1:18" x14ac:dyDescent="0.2">
      <c r="A31" s="3"/>
      <c r="B31" s="14">
        <v>21</v>
      </c>
      <c r="C31" s="11">
        <f t="shared" si="11"/>
        <v>42</v>
      </c>
      <c r="D31" s="14">
        <f t="shared" si="5"/>
        <v>19</v>
      </c>
      <c r="E31" s="12">
        <f>VLOOKUP(C31,'IALM 2012-2014'!$A$3:$C$117,3,FALSE)</f>
        <v>0.998031</v>
      </c>
      <c r="F31" s="12">
        <f t="shared" si="6"/>
        <v>1.9689999999999985E-3</v>
      </c>
      <c r="G31" s="11">
        <f t="shared" si="0"/>
        <v>6.6885468298053716</v>
      </c>
      <c r="H31" s="11">
        <f t="shared" si="1"/>
        <v>5.6328503542637846E-2</v>
      </c>
      <c r="I31" s="11">
        <f t="shared" si="2"/>
        <v>563285.03542637848</v>
      </c>
      <c r="J31" s="11">
        <f t="shared" si="7"/>
        <v>344336.86156352219</v>
      </c>
      <c r="K31" s="11">
        <f t="shared" si="3"/>
        <v>776220.45776214614</v>
      </c>
      <c r="L31" s="11">
        <f t="shared" si="8"/>
        <v>-131401.43922775448</v>
      </c>
      <c r="M31" s="11">
        <f t="shared" si="9"/>
        <v>21</v>
      </c>
      <c r="N31" s="11">
        <f t="shared" si="10"/>
        <v>131401.43922775448</v>
      </c>
      <c r="O31" s="11">
        <f t="shared" si="4"/>
        <v>17034.538466768252</v>
      </c>
    </row>
    <row r="32" spans="1:18" x14ac:dyDescent="0.2">
      <c r="A32" s="3"/>
      <c r="B32" s="13">
        <v>22</v>
      </c>
      <c r="C32" s="11">
        <f t="shared" si="11"/>
        <v>43</v>
      </c>
      <c r="D32" s="14">
        <f t="shared" si="5"/>
        <v>18</v>
      </c>
      <c r="E32" s="12">
        <f>VLOOKUP(C32,'IALM 2012-2014'!$A$3:$C$117,3,FALSE)</f>
        <v>0.99785599999999997</v>
      </c>
      <c r="F32" s="12">
        <f t="shared" si="6"/>
        <v>2.1440000000000348E-3</v>
      </c>
      <c r="G32" s="11">
        <f t="shared" si="0"/>
        <v>6.4669576108313667</v>
      </c>
      <c r="H32" s="11">
        <f t="shared" si="1"/>
        <v>5.7288730229591807E-2</v>
      </c>
      <c r="I32" s="11">
        <f t="shared" si="2"/>
        <v>572887.30229591811</v>
      </c>
      <c r="J32" s="11">
        <f t="shared" si="7"/>
        <v>332929.10167795059</v>
      </c>
      <c r="K32" s="11">
        <f t="shared" si="3"/>
        <v>750504.54526816669</v>
      </c>
      <c r="L32" s="11">
        <f t="shared" si="8"/>
        <v>-155311.858705702</v>
      </c>
      <c r="M32" s="11">
        <f t="shared" si="9"/>
        <v>22</v>
      </c>
      <c r="N32" s="11">
        <f t="shared" si="10"/>
        <v>155311.858705702</v>
      </c>
      <c r="O32" s="11">
        <f t="shared" si="4"/>
        <v>15284.538466767583</v>
      </c>
    </row>
    <row r="33" spans="1:15" x14ac:dyDescent="0.2">
      <c r="A33" s="3"/>
      <c r="B33" s="13">
        <v>23</v>
      </c>
      <c r="C33" s="11">
        <f t="shared" si="11"/>
        <v>44</v>
      </c>
      <c r="D33" s="14">
        <f t="shared" si="5"/>
        <v>17</v>
      </c>
      <c r="E33" s="12">
        <f>VLOOKUP(C33,'IALM 2012-2014'!$A$3:$C$117,3,FALSE)</f>
        <v>0.99765499999999996</v>
      </c>
      <c r="F33" s="12">
        <f t="shared" si="6"/>
        <v>2.3450000000000415E-3</v>
      </c>
      <c r="G33" s="11">
        <f t="shared" si="0"/>
        <v>6.2349231666422158</v>
      </c>
      <c r="H33" s="11">
        <f t="shared" si="1"/>
        <v>5.8133805620321333E-2</v>
      </c>
      <c r="I33" s="11">
        <f t="shared" si="2"/>
        <v>581338.05620321329</v>
      </c>
      <c r="J33" s="11">
        <f t="shared" si="7"/>
        <v>320983.60524654511</v>
      </c>
      <c r="K33" s="11">
        <f t="shared" si="3"/>
        <v>723576.44159062568</v>
      </c>
      <c r="L33" s="11">
        <f t="shared" si="8"/>
        <v>-178745.21985913266</v>
      </c>
      <c r="M33" s="11">
        <f t="shared" si="9"/>
        <v>23</v>
      </c>
      <c r="N33" s="11">
        <f t="shared" si="10"/>
        <v>178745.21985913266</v>
      </c>
      <c r="O33" s="11">
        <f t="shared" si="4"/>
        <v>13274.538466768077</v>
      </c>
    </row>
    <row r="34" spans="1:15" x14ac:dyDescent="0.2">
      <c r="A34" s="3"/>
      <c r="B34" s="14">
        <v>24</v>
      </c>
      <c r="C34" s="11">
        <f t="shared" si="11"/>
        <v>45</v>
      </c>
      <c r="D34" s="14">
        <f t="shared" si="5"/>
        <v>16</v>
      </c>
      <c r="E34" s="12">
        <f>VLOOKUP(C34,'IALM 2012-2014'!$A$3:$C$117,3,FALSE)</f>
        <v>0.997421</v>
      </c>
      <c r="F34" s="12">
        <f t="shared" si="6"/>
        <v>2.578999999999998E-3</v>
      </c>
      <c r="G34" s="11">
        <f t="shared" si="0"/>
        <v>5.9919704957869468</v>
      </c>
      <c r="H34" s="11">
        <f t="shared" si="1"/>
        <v>5.8833460365895388E-2</v>
      </c>
      <c r="I34" s="11">
        <f t="shared" si="2"/>
        <v>588334.60365895391</v>
      </c>
      <c r="J34" s="11">
        <f t="shared" si="7"/>
        <v>308476.02141413692</v>
      </c>
      <c r="K34" s="11">
        <f t="shared" si="3"/>
        <v>695381.25387878285</v>
      </c>
      <c r="L34" s="11">
        <f t="shared" si="8"/>
        <v>-201429.37119430804</v>
      </c>
      <c r="M34" s="11">
        <f t="shared" si="9"/>
        <v>24</v>
      </c>
      <c r="N34" s="11">
        <f t="shared" si="10"/>
        <v>201429.37119430804</v>
      </c>
      <c r="O34" s="11">
        <f t="shared" si="4"/>
        <v>10934.538466768165</v>
      </c>
    </row>
    <row r="35" spans="1:15" x14ac:dyDescent="0.2">
      <c r="A35" s="3"/>
      <c r="B35" s="13">
        <v>25</v>
      </c>
      <c r="C35" s="11">
        <f t="shared" si="11"/>
        <v>46</v>
      </c>
      <c r="D35" s="14">
        <f t="shared" si="5"/>
        <v>15</v>
      </c>
      <c r="E35" s="12">
        <f>VLOOKUP(C35,'IALM 2012-2014'!$A$3:$C$117,3,FALSE)</f>
        <v>0.99714899999999995</v>
      </c>
      <c r="F35" s="12">
        <f t="shared" si="6"/>
        <v>2.8510000000000479E-3</v>
      </c>
      <c r="G35" s="11">
        <f t="shared" si="0"/>
        <v>5.737616333099357</v>
      </c>
      <c r="H35" s="11">
        <f t="shared" si="1"/>
        <v>5.9349194957986809E-2</v>
      </c>
      <c r="I35" s="11">
        <f t="shared" si="2"/>
        <v>593491.94957986812</v>
      </c>
      <c r="J35" s="11">
        <f t="shared" si="7"/>
        <v>295381.47093342949</v>
      </c>
      <c r="K35" s="11">
        <f t="shared" si="3"/>
        <v>665862.89815534488</v>
      </c>
      <c r="L35" s="11">
        <f t="shared" si="8"/>
        <v>-223010.52235795278</v>
      </c>
      <c r="M35" s="11">
        <f t="shared" si="9"/>
        <v>25</v>
      </c>
      <c r="N35" s="11">
        <f t="shared" si="10"/>
        <v>223010.52235795278</v>
      </c>
      <c r="O35" s="11">
        <f t="shared" si="4"/>
        <v>8214.5384667674371</v>
      </c>
    </row>
    <row r="36" spans="1:15" x14ac:dyDescent="0.2">
      <c r="A36" s="3"/>
      <c r="B36" s="13">
        <v>26</v>
      </c>
      <c r="C36" s="11">
        <f t="shared" si="11"/>
        <v>47</v>
      </c>
      <c r="D36" s="14">
        <f t="shared" si="5"/>
        <v>14</v>
      </c>
      <c r="E36" s="12">
        <f>VLOOKUP(C36,'IALM 2012-2014'!$A$3:$C$117,3,FALSE)</f>
        <v>0.99683200000000005</v>
      </c>
      <c r="F36" s="12">
        <f t="shared" si="6"/>
        <v>3.1679999999999486E-3</v>
      </c>
      <c r="G36" s="11">
        <f t="shared" si="0"/>
        <v>5.471345957077955</v>
      </c>
      <c r="H36" s="11">
        <f t="shared" si="1"/>
        <v>5.963567601821404E-2</v>
      </c>
      <c r="I36" s="11">
        <f t="shared" si="2"/>
        <v>596356.7601821404</v>
      </c>
      <c r="J36" s="11">
        <f t="shared" si="7"/>
        <v>281673.45513574139</v>
      </c>
      <c r="K36" s="11">
        <f t="shared" si="3"/>
        <v>634961.63986665243</v>
      </c>
      <c r="L36" s="11">
        <f t="shared" si="8"/>
        <v>-243068.57545122935</v>
      </c>
      <c r="M36" s="11">
        <f t="shared" si="9"/>
        <v>26</v>
      </c>
      <c r="N36" s="11">
        <f t="shared" si="10"/>
        <v>243068.57545122935</v>
      </c>
      <c r="O36" s="11">
        <f t="shared" si="4"/>
        <v>5044.5384667687467</v>
      </c>
    </row>
    <row r="37" spans="1:15" x14ac:dyDescent="0.2">
      <c r="A37" s="3"/>
      <c r="B37" s="14">
        <v>27</v>
      </c>
      <c r="C37" s="11">
        <f t="shared" si="11"/>
        <v>48</v>
      </c>
      <c r="D37" s="14">
        <f t="shared" si="5"/>
        <v>13</v>
      </c>
      <c r="E37" s="12">
        <f>VLOOKUP(C37,'IALM 2012-2014'!$A$3:$C$117,3,FALSE)</f>
        <v>0.99646400000000002</v>
      </c>
      <c r="F37" s="12">
        <f t="shared" si="6"/>
        <v>3.5359999999999836E-3</v>
      </c>
      <c r="G37" s="11">
        <f t="shared" si="0"/>
        <v>5.1926134543552491</v>
      </c>
      <c r="H37" s="11">
        <f t="shared" si="1"/>
        <v>5.9638394252115499E-2</v>
      </c>
      <c r="I37" s="11">
        <f t="shared" si="2"/>
        <v>596383.942521155</v>
      </c>
      <c r="J37" s="11">
        <f t="shared" si="7"/>
        <v>267323.86954629951</v>
      </c>
      <c r="K37" s="11">
        <f t="shared" si="3"/>
        <v>602614.12457491853</v>
      </c>
      <c r="L37" s="11">
        <f t="shared" si="8"/>
        <v>-261093.68749253592</v>
      </c>
      <c r="M37" s="11">
        <f t="shared" si="9"/>
        <v>27</v>
      </c>
      <c r="N37" s="11">
        <f t="shared" si="10"/>
        <v>261093.68749253592</v>
      </c>
      <c r="O37" s="11">
        <f t="shared" si="4"/>
        <v>1364.5384667684557</v>
      </c>
    </row>
    <row r="38" spans="1:15" x14ac:dyDescent="0.2">
      <c r="A38" s="3"/>
      <c r="B38" s="13">
        <v>28</v>
      </c>
      <c r="C38" s="11">
        <f t="shared" si="11"/>
        <v>49</v>
      </c>
      <c r="D38" s="14">
        <f t="shared" si="5"/>
        <v>12</v>
      </c>
      <c r="E38" s="12">
        <f>VLOOKUP(C38,'IALM 2012-2014'!$A$3:$C$117,3,FALSE)</f>
        <v>0.99604199999999998</v>
      </c>
      <c r="F38" s="12">
        <f t="shared" si="6"/>
        <v>3.9580000000000171E-3</v>
      </c>
      <c r="G38" s="11">
        <f t="shared" si="0"/>
        <v>4.9008234387524396</v>
      </c>
      <c r="H38" s="11">
        <f t="shared" si="1"/>
        <v>5.9293977469051865E-2</v>
      </c>
      <c r="I38" s="11">
        <f t="shared" si="2"/>
        <v>592939.77469051862</v>
      </c>
      <c r="J38" s="11">
        <f t="shared" si="7"/>
        <v>252302.06275255588</v>
      </c>
      <c r="K38" s="11">
        <f t="shared" si="3"/>
        <v>568751.25641462673</v>
      </c>
      <c r="L38" s="11">
        <f t="shared" si="8"/>
        <v>-276490.58102844772</v>
      </c>
      <c r="M38" s="11">
        <f t="shared" si="9"/>
        <v>28</v>
      </c>
      <c r="N38" s="11">
        <f t="shared" si="10"/>
        <v>276490.58102844772</v>
      </c>
      <c r="O38" s="11">
        <f t="shared" si="4"/>
        <v>-2855.4615332320682</v>
      </c>
    </row>
    <row r="39" spans="1:15" x14ac:dyDescent="0.2">
      <c r="A39" s="3"/>
      <c r="B39" s="13">
        <v>29</v>
      </c>
      <c r="C39" s="11">
        <f t="shared" si="11"/>
        <v>50</v>
      </c>
      <c r="D39" s="14">
        <f t="shared" si="5"/>
        <v>11</v>
      </c>
      <c r="E39" s="12">
        <f>VLOOKUP(C39,'IALM 2012-2014'!$A$3:$C$117,3,FALSE)</f>
        <v>0.995564</v>
      </c>
      <c r="F39" s="12">
        <f t="shared" si="6"/>
        <v>4.4359999999999955E-3</v>
      </c>
      <c r="G39" s="11">
        <f t="shared" si="0"/>
        <v>4.5953028192486478</v>
      </c>
      <c r="H39" s="11">
        <f t="shared" si="1"/>
        <v>5.8532347373408393E-2</v>
      </c>
      <c r="I39" s="11">
        <f t="shared" si="2"/>
        <v>585323.47373408393</v>
      </c>
      <c r="J39" s="11">
        <f t="shared" si="7"/>
        <v>236573.38297504734</v>
      </c>
      <c r="K39" s="11">
        <f t="shared" si="3"/>
        <v>533294.92170374189</v>
      </c>
      <c r="L39" s="11">
        <f t="shared" si="8"/>
        <v>-288601.93500538939</v>
      </c>
      <c r="M39" s="11">
        <f t="shared" si="9"/>
        <v>29</v>
      </c>
      <c r="N39" s="11">
        <f t="shared" si="10"/>
        <v>288601.93500538939</v>
      </c>
      <c r="O39" s="11">
        <f t="shared" si="4"/>
        <v>-7635.4615332316607</v>
      </c>
    </row>
    <row r="40" spans="1:15" x14ac:dyDescent="0.2">
      <c r="A40" s="3"/>
      <c r="B40" s="14">
        <v>30</v>
      </c>
      <c r="C40" s="11">
        <f t="shared" si="11"/>
        <v>51</v>
      </c>
      <c r="D40" s="14">
        <f t="shared" si="5"/>
        <v>10</v>
      </c>
      <c r="E40" s="12">
        <f>VLOOKUP(C40,'IALM 2012-2014'!$A$3:$C$117,3,FALSE)</f>
        <v>0.995031</v>
      </c>
      <c r="F40" s="12">
        <f t="shared" si="6"/>
        <v>4.9690000000000012E-3</v>
      </c>
      <c r="G40" s="11">
        <f t="shared" si="0"/>
        <v>4.2752831161141627</v>
      </c>
      <c r="H40" s="11">
        <f t="shared" si="1"/>
        <v>5.7277045716878902E-2</v>
      </c>
      <c r="I40" s="11">
        <f t="shared" si="2"/>
        <v>572770.457168789</v>
      </c>
      <c r="J40" s="11">
        <f t="shared" si="7"/>
        <v>220098.26767425111</v>
      </c>
      <c r="K40" s="11">
        <f t="shared" si="3"/>
        <v>496155.93669237656</v>
      </c>
      <c r="L40" s="11">
        <f t="shared" si="8"/>
        <v>-296712.78815066355</v>
      </c>
      <c r="M40" s="11">
        <f t="shared" si="9"/>
        <v>30</v>
      </c>
      <c r="N40" s="11">
        <f t="shared" si="10"/>
        <v>296712.78815066355</v>
      </c>
      <c r="O40" s="11">
        <f t="shared" si="4"/>
        <v>-12965.461533231894</v>
      </c>
    </row>
    <row r="41" spans="1:15" x14ac:dyDescent="0.2">
      <c r="A41" s="3"/>
      <c r="B41" s="13">
        <v>31</v>
      </c>
      <c r="C41" s="11">
        <f t="shared" si="11"/>
        <v>52</v>
      </c>
      <c r="D41" s="14">
        <f t="shared" si="5"/>
        <v>9</v>
      </c>
      <c r="E41" s="12">
        <f>VLOOKUP(C41,'IALM 2012-2014'!$A$3:$C$117,3,FALSE)</f>
        <v>0.99444999999999995</v>
      </c>
      <c r="F41" s="12">
        <f t="shared" si="6"/>
        <v>5.5500000000000549E-3</v>
      </c>
      <c r="G41" s="11">
        <f t="shared" si="0"/>
        <v>3.9398745083518709</v>
      </c>
      <c r="H41" s="11">
        <f t="shared" si="1"/>
        <v>5.5447416213889662E-2</v>
      </c>
      <c r="I41" s="11">
        <f t="shared" si="2"/>
        <v>554474.16213889665</v>
      </c>
      <c r="J41" s="11">
        <f t="shared" si="7"/>
        <v>202830.90747224161</v>
      </c>
      <c r="K41" s="11">
        <f t="shared" si="3"/>
        <v>457231.03571172722</v>
      </c>
      <c r="L41" s="11">
        <f t="shared" si="8"/>
        <v>-300074.03389941098</v>
      </c>
      <c r="M41" s="11">
        <f t="shared" ref="M41:M50" si="12">B41</f>
        <v>31</v>
      </c>
      <c r="N41" s="11">
        <f t="shared" ref="N41:N50" si="13">SUM(I41:J41)-K41</f>
        <v>300074.03389941098</v>
      </c>
      <c r="O41" s="11">
        <f t="shared" si="4"/>
        <v>-18775.461533232243</v>
      </c>
    </row>
    <row r="42" spans="1:15" x14ac:dyDescent="0.2">
      <c r="A42" s="3"/>
      <c r="B42" s="13">
        <v>32</v>
      </c>
      <c r="C42" s="11">
        <f t="shared" si="11"/>
        <v>53</v>
      </c>
      <c r="D42" s="14">
        <f t="shared" si="5"/>
        <v>8</v>
      </c>
      <c r="E42" s="12">
        <f>VLOOKUP(C42,'IALM 2012-2014'!$A$3:$C$117,3,FALSE)</f>
        <v>0.99382599999999999</v>
      </c>
      <c r="F42" s="12">
        <f t="shared" si="6"/>
        <v>6.1740000000000128E-3</v>
      </c>
      <c r="G42" s="11">
        <f t="shared" si="0"/>
        <v>3.5880318103167226</v>
      </c>
      <c r="H42" s="11">
        <f t="shared" si="1"/>
        <v>5.2963735758041225E-2</v>
      </c>
      <c r="I42" s="11">
        <f t="shared" si="2"/>
        <v>529637.3575804123</v>
      </c>
      <c r="J42" s="11">
        <f t="shared" si="7"/>
        <v>184717.49457579778</v>
      </c>
      <c r="K42" s="11">
        <f t="shared" si="3"/>
        <v>416398.92268650397</v>
      </c>
      <c r="L42" s="11">
        <f t="shared" si="8"/>
        <v>-297955.92946970614</v>
      </c>
      <c r="M42" s="11">
        <f t="shared" si="12"/>
        <v>32</v>
      </c>
      <c r="N42" s="11">
        <f t="shared" si="13"/>
        <v>297955.92946970614</v>
      </c>
      <c r="O42" s="11">
        <f t="shared" si="4"/>
        <v>-25015.46153323201</v>
      </c>
    </row>
    <row r="43" spans="1:15" x14ac:dyDescent="0.2">
      <c r="A43" s="3"/>
      <c r="B43" s="14">
        <v>33</v>
      </c>
      <c r="C43" s="11">
        <f t="shared" si="11"/>
        <v>54</v>
      </c>
      <c r="D43" s="14">
        <f t="shared" si="5"/>
        <v>7</v>
      </c>
      <c r="E43" s="12">
        <f>VLOOKUP(C43,'IALM 2012-2014'!$A$3:$C$117,3,FALSE)</f>
        <v>0.99316899999999997</v>
      </c>
      <c r="F43" s="12">
        <f t="shared" si="6"/>
        <v>6.8310000000000315E-3</v>
      </c>
      <c r="G43" s="11">
        <f t="shared" si="0"/>
        <v>3.2185547579078824</v>
      </c>
      <c r="H43" s="11">
        <f t="shared" si="1"/>
        <v>4.9745048475229349E-2</v>
      </c>
      <c r="I43" s="11">
        <f t="shared" si="2"/>
        <v>497450.4847522935</v>
      </c>
      <c r="J43" s="11">
        <f t="shared" si="7"/>
        <v>165696.237510023</v>
      </c>
      <c r="K43" s="11">
        <f t="shared" si="3"/>
        <v>373520.30434815504</v>
      </c>
      <c r="L43" s="11">
        <f t="shared" si="8"/>
        <v>-289626.41791416146</v>
      </c>
      <c r="M43" s="11">
        <f t="shared" si="12"/>
        <v>33</v>
      </c>
      <c r="N43" s="11">
        <f t="shared" si="13"/>
        <v>289626.41791416146</v>
      </c>
      <c r="O43" s="11">
        <f t="shared" si="4"/>
        <v>-31585.461533232185</v>
      </c>
    </row>
    <row r="44" spans="1:15" x14ac:dyDescent="0.2">
      <c r="A44" s="3"/>
      <c r="B44" s="13">
        <v>34</v>
      </c>
      <c r="C44" s="11">
        <f t="shared" si="11"/>
        <v>55</v>
      </c>
      <c r="D44" s="14">
        <f t="shared" si="5"/>
        <v>6</v>
      </c>
      <c r="E44" s="12">
        <f>VLOOKUP(C44,'IALM 2012-2014'!$A$3:$C$117,3,FALSE)</f>
        <v>0.99248700000000001</v>
      </c>
      <c r="F44" s="12">
        <f t="shared" si="6"/>
        <v>7.5129999999999919E-3</v>
      </c>
      <c r="G44" s="11">
        <f t="shared" si="0"/>
        <v>2.8300646675472927</v>
      </c>
      <c r="H44" s="11">
        <f t="shared" si="1"/>
        <v>4.5713570297694343E-2</v>
      </c>
      <c r="I44" s="11">
        <f t="shared" si="2"/>
        <v>457135.70297694346</v>
      </c>
      <c r="J44" s="11">
        <f t="shared" si="7"/>
        <v>145696.15948602161</v>
      </c>
      <c r="K44" s="11">
        <f t="shared" si="3"/>
        <v>328435.18145838537</v>
      </c>
      <c r="L44" s="11">
        <f t="shared" si="8"/>
        <v>-274396.6810045797</v>
      </c>
      <c r="M44" s="11">
        <f t="shared" si="12"/>
        <v>34</v>
      </c>
      <c r="N44" s="11">
        <f t="shared" si="13"/>
        <v>274396.6810045797</v>
      </c>
      <c r="O44" s="11">
        <f t="shared" si="4"/>
        <v>-38405.461533231894</v>
      </c>
    </row>
    <row r="45" spans="1:15" x14ac:dyDescent="0.2">
      <c r="A45" s="3"/>
      <c r="B45" s="13">
        <v>35</v>
      </c>
      <c r="C45" s="11">
        <f t="shared" si="11"/>
        <v>56</v>
      </c>
      <c r="D45" s="14">
        <f t="shared" si="5"/>
        <v>5</v>
      </c>
      <c r="E45" s="12">
        <f>VLOOKUP(C45,'IALM 2012-2014'!$A$3:$C$117,3,FALSE)</f>
        <v>0.991788</v>
      </c>
      <c r="F45" s="12">
        <f t="shared" si="6"/>
        <v>8.2119999999999971E-3</v>
      </c>
      <c r="G45" s="11">
        <f t="shared" si="0"/>
        <v>2.4210069259593907</v>
      </c>
      <c r="H45" s="11">
        <f t="shared" si="1"/>
        <v>4.0792724552139288E-2</v>
      </c>
      <c r="I45" s="11">
        <f t="shared" si="2"/>
        <v>407927.24552139291</v>
      </c>
      <c r="J45" s="11">
        <f t="shared" si="7"/>
        <v>124637.22657865657</v>
      </c>
      <c r="K45" s="11">
        <f t="shared" si="3"/>
        <v>280963.13775352726</v>
      </c>
      <c r="L45" s="11">
        <f t="shared" si="8"/>
        <v>-251601.33434652223</v>
      </c>
      <c r="M45" s="11">
        <f t="shared" si="12"/>
        <v>35</v>
      </c>
      <c r="N45" s="11">
        <f t="shared" si="13"/>
        <v>251601.33434652223</v>
      </c>
      <c r="O45" s="11">
        <f t="shared" si="4"/>
        <v>-45395.461533231864</v>
      </c>
    </row>
    <row r="46" spans="1:15" x14ac:dyDescent="0.2">
      <c r="A46" s="3"/>
      <c r="B46" s="14">
        <v>36</v>
      </c>
      <c r="C46" s="11">
        <f t="shared" si="11"/>
        <v>57</v>
      </c>
      <c r="D46" s="14">
        <f t="shared" si="5"/>
        <v>4</v>
      </c>
      <c r="E46" s="12">
        <f>VLOOKUP(C46,'IALM 2012-2014'!$A$3:$C$117,3,FALSE)</f>
        <v>0.99107500000000004</v>
      </c>
      <c r="F46" s="12">
        <f t="shared" si="6"/>
        <v>8.9249999999999607E-3</v>
      </c>
      <c r="G46" s="11">
        <f t="shared" si="0"/>
        <v>1.989646247239693</v>
      </c>
      <c r="H46" s="11">
        <f t="shared" si="1"/>
        <v>3.4907017205033995E-2</v>
      </c>
      <c r="I46" s="11">
        <f t="shared" si="2"/>
        <v>349070.17205033993</v>
      </c>
      <c r="J46" s="11">
        <f t="shared" si="7"/>
        <v>102430.10355301519</v>
      </c>
      <c r="K46" s="11">
        <f t="shared" si="3"/>
        <v>230902.78951699749</v>
      </c>
      <c r="L46" s="11">
        <f t="shared" si="8"/>
        <v>-220597.48608635765</v>
      </c>
      <c r="M46" s="11">
        <f t="shared" si="12"/>
        <v>36</v>
      </c>
      <c r="N46" s="11">
        <f t="shared" si="13"/>
        <v>220597.48608635765</v>
      </c>
      <c r="O46" s="11">
        <f t="shared" si="4"/>
        <v>-52525.461533231486</v>
      </c>
    </row>
    <row r="47" spans="1:15" x14ac:dyDescent="0.2">
      <c r="A47" s="3"/>
      <c r="B47" s="13">
        <v>37</v>
      </c>
      <c r="C47" s="11">
        <f t="shared" si="11"/>
        <v>58</v>
      </c>
      <c r="D47" s="14">
        <f t="shared" si="5"/>
        <v>3</v>
      </c>
      <c r="E47" s="12">
        <f>VLOOKUP(C47,'IALM 2012-2014'!$A$3:$C$117,3,FALSE)</f>
        <v>0.99034900000000003</v>
      </c>
      <c r="F47" s="12">
        <f t="shared" si="6"/>
        <v>9.6509999999999652E-3</v>
      </c>
      <c r="G47" s="11">
        <f t="shared" si="0"/>
        <v>1.5340701355615647</v>
      </c>
      <c r="H47" s="11">
        <f t="shared" si="1"/>
        <v>2.7977063355735677E-2</v>
      </c>
      <c r="I47" s="11">
        <f t="shared" si="2"/>
        <v>279770.63355735678</v>
      </c>
      <c r="J47" s="11">
        <f t="shared" si="7"/>
        <v>78976.332129974384</v>
      </c>
      <c r="K47" s="11">
        <f t="shared" si="3"/>
        <v>178032.18743397592</v>
      </c>
      <c r="L47" s="11">
        <f t="shared" si="8"/>
        <v>-180714.77825335524</v>
      </c>
      <c r="M47" s="11">
        <f t="shared" si="12"/>
        <v>37</v>
      </c>
      <c r="N47" s="11">
        <f t="shared" si="13"/>
        <v>180714.77825335524</v>
      </c>
      <c r="O47" s="11">
        <f t="shared" si="4"/>
        <v>-59785.461533231515</v>
      </c>
    </row>
    <row r="48" spans="1:15" x14ac:dyDescent="0.2">
      <c r="A48" s="3"/>
      <c r="B48" s="13">
        <v>38</v>
      </c>
      <c r="C48" s="11">
        <f t="shared" si="11"/>
        <v>59</v>
      </c>
      <c r="D48" s="14">
        <f t="shared" si="5"/>
        <v>2</v>
      </c>
      <c r="E48" s="12">
        <f>VLOOKUP(C48,'IALM 2012-2014'!$A$3:$C$117,3,FALSE)</f>
        <v>0.98960700000000001</v>
      </c>
      <c r="F48" s="12">
        <f t="shared" si="6"/>
        <v>1.0392999999999986E-2</v>
      </c>
      <c r="G48" s="11">
        <f t="shared" si="0"/>
        <v>1.0521782142857143</v>
      </c>
      <c r="H48" s="11">
        <f t="shared" si="1"/>
        <v>1.9917136810884341E-2</v>
      </c>
      <c r="I48" s="11">
        <f t="shared" si="2"/>
        <v>199171.3681088434</v>
      </c>
      <c r="J48" s="11">
        <f t="shared" si="7"/>
        <v>54167.781632052443</v>
      </c>
      <c r="K48" s="11">
        <f t="shared" si="3"/>
        <v>122107.57821127198</v>
      </c>
      <c r="L48" s="11">
        <f t="shared" si="8"/>
        <v>-131231.57152962388</v>
      </c>
      <c r="M48" s="11">
        <f t="shared" si="12"/>
        <v>38</v>
      </c>
      <c r="N48" s="11">
        <f t="shared" si="13"/>
        <v>131231.57152962388</v>
      </c>
      <c r="O48" s="11">
        <f t="shared" si="4"/>
        <v>-67205.46153323169</v>
      </c>
    </row>
    <row r="49" spans="1:15" x14ac:dyDescent="0.2">
      <c r="A49" s="3"/>
      <c r="B49" s="14">
        <v>39</v>
      </c>
      <c r="C49" s="11">
        <f t="shared" si="11"/>
        <v>60</v>
      </c>
      <c r="D49" s="14">
        <f t="shared" si="5"/>
        <v>1</v>
      </c>
      <c r="E49" s="12">
        <f>VLOOKUP(C49,'IALM 2012-2014'!$A$3:$C$117,3,FALSE)</f>
        <v>0.98883799999999999</v>
      </c>
      <c r="F49" s="12">
        <f t="shared" si="6"/>
        <v>1.1162000000000005E-2</v>
      </c>
      <c r="G49" s="11">
        <f t="shared" si="0"/>
        <v>0.54166666666666674</v>
      </c>
      <c r="H49" s="11">
        <f t="shared" si="1"/>
        <v>1.0630476190476195E-2</v>
      </c>
      <c r="I49" s="11">
        <f t="shared" si="2"/>
        <v>106304.76190476195</v>
      </c>
      <c r="J49" s="11">
        <f t="shared" si="7"/>
        <v>27885.847966620568</v>
      </c>
      <c r="K49" s="11">
        <f t="shared" si="3"/>
        <v>62861.598887352113</v>
      </c>
      <c r="L49" s="11">
        <f t="shared" si="8"/>
        <v>-71329.010984030421</v>
      </c>
      <c r="M49" s="11">
        <f t="shared" si="12"/>
        <v>39</v>
      </c>
      <c r="N49" s="11">
        <f t="shared" si="13"/>
        <v>71329.010984030421</v>
      </c>
      <c r="O49" s="11">
        <f t="shared" si="4"/>
        <v>-74895.461533231952</v>
      </c>
    </row>
    <row r="50" spans="1:15" x14ac:dyDescent="0.2">
      <c r="A50" s="3"/>
      <c r="B50" s="13">
        <v>40</v>
      </c>
      <c r="C50" s="11">
        <f t="shared" si="11"/>
        <v>61</v>
      </c>
      <c r="D50" s="14">
        <f t="shared" si="5"/>
        <v>0</v>
      </c>
      <c r="E50" s="12">
        <f>VLOOKUP(C50,'IALM 2012-2014'!$A$3:$C$117,3,FALSE)</f>
        <v>0.98803099999999999</v>
      </c>
      <c r="F50" s="12">
        <f t="shared" si="6"/>
        <v>1.1969000000000007E-2</v>
      </c>
      <c r="G50" s="11">
        <v>0</v>
      </c>
      <c r="H50" s="11">
        <v>0</v>
      </c>
      <c r="I50" s="11">
        <v>0</v>
      </c>
      <c r="J50" s="15">
        <v>0</v>
      </c>
      <c r="K50" s="15">
        <v>0</v>
      </c>
      <c r="L50" s="15">
        <v>0</v>
      </c>
      <c r="M50" s="11">
        <f t="shared" si="12"/>
        <v>40</v>
      </c>
      <c r="N50" s="11">
        <f t="shared" si="13"/>
        <v>0</v>
      </c>
      <c r="O50" s="11">
        <f>(R50*E50)-(N50*(1+i))</f>
        <v>0</v>
      </c>
    </row>
    <row r="51" spans="1:15" x14ac:dyDescent="0.2">
      <c r="A51" s="3"/>
      <c r="B51" s="36"/>
      <c r="C51" s="37"/>
      <c r="F51" s="6"/>
      <c r="H51" s="7"/>
    </row>
    <row r="52" spans="1:15" x14ac:dyDescent="0.2">
      <c r="A52" s="3"/>
      <c r="B52" s="36"/>
      <c r="C52" s="37"/>
      <c r="F52" s="6"/>
      <c r="H52" s="7"/>
    </row>
    <row r="53" spans="1:15" x14ac:dyDescent="0.2">
      <c r="A53" s="3"/>
      <c r="B53" s="36"/>
      <c r="C53" s="37"/>
      <c r="F53" s="6"/>
      <c r="H53" s="7"/>
    </row>
    <row r="54" spans="1:15" x14ac:dyDescent="0.2">
      <c r="A54" s="3"/>
      <c r="B54" s="36"/>
      <c r="C54" s="37"/>
      <c r="F54" s="6"/>
      <c r="H54" s="7"/>
    </row>
    <row r="55" spans="1:15" x14ac:dyDescent="0.2">
      <c r="A55" s="3"/>
      <c r="B55" s="36"/>
      <c r="C55" s="37"/>
      <c r="F55" s="6"/>
      <c r="H55" s="7"/>
    </row>
    <row r="56" spans="1:15" x14ac:dyDescent="0.2">
      <c r="A56" s="3"/>
      <c r="B56" s="36"/>
      <c r="C56" s="37"/>
      <c r="F56" s="6"/>
      <c r="H56" s="7"/>
    </row>
    <row r="57" spans="1:15" x14ac:dyDescent="0.2">
      <c r="A57" s="3"/>
      <c r="B57" s="36"/>
      <c r="C57" s="37"/>
      <c r="F57" s="6"/>
      <c r="H57" s="7"/>
    </row>
    <row r="58" spans="1:15" x14ac:dyDescent="0.2">
      <c r="A58" s="3"/>
      <c r="B58" s="36"/>
      <c r="C58" s="37"/>
      <c r="F58" s="6"/>
      <c r="H58" s="7"/>
    </row>
    <row r="59" spans="1:15" x14ac:dyDescent="0.2">
      <c r="A59" s="3"/>
      <c r="B59" s="36"/>
      <c r="C59" s="37"/>
      <c r="F59" s="6"/>
      <c r="H59" s="7"/>
    </row>
    <row r="60" spans="1:15" x14ac:dyDescent="0.2">
      <c r="A60" s="3"/>
      <c r="B60" s="36"/>
      <c r="C60" s="37"/>
      <c r="F60" s="6"/>
      <c r="H60" s="7"/>
    </row>
    <row r="61" spans="1:15" x14ac:dyDescent="0.2">
      <c r="A61" s="3"/>
      <c r="B61" s="36"/>
      <c r="C61" s="37"/>
      <c r="F61" s="6"/>
      <c r="H61" s="7"/>
    </row>
    <row r="62" spans="1:15" x14ac:dyDescent="0.2">
      <c r="A62" s="3"/>
      <c r="B62" s="36"/>
      <c r="C62" s="37"/>
      <c r="F62" s="6"/>
      <c r="H62" s="7"/>
    </row>
    <row r="63" spans="1:15" x14ac:dyDescent="0.2">
      <c r="A63" s="3"/>
      <c r="B63" s="36"/>
      <c r="C63" s="37"/>
      <c r="F63" s="6"/>
      <c r="H63" s="7"/>
    </row>
    <row r="64" spans="1:15" x14ac:dyDescent="0.2">
      <c r="A64" s="3"/>
      <c r="B64" s="36"/>
      <c r="C64" s="37"/>
      <c r="F64" s="6"/>
      <c r="H64" s="7"/>
    </row>
    <row r="65" spans="1:8" x14ac:dyDescent="0.2">
      <c r="A65" s="3"/>
      <c r="B65" s="36"/>
      <c r="C65" s="37"/>
      <c r="F65" s="6"/>
      <c r="H65" s="7"/>
    </row>
    <row r="66" spans="1:8" x14ac:dyDescent="0.2">
      <c r="A66" s="3"/>
      <c r="B66" s="36"/>
      <c r="C66" s="37"/>
      <c r="F66" s="6"/>
      <c r="H66" s="7"/>
    </row>
    <row r="67" spans="1:8" x14ac:dyDescent="0.2">
      <c r="A67" s="3"/>
      <c r="B67" s="36"/>
      <c r="C67" s="37"/>
      <c r="F67" s="6"/>
      <c r="H67" s="7"/>
    </row>
    <row r="68" spans="1:8" x14ac:dyDescent="0.2">
      <c r="A68" s="3"/>
      <c r="B68" s="36"/>
      <c r="C68" s="37"/>
      <c r="E68" s="7"/>
      <c r="F68" s="6"/>
      <c r="H68" s="7"/>
    </row>
    <row r="69" spans="1:8" x14ac:dyDescent="0.2">
      <c r="A69" s="3"/>
      <c r="B69" s="36"/>
      <c r="C69" s="37"/>
      <c r="F69" s="6"/>
      <c r="H69" s="7"/>
    </row>
    <row r="70" spans="1:8" x14ac:dyDescent="0.2">
      <c r="A70" s="3"/>
      <c r="B70" s="36"/>
      <c r="C70" s="37"/>
      <c r="F70" s="6"/>
      <c r="H70" s="7"/>
    </row>
    <row r="71" spans="1:8" x14ac:dyDescent="0.2">
      <c r="A71" s="3"/>
      <c r="B71" s="36"/>
      <c r="C71" s="37"/>
      <c r="F71" s="6"/>
      <c r="H71" s="7"/>
    </row>
    <row r="72" spans="1:8" x14ac:dyDescent="0.2">
      <c r="A72" s="3"/>
      <c r="B72" s="36"/>
      <c r="C72" s="37"/>
      <c r="F72" s="6"/>
      <c r="H72" s="7"/>
    </row>
    <row r="73" spans="1:8" x14ac:dyDescent="0.2">
      <c r="A73" s="3"/>
      <c r="B73" s="36"/>
      <c r="C73" s="37"/>
      <c r="F73" s="6"/>
      <c r="H73" s="7"/>
    </row>
    <row r="74" spans="1:8" x14ac:dyDescent="0.2">
      <c r="A74" s="3"/>
      <c r="B74" s="36"/>
      <c r="C74" s="37"/>
      <c r="F74" s="6"/>
      <c r="H74" s="7"/>
    </row>
    <row r="75" spans="1:8" x14ac:dyDescent="0.2">
      <c r="A75" s="3"/>
      <c r="B75" s="36"/>
      <c r="C75" s="37"/>
      <c r="F75" s="6"/>
      <c r="H75" s="7"/>
    </row>
    <row r="76" spans="1:8" x14ac:dyDescent="0.2">
      <c r="A76" s="3"/>
      <c r="B76" s="36"/>
      <c r="C76" s="37"/>
      <c r="F76" s="6"/>
      <c r="H76" s="7"/>
    </row>
    <row r="77" spans="1:8" x14ac:dyDescent="0.2">
      <c r="A77" s="3"/>
      <c r="B77" s="36"/>
      <c r="C77" s="37"/>
      <c r="F77" s="6"/>
      <c r="H77" s="7"/>
    </row>
    <row r="78" spans="1:8" x14ac:dyDescent="0.2">
      <c r="A78" s="3"/>
      <c r="B78" s="36"/>
      <c r="C78" s="37"/>
      <c r="F78" s="6"/>
      <c r="H78" s="7"/>
    </row>
    <row r="79" spans="1:8" x14ac:dyDescent="0.2">
      <c r="A79" s="3"/>
      <c r="B79" s="36"/>
      <c r="C79" s="37"/>
      <c r="F79" s="6"/>
      <c r="H79" s="7"/>
    </row>
    <row r="80" spans="1:8" x14ac:dyDescent="0.2">
      <c r="A80" s="3"/>
      <c r="B80" s="36"/>
      <c r="C80" s="37"/>
      <c r="F80" s="6"/>
      <c r="H80" s="7"/>
    </row>
    <row r="81" spans="1:8" x14ac:dyDescent="0.2">
      <c r="A81" s="3"/>
      <c r="B81" s="36"/>
      <c r="C81" s="37"/>
      <c r="F81" s="6"/>
      <c r="H81" s="7"/>
    </row>
    <row r="82" spans="1:8" x14ac:dyDescent="0.2">
      <c r="A82" s="3"/>
      <c r="B82" s="36"/>
      <c r="C82" s="37"/>
      <c r="F82" s="6"/>
      <c r="H82" s="7"/>
    </row>
    <row r="83" spans="1:8" x14ac:dyDescent="0.2">
      <c r="A83" s="3"/>
      <c r="B83" s="36"/>
      <c r="C83" s="37"/>
      <c r="F83" s="6"/>
      <c r="H83" s="7"/>
    </row>
    <row r="84" spans="1:8" x14ac:dyDescent="0.2">
      <c r="A84" s="3"/>
      <c r="B84" s="36"/>
      <c r="C84" s="37"/>
      <c r="F84" s="6"/>
      <c r="H84" s="7"/>
    </row>
    <row r="85" spans="1:8" x14ac:dyDescent="0.2">
      <c r="A85" s="3"/>
      <c r="B85" s="36"/>
      <c r="C85" s="37"/>
      <c r="F85" s="6"/>
      <c r="H85" s="7"/>
    </row>
    <row r="86" spans="1:8" x14ac:dyDescent="0.2">
      <c r="A86" s="3"/>
      <c r="B86" s="36"/>
      <c r="C86" s="37"/>
      <c r="F86" s="6"/>
      <c r="H86" s="7"/>
    </row>
    <row r="87" spans="1:8" x14ac:dyDescent="0.2">
      <c r="A87" s="3"/>
      <c r="B87" s="36"/>
      <c r="C87" s="37"/>
      <c r="F87" s="6"/>
      <c r="H87" s="7"/>
    </row>
    <row r="88" spans="1:8" x14ac:dyDescent="0.2">
      <c r="A88" s="3"/>
      <c r="B88" s="36"/>
      <c r="C88" s="37"/>
      <c r="F88" s="6"/>
      <c r="H88" s="7"/>
    </row>
    <row r="89" spans="1:8" x14ac:dyDescent="0.2">
      <c r="A89" s="3"/>
      <c r="B89" s="36"/>
      <c r="C89" s="37"/>
      <c r="F89" s="6"/>
      <c r="H89" s="7"/>
    </row>
    <row r="90" spans="1:8" x14ac:dyDescent="0.2">
      <c r="A90" s="3"/>
      <c r="B90" s="36"/>
      <c r="C90" s="37"/>
      <c r="F90" s="6"/>
      <c r="H90" s="7"/>
    </row>
    <row r="91" spans="1:8" x14ac:dyDescent="0.2">
      <c r="A91" s="3"/>
      <c r="B91" s="36"/>
      <c r="C91" s="37"/>
      <c r="F91" s="6"/>
      <c r="H91" s="7"/>
    </row>
    <row r="92" spans="1:8" x14ac:dyDescent="0.2">
      <c r="A92" s="3"/>
      <c r="B92" s="36"/>
      <c r="C92" s="37"/>
      <c r="E92" s="7"/>
      <c r="F92" s="6"/>
      <c r="H92" s="7"/>
    </row>
    <row r="93" spans="1:8" x14ac:dyDescent="0.2">
      <c r="A93" s="3"/>
      <c r="B93" s="36"/>
      <c r="C93" s="37"/>
      <c r="F93" s="6"/>
      <c r="H93" s="7"/>
    </row>
    <row r="94" spans="1:8" x14ac:dyDescent="0.2">
      <c r="A94" s="3"/>
      <c r="B94" s="36"/>
      <c r="C94" s="37"/>
      <c r="F94" s="6"/>
      <c r="H94" s="7"/>
    </row>
    <row r="95" spans="1:8" x14ac:dyDescent="0.2">
      <c r="A95" s="3"/>
      <c r="B95" s="36"/>
      <c r="C95" s="37"/>
      <c r="E95" s="7"/>
      <c r="F95" s="6"/>
      <c r="H95" s="7"/>
    </row>
    <row r="96" spans="1:8" x14ac:dyDescent="0.2">
      <c r="A96" s="3"/>
      <c r="B96" s="36"/>
      <c r="C96" s="37"/>
      <c r="F96" s="6"/>
      <c r="H96" s="7"/>
    </row>
    <row r="97" spans="1:8" x14ac:dyDescent="0.2">
      <c r="A97" s="3"/>
      <c r="B97" s="36"/>
      <c r="C97" s="37"/>
      <c r="F97" s="6"/>
      <c r="H97" s="7"/>
    </row>
    <row r="98" spans="1:8" x14ac:dyDescent="0.2">
      <c r="A98" s="3"/>
      <c r="B98" s="36"/>
      <c r="C98" s="37"/>
      <c r="F98" s="6"/>
      <c r="H98" s="7"/>
    </row>
    <row r="99" spans="1:8" x14ac:dyDescent="0.2">
      <c r="A99" s="3"/>
      <c r="B99" s="36"/>
      <c r="C99" s="37"/>
      <c r="F99" s="6"/>
      <c r="H99" s="7"/>
    </row>
    <row r="100" spans="1:8" x14ac:dyDescent="0.2">
      <c r="A100" s="3"/>
      <c r="B100" s="36"/>
      <c r="C100" s="37"/>
      <c r="F100" s="6"/>
      <c r="H100" s="7"/>
    </row>
    <row r="101" spans="1:8" x14ac:dyDescent="0.2">
      <c r="A101" s="3"/>
      <c r="B101" s="36"/>
      <c r="C101" s="37"/>
      <c r="F101" s="6"/>
      <c r="H101" s="7"/>
    </row>
    <row r="102" spans="1:8" x14ac:dyDescent="0.2">
      <c r="A102" s="3"/>
      <c r="B102" s="36"/>
      <c r="C102" s="37"/>
      <c r="F102" s="6"/>
      <c r="H102" s="7"/>
    </row>
    <row r="103" spans="1:8" x14ac:dyDescent="0.2">
      <c r="A103" s="3"/>
      <c r="B103" s="36"/>
      <c r="C103" s="37"/>
      <c r="F103" s="6"/>
      <c r="H103" s="7"/>
    </row>
    <row r="104" spans="1:8" x14ac:dyDescent="0.2">
      <c r="A104" s="3"/>
      <c r="B104" s="36"/>
      <c r="C104" s="37"/>
      <c r="F104" s="6"/>
      <c r="H104" s="7"/>
    </row>
    <row r="105" spans="1:8" x14ac:dyDescent="0.2">
      <c r="A105" s="3"/>
      <c r="B105" s="36"/>
      <c r="C105" s="37"/>
      <c r="F105" s="6"/>
      <c r="H105" s="7"/>
    </row>
    <row r="106" spans="1:8" x14ac:dyDescent="0.2">
      <c r="A106" s="3"/>
      <c r="B106" s="36"/>
      <c r="C106" s="37"/>
      <c r="F106" s="6"/>
      <c r="H106" s="7"/>
    </row>
    <row r="107" spans="1:8" x14ac:dyDescent="0.2">
      <c r="A107" s="3"/>
      <c r="B107" s="36"/>
      <c r="C107" s="37"/>
      <c r="F107" s="6"/>
      <c r="H107" s="7"/>
    </row>
    <row r="108" spans="1:8" x14ac:dyDescent="0.2">
      <c r="A108" s="3"/>
      <c r="B108" s="36"/>
      <c r="C108" s="37"/>
      <c r="F108" s="6"/>
      <c r="H108" s="7"/>
    </row>
    <row r="109" spans="1:8" x14ac:dyDescent="0.2">
      <c r="A109" s="3"/>
      <c r="B109" s="36"/>
      <c r="C109" s="37"/>
      <c r="F109" s="6"/>
      <c r="H109" s="7"/>
    </row>
    <row r="110" spans="1:8" x14ac:dyDescent="0.2">
      <c r="A110" s="3"/>
      <c r="B110" s="36"/>
      <c r="C110" s="37"/>
      <c r="F110" s="6"/>
      <c r="H110" s="7"/>
    </row>
    <row r="111" spans="1:8" x14ac:dyDescent="0.2">
      <c r="A111" s="3"/>
      <c r="B111" s="36"/>
      <c r="C111" s="37"/>
      <c r="F111" s="6"/>
      <c r="H111" s="7"/>
    </row>
    <row r="112" spans="1:8" x14ac:dyDescent="0.2">
      <c r="A112" s="3"/>
      <c r="B112" s="36"/>
      <c r="C112" s="37"/>
      <c r="F112" s="6"/>
      <c r="H112" s="7"/>
    </row>
    <row r="113" spans="1:8" x14ac:dyDescent="0.2">
      <c r="A113" s="3"/>
      <c r="B113" s="36"/>
      <c r="C113" s="37"/>
      <c r="F113" s="6"/>
      <c r="H113" s="7"/>
    </row>
    <row r="114" spans="1:8" x14ac:dyDescent="0.2">
      <c r="A114" s="3"/>
      <c r="B114" s="36"/>
      <c r="C114" s="37"/>
      <c r="F114" s="6"/>
      <c r="H114" s="7"/>
    </row>
    <row r="115" spans="1:8" x14ac:dyDescent="0.2">
      <c r="A115" s="3"/>
      <c r="B115" s="36"/>
      <c r="C115" s="37"/>
      <c r="F115" s="6"/>
      <c r="H115" s="7"/>
    </row>
    <row r="116" spans="1:8" x14ac:dyDescent="0.2">
      <c r="A116" s="3"/>
      <c r="B116" s="36"/>
      <c r="C116" s="37"/>
      <c r="F116" s="6"/>
      <c r="H116" s="7"/>
    </row>
    <row r="117" spans="1:8" x14ac:dyDescent="0.2">
      <c r="A117" s="3"/>
      <c r="B117" s="36"/>
      <c r="C117" s="37"/>
      <c r="F117" s="6"/>
      <c r="H117" s="7"/>
    </row>
    <row r="118" spans="1:8" x14ac:dyDescent="0.2">
      <c r="A118" s="3"/>
      <c r="B118" s="36"/>
      <c r="C118" s="37"/>
      <c r="F118" s="6"/>
      <c r="H118" s="7"/>
    </row>
    <row r="119" spans="1:8" x14ac:dyDescent="0.2">
      <c r="A119" s="3"/>
      <c r="B119" s="36"/>
      <c r="C119" s="37"/>
      <c r="F119" s="6"/>
      <c r="H119" s="7"/>
    </row>
    <row r="120" spans="1:8" x14ac:dyDescent="0.2">
      <c r="A120" s="3"/>
      <c r="B120" s="36"/>
      <c r="C120" s="37"/>
      <c r="F120" s="6"/>
      <c r="H120" s="7"/>
    </row>
    <row r="121" spans="1:8" x14ac:dyDescent="0.2">
      <c r="A121" s="3"/>
      <c r="B121" s="36"/>
      <c r="C121" s="37"/>
      <c r="F121" s="6"/>
      <c r="H121" s="7"/>
    </row>
    <row r="122" spans="1:8" x14ac:dyDescent="0.2">
      <c r="A122" s="3"/>
      <c r="B122" s="36"/>
      <c r="C122" s="37"/>
      <c r="F122" s="6"/>
      <c r="H122" s="7"/>
    </row>
    <row r="123" spans="1:8" x14ac:dyDescent="0.2">
      <c r="A123" s="10"/>
      <c r="B123" s="10"/>
      <c r="C123" s="10"/>
      <c r="F123" s="6"/>
      <c r="H123" s="7"/>
    </row>
    <row r="124" spans="1:8" x14ac:dyDescent="0.2">
      <c r="A124" s="3"/>
      <c r="B124" s="36"/>
      <c r="C124" s="37"/>
      <c r="F124" s="6"/>
      <c r="H124" s="7"/>
    </row>
    <row r="125" spans="1:8" x14ac:dyDescent="0.2">
      <c r="F125" s="6"/>
      <c r="H125" s="7"/>
    </row>
    <row r="126" spans="1:8" x14ac:dyDescent="0.2">
      <c r="F126" s="6"/>
      <c r="H126" s="7"/>
    </row>
    <row r="127" spans="1:8" x14ac:dyDescent="0.2">
      <c r="F127" s="6"/>
      <c r="H127" s="7"/>
    </row>
    <row r="128" spans="1:8" x14ac:dyDescent="0.2">
      <c r="F128" s="6"/>
      <c r="H128" s="7"/>
    </row>
    <row r="129" spans="6:8" x14ac:dyDescent="0.2">
      <c r="F129" s="6"/>
      <c r="H129" s="7"/>
    </row>
    <row r="130" spans="6:8" x14ac:dyDescent="0.2">
      <c r="F130" s="6"/>
      <c r="H130" s="7"/>
    </row>
    <row r="131" spans="6:8" x14ac:dyDescent="0.2">
      <c r="F131" s="6"/>
      <c r="H131" s="7"/>
    </row>
    <row r="132" spans="6:8" x14ac:dyDescent="0.2">
      <c r="F132" s="6"/>
      <c r="H132" s="7"/>
    </row>
    <row r="133" spans="6:8" x14ac:dyDescent="0.2">
      <c r="F133" s="6"/>
      <c r="H133" s="7"/>
    </row>
    <row r="134" spans="6:8" x14ac:dyDescent="0.2">
      <c r="F134" s="6"/>
      <c r="H134" s="7"/>
    </row>
    <row r="135" spans="6:8" x14ac:dyDescent="0.2">
      <c r="F135" s="6"/>
      <c r="H135" s="7"/>
    </row>
    <row r="136" spans="6:8" x14ac:dyDescent="0.2">
      <c r="F136" s="6"/>
      <c r="H136" s="7"/>
    </row>
    <row r="137" spans="6:8" x14ac:dyDescent="0.2">
      <c r="F137" s="6"/>
      <c r="H137" s="7"/>
    </row>
    <row r="138" spans="6:8" x14ac:dyDescent="0.2">
      <c r="F138" s="6"/>
      <c r="H138" s="7"/>
    </row>
    <row r="139" spans="6:8" x14ac:dyDescent="0.2">
      <c r="F139" s="6"/>
      <c r="H139" s="7"/>
    </row>
    <row r="140" spans="6:8" x14ac:dyDescent="0.2">
      <c r="F140" s="6"/>
      <c r="H140" s="7"/>
    </row>
    <row r="141" spans="6:8" x14ac:dyDescent="0.2">
      <c r="F141" s="6"/>
      <c r="H141" s="7"/>
    </row>
    <row r="142" spans="6:8" x14ac:dyDescent="0.2">
      <c r="F142" s="6"/>
      <c r="H142" s="7"/>
    </row>
    <row r="143" spans="6:8" x14ac:dyDescent="0.2">
      <c r="F143" s="6"/>
      <c r="H143" s="7"/>
    </row>
    <row r="144" spans="6:8" x14ac:dyDescent="0.2">
      <c r="F144" s="6"/>
      <c r="H144" s="7"/>
    </row>
    <row r="145" spans="6:8" x14ac:dyDescent="0.2">
      <c r="F145" s="6"/>
      <c r="H145" s="7"/>
    </row>
    <row r="146" spans="6:8" x14ac:dyDescent="0.2">
      <c r="F146" s="6"/>
      <c r="H146" s="7"/>
    </row>
    <row r="147" spans="6:8" x14ac:dyDescent="0.2">
      <c r="F147" s="6"/>
      <c r="H147" s="7"/>
    </row>
    <row r="148" spans="6:8" x14ac:dyDescent="0.2">
      <c r="F148" s="6"/>
      <c r="H148" s="7"/>
    </row>
    <row r="149" spans="6:8" x14ac:dyDescent="0.2">
      <c r="F149" s="6"/>
      <c r="H149" s="7"/>
    </row>
    <row r="150" spans="6:8" x14ac:dyDescent="0.2">
      <c r="F150" s="6"/>
      <c r="H150" s="7"/>
    </row>
    <row r="151" spans="6:8" x14ac:dyDescent="0.2">
      <c r="F151" s="6"/>
      <c r="H151" s="7"/>
    </row>
    <row r="152" spans="6:8" x14ac:dyDescent="0.2">
      <c r="F152" s="6"/>
      <c r="H152" s="7"/>
    </row>
    <row r="153" spans="6:8" x14ac:dyDescent="0.2">
      <c r="F153" s="6"/>
      <c r="H153" s="7"/>
    </row>
    <row r="154" spans="6:8" x14ac:dyDescent="0.2">
      <c r="F154" s="6"/>
      <c r="H154" s="7"/>
    </row>
    <row r="155" spans="6:8" x14ac:dyDescent="0.2">
      <c r="F155" s="6"/>
      <c r="H155" s="7"/>
    </row>
    <row r="156" spans="6:8" x14ac:dyDescent="0.2">
      <c r="F156" s="6"/>
      <c r="H156" s="7"/>
    </row>
    <row r="157" spans="6:8" x14ac:dyDescent="0.2">
      <c r="F157" s="6"/>
      <c r="H157" s="7"/>
    </row>
    <row r="158" spans="6:8" x14ac:dyDescent="0.2">
      <c r="F158" s="6"/>
      <c r="H158" s="7"/>
    </row>
    <row r="159" spans="6:8" x14ac:dyDescent="0.2">
      <c r="F159" s="6"/>
      <c r="H159" s="7"/>
    </row>
    <row r="160" spans="6:8" x14ac:dyDescent="0.2">
      <c r="F160" s="6"/>
      <c r="H160" s="7"/>
    </row>
    <row r="161" spans="6:8" x14ac:dyDescent="0.2">
      <c r="F161" s="6"/>
      <c r="H161" s="7"/>
    </row>
    <row r="162" spans="6:8" x14ac:dyDescent="0.2">
      <c r="F162" s="6"/>
      <c r="H162" s="7"/>
    </row>
    <row r="163" spans="6:8" x14ac:dyDescent="0.2">
      <c r="F163" s="6"/>
      <c r="H163" s="7"/>
    </row>
    <row r="164" spans="6:8" x14ac:dyDescent="0.2">
      <c r="F164" s="6"/>
      <c r="H164" s="7"/>
    </row>
    <row r="165" spans="6:8" x14ac:dyDescent="0.2">
      <c r="F165" s="6"/>
      <c r="H165" s="7"/>
    </row>
    <row r="166" spans="6:8" x14ac:dyDescent="0.2">
      <c r="F166" s="6"/>
      <c r="H166" s="7"/>
    </row>
    <row r="167" spans="6:8" x14ac:dyDescent="0.2">
      <c r="F167" s="6"/>
      <c r="H167" s="7"/>
    </row>
    <row r="168" spans="6:8" x14ac:dyDescent="0.2">
      <c r="F168" s="6"/>
      <c r="H168" s="7"/>
    </row>
    <row r="169" spans="6:8" x14ac:dyDescent="0.2">
      <c r="F169" s="6"/>
      <c r="H169" s="7"/>
    </row>
    <row r="170" spans="6:8" x14ac:dyDescent="0.2">
      <c r="F170" s="6"/>
      <c r="H170" s="7"/>
    </row>
    <row r="171" spans="6:8" x14ac:dyDescent="0.2">
      <c r="F171" s="6"/>
      <c r="H171" s="7"/>
    </row>
    <row r="172" spans="6:8" x14ac:dyDescent="0.2">
      <c r="F172" s="6"/>
      <c r="H172" s="7"/>
    </row>
    <row r="173" spans="6:8" x14ac:dyDescent="0.2">
      <c r="F173" s="6"/>
      <c r="H173" s="7"/>
    </row>
    <row r="174" spans="6:8" x14ac:dyDescent="0.2">
      <c r="F174" s="6"/>
      <c r="H174" s="7"/>
    </row>
    <row r="175" spans="6:8" x14ac:dyDescent="0.2">
      <c r="F175" s="6"/>
      <c r="H175" s="7"/>
    </row>
    <row r="176" spans="6:8" x14ac:dyDescent="0.2">
      <c r="F176" s="6"/>
      <c r="H176" s="7"/>
    </row>
    <row r="177" spans="6:8" x14ac:dyDescent="0.2">
      <c r="F177" s="6"/>
      <c r="H177" s="7"/>
    </row>
    <row r="178" spans="6:8" x14ac:dyDescent="0.2">
      <c r="F178" s="6"/>
      <c r="H178" s="7"/>
    </row>
    <row r="179" spans="6:8" x14ac:dyDescent="0.2">
      <c r="F179" s="6"/>
      <c r="H179" s="7"/>
    </row>
    <row r="180" spans="6:8" x14ac:dyDescent="0.2">
      <c r="F180" s="6"/>
      <c r="H180" s="7"/>
    </row>
    <row r="181" spans="6:8" x14ac:dyDescent="0.2">
      <c r="F181" s="6"/>
      <c r="H181" s="7"/>
    </row>
    <row r="182" spans="6:8" x14ac:dyDescent="0.2">
      <c r="F182" s="6"/>
      <c r="H182" s="7"/>
    </row>
    <row r="183" spans="6:8" x14ac:dyDescent="0.2">
      <c r="F183" s="6"/>
      <c r="H183" s="7"/>
    </row>
    <row r="184" spans="6:8" x14ac:dyDescent="0.2">
      <c r="F184" s="6"/>
      <c r="H184" s="7"/>
    </row>
    <row r="185" spans="6:8" x14ac:dyDescent="0.2">
      <c r="F185" s="6"/>
      <c r="H185" s="7"/>
    </row>
    <row r="186" spans="6:8" x14ac:dyDescent="0.2">
      <c r="F186" s="6"/>
      <c r="H186" s="7"/>
    </row>
    <row r="187" spans="6:8" x14ac:dyDescent="0.2">
      <c r="F187" s="6"/>
      <c r="H187" s="7"/>
    </row>
    <row r="188" spans="6:8" x14ac:dyDescent="0.2">
      <c r="F188" s="6"/>
      <c r="H188" s="7"/>
    </row>
    <row r="189" spans="6:8" x14ac:dyDescent="0.2">
      <c r="F189" s="6"/>
      <c r="H189" s="7"/>
    </row>
    <row r="190" spans="6:8" x14ac:dyDescent="0.2">
      <c r="F190" s="6"/>
      <c r="H190" s="7"/>
    </row>
    <row r="191" spans="6:8" x14ac:dyDescent="0.2">
      <c r="F191" s="6"/>
      <c r="H191" s="7"/>
    </row>
    <row r="192" spans="6:8" x14ac:dyDescent="0.2">
      <c r="F192" s="6"/>
      <c r="H192" s="7"/>
    </row>
    <row r="193" spans="6:8" x14ac:dyDescent="0.2">
      <c r="F193" s="6"/>
      <c r="H193" s="7"/>
    </row>
    <row r="194" spans="6:8" x14ac:dyDescent="0.2">
      <c r="F194" s="6"/>
      <c r="H194" s="7"/>
    </row>
    <row r="195" spans="6:8" x14ac:dyDescent="0.2">
      <c r="F195" s="6"/>
      <c r="H195" s="7"/>
    </row>
    <row r="196" spans="6:8" x14ac:dyDescent="0.2">
      <c r="F196" s="6"/>
      <c r="H196" s="7"/>
    </row>
    <row r="197" spans="6:8" x14ac:dyDescent="0.2">
      <c r="F197" s="6"/>
      <c r="H197" s="7"/>
    </row>
    <row r="198" spans="6:8" x14ac:dyDescent="0.2">
      <c r="F198" s="6"/>
      <c r="H198" s="7"/>
    </row>
    <row r="199" spans="6:8" x14ac:dyDescent="0.2">
      <c r="F199" s="6"/>
      <c r="H199" s="7"/>
    </row>
    <row r="200" spans="6:8" x14ac:dyDescent="0.2">
      <c r="F200" s="6"/>
      <c r="H200" s="7"/>
    </row>
    <row r="201" spans="6:8" x14ac:dyDescent="0.2">
      <c r="F201" s="6"/>
      <c r="H201" s="7"/>
    </row>
    <row r="202" spans="6:8" x14ac:dyDescent="0.2">
      <c r="F202" s="6"/>
      <c r="H202" s="7"/>
    </row>
    <row r="203" spans="6:8" x14ac:dyDescent="0.2">
      <c r="F203" s="6"/>
      <c r="H203" s="7"/>
    </row>
    <row r="204" spans="6:8" x14ac:dyDescent="0.2">
      <c r="F204" s="6"/>
      <c r="H204" s="7"/>
    </row>
    <row r="205" spans="6:8" x14ac:dyDescent="0.2">
      <c r="F205" s="6"/>
      <c r="H205" s="7"/>
    </row>
    <row r="206" spans="6:8" x14ac:dyDescent="0.2">
      <c r="F206" s="6"/>
      <c r="H206" s="7"/>
    </row>
    <row r="207" spans="6:8" x14ac:dyDescent="0.2">
      <c r="F207" s="6"/>
      <c r="H207" s="7"/>
    </row>
    <row r="208" spans="6:8" x14ac:dyDescent="0.2">
      <c r="F208" s="6"/>
      <c r="H208" s="7"/>
    </row>
    <row r="209" spans="6:8" x14ac:dyDescent="0.2">
      <c r="F209" s="6"/>
      <c r="H209" s="7"/>
    </row>
    <row r="210" spans="6:8" x14ac:dyDescent="0.2">
      <c r="F210" s="6"/>
      <c r="H210" s="7"/>
    </row>
    <row r="211" spans="6:8" x14ac:dyDescent="0.2">
      <c r="F211" s="6"/>
      <c r="H211" s="7"/>
    </row>
    <row r="212" spans="6:8" x14ac:dyDescent="0.2">
      <c r="F212" s="6"/>
      <c r="H212" s="7"/>
    </row>
    <row r="213" spans="6:8" x14ac:dyDescent="0.2">
      <c r="F213" s="6"/>
      <c r="H213" s="7"/>
    </row>
    <row r="214" spans="6:8" x14ac:dyDescent="0.2">
      <c r="F214" s="6"/>
      <c r="H214" s="7"/>
    </row>
    <row r="215" spans="6:8" x14ac:dyDescent="0.2">
      <c r="F215" s="6"/>
      <c r="H215" s="7"/>
    </row>
    <row r="216" spans="6:8" x14ac:dyDescent="0.2">
      <c r="F216" s="6"/>
      <c r="H216" s="7"/>
    </row>
    <row r="217" spans="6:8" x14ac:dyDescent="0.2">
      <c r="F217" s="6"/>
      <c r="H217" s="7"/>
    </row>
    <row r="218" spans="6:8" x14ac:dyDescent="0.2">
      <c r="F218" s="6"/>
      <c r="H218" s="7"/>
    </row>
    <row r="219" spans="6:8" x14ac:dyDescent="0.2">
      <c r="F219" s="6"/>
      <c r="H219" s="7"/>
    </row>
    <row r="220" spans="6:8" x14ac:dyDescent="0.2">
      <c r="F220" s="6"/>
      <c r="H220" s="7"/>
    </row>
    <row r="221" spans="6:8" x14ac:dyDescent="0.2">
      <c r="F221" s="6"/>
      <c r="H221" s="7"/>
    </row>
    <row r="222" spans="6:8" x14ac:dyDescent="0.2">
      <c r="F222" s="6"/>
      <c r="H222" s="7"/>
    </row>
    <row r="223" spans="6:8" x14ac:dyDescent="0.2">
      <c r="F223" s="6"/>
      <c r="H223" s="7"/>
    </row>
    <row r="224" spans="6:8" x14ac:dyDescent="0.2">
      <c r="F224" s="6"/>
      <c r="H224" s="7"/>
    </row>
    <row r="225" spans="6:8" x14ac:dyDescent="0.2">
      <c r="F225" s="6"/>
      <c r="H225" s="7"/>
    </row>
    <row r="226" spans="6:8" x14ac:dyDescent="0.2">
      <c r="F226" s="6"/>
      <c r="H226" s="7"/>
    </row>
    <row r="227" spans="6:8" x14ac:dyDescent="0.2">
      <c r="F227" s="6"/>
      <c r="H227" s="7"/>
    </row>
    <row r="228" spans="6:8" x14ac:dyDescent="0.2">
      <c r="F228" s="6"/>
      <c r="H228" s="7"/>
    </row>
    <row r="229" spans="6:8" x14ac:dyDescent="0.2">
      <c r="F229" s="6"/>
      <c r="H229" s="7"/>
    </row>
    <row r="230" spans="6:8" x14ac:dyDescent="0.2">
      <c r="F230" s="6"/>
      <c r="H230" s="7"/>
    </row>
    <row r="231" spans="6:8" x14ac:dyDescent="0.2">
      <c r="F231" s="6"/>
      <c r="H231" s="7"/>
    </row>
    <row r="232" spans="6:8" x14ac:dyDescent="0.2">
      <c r="F232" s="6"/>
      <c r="H232" s="7"/>
    </row>
    <row r="233" spans="6:8" x14ac:dyDescent="0.2">
      <c r="F233" s="6"/>
      <c r="H233" s="7"/>
    </row>
    <row r="234" spans="6:8" x14ac:dyDescent="0.2">
      <c r="F234" s="6"/>
      <c r="H234" s="7"/>
    </row>
    <row r="235" spans="6:8" x14ac:dyDescent="0.2">
      <c r="F235" s="6"/>
      <c r="H235" s="7"/>
    </row>
    <row r="236" spans="6:8" x14ac:dyDescent="0.2">
      <c r="F236" s="6"/>
      <c r="H236" s="7"/>
    </row>
    <row r="237" spans="6:8" x14ac:dyDescent="0.2">
      <c r="F237" s="6"/>
      <c r="H237" s="7"/>
    </row>
    <row r="238" spans="6:8" x14ac:dyDescent="0.2">
      <c r="F238" s="6"/>
      <c r="H238" s="7"/>
    </row>
    <row r="239" spans="6:8" x14ac:dyDescent="0.2">
      <c r="F239" s="6"/>
      <c r="H239" s="7"/>
    </row>
    <row r="240" spans="6:8" x14ac:dyDescent="0.2">
      <c r="F240" s="6"/>
      <c r="H240" s="7"/>
    </row>
    <row r="241" spans="6:8" x14ac:dyDescent="0.2">
      <c r="F241" s="6"/>
      <c r="H241" s="7"/>
    </row>
    <row r="242" spans="6:8" x14ac:dyDescent="0.2">
      <c r="F242" s="6"/>
      <c r="H242" s="7"/>
    </row>
    <row r="243" spans="6:8" x14ac:dyDescent="0.2">
      <c r="F243" s="6"/>
      <c r="H243" s="7"/>
    </row>
    <row r="244" spans="6:8" x14ac:dyDescent="0.2">
      <c r="F244" s="6"/>
      <c r="H244" s="7"/>
    </row>
    <row r="245" spans="6:8" x14ac:dyDescent="0.2">
      <c r="F245" s="6"/>
      <c r="H245" s="7"/>
    </row>
    <row r="246" spans="6:8" x14ac:dyDescent="0.2">
      <c r="F246" s="6"/>
      <c r="H246" s="7"/>
    </row>
    <row r="247" spans="6:8" x14ac:dyDescent="0.2">
      <c r="F247" s="6"/>
      <c r="H247" s="7"/>
    </row>
    <row r="248" spans="6:8" x14ac:dyDescent="0.2">
      <c r="F248" s="6"/>
      <c r="H248" s="7"/>
    </row>
    <row r="249" spans="6:8" x14ac:dyDescent="0.2">
      <c r="F249" s="6"/>
      <c r="H249" s="7"/>
    </row>
    <row r="250" spans="6:8" x14ac:dyDescent="0.2">
      <c r="F250" s="6"/>
      <c r="H250" s="7"/>
    </row>
    <row r="251" spans="6:8" x14ac:dyDescent="0.2">
      <c r="F251" s="6"/>
      <c r="H251" s="7"/>
    </row>
    <row r="252" spans="6:8" x14ac:dyDescent="0.2">
      <c r="F252" s="6"/>
      <c r="H252" s="7"/>
    </row>
    <row r="253" spans="6:8" x14ac:dyDescent="0.2">
      <c r="F253" s="6"/>
      <c r="H253" s="7"/>
    </row>
    <row r="254" spans="6:8" x14ac:dyDescent="0.2">
      <c r="F254" s="6"/>
      <c r="H254" s="7"/>
    </row>
    <row r="255" spans="6:8" x14ac:dyDescent="0.2">
      <c r="F255" s="6"/>
      <c r="H255" s="7"/>
    </row>
    <row r="256" spans="6:8" x14ac:dyDescent="0.2">
      <c r="F256" s="6"/>
      <c r="H256" s="7"/>
    </row>
    <row r="257" spans="6:8" x14ac:dyDescent="0.2">
      <c r="F257" s="6"/>
      <c r="H257" s="7"/>
    </row>
    <row r="258" spans="6:8" x14ac:dyDescent="0.2">
      <c r="F258" s="6"/>
      <c r="H258" s="7"/>
    </row>
    <row r="259" spans="6:8" x14ac:dyDescent="0.2">
      <c r="F259" s="6"/>
      <c r="H259" s="7"/>
    </row>
    <row r="260" spans="6:8" x14ac:dyDescent="0.2">
      <c r="F260" s="6"/>
      <c r="H260" s="7"/>
    </row>
    <row r="261" spans="6:8" x14ac:dyDescent="0.2">
      <c r="F261" s="6"/>
      <c r="H261" s="7"/>
    </row>
    <row r="262" spans="6:8" x14ac:dyDescent="0.2">
      <c r="F262" s="6"/>
      <c r="H262" s="7"/>
    </row>
    <row r="263" spans="6:8" x14ac:dyDescent="0.2">
      <c r="F263" s="6"/>
      <c r="H263" s="7"/>
    </row>
    <row r="264" spans="6:8" x14ac:dyDescent="0.2">
      <c r="F264" s="6"/>
      <c r="H264" s="7"/>
    </row>
    <row r="265" spans="6:8" x14ac:dyDescent="0.2">
      <c r="F265" s="6"/>
      <c r="H265" s="7"/>
    </row>
    <row r="266" spans="6:8" x14ac:dyDescent="0.2">
      <c r="F266" s="6"/>
      <c r="H266" s="7"/>
    </row>
    <row r="267" spans="6:8" x14ac:dyDescent="0.2">
      <c r="F267" s="6"/>
      <c r="H267" s="7"/>
    </row>
    <row r="268" spans="6:8" x14ac:dyDescent="0.2">
      <c r="F268" s="6"/>
      <c r="H268" s="7"/>
    </row>
    <row r="269" spans="6:8" x14ac:dyDescent="0.2">
      <c r="F269" s="6"/>
      <c r="H269" s="7"/>
    </row>
    <row r="270" spans="6:8" x14ac:dyDescent="0.2">
      <c r="F270" s="6"/>
      <c r="H270" s="7"/>
    </row>
    <row r="271" spans="6:8" x14ac:dyDescent="0.2">
      <c r="F271" s="6"/>
      <c r="H271" s="7"/>
    </row>
    <row r="272" spans="6:8" x14ac:dyDescent="0.2">
      <c r="F272" s="6"/>
      <c r="H272" s="7"/>
    </row>
    <row r="273" spans="6:8" x14ac:dyDescent="0.2">
      <c r="F273" s="6"/>
      <c r="H273" s="7"/>
    </row>
    <row r="274" spans="6:8" x14ac:dyDescent="0.2">
      <c r="F274" s="6"/>
      <c r="H274" s="7"/>
    </row>
    <row r="275" spans="6:8" x14ac:dyDescent="0.2">
      <c r="F275" s="6"/>
      <c r="H275" s="7"/>
    </row>
    <row r="276" spans="6:8" x14ac:dyDescent="0.2">
      <c r="F276" s="6"/>
      <c r="H276" s="7"/>
    </row>
    <row r="277" spans="6:8" x14ac:dyDescent="0.2">
      <c r="F277" s="6"/>
      <c r="H277" s="7"/>
    </row>
    <row r="278" spans="6:8" x14ac:dyDescent="0.2">
      <c r="F278" s="6"/>
      <c r="H278" s="7"/>
    </row>
    <row r="279" spans="6:8" x14ac:dyDescent="0.2">
      <c r="F279" s="6"/>
      <c r="H279" s="7"/>
    </row>
    <row r="280" spans="6:8" x14ac:dyDescent="0.2">
      <c r="F280" s="6"/>
      <c r="H280" s="7"/>
    </row>
    <row r="281" spans="6:8" x14ac:dyDescent="0.2">
      <c r="F281" s="6"/>
      <c r="H281" s="7"/>
    </row>
    <row r="282" spans="6:8" x14ac:dyDescent="0.2">
      <c r="F282" s="6"/>
      <c r="H282" s="7"/>
    </row>
    <row r="283" spans="6:8" x14ac:dyDescent="0.2">
      <c r="F283" s="6"/>
      <c r="H283" s="7"/>
    </row>
    <row r="284" spans="6:8" x14ac:dyDescent="0.2">
      <c r="F284" s="6"/>
      <c r="H284" s="7"/>
    </row>
    <row r="285" spans="6:8" x14ac:dyDescent="0.2">
      <c r="F285" s="6"/>
      <c r="H285" s="7"/>
    </row>
    <row r="286" spans="6:8" x14ac:dyDescent="0.2">
      <c r="F286" s="6"/>
      <c r="H286" s="7"/>
    </row>
    <row r="287" spans="6:8" x14ac:dyDescent="0.2">
      <c r="F287" s="6"/>
      <c r="H287" s="7"/>
    </row>
    <row r="288" spans="6:8" x14ac:dyDescent="0.2">
      <c r="F288" s="6"/>
      <c r="H288" s="7"/>
    </row>
    <row r="289" spans="6:8" x14ac:dyDescent="0.2">
      <c r="F289" s="6"/>
      <c r="H289" s="7"/>
    </row>
    <row r="290" spans="6:8" x14ac:dyDescent="0.2">
      <c r="F290" s="6"/>
      <c r="H290" s="7"/>
    </row>
    <row r="291" spans="6:8" x14ac:dyDescent="0.2">
      <c r="F291" s="6"/>
      <c r="H291" s="7"/>
    </row>
    <row r="292" spans="6:8" x14ac:dyDescent="0.2">
      <c r="F292" s="6"/>
      <c r="H292" s="7"/>
    </row>
    <row r="293" spans="6:8" x14ac:dyDescent="0.2">
      <c r="F293" s="6"/>
      <c r="H293" s="7"/>
    </row>
    <row r="294" spans="6:8" x14ac:dyDescent="0.2">
      <c r="F294" s="6"/>
      <c r="H294" s="7"/>
    </row>
    <row r="295" spans="6:8" x14ac:dyDescent="0.2">
      <c r="F295" s="6"/>
      <c r="H295" s="7"/>
    </row>
    <row r="296" spans="6:8" x14ac:dyDescent="0.2">
      <c r="F296" s="6"/>
      <c r="H296" s="7"/>
    </row>
    <row r="297" spans="6:8" x14ac:dyDescent="0.2">
      <c r="F297" s="6"/>
      <c r="H297" s="7"/>
    </row>
    <row r="298" spans="6:8" x14ac:dyDescent="0.2">
      <c r="F298" s="6"/>
      <c r="H298" s="7"/>
    </row>
    <row r="299" spans="6:8" x14ac:dyDescent="0.2">
      <c r="F299" s="6"/>
      <c r="H299" s="7"/>
    </row>
    <row r="300" spans="6:8" x14ac:dyDescent="0.2">
      <c r="F300" s="6"/>
      <c r="H300" s="7"/>
    </row>
    <row r="301" spans="6:8" x14ac:dyDescent="0.2">
      <c r="F301" s="6"/>
      <c r="H301" s="7"/>
    </row>
    <row r="302" spans="6:8" x14ac:dyDescent="0.2">
      <c r="F302" s="6"/>
      <c r="H302" s="7"/>
    </row>
    <row r="303" spans="6:8" x14ac:dyDescent="0.2">
      <c r="F303" s="6"/>
      <c r="H303" s="7"/>
    </row>
    <row r="304" spans="6:8" x14ac:dyDescent="0.2">
      <c r="F304" s="6"/>
      <c r="H304" s="7"/>
    </row>
    <row r="305" spans="6:8" x14ac:dyDescent="0.2">
      <c r="F305" s="6"/>
      <c r="H305" s="7"/>
    </row>
    <row r="306" spans="6:8" x14ac:dyDescent="0.2">
      <c r="F306" s="6"/>
      <c r="H306" s="7"/>
    </row>
    <row r="307" spans="6:8" x14ac:dyDescent="0.2">
      <c r="F307" s="6"/>
      <c r="H307" s="7"/>
    </row>
    <row r="308" spans="6:8" x14ac:dyDescent="0.2">
      <c r="F308" s="6"/>
      <c r="H308" s="7"/>
    </row>
    <row r="309" spans="6:8" x14ac:dyDescent="0.2">
      <c r="F309" s="6"/>
      <c r="H309" s="7"/>
    </row>
    <row r="310" spans="6:8" x14ac:dyDescent="0.2">
      <c r="F310" s="6"/>
      <c r="H310" s="7"/>
    </row>
    <row r="311" spans="6:8" x14ac:dyDescent="0.2">
      <c r="F311" s="6"/>
      <c r="H311" s="7"/>
    </row>
    <row r="312" spans="6:8" x14ac:dyDescent="0.2">
      <c r="F312" s="6"/>
      <c r="H312" s="7"/>
    </row>
    <row r="313" spans="6:8" x14ac:dyDescent="0.2">
      <c r="F313" s="6"/>
      <c r="H313" s="7"/>
    </row>
    <row r="314" spans="6:8" x14ac:dyDescent="0.2">
      <c r="F314" s="6"/>
      <c r="H314" s="7"/>
    </row>
    <row r="315" spans="6:8" x14ac:dyDescent="0.2">
      <c r="F315" s="6"/>
      <c r="H315" s="7"/>
    </row>
    <row r="316" spans="6:8" x14ac:dyDescent="0.2">
      <c r="F316" s="6"/>
      <c r="H316" s="7"/>
    </row>
    <row r="317" spans="6:8" x14ac:dyDescent="0.2">
      <c r="F317" s="6"/>
      <c r="H317" s="7"/>
    </row>
    <row r="318" spans="6:8" x14ac:dyDescent="0.2">
      <c r="F318" s="6"/>
      <c r="H318" s="7"/>
    </row>
    <row r="319" spans="6:8" x14ac:dyDescent="0.2">
      <c r="F319" s="6"/>
      <c r="H319" s="7"/>
    </row>
    <row r="320" spans="6:8" x14ac:dyDescent="0.2">
      <c r="F320" s="6"/>
      <c r="H320" s="7"/>
    </row>
    <row r="321" spans="6:8" x14ac:dyDescent="0.2">
      <c r="F321" s="6"/>
      <c r="H321" s="7"/>
    </row>
    <row r="322" spans="6:8" x14ac:dyDescent="0.2">
      <c r="F322" s="6"/>
      <c r="H322" s="7"/>
    </row>
    <row r="323" spans="6:8" x14ac:dyDescent="0.2">
      <c r="F323" s="6"/>
      <c r="H323" s="7"/>
    </row>
    <row r="324" spans="6:8" x14ac:dyDescent="0.2">
      <c r="F324" s="6"/>
      <c r="H324" s="7"/>
    </row>
    <row r="325" spans="6:8" x14ac:dyDescent="0.2">
      <c r="F325" s="6"/>
      <c r="H325" s="7"/>
    </row>
    <row r="326" spans="6:8" x14ac:dyDescent="0.2">
      <c r="F326" s="6"/>
      <c r="H326" s="7"/>
    </row>
    <row r="327" spans="6:8" x14ac:dyDescent="0.2">
      <c r="F327" s="6"/>
      <c r="H327" s="7"/>
    </row>
    <row r="328" spans="6:8" x14ac:dyDescent="0.2">
      <c r="F328" s="6"/>
      <c r="H328" s="7"/>
    </row>
    <row r="329" spans="6:8" x14ac:dyDescent="0.2">
      <c r="F329" s="6"/>
      <c r="H329" s="7"/>
    </row>
    <row r="330" spans="6:8" x14ac:dyDescent="0.2">
      <c r="F330" s="6"/>
      <c r="H330" s="7"/>
    </row>
    <row r="331" spans="6:8" x14ac:dyDescent="0.2">
      <c r="F331" s="6"/>
      <c r="H331" s="7"/>
    </row>
    <row r="332" spans="6:8" x14ac:dyDescent="0.2">
      <c r="F332" s="6"/>
      <c r="H332" s="7"/>
    </row>
    <row r="333" spans="6:8" x14ac:dyDescent="0.2">
      <c r="F333" s="6"/>
      <c r="H333" s="7"/>
    </row>
    <row r="334" spans="6:8" x14ac:dyDescent="0.2">
      <c r="F334" s="6"/>
      <c r="H334" s="7"/>
    </row>
    <row r="335" spans="6:8" x14ac:dyDescent="0.2">
      <c r="F335" s="6"/>
      <c r="H335" s="7"/>
    </row>
    <row r="336" spans="6:8" x14ac:dyDescent="0.2">
      <c r="F336" s="6"/>
      <c r="H336" s="7"/>
    </row>
    <row r="337" spans="6:8" x14ac:dyDescent="0.2">
      <c r="F337" s="6"/>
      <c r="H337" s="7"/>
    </row>
    <row r="338" spans="6:8" x14ac:dyDescent="0.2">
      <c r="F338" s="6"/>
      <c r="H338" s="7"/>
    </row>
    <row r="339" spans="6:8" x14ac:dyDescent="0.2">
      <c r="F339" s="6"/>
      <c r="H339" s="7"/>
    </row>
    <row r="340" spans="6:8" x14ac:dyDescent="0.2">
      <c r="F340" s="6"/>
      <c r="H340" s="7"/>
    </row>
    <row r="341" spans="6:8" x14ac:dyDescent="0.2">
      <c r="F341" s="6"/>
      <c r="H341" s="7"/>
    </row>
    <row r="342" spans="6:8" x14ac:dyDescent="0.2">
      <c r="F342" s="6"/>
      <c r="H342" s="7"/>
    </row>
    <row r="343" spans="6:8" x14ac:dyDescent="0.2">
      <c r="F343" s="6"/>
      <c r="H343" s="7"/>
    </row>
    <row r="344" spans="6:8" x14ac:dyDescent="0.2">
      <c r="F344" s="6"/>
      <c r="H344" s="7"/>
    </row>
    <row r="345" spans="6:8" x14ac:dyDescent="0.2">
      <c r="F345" s="6"/>
      <c r="H345" s="7"/>
    </row>
    <row r="346" spans="6:8" x14ac:dyDescent="0.2">
      <c r="F346" s="6"/>
      <c r="H346" s="7"/>
    </row>
    <row r="347" spans="6:8" x14ac:dyDescent="0.2">
      <c r="F347" s="6"/>
      <c r="H347" s="7"/>
    </row>
    <row r="348" spans="6:8" x14ac:dyDescent="0.2">
      <c r="F348" s="6"/>
      <c r="H348" s="7"/>
    </row>
    <row r="349" spans="6:8" x14ac:dyDescent="0.2">
      <c r="F349" s="6"/>
      <c r="H349" s="7"/>
    </row>
    <row r="350" spans="6:8" x14ac:dyDescent="0.2">
      <c r="F350" s="6"/>
      <c r="H350" s="7"/>
    </row>
    <row r="351" spans="6:8" x14ac:dyDescent="0.2">
      <c r="F351" s="6"/>
      <c r="H351" s="7"/>
    </row>
    <row r="352" spans="6:8" x14ac:dyDescent="0.2">
      <c r="F352" s="6"/>
      <c r="H352" s="7"/>
    </row>
    <row r="353" spans="6:8" x14ac:dyDescent="0.2">
      <c r="F353" s="6"/>
      <c r="H353" s="7"/>
    </row>
    <row r="354" spans="6:8" x14ac:dyDescent="0.2">
      <c r="F354" s="6"/>
      <c r="H354" s="7"/>
    </row>
    <row r="355" spans="6:8" x14ac:dyDescent="0.2">
      <c r="F355" s="6"/>
      <c r="H355" s="7"/>
    </row>
    <row r="356" spans="6:8" x14ac:dyDescent="0.2">
      <c r="F356" s="6"/>
      <c r="H356" s="7"/>
    </row>
    <row r="357" spans="6:8" x14ac:dyDescent="0.2">
      <c r="F357" s="6"/>
      <c r="H357" s="7"/>
    </row>
    <row r="358" spans="6:8" x14ac:dyDescent="0.2">
      <c r="F358" s="6"/>
      <c r="H358" s="7"/>
    </row>
    <row r="359" spans="6:8" x14ac:dyDescent="0.2">
      <c r="F359" s="6"/>
      <c r="H359" s="7"/>
    </row>
    <row r="360" spans="6:8" x14ac:dyDescent="0.2">
      <c r="F360" s="6"/>
      <c r="H360" s="7"/>
    </row>
    <row r="361" spans="6:8" x14ac:dyDescent="0.2">
      <c r="F361" s="6"/>
      <c r="H361" s="7"/>
    </row>
    <row r="362" spans="6:8" x14ac:dyDescent="0.2">
      <c r="F362" s="6"/>
      <c r="H362" s="7"/>
    </row>
    <row r="363" spans="6:8" x14ac:dyDescent="0.2">
      <c r="F363" s="6"/>
      <c r="H363" s="7"/>
    </row>
    <row r="364" spans="6:8" x14ac:dyDescent="0.2">
      <c r="F364" s="6"/>
      <c r="H364" s="7"/>
    </row>
    <row r="365" spans="6:8" x14ac:dyDescent="0.2">
      <c r="F365" s="6"/>
      <c r="H365" s="7"/>
    </row>
    <row r="366" spans="6:8" x14ac:dyDescent="0.2">
      <c r="F366" s="6"/>
      <c r="H366" s="7"/>
    </row>
    <row r="367" spans="6:8" x14ac:dyDescent="0.2">
      <c r="F367" s="6"/>
      <c r="H367" s="7"/>
    </row>
    <row r="368" spans="6:8" x14ac:dyDescent="0.2">
      <c r="F368" s="6"/>
      <c r="H368" s="7"/>
    </row>
  </sheetData>
  <mergeCells count="1">
    <mergeCell ref="Q17:R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27003-46FF-4C4D-BB97-267F00204F01}">
  <dimension ref="A3:R369"/>
  <sheetViews>
    <sheetView showGridLines="0" workbookViewId="0"/>
  </sheetViews>
  <sheetFormatPr baseColWidth="10" defaultColWidth="9.1640625" defaultRowHeight="15" x14ac:dyDescent="0.2"/>
  <cols>
    <col min="1" max="1" width="5.83203125" style="2" bestFit="1" customWidth="1"/>
    <col min="2" max="2" width="7.83203125" style="2" customWidth="1"/>
    <col min="3" max="3" width="13.33203125" style="2" bestFit="1" customWidth="1"/>
    <col min="4" max="5" width="9.1640625" style="2"/>
    <col min="6" max="7" width="10.6640625" style="2" bestFit="1" customWidth="1"/>
    <col min="8" max="10" width="12.1640625" style="2" bestFit="1" customWidth="1"/>
    <col min="11" max="12" width="12" style="2" bestFit="1" customWidth="1"/>
    <col min="13" max="13" width="8" style="2" bestFit="1" customWidth="1"/>
    <col min="14" max="14" width="15.5" style="2" bestFit="1" customWidth="1"/>
    <col min="15" max="15" width="16.33203125" style="2" bestFit="1" customWidth="1"/>
    <col min="16" max="16" width="12.6640625" style="2" bestFit="1" customWidth="1"/>
    <col min="17" max="17" width="11.5" style="2" bestFit="1" customWidth="1"/>
    <col min="18" max="16384" width="9.1640625" style="2"/>
  </cols>
  <sheetData>
    <row r="3" spans="1:18" x14ac:dyDescent="0.2">
      <c r="B3" s="24" t="s">
        <v>27</v>
      </c>
      <c r="C3" s="27" t="s">
        <v>28</v>
      </c>
      <c r="D3" s="1"/>
      <c r="E3" s="28" t="s">
        <v>6</v>
      </c>
      <c r="F3" s="32">
        <v>0.05</v>
      </c>
      <c r="G3" s="8" t="s">
        <v>32</v>
      </c>
      <c r="H3"/>
      <c r="I3" s="26" t="s">
        <v>7</v>
      </c>
      <c r="J3" s="43">
        <v>12345.060762911944</v>
      </c>
      <c r="K3" t="s">
        <v>18</v>
      </c>
      <c r="L3"/>
    </row>
    <row r="4" spans="1:18" x14ac:dyDescent="0.2">
      <c r="C4" s="4"/>
      <c r="D4" s="1"/>
      <c r="E4" s="28" t="s">
        <v>8</v>
      </c>
      <c r="F4" s="33">
        <f>1/(1+F3)</f>
        <v>0.95238095238095233</v>
      </c>
      <c r="G4"/>
      <c r="H4"/>
      <c r="I4" s="26" t="s">
        <v>9</v>
      </c>
      <c r="J4" s="35">
        <f>FIE+(0.2*J3*12)</f>
        <v>37628.145830988666</v>
      </c>
      <c r="K4" t="s">
        <v>21</v>
      </c>
      <c r="L4"/>
      <c r="O4" s="26" t="s">
        <v>23</v>
      </c>
      <c r="P4" s="35">
        <v>8000</v>
      </c>
      <c r="Q4" s="2" t="s">
        <v>25</v>
      </c>
    </row>
    <row r="5" spans="1:18" x14ac:dyDescent="0.2">
      <c r="C5" s="4"/>
      <c r="D5" s="1"/>
      <c r="E5" s="26" t="s">
        <v>10</v>
      </c>
      <c r="F5" s="34">
        <v>10000000</v>
      </c>
      <c r="G5" t="s">
        <v>33</v>
      </c>
      <c r="H5"/>
      <c r="I5" s="26" t="s">
        <v>37</v>
      </c>
      <c r="J5" s="35">
        <f>FRE+0.03*J3</f>
        <v>4370.3518228873581</v>
      </c>
      <c r="K5" t="s">
        <v>22</v>
      </c>
      <c r="L5"/>
      <c r="O5" s="26" t="s">
        <v>24</v>
      </c>
      <c r="P5" s="35">
        <v>4000</v>
      </c>
      <c r="Q5" s="2" t="s">
        <v>26</v>
      </c>
    </row>
    <row r="6" spans="1:18" ht="48" x14ac:dyDescent="0.2">
      <c r="C6" s="4"/>
      <c r="D6" s="1"/>
      <c r="E6" s="29" t="s">
        <v>36</v>
      </c>
      <c r="F6" s="33">
        <v>12</v>
      </c>
    </row>
    <row r="7" spans="1:18" x14ac:dyDescent="0.2">
      <c r="C7" s="4"/>
      <c r="D7" s="1"/>
      <c r="E7" s="5"/>
      <c r="F7" s="1"/>
      <c r="Q7" s="31"/>
    </row>
    <row r="8" spans="1:18" x14ac:dyDescent="0.2">
      <c r="C8" s="4"/>
      <c r="D8" s="1"/>
      <c r="E8" s="5"/>
      <c r="F8" s="1"/>
    </row>
    <row r="9" spans="1:18" ht="48" x14ac:dyDescent="0.2">
      <c r="A9" s="40"/>
      <c r="B9" s="22" t="s">
        <v>3</v>
      </c>
      <c r="C9" s="22" t="s">
        <v>4</v>
      </c>
      <c r="D9" s="22" t="s">
        <v>5</v>
      </c>
      <c r="E9" s="23" t="s">
        <v>1</v>
      </c>
      <c r="F9" s="23" t="s">
        <v>0</v>
      </c>
      <c r="G9" s="22" t="s">
        <v>12</v>
      </c>
      <c r="H9" s="22" t="s">
        <v>13</v>
      </c>
      <c r="I9" s="22" t="s">
        <v>14</v>
      </c>
      <c r="J9" s="22" t="s">
        <v>15</v>
      </c>
      <c r="K9" s="22" t="s">
        <v>16</v>
      </c>
      <c r="L9" s="22" t="s">
        <v>17</v>
      </c>
      <c r="M9" s="22" t="s">
        <v>19</v>
      </c>
      <c r="N9" s="20" t="s">
        <v>20</v>
      </c>
      <c r="O9" s="42" t="s">
        <v>39</v>
      </c>
    </row>
    <row r="10" spans="1:18" x14ac:dyDescent="0.2">
      <c r="A10" s="40"/>
      <c r="B10" s="14">
        <v>0</v>
      </c>
      <c r="C10" s="11">
        <v>21</v>
      </c>
      <c r="D10" s="11">
        <v>50</v>
      </c>
      <c r="E10" s="12">
        <f>VLOOKUP(C10,'IALM 2012-2014'!$A$4:$C$117,3,FALSE)</f>
        <v>0.99906600000000001</v>
      </c>
      <c r="F10" s="12">
        <f>1-E10</f>
        <v>9.3399999999999039E-4</v>
      </c>
      <c r="G10" s="11">
        <f t="shared" ref="G10:G41" si="0">(G11*E10*v+1)-((m-1)/(2*m))</f>
        <v>10.092772405338188</v>
      </c>
      <c r="H10" s="11">
        <f t="shared" ref="H10:H41" si="1">(F10*v)+(H11*E10*v)</f>
        <v>4.8367450340076799E-2</v>
      </c>
      <c r="I10" s="11">
        <f t="shared" ref="I10:I41" si="2">H10*S</f>
        <v>483674.50340076798</v>
      </c>
      <c r="J10" s="11">
        <f>IE_50+((12*RE_50)*(G10-1/12))</f>
        <v>562565.38936398493</v>
      </c>
      <c r="K10" s="11">
        <f t="shared" ref="K10:K41" si="3">G10*premium*12</f>
        <v>1495150.6633216904</v>
      </c>
      <c r="L10" s="11">
        <f>K10-(J10+I10)</f>
        <v>448910.77055693744</v>
      </c>
      <c r="M10" s="11">
        <f>B10</f>
        <v>0</v>
      </c>
      <c r="N10" s="11">
        <f>SUM(I10:J10)-K10</f>
        <v>-448910.77055693744</v>
      </c>
      <c r="O10" s="11">
        <f t="shared" ref="O10:O41" si="4">(N11*E10)-(N10*(1+i))</f>
        <v>10166.70480716147</v>
      </c>
    </row>
    <row r="11" spans="1:18" x14ac:dyDescent="0.2">
      <c r="A11" s="40"/>
      <c r="B11" s="13">
        <v>1</v>
      </c>
      <c r="C11" s="11">
        <f>C10+1</f>
        <v>22</v>
      </c>
      <c r="D11" s="14">
        <f t="shared" ref="D11:D42" si="5">$D$10-B11</f>
        <v>49</v>
      </c>
      <c r="E11" s="12">
        <f>VLOOKUP(C11,'IALM 2012-2014'!$A$4:$C$117,3,FALSE)</f>
        <v>0.99906300000000003</v>
      </c>
      <c r="F11" s="12">
        <f t="shared" ref="F11:F60" si="6">1-E11</f>
        <v>9.3699999999996564E-4</v>
      </c>
      <c r="G11" s="11">
        <f t="shared" si="0"/>
        <v>10.038036551744428</v>
      </c>
      <c r="H11" s="11">
        <f t="shared" si="1"/>
        <v>4.9898427988822214E-2</v>
      </c>
      <c r="I11" s="11">
        <f t="shared" si="2"/>
        <v>498984.27988822211</v>
      </c>
      <c r="J11" s="11">
        <f t="shared" ref="J11:J42" si="7">G11*(12*RE_50)</f>
        <v>526437.01610551425</v>
      </c>
      <c r="K11" s="11">
        <f t="shared" si="3"/>
        <v>1487042.0540593925</v>
      </c>
      <c r="L11" s="11">
        <f t="shared" ref="L11:L40" si="8">K11-(J11+I11)</f>
        <v>461620.75806565618</v>
      </c>
      <c r="M11" s="11">
        <f t="shared" ref="M11:M50" si="9">B11</f>
        <v>1</v>
      </c>
      <c r="N11" s="11">
        <f t="shared" ref="N11:N50" si="10">SUM(I11:J11)-K11</f>
        <v>-461620.75806565618</v>
      </c>
      <c r="O11" s="11">
        <f t="shared" si="4"/>
        <v>45057.388515668223</v>
      </c>
    </row>
    <row r="12" spans="1:18" x14ac:dyDescent="0.2">
      <c r="A12" s="40"/>
      <c r="B12" s="13">
        <v>2</v>
      </c>
      <c r="C12" s="11">
        <f t="shared" ref="C12:C60" si="11">C11+1</f>
        <v>23</v>
      </c>
      <c r="D12" s="14">
        <f t="shared" si="5"/>
        <v>48</v>
      </c>
      <c r="E12" s="12">
        <f>VLOOKUP(C12,'IALM 2012-2014'!$A$4:$C$117,3,FALSE)</f>
        <v>0.99906399999999995</v>
      </c>
      <c r="F12" s="12">
        <f t="shared" si="6"/>
        <v>9.360000000000479E-4</v>
      </c>
      <c r="G12" s="11">
        <f t="shared" si="0"/>
        <v>9.9805401454479341</v>
      </c>
      <c r="H12" s="11">
        <f t="shared" si="1"/>
        <v>5.15046092070904E-2</v>
      </c>
      <c r="I12" s="11">
        <f t="shared" si="2"/>
        <v>515046.09207090398</v>
      </c>
      <c r="J12" s="11">
        <f t="shared" si="7"/>
        <v>523421.66181670607</v>
      </c>
      <c r="K12" s="11">
        <f t="shared" si="3"/>
        <v>1478524.4945068411</v>
      </c>
      <c r="L12" s="11">
        <f t="shared" si="8"/>
        <v>440056.74061923102</v>
      </c>
      <c r="M12" s="11">
        <f t="shared" si="9"/>
        <v>2</v>
      </c>
      <c r="N12" s="11">
        <f t="shared" si="10"/>
        <v>-440056.74061923102</v>
      </c>
      <c r="O12" s="11">
        <f t="shared" si="4"/>
        <v>45067.388515666942</v>
      </c>
    </row>
    <row r="13" spans="1:18" x14ac:dyDescent="0.2">
      <c r="A13" s="40"/>
      <c r="B13" s="13">
        <v>3</v>
      </c>
      <c r="C13" s="11">
        <f t="shared" si="11"/>
        <v>24</v>
      </c>
      <c r="D13" s="14">
        <f t="shared" si="5"/>
        <v>47</v>
      </c>
      <c r="E13" s="12">
        <f>VLOOKUP(C13,'IALM 2012-2014'!$A$4:$C$117,3,FALSE)</f>
        <v>0.99906700000000004</v>
      </c>
      <c r="F13" s="12">
        <f t="shared" si="6"/>
        <v>9.3299999999996164E-4</v>
      </c>
      <c r="G13" s="11">
        <f t="shared" si="0"/>
        <v>9.9201023685372842</v>
      </c>
      <c r="H13" s="11">
        <f t="shared" si="1"/>
        <v>5.3193628904099115E-2</v>
      </c>
      <c r="I13" s="11">
        <f t="shared" si="2"/>
        <v>531936.28904099111</v>
      </c>
      <c r="J13" s="11">
        <f t="shared" si="7"/>
        <v>520252.04963479342</v>
      </c>
      <c r="K13" s="11">
        <f t="shared" si="3"/>
        <v>1469571.1981667937</v>
      </c>
      <c r="L13" s="11">
        <f t="shared" si="8"/>
        <v>417382.85949100927</v>
      </c>
      <c r="M13" s="11">
        <f t="shared" si="9"/>
        <v>3</v>
      </c>
      <c r="N13" s="11">
        <f t="shared" si="10"/>
        <v>-417382.85949100927</v>
      </c>
      <c r="O13" s="11">
        <f t="shared" si="4"/>
        <v>45097.388515668514</v>
      </c>
    </row>
    <row r="14" spans="1:18" x14ac:dyDescent="0.2">
      <c r="A14" s="40"/>
      <c r="B14" s="13">
        <v>4</v>
      </c>
      <c r="C14" s="11">
        <f t="shared" si="11"/>
        <v>25</v>
      </c>
      <c r="D14" s="14">
        <f t="shared" si="5"/>
        <v>46</v>
      </c>
      <c r="E14" s="12">
        <f>VLOOKUP(C14,'IALM 2012-2014'!$A$4:$C$117,3,FALSE)</f>
        <v>0.99906899999999998</v>
      </c>
      <c r="F14" s="12">
        <f t="shared" si="6"/>
        <v>9.3100000000001515E-4</v>
      </c>
      <c r="G14" s="11">
        <f t="shared" si="0"/>
        <v>9.8565536515210184</v>
      </c>
      <c r="H14" s="11">
        <f t="shared" si="1"/>
        <v>5.4971598851032123E-2</v>
      </c>
      <c r="I14" s="11">
        <f t="shared" si="2"/>
        <v>549715.98851032124</v>
      </c>
      <c r="J14" s="11">
        <f t="shared" si="7"/>
        <v>516919.28661974316</v>
      </c>
      <c r="K14" s="11">
        <f t="shared" si="3"/>
        <v>1460157.0448911428</v>
      </c>
      <c r="L14" s="11">
        <f t="shared" si="8"/>
        <v>393521.76976107829</v>
      </c>
      <c r="M14" s="11">
        <f t="shared" si="9"/>
        <v>4</v>
      </c>
      <c r="N14" s="11">
        <f t="shared" si="10"/>
        <v>-393521.76976107829</v>
      </c>
      <c r="O14" s="11">
        <f t="shared" si="4"/>
        <v>45117.388515667524</v>
      </c>
    </row>
    <row r="15" spans="1:18" x14ac:dyDescent="0.2">
      <c r="A15" s="40"/>
      <c r="B15" s="13">
        <v>5</v>
      </c>
      <c r="C15" s="11">
        <f t="shared" si="11"/>
        <v>26</v>
      </c>
      <c r="D15" s="14">
        <f t="shared" si="5"/>
        <v>45</v>
      </c>
      <c r="E15" s="12">
        <f>VLOOKUP(C15,'IALM 2012-2014'!$A$4:$C$117,3,FALSE)</f>
        <v>0.99906899999999998</v>
      </c>
      <c r="F15" s="12">
        <f t="shared" si="6"/>
        <v>9.3100000000001515E-4</v>
      </c>
      <c r="G15" s="11">
        <f t="shared" si="0"/>
        <v>9.7897455872387891</v>
      </c>
      <c r="H15" s="11">
        <f t="shared" si="1"/>
        <v>5.6842098787554932E-2</v>
      </c>
      <c r="I15" s="11">
        <f t="shared" si="2"/>
        <v>568420.98787554936</v>
      </c>
      <c r="J15" s="11">
        <f t="shared" si="7"/>
        <v>513415.58967351017</v>
      </c>
      <c r="K15" s="11">
        <f t="shared" si="3"/>
        <v>1450260.049534943</v>
      </c>
      <c r="L15" s="11">
        <f t="shared" si="8"/>
        <v>368423.47198588355</v>
      </c>
      <c r="M15" s="11">
        <f t="shared" si="9"/>
        <v>5</v>
      </c>
      <c r="N15" s="11">
        <f t="shared" si="10"/>
        <v>-368423.47198588355</v>
      </c>
      <c r="O15" s="11">
        <f t="shared" si="4"/>
        <v>45117.388515667524</v>
      </c>
    </row>
    <row r="16" spans="1:18" x14ac:dyDescent="0.2">
      <c r="A16" s="40"/>
      <c r="B16" s="13">
        <v>6</v>
      </c>
      <c r="C16" s="11">
        <f t="shared" si="11"/>
        <v>27</v>
      </c>
      <c r="D16" s="14">
        <f t="shared" si="5"/>
        <v>44</v>
      </c>
      <c r="E16" s="12">
        <f>VLOOKUP(C16,'IALM 2012-2014'!$A$4:$C$117,3,FALSE)</f>
        <v>0.99906600000000001</v>
      </c>
      <c r="F16" s="12">
        <f t="shared" si="6"/>
        <v>9.3399999999999039E-4</v>
      </c>
      <c r="G16" s="11">
        <f t="shared" si="0"/>
        <v>9.7195317506605949</v>
      </c>
      <c r="H16" s="11">
        <f t="shared" si="1"/>
        <v>5.8807953932043397E-2</v>
      </c>
      <c r="I16" s="11">
        <f t="shared" si="2"/>
        <v>588079.53932043398</v>
      </c>
      <c r="J16" s="11">
        <f t="shared" si="7"/>
        <v>509733.27964933304</v>
      </c>
      <c r="K16" s="11">
        <f t="shared" si="3"/>
        <v>1439858.5205874834</v>
      </c>
      <c r="L16" s="11">
        <f t="shared" si="8"/>
        <v>342045.70161771635</v>
      </c>
      <c r="M16" s="11">
        <f t="shared" si="9"/>
        <v>6</v>
      </c>
      <c r="N16" s="11">
        <f t="shared" si="10"/>
        <v>-342045.70161771635</v>
      </c>
      <c r="O16" s="11">
        <f t="shared" si="4"/>
        <v>45087.388515667757</v>
      </c>
      <c r="Q16" s="25" t="s">
        <v>35</v>
      </c>
      <c r="R16" s="16">
        <f>SUM(L10:L40)</f>
        <v>3.4924596548080444E-9</v>
      </c>
    </row>
    <row r="17" spans="1:18" x14ac:dyDescent="0.2">
      <c r="A17" s="40"/>
      <c r="B17" s="13">
        <v>7</v>
      </c>
      <c r="C17" s="11">
        <f t="shared" si="11"/>
        <v>28</v>
      </c>
      <c r="D17" s="14">
        <f t="shared" si="5"/>
        <v>43</v>
      </c>
      <c r="E17" s="12">
        <f>VLOOKUP(C17,'IALM 2012-2014'!$A$4:$C$117,3,FALSE)</f>
        <v>0.999058</v>
      </c>
      <c r="F17" s="12">
        <f t="shared" si="6"/>
        <v>9.4199999999999839E-4</v>
      </c>
      <c r="G17" s="11">
        <f t="shared" si="0"/>
        <v>9.6457674850246384</v>
      </c>
      <c r="H17" s="11">
        <f t="shared" si="1"/>
        <v>6.0871205334427934E-2</v>
      </c>
      <c r="I17" s="11">
        <f t="shared" si="2"/>
        <v>608712.05334427929</v>
      </c>
      <c r="J17" s="11">
        <f t="shared" si="7"/>
        <v>505864.77013590041</v>
      </c>
      <c r="K17" s="11">
        <f t="shared" si="3"/>
        <v>1428931.0284905939</v>
      </c>
      <c r="L17" s="11">
        <f t="shared" si="8"/>
        <v>314354.20501041412</v>
      </c>
      <c r="M17" s="11">
        <f t="shared" si="9"/>
        <v>7</v>
      </c>
      <c r="N17" s="11">
        <f t="shared" si="10"/>
        <v>-314354.20501041412</v>
      </c>
      <c r="O17" s="11">
        <f t="shared" si="4"/>
        <v>45007.388515667815</v>
      </c>
      <c r="Q17" s="45" t="s">
        <v>34</v>
      </c>
      <c r="R17" s="45"/>
    </row>
    <row r="18" spans="1:18" x14ac:dyDescent="0.2">
      <c r="A18" s="40"/>
      <c r="B18" s="13">
        <v>8</v>
      </c>
      <c r="C18" s="11">
        <f t="shared" si="11"/>
        <v>29</v>
      </c>
      <c r="D18" s="14">
        <f t="shared" si="5"/>
        <v>42</v>
      </c>
      <c r="E18" s="12">
        <f>VLOOKUP(C18,'IALM 2012-2014'!$A$4:$C$117,3,FALSE)</f>
        <v>0.99904400000000004</v>
      </c>
      <c r="F18" s="12">
        <f t="shared" si="6"/>
        <v>9.5599999999995688E-4</v>
      </c>
      <c r="G18" s="11">
        <f t="shared" si="0"/>
        <v>9.568319215977322</v>
      </c>
      <c r="H18" s="11">
        <f t="shared" si="1"/>
        <v>6.3032141878799172E-2</v>
      </c>
      <c r="I18" s="11">
        <f t="shared" si="2"/>
        <v>630321.41878799174</v>
      </c>
      <c r="J18" s="11">
        <f t="shared" si="7"/>
        <v>501803.05593017553</v>
      </c>
      <c r="K18" s="11">
        <f t="shared" si="3"/>
        <v>1417457.7854421362</v>
      </c>
      <c r="L18" s="11">
        <f t="shared" si="8"/>
        <v>285333.31072396901</v>
      </c>
      <c r="M18" s="11">
        <f t="shared" si="9"/>
        <v>8</v>
      </c>
      <c r="N18" s="11">
        <f t="shared" si="10"/>
        <v>-285333.31072396901</v>
      </c>
      <c r="O18" s="11">
        <f t="shared" si="4"/>
        <v>44867.388515668368</v>
      </c>
      <c r="Q18" s="46"/>
      <c r="R18" s="46"/>
    </row>
    <row r="19" spans="1:18" x14ac:dyDescent="0.2">
      <c r="A19" s="40"/>
      <c r="B19" s="13">
        <v>9</v>
      </c>
      <c r="C19" s="11">
        <f t="shared" si="11"/>
        <v>30</v>
      </c>
      <c r="D19" s="14">
        <f t="shared" si="5"/>
        <v>41</v>
      </c>
      <c r="E19" s="12">
        <f>VLOOKUP(C19,'IALM 2012-2014'!$A$4:$C$117,3,FALSE)</f>
        <v>0.99902299999999999</v>
      </c>
      <c r="F19" s="12">
        <f t="shared" si="6"/>
        <v>9.7700000000000564E-4</v>
      </c>
      <c r="G19" s="11">
        <f t="shared" si="0"/>
        <v>9.4870548011661029</v>
      </c>
      <c r="H19" s="11">
        <f t="shared" si="1"/>
        <v>6.5290166371790595E-2</v>
      </c>
      <c r="I19" s="11">
        <f t="shared" si="2"/>
        <v>652901.66371790599</v>
      </c>
      <c r="J19" s="11">
        <f t="shared" si="7"/>
        <v>497541.20692930248</v>
      </c>
      <c r="K19" s="11">
        <f t="shared" si="3"/>
        <v>1405419.2157776523</v>
      </c>
      <c r="L19" s="11">
        <f t="shared" si="8"/>
        <v>254976.34513044381</v>
      </c>
      <c r="M19" s="11">
        <f t="shared" si="9"/>
        <v>9</v>
      </c>
      <c r="N19" s="11">
        <f t="shared" si="10"/>
        <v>-254976.34513044381</v>
      </c>
      <c r="O19" s="11">
        <f t="shared" si="4"/>
        <v>44657.388515667757</v>
      </c>
      <c r="Q19" s="46"/>
      <c r="R19" s="46"/>
    </row>
    <row r="20" spans="1:18" x14ac:dyDescent="0.2">
      <c r="A20" s="40"/>
      <c r="B20" s="13">
        <v>10</v>
      </c>
      <c r="C20" s="11">
        <f t="shared" si="11"/>
        <v>31</v>
      </c>
      <c r="D20" s="14">
        <f t="shared" si="5"/>
        <v>40</v>
      </c>
      <c r="E20" s="12">
        <f>VLOOKUP(C20,'IALM 2012-2014'!$A$4:$C$117,3,FALSE)</f>
        <v>0.99899499999999997</v>
      </c>
      <c r="F20" s="12">
        <f t="shared" si="6"/>
        <v>1.0050000000000336E-3</v>
      </c>
      <c r="G20" s="11">
        <f t="shared" si="0"/>
        <v>9.4018431419741173</v>
      </c>
      <c r="H20" s="11">
        <f t="shared" si="1"/>
        <v>6.764376264648575E-2</v>
      </c>
      <c r="I20" s="11">
        <f t="shared" si="2"/>
        <v>676437.62646485749</v>
      </c>
      <c r="J20" s="11">
        <f t="shared" si="7"/>
        <v>493072.34776833106</v>
      </c>
      <c r="K20" s="11">
        <f t="shared" si="3"/>
        <v>1392795.8984524491</v>
      </c>
      <c r="L20" s="11">
        <f t="shared" si="8"/>
        <v>223285.92421926046</v>
      </c>
      <c r="M20" s="11">
        <f t="shared" si="9"/>
        <v>10</v>
      </c>
      <c r="N20" s="11">
        <f t="shared" si="10"/>
        <v>-223285.92421926046</v>
      </c>
      <c r="O20" s="11">
        <f t="shared" si="4"/>
        <v>44377.388515667175</v>
      </c>
      <c r="Q20" s="46"/>
      <c r="R20" s="46"/>
    </row>
    <row r="21" spans="1:18" x14ac:dyDescent="0.2">
      <c r="A21" s="40"/>
      <c r="B21" s="13">
        <v>11</v>
      </c>
      <c r="C21" s="11">
        <f t="shared" si="11"/>
        <v>32</v>
      </c>
      <c r="D21" s="14">
        <f t="shared" si="5"/>
        <v>39</v>
      </c>
      <c r="E21" s="12">
        <f>VLOOKUP(C21,'IALM 2012-2014'!$A$4:$C$117,3,FALSE)</f>
        <v>0.99895800000000001</v>
      </c>
      <c r="F21" s="12">
        <f t="shared" si="6"/>
        <v>1.0419999999999874E-3</v>
      </c>
      <c r="G21" s="11">
        <f t="shared" si="0"/>
        <v>9.3125444062010558</v>
      </c>
      <c r="H21" s="11">
        <f t="shared" si="1"/>
        <v>7.0091392628401541E-2</v>
      </c>
      <c r="I21" s="11">
        <f t="shared" si="2"/>
        <v>700913.92628401541</v>
      </c>
      <c r="J21" s="11">
        <f t="shared" si="7"/>
        <v>488389.14505632303</v>
      </c>
      <c r="K21" s="11">
        <f t="shared" si="3"/>
        <v>1379567.1186224131</v>
      </c>
      <c r="L21" s="11">
        <f t="shared" si="8"/>
        <v>190264.04728207481</v>
      </c>
      <c r="M21" s="11">
        <f t="shared" si="9"/>
        <v>11</v>
      </c>
      <c r="N21" s="11">
        <f t="shared" si="10"/>
        <v>-190264.04728207481</v>
      </c>
      <c r="O21" s="11">
        <f t="shared" si="4"/>
        <v>44007.388515668048</v>
      </c>
      <c r="Q21" s="46"/>
      <c r="R21" s="46"/>
    </row>
    <row r="22" spans="1:18" x14ac:dyDescent="0.2">
      <c r="A22" s="40"/>
      <c r="B22" s="13">
        <v>12</v>
      </c>
      <c r="C22" s="11">
        <f t="shared" si="11"/>
        <v>33</v>
      </c>
      <c r="D22" s="14">
        <f t="shared" si="5"/>
        <v>38</v>
      </c>
      <c r="E22" s="12">
        <f>VLOOKUP(C22,'IALM 2012-2014'!$A$4:$C$117,3,FALSE)</f>
        <v>0.99891399999999997</v>
      </c>
      <c r="F22" s="12">
        <f t="shared" si="6"/>
        <v>1.0860000000000314E-3</v>
      </c>
      <c r="G22" s="11">
        <f t="shared" si="0"/>
        <v>9.2190278535344934</v>
      </c>
      <c r="H22" s="11">
        <f t="shared" si="1"/>
        <v>7.2629642347147361E-2</v>
      </c>
      <c r="I22" s="11">
        <f t="shared" si="2"/>
        <v>726296.42347147362</v>
      </c>
      <c r="J22" s="11">
        <f t="shared" si="7"/>
        <v>483484.74221932562</v>
      </c>
      <c r="K22" s="11">
        <f t="shared" si="3"/>
        <v>1365713.5083223318</v>
      </c>
      <c r="L22" s="11">
        <f t="shared" si="8"/>
        <v>155932.34263153258</v>
      </c>
      <c r="M22" s="11">
        <f t="shared" si="9"/>
        <v>12</v>
      </c>
      <c r="N22" s="11">
        <f t="shared" si="10"/>
        <v>-155932.34263153258</v>
      </c>
      <c r="O22" s="11">
        <f t="shared" si="4"/>
        <v>43567.388515667437</v>
      </c>
    </row>
    <row r="23" spans="1:18" x14ac:dyDescent="0.2">
      <c r="A23" s="40"/>
      <c r="B23" s="13">
        <v>13</v>
      </c>
      <c r="C23" s="11">
        <f t="shared" si="11"/>
        <v>34</v>
      </c>
      <c r="D23" s="14">
        <f t="shared" si="5"/>
        <v>37</v>
      </c>
      <c r="E23" s="12">
        <f>VLOOKUP(C23,'IALM 2012-2014'!$A$4:$C$117,3,FALSE)</f>
        <v>0.99885999999999997</v>
      </c>
      <c r="F23" s="12">
        <f t="shared" si="6"/>
        <v>1.1400000000000299E-3</v>
      </c>
      <c r="G23" s="11">
        <f t="shared" si="0"/>
        <v>9.1211347986025029</v>
      </c>
      <c r="H23" s="11">
        <f t="shared" si="1"/>
        <v>7.5256853407305049E-2</v>
      </c>
      <c r="I23" s="11">
        <f t="shared" si="2"/>
        <v>752568.53407305048</v>
      </c>
      <c r="J23" s="11">
        <f t="shared" si="7"/>
        <v>478350.81712648517</v>
      </c>
      <c r="K23" s="11">
        <f t="shared" si="3"/>
        <v>1351211.5597855018</v>
      </c>
      <c r="L23" s="11">
        <f t="shared" si="8"/>
        <v>120292.20858596615</v>
      </c>
      <c r="M23" s="11">
        <f t="shared" si="9"/>
        <v>13</v>
      </c>
      <c r="N23" s="11">
        <f t="shared" si="10"/>
        <v>-120292.20858596615</v>
      </c>
      <c r="O23" s="11">
        <f t="shared" si="4"/>
        <v>43027.388515667102</v>
      </c>
    </row>
    <row r="24" spans="1:18" x14ac:dyDescent="0.2">
      <c r="A24" s="40"/>
      <c r="B24" s="13">
        <v>14</v>
      </c>
      <c r="C24" s="11">
        <f t="shared" si="11"/>
        <v>35</v>
      </c>
      <c r="D24" s="14">
        <f t="shared" si="5"/>
        <v>36</v>
      </c>
      <c r="E24" s="12">
        <f>VLOOKUP(C24,'IALM 2012-2014'!$A$4:$C$117,3,FALSE)</f>
        <v>0.99879799999999996</v>
      </c>
      <c r="F24" s="12">
        <f t="shared" si="6"/>
        <v>1.2020000000000364E-3</v>
      </c>
      <c r="G24" s="11">
        <f t="shared" si="0"/>
        <v>9.0187228826188157</v>
      </c>
      <c r="H24" s="11">
        <f t="shared" si="1"/>
        <v>7.7968580259165726E-2</v>
      </c>
      <c r="I24" s="11">
        <f t="shared" si="2"/>
        <v>779685.80259165727</v>
      </c>
      <c r="J24" s="11">
        <f t="shared" si="7"/>
        <v>472979.90388202883</v>
      </c>
      <c r="K24" s="11">
        <f t="shared" si="3"/>
        <v>1336040.1838775238</v>
      </c>
      <c r="L24" s="11">
        <f t="shared" si="8"/>
        <v>83374.477403837722</v>
      </c>
      <c r="M24" s="11">
        <f t="shared" si="9"/>
        <v>14</v>
      </c>
      <c r="N24" s="11">
        <f t="shared" si="10"/>
        <v>-83374.477403837722</v>
      </c>
      <c r="O24" s="11">
        <f t="shared" si="4"/>
        <v>42407.38851566743</v>
      </c>
    </row>
    <row r="25" spans="1:18" x14ac:dyDescent="0.2">
      <c r="A25" s="40"/>
      <c r="B25" s="13">
        <v>15</v>
      </c>
      <c r="C25" s="11">
        <f t="shared" si="11"/>
        <v>36</v>
      </c>
      <c r="D25" s="14">
        <f t="shared" si="5"/>
        <v>35</v>
      </c>
      <c r="E25" s="12">
        <f>VLOOKUP(C25,'IALM 2012-2014'!$A$4:$C$117,3,FALSE)</f>
        <v>0.99872499999999997</v>
      </c>
      <c r="F25" s="12">
        <f t="shared" si="6"/>
        <v>1.2750000000000261E-3</v>
      </c>
      <c r="G25" s="11">
        <f t="shared" si="0"/>
        <v>8.9116207949452821</v>
      </c>
      <c r="H25" s="11">
        <f t="shared" si="1"/>
        <v>8.0762085298652975E-2</v>
      </c>
      <c r="I25" s="11">
        <f t="shared" si="2"/>
        <v>807620.8529865297</v>
      </c>
      <c r="J25" s="11">
        <f t="shared" si="7"/>
        <v>467363.01823284</v>
      </c>
      <c r="K25" s="11">
        <f t="shared" si="3"/>
        <v>1320174.0025155498</v>
      </c>
      <c r="L25" s="11">
        <f t="shared" si="8"/>
        <v>45190.131296180189</v>
      </c>
      <c r="M25" s="11">
        <f t="shared" si="9"/>
        <v>15</v>
      </c>
      <c r="N25" s="11">
        <f t="shared" si="10"/>
        <v>-45190.131296180189</v>
      </c>
      <c r="O25" s="11">
        <f t="shared" si="4"/>
        <v>41677.388515667633</v>
      </c>
    </row>
    <row r="26" spans="1:18" x14ac:dyDescent="0.2">
      <c r="A26" s="40"/>
      <c r="B26" s="13">
        <v>16</v>
      </c>
      <c r="C26" s="11">
        <f t="shared" si="11"/>
        <v>37</v>
      </c>
      <c r="D26" s="14">
        <f t="shared" si="5"/>
        <v>34</v>
      </c>
      <c r="E26" s="12">
        <f>VLOOKUP(C26,'IALM 2012-2014'!$A$4:$C$117,3,FALSE)</f>
        <v>0.99864200000000003</v>
      </c>
      <c r="F26" s="12">
        <f t="shared" si="6"/>
        <v>1.3579999999999703E-3</v>
      </c>
      <c r="G26" s="11">
        <f t="shared" si="0"/>
        <v>8.7996714157476248</v>
      </c>
      <c r="H26" s="11">
        <f t="shared" si="1"/>
        <v>8.3631820134256782E-2</v>
      </c>
      <c r="I26" s="11">
        <f t="shared" si="2"/>
        <v>836318.2013425678</v>
      </c>
      <c r="J26" s="11">
        <f t="shared" si="7"/>
        <v>461491.92015146895</v>
      </c>
      <c r="K26" s="11">
        <f t="shared" si="3"/>
        <v>1303589.7398527656</v>
      </c>
      <c r="L26" s="11">
        <f t="shared" si="8"/>
        <v>5779.6183587289415</v>
      </c>
      <c r="M26" s="11">
        <f t="shared" si="9"/>
        <v>16</v>
      </c>
      <c r="N26" s="11">
        <f t="shared" si="10"/>
        <v>-5779.6183587289415</v>
      </c>
      <c r="O26" s="11">
        <f t="shared" si="4"/>
        <v>40847.388515668412</v>
      </c>
    </row>
    <row r="27" spans="1:18" x14ac:dyDescent="0.2">
      <c r="A27" s="40"/>
      <c r="B27" s="13">
        <v>17</v>
      </c>
      <c r="C27" s="11">
        <f t="shared" si="11"/>
        <v>38</v>
      </c>
      <c r="D27" s="14">
        <f t="shared" si="5"/>
        <v>33</v>
      </c>
      <c r="E27" s="12">
        <f>VLOOKUP(C27,'IALM 2012-2014'!$A$4:$C$117,3,FALSE)</f>
        <v>0.99854699999999996</v>
      </c>
      <c r="F27" s="12">
        <f t="shared" si="6"/>
        <v>1.4530000000000376E-3</v>
      </c>
      <c r="G27" s="11">
        <f t="shared" si="0"/>
        <v>8.6826960878222685</v>
      </c>
      <c r="H27" s="11">
        <f t="shared" si="1"/>
        <v>8.6572977244067109E-2</v>
      </c>
      <c r="I27" s="11">
        <f t="shared" si="2"/>
        <v>865729.77244067111</v>
      </c>
      <c r="J27" s="11">
        <f t="shared" si="7"/>
        <v>455357.24009989179</v>
      </c>
      <c r="K27" s="11">
        <f t="shared" si="3"/>
        <v>1286260.9294807648</v>
      </c>
      <c r="L27" s="11">
        <f t="shared" si="8"/>
        <v>-34826.083059798228</v>
      </c>
      <c r="M27" s="11">
        <f t="shared" si="9"/>
        <v>17</v>
      </c>
      <c r="N27" s="11">
        <f t="shared" si="10"/>
        <v>34826.083059798228</v>
      </c>
      <c r="O27" s="11">
        <f t="shared" si="4"/>
        <v>39897.388515667328</v>
      </c>
    </row>
    <row r="28" spans="1:18" x14ac:dyDescent="0.2">
      <c r="A28" s="40"/>
      <c r="B28" s="13">
        <v>18</v>
      </c>
      <c r="C28" s="11">
        <f t="shared" si="11"/>
        <v>39</v>
      </c>
      <c r="D28" s="14">
        <f t="shared" si="5"/>
        <v>32</v>
      </c>
      <c r="E28" s="12">
        <f>VLOOKUP(C28,'IALM 2012-2014'!$A$4:$C$117,3,FALSE)</f>
        <v>0.99843999999999999</v>
      </c>
      <c r="F28" s="12">
        <f t="shared" si="6"/>
        <v>1.5600000000000058E-3</v>
      </c>
      <c r="G28" s="11">
        <f t="shared" si="0"/>
        <v>8.560519326795216</v>
      </c>
      <c r="H28" s="11">
        <f t="shared" si="1"/>
        <v>8.9578784079537996E-2</v>
      </c>
      <c r="I28" s="11">
        <f t="shared" si="2"/>
        <v>895787.84079537995</v>
      </c>
      <c r="J28" s="11">
        <f t="shared" si="7"/>
        <v>448949.77493666316</v>
      </c>
      <c r="K28" s="11">
        <f t="shared" si="3"/>
        <v>1268161.5750164278</v>
      </c>
      <c r="L28" s="11">
        <f t="shared" si="8"/>
        <v>-76576.040715615265</v>
      </c>
      <c r="M28" s="11">
        <f t="shared" si="9"/>
        <v>18</v>
      </c>
      <c r="N28" s="11">
        <f t="shared" si="10"/>
        <v>76576.040715615265</v>
      </c>
      <c r="O28" s="11">
        <f t="shared" si="4"/>
        <v>38827.388515667655</v>
      </c>
    </row>
    <row r="29" spans="1:18" x14ac:dyDescent="0.2">
      <c r="A29" s="40"/>
      <c r="B29" s="13">
        <v>19</v>
      </c>
      <c r="C29" s="11">
        <f t="shared" si="11"/>
        <v>40</v>
      </c>
      <c r="D29" s="14">
        <f t="shared" si="5"/>
        <v>31</v>
      </c>
      <c r="E29" s="12">
        <f>VLOOKUP(C29,'IALM 2012-2014'!$A$4:$C$117,3,FALSE)</f>
        <v>0.99831999999999999</v>
      </c>
      <c r="F29" s="12">
        <f t="shared" si="6"/>
        <v>1.6800000000000148E-3</v>
      </c>
      <c r="G29" s="11">
        <f t="shared" si="0"/>
        <v>8.4329506962210825</v>
      </c>
      <c r="H29" s="11">
        <f t="shared" si="1"/>
        <v>9.2642245186005071E-2</v>
      </c>
      <c r="I29" s="11">
        <f t="shared" si="2"/>
        <v>926422.45186005067</v>
      </c>
      <c r="J29" s="11">
        <f t="shared" si="7"/>
        <v>442259.53737058828</v>
      </c>
      <c r="K29" s="11">
        <f t="shared" si="3"/>
        <v>1249263.4650658781</v>
      </c>
      <c r="L29" s="11">
        <f t="shared" si="8"/>
        <v>-119418.52416476072</v>
      </c>
      <c r="M29" s="11">
        <f t="shared" si="9"/>
        <v>19</v>
      </c>
      <c r="N29" s="11">
        <f t="shared" si="10"/>
        <v>119418.52416476072</v>
      </c>
      <c r="O29" s="11">
        <f t="shared" si="4"/>
        <v>37627.388515667393</v>
      </c>
    </row>
    <row r="30" spans="1:18" x14ac:dyDescent="0.2">
      <c r="A30" s="40"/>
      <c r="B30" s="13">
        <v>20</v>
      </c>
      <c r="C30" s="11">
        <f t="shared" si="11"/>
        <v>41</v>
      </c>
      <c r="D30" s="14">
        <f t="shared" si="5"/>
        <v>30</v>
      </c>
      <c r="E30" s="12">
        <f>VLOOKUP(C30,'IALM 2012-2014'!$A$4:$C$117,3,FALSE)</f>
        <v>0.99818499999999999</v>
      </c>
      <c r="F30" s="12">
        <f t="shared" si="6"/>
        <v>1.815000000000011E-3</v>
      </c>
      <c r="G30" s="11">
        <f t="shared" si="0"/>
        <v>8.2997918813928795</v>
      </c>
      <c r="H30" s="11">
        <f t="shared" si="1"/>
        <v>9.5755226225363921E-2</v>
      </c>
      <c r="I30" s="11">
        <f t="shared" si="2"/>
        <v>957552.26225363917</v>
      </c>
      <c r="J30" s="11">
        <f t="shared" si="7"/>
        <v>435276.12694117281</v>
      </c>
      <c r="K30" s="11">
        <f t="shared" si="3"/>
        <v>1229537.2211438201</v>
      </c>
      <c r="L30" s="11">
        <f t="shared" si="8"/>
        <v>-163291.16805099184</v>
      </c>
      <c r="M30" s="11">
        <f t="shared" si="9"/>
        <v>20</v>
      </c>
      <c r="N30" s="11">
        <f t="shared" si="10"/>
        <v>163291.16805099184</v>
      </c>
      <c r="O30" s="11">
        <f t="shared" si="4"/>
        <v>36277.388515667495</v>
      </c>
    </row>
    <row r="31" spans="1:18" x14ac:dyDescent="0.2">
      <c r="A31" s="40"/>
      <c r="B31" s="13">
        <v>21</v>
      </c>
      <c r="C31" s="11">
        <f t="shared" si="11"/>
        <v>42</v>
      </c>
      <c r="D31" s="14">
        <f t="shared" si="5"/>
        <v>29</v>
      </c>
      <c r="E31" s="12">
        <f>VLOOKUP(C31,'IALM 2012-2014'!$A$4:$C$117,3,FALSE)</f>
        <v>0.998031</v>
      </c>
      <c r="F31" s="12">
        <f t="shared" si="6"/>
        <v>1.9689999999999985E-3</v>
      </c>
      <c r="G31" s="11">
        <f t="shared" si="0"/>
        <v>8.1608434062448598</v>
      </c>
      <c r="H31" s="11">
        <f t="shared" si="1"/>
        <v>9.8907504657585618E-2</v>
      </c>
      <c r="I31" s="11">
        <f t="shared" si="2"/>
        <v>989075.04657585616</v>
      </c>
      <c r="J31" s="11">
        <f t="shared" si="7"/>
        <v>427989.08228136599</v>
      </c>
      <c r="K31" s="11">
        <f t="shared" si="3"/>
        <v>1208953.2927204249</v>
      </c>
      <c r="L31" s="11">
        <f t="shared" si="8"/>
        <v>-208110.83613679721</v>
      </c>
      <c r="M31" s="11">
        <f t="shared" si="9"/>
        <v>21</v>
      </c>
      <c r="N31" s="11">
        <f t="shared" si="10"/>
        <v>208110.83613679721</v>
      </c>
      <c r="O31" s="11">
        <f t="shared" si="4"/>
        <v>34737.38851566799</v>
      </c>
    </row>
    <row r="32" spans="1:18" x14ac:dyDescent="0.2">
      <c r="A32" s="40"/>
      <c r="B32" s="13">
        <v>22</v>
      </c>
      <c r="C32" s="11">
        <f t="shared" si="11"/>
        <v>43</v>
      </c>
      <c r="D32" s="14">
        <f t="shared" si="5"/>
        <v>28</v>
      </c>
      <c r="E32" s="12">
        <f>VLOOKUP(C32,'IALM 2012-2014'!$A$4:$C$117,3,FALSE)</f>
        <v>0.99785599999999997</v>
      </c>
      <c r="F32" s="12">
        <f t="shared" si="6"/>
        <v>2.1440000000000348E-3</v>
      </c>
      <c r="G32" s="11">
        <f t="shared" si="0"/>
        <v>8.0159189209123802</v>
      </c>
      <c r="H32" s="11">
        <f t="shared" si="1"/>
        <v>0.10208488502908718</v>
      </c>
      <c r="I32" s="11">
        <f t="shared" si="2"/>
        <v>1020848.8502908718</v>
      </c>
      <c r="J32" s="11">
        <f t="shared" si="7"/>
        <v>420388.63041752024</v>
      </c>
      <c r="K32" s="11">
        <f t="shared" si="3"/>
        <v>1187484.0737908664</v>
      </c>
      <c r="L32" s="11">
        <f t="shared" si="8"/>
        <v>-253753.40691752569</v>
      </c>
      <c r="M32" s="11">
        <f t="shared" si="9"/>
        <v>22</v>
      </c>
      <c r="N32" s="11">
        <f t="shared" si="10"/>
        <v>253753.40691752569</v>
      </c>
      <c r="O32" s="11">
        <f t="shared" si="4"/>
        <v>32987.388515667175</v>
      </c>
    </row>
    <row r="33" spans="1:15" x14ac:dyDescent="0.2">
      <c r="A33" s="40"/>
      <c r="B33" s="13">
        <v>23</v>
      </c>
      <c r="C33" s="11">
        <f t="shared" si="11"/>
        <v>44</v>
      </c>
      <c r="D33" s="14">
        <f t="shared" si="5"/>
        <v>27</v>
      </c>
      <c r="E33" s="12">
        <f>VLOOKUP(C33,'IALM 2012-2014'!$A$4:$C$117,3,FALSE)</f>
        <v>0.99765499999999996</v>
      </c>
      <c r="F33" s="12">
        <f t="shared" si="6"/>
        <v>2.3450000000000415E-3</v>
      </c>
      <c r="G33" s="11">
        <f t="shared" si="0"/>
        <v>7.8648270561664217</v>
      </c>
      <c r="H33" s="11">
        <f t="shared" si="1"/>
        <v>0.10527082993993273</v>
      </c>
      <c r="I33" s="11">
        <f t="shared" si="2"/>
        <v>1052708.2993993273</v>
      </c>
      <c r="J33" s="11">
        <f t="shared" si="7"/>
        <v>412464.73513932881</v>
      </c>
      <c r="K33" s="11">
        <f t="shared" si="3"/>
        <v>1165101.21477802</v>
      </c>
      <c r="L33" s="11">
        <f t="shared" si="8"/>
        <v>-300071.81976063596</v>
      </c>
      <c r="M33" s="11">
        <f t="shared" si="9"/>
        <v>23</v>
      </c>
      <c r="N33" s="11">
        <f t="shared" si="10"/>
        <v>300071.81976063596</v>
      </c>
      <c r="O33" s="11">
        <f t="shared" si="4"/>
        <v>30977.388515667466</v>
      </c>
    </row>
    <row r="34" spans="1:15" x14ac:dyDescent="0.2">
      <c r="A34" s="40"/>
      <c r="B34" s="13">
        <v>24</v>
      </c>
      <c r="C34" s="11">
        <f t="shared" si="11"/>
        <v>45</v>
      </c>
      <c r="D34" s="14">
        <f t="shared" si="5"/>
        <v>26</v>
      </c>
      <c r="E34" s="12">
        <f>VLOOKUP(C34,'IALM 2012-2014'!$A$4:$C$117,3,FALSE)</f>
        <v>0.997421</v>
      </c>
      <c r="F34" s="12">
        <f t="shared" si="6"/>
        <v>2.578999999999998E-3</v>
      </c>
      <c r="G34" s="11">
        <f t="shared" si="0"/>
        <v>7.7073922437864217</v>
      </c>
      <c r="H34" s="11">
        <f t="shared" si="1"/>
        <v>0.10844367184741151</v>
      </c>
      <c r="I34" s="11">
        <f t="shared" si="2"/>
        <v>1084436.718474115</v>
      </c>
      <c r="J34" s="11">
        <f t="shared" si="7"/>
        <v>404208.18890807847</v>
      </c>
      <c r="K34" s="11">
        <f t="shared" si="3"/>
        <v>1141778.7068776751</v>
      </c>
      <c r="L34" s="11">
        <f t="shared" si="8"/>
        <v>-346866.20050451835</v>
      </c>
      <c r="M34" s="11">
        <f t="shared" si="9"/>
        <v>24</v>
      </c>
      <c r="N34" s="11">
        <f t="shared" si="10"/>
        <v>346866.20050451835</v>
      </c>
      <c r="O34" s="11">
        <f t="shared" si="4"/>
        <v>28637.388515667932</v>
      </c>
    </row>
    <row r="35" spans="1:15" x14ac:dyDescent="0.2">
      <c r="A35" s="40"/>
      <c r="B35" s="13">
        <v>25</v>
      </c>
      <c r="C35" s="11">
        <f t="shared" si="11"/>
        <v>46</v>
      </c>
      <c r="D35" s="14">
        <f t="shared" si="5"/>
        <v>25</v>
      </c>
      <c r="E35" s="12">
        <f>VLOOKUP(C35,'IALM 2012-2014'!$A$4:$C$117,3,FALSE)</f>
        <v>0.99714899999999995</v>
      </c>
      <c r="F35" s="12">
        <f t="shared" si="6"/>
        <v>2.8510000000000479E-3</v>
      </c>
      <c r="G35" s="11">
        <f t="shared" si="0"/>
        <v>7.5434664559656772</v>
      </c>
      <c r="H35" s="11">
        <f t="shared" si="1"/>
        <v>0.1115746063495576</v>
      </c>
      <c r="I35" s="11">
        <f t="shared" si="2"/>
        <v>1115746.0634955759</v>
      </c>
      <c r="J35" s="11">
        <f t="shared" si="7"/>
        <v>395611.22852063086</v>
      </c>
      <c r="K35" s="11">
        <f t="shared" si="3"/>
        <v>1117494.6211426116</v>
      </c>
      <c r="L35" s="11">
        <f t="shared" si="8"/>
        <v>-393862.67087359517</v>
      </c>
      <c r="M35" s="11">
        <f t="shared" si="9"/>
        <v>25</v>
      </c>
      <c r="N35" s="11">
        <f t="shared" si="10"/>
        <v>393862.67087359517</v>
      </c>
      <c r="O35" s="11">
        <f t="shared" si="4"/>
        <v>25917.38851566735</v>
      </c>
    </row>
    <row r="36" spans="1:15" x14ac:dyDescent="0.2">
      <c r="A36" s="40"/>
      <c r="B36" s="13">
        <v>26</v>
      </c>
      <c r="C36" s="11">
        <f t="shared" si="11"/>
        <v>47</v>
      </c>
      <c r="D36" s="14">
        <f t="shared" si="5"/>
        <v>24</v>
      </c>
      <c r="E36" s="12">
        <f>VLOOKUP(C36,'IALM 2012-2014'!$A$4:$C$117,3,FALSE)</f>
        <v>0.99683200000000005</v>
      </c>
      <c r="F36" s="12">
        <f t="shared" si="6"/>
        <v>3.1679999999999486E-3</v>
      </c>
      <c r="G36" s="11">
        <f t="shared" si="0"/>
        <v>7.3729099450172049</v>
      </c>
      <c r="H36" s="11">
        <f t="shared" si="1"/>
        <v>0.11462914435759895</v>
      </c>
      <c r="I36" s="11">
        <f t="shared" si="2"/>
        <v>1146291.4435759895</v>
      </c>
      <c r="J36" s="11">
        <f t="shared" si="7"/>
        <v>386666.52501828328</v>
      </c>
      <c r="K36" s="11">
        <f t="shared" si="3"/>
        <v>1092228.2552485818</v>
      </c>
      <c r="L36" s="11">
        <f t="shared" si="8"/>
        <v>-440729.71334569086</v>
      </c>
      <c r="M36" s="11">
        <f t="shared" si="9"/>
        <v>26</v>
      </c>
      <c r="N36" s="11">
        <f t="shared" si="10"/>
        <v>440729.71334569086</v>
      </c>
      <c r="O36" s="11">
        <f t="shared" si="4"/>
        <v>22747.388515668339</v>
      </c>
    </row>
    <row r="37" spans="1:15" x14ac:dyDescent="0.2">
      <c r="A37" s="40"/>
      <c r="B37" s="13">
        <v>27</v>
      </c>
      <c r="C37" s="11">
        <f t="shared" si="11"/>
        <v>48</v>
      </c>
      <c r="D37" s="14">
        <f t="shared" si="5"/>
        <v>23</v>
      </c>
      <c r="E37" s="12">
        <f>VLOOKUP(C37,'IALM 2012-2014'!$A$4:$C$117,3,FALSE)</f>
        <v>0.99646400000000002</v>
      </c>
      <c r="F37" s="12">
        <f t="shared" si="6"/>
        <v>3.5359999999999836E-3</v>
      </c>
      <c r="G37" s="11">
        <f t="shared" si="0"/>
        <v>7.1956011065736902</v>
      </c>
      <c r="H37" s="11">
        <f t="shared" si="1"/>
        <v>0.11756504764642282</v>
      </c>
      <c r="I37" s="11">
        <f t="shared" si="2"/>
        <v>1175650.4764642282</v>
      </c>
      <c r="J37" s="11">
        <f t="shared" si="7"/>
        <v>377367.70095461543</v>
      </c>
      <c r="K37" s="11">
        <f t="shared" si="3"/>
        <v>1065961.5946359436</v>
      </c>
      <c r="L37" s="11">
        <f t="shared" si="8"/>
        <v>-487056.58278289996</v>
      </c>
      <c r="M37" s="11">
        <f t="shared" si="9"/>
        <v>27</v>
      </c>
      <c r="N37" s="11">
        <f t="shared" si="10"/>
        <v>487056.58278289996</v>
      </c>
      <c r="O37" s="11">
        <f t="shared" si="4"/>
        <v>19067.388515668048</v>
      </c>
    </row>
    <row r="38" spans="1:15" x14ac:dyDescent="0.2">
      <c r="A38" s="40"/>
      <c r="B38" s="13">
        <v>28</v>
      </c>
      <c r="C38" s="11">
        <f t="shared" si="11"/>
        <v>49</v>
      </c>
      <c r="D38" s="14">
        <f t="shared" si="5"/>
        <v>22</v>
      </c>
      <c r="E38" s="12">
        <f>VLOOKUP(C38,'IALM 2012-2014'!$A$4:$C$117,3,FALSE)</f>
        <v>0.99604199999999998</v>
      </c>
      <c r="F38" s="12">
        <f t="shared" si="6"/>
        <v>3.9580000000000171E-3</v>
      </c>
      <c r="G38" s="11">
        <f t="shared" si="0"/>
        <v>7.0114235555949591</v>
      </c>
      <c r="H38" s="11">
        <f t="shared" si="1"/>
        <v>0.12033279679822249</v>
      </c>
      <c r="I38" s="11">
        <f t="shared" si="2"/>
        <v>1203327.9679822249</v>
      </c>
      <c r="J38" s="11">
        <f t="shared" si="7"/>
        <v>367708.65260675747</v>
      </c>
      <c r="K38" s="11">
        <f t="shared" si="3"/>
        <v>1038677.3979399826</v>
      </c>
      <c r="L38" s="11">
        <f t="shared" si="8"/>
        <v>-532359.22264899989</v>
      </c>
      <c r="M38" s="11">
        <f t="shared" si="9"/>
        <v>28</v>
      </c>
      <c r="N38" s="11">
        <f t="shared" si="10"/>
        <v>532359.22264899989</v>
      </c>
      <c r="O38" s="11">
        <f t="shared" si="4"/>
        <v>14847.388515667641</v>
      </c>
    </row>
    <row r="39" spans="1:15" x14ac:dyDescent="0.2">
      <c r="A39" s="40"/>
      <c r="B39" s="13">
        <v>29</v>
      </c>
      <c r="C39" s="11">
        <f t="shared" si="11"/>
        <v>50</v>
      </c>
      <c r="D39" s="14">
        <f t="shared" si="5"/>
        <v>21</v>
      </c>
      <c r="E39" s="12">
        <f>VLOOKUP(C39,'IALM 2012-2014'!$A$4:$C$117,3,FALSE)</f>
        <v>0.995564</v>
      </c>
      <c r="F39" s="12">
        <f t="shared" si="6"/>
        <v>4.4359999999999955E-3</v>
      </c>
      <c r="G39" s="11">
        <f t="shared" si="0"/>
        <v>6.8202392402877665</v>
      </c>
      <c r="H39" s="11">
        <f t="shared" si="1"/>
        <v>0.12287778691875807</v>
      </c>
      <c r="I39" s="11">
        <f t="shared" si="2"/>
        <v>1228777.8691875807</v>
      </c>
      <c r="J39" s="11">
        <f t="shared" si="7"/>
        <v>357682.13995583437</v>
      </c>
      <c r="K39" s="11">
        <f t="shared" si="3"/>
        <v>1010355.2140673865</v>
      </c>
      <c r="L39" s="11">
        <f t="shared" si="8"/>
        <v>-576104.79507602844</v>
      </c>
      <c r="M39" s="11">
        <f t="shared" si="9"/>
        <v>29</v>
      </c>
      <c r="N39" s="11">
        <f t="shared" si="10"/>
        <v>576104.79507602844</v>
      </c>
      <c r="O39" s="11">
        <f t="shared" si="4"/>
        <v>10067.388515668223</v>
      </c>
    </row>
    <row r="40" spans="1:15" x14ac:dyDescent="0.2">
      <c r="A40" s="40"/>
      <c r="B40" s="13">
        <v>30</v>
      </c>
      <c r="C40" s="11">
        <f t="shared" si="11"/>
        <v>51</v>
      </c>
      <c r="D40" s="14">
        <f t="shared" si="5"/>
        <v>20</v>
      </c>
      <c r="E40" s="12">
        <f>VLOOKUP(C40,'IALM 2012-2014'!$A$4:$C$117,3,FALSE)</f>
        <v>0.995031</v>
      </c>
      <c r="F40" s="12">
        <f t="shared" si="6"/>
        <v>4.9690000000000012E-3</v>
      </c>
      <c r="G40" s="11">
        <f t="shared" si="0"/>
        <v>6.6218758435441165</v>
      </c>
      <c r="H40" s="11">
        <f t="shared" si="1"/>
        <v>0.12514080085729898</v>
      </c>
      <c r="I40" s="11">
        <f t="shared" si="2"/>
        <v>1251408.0085729898</v>
      </c>
      <c r="J40" s="11">
        <f t="shared" si="7"/>
        <v>347279.12596520153</v>
      </c>
      <c r="K40" s="11">
        <f t="shared" si="3"/>
        <v>980969.51583613083</v>
      </c>
      <c r="L40" s="11">
        <f t="shared" si="8"/>
        <v>-617717.61870206054</v>
      </c>
      <c r="M40" s="11">
        <f t="shared" si="9"/>
        <v>30</v>
      </c>
      <c r="N40" s="11">
        <f t="shared" si="10"/>
        <v>617717.61870206054</v>
      </c>
      <c r="O40" s="11">
        <f t="shared" si="4"/>
        <v>4737.3885156676406</v>
      </c>
    </row>
    <row r="41" spans="1:15" x14ac:dyDescent="0.2">
      <c r="A41" s="40"/>
      <c r="B41" s="13">
        <f>B40+1</f>
        <v>31</v>
      </c>
      <c r="C41" s="11">
        <f t="shared" si="11"/>
        <v>52</v>
      </c>
      <c r="D41" s="14">
        <f t="shared" si="5"/>
        <v>19</v>
      </c>
      <c r="E41" s="12">
        <f>VLOOKUP(C41,'IALM 2012-2014'!$A$4:$C$117,3,FALSE)</f>
        <v>0.99444999999999995</v>
      </c>
      <c r="F41" s="12">
        <f t="shared" si="6"/>
        <v>5.5500000000000549E-3</v>
      </c>
      <c r="G41" s="11">
        <f t="shared" si="0"/>
        <v>6.4161012427967794</v>
      </c>
      <c r="H41" s="11">
        <f t="shared" si="1"/>
        <v>0.12706020304911497</v>
      </c>
      <c r="I41" s="11">
        <f t="shared" si="2"/>
        <v>1270602.0304911498</v>
      </c>
      <c r="J41" s="11">
        <f t="shared" si="7"/>
        <v>336487.43714744097</v>
      </c>
      <c r="K41" s="11">
        <f t="shared" si="3"/>
        <v>950485.91643985303</v>
      </c>
      <c r="L41" s="11">
        <f t="shared" ref="L41:L60" si="12">K41-(J41+I41)</f>
        <v>-656603.55119873781</v>
      </c>
      <c r="M41" s="11">
        <f t="shared" si="9"/>
        <v>31</v>
      </c>
      <c r="N41" s="11">
        <f t="shared" si="10"/>
        <v>656603.55119873781</v>
      </c>
      <c r="O41" s="11">
        <f t="shared" si="4"/>
        <v>-1072.6114843327086</v>
      </c>
    </row>
    <row r="42" spans="1:15" x14ac:dyDescent="0.2">
      <c r="A42" s="40"/>
      <c r="B42" s="13">
        <f t="shared" ref="B42:B60" si="13">B41+1</f>
        <v>32</v>
      </c>
      <c r="C42" s="11">
        <f t="shared" si="11"/>
        <v>53</v>
      </c>
      <c r="D42" s="14">
        <f t="shared" si="5"/>
        <v>18</v>
      </c>
      <c r="E42" s="12">
        <f>VLOOKUP(C42,'IALM 2012-2014'!$A$4:$C$117,3,FALSE)</f>
        <v>0.99382599999999999</v>
      </c>
      <c r="F42" s="12">
        <f t="shared" si="6"/>
        <v>6.1740000000000128E-3</v>
      </c>
      <c r="G42" s="11">
        <f t="shared" ref="G42:G59" si="14">(G43*E42*v+1)-((m-1)/(2*m))</f>
        <v>6.2025806274187936</v>
      </c>
      <c r="H42" s="11">
        <f t="shared" ref="H42:H59" si="15">(F42*v)+(H43*E42*v)</f>
        <v>0.12857681452216874</v>
      </c>
      <c r="I42" s="11">
        <f t="shared" ref="I42:I60" si="16">H42*S</f>
        <v>1285768.1452216874</v>
      </c>
      <c r="J42" s="11">
        <f t="shared" si="7"/>
        <v>325289.51461974648</v>
      </c>
      <c r="K42" s="11">
        <f t="shared" ref="K42:K60" si="17">G42*premium*12</f>
        <v>918854.81678814604</v>
      </c>
      <c r="L42" s="11">
        <f t="shared" si="12"/>
        <v>-692202.84305328783</v>
      </c>
      <c r="M42" s="11">
        <f t="shared" si="9"/>
        <v>32</v>
      </c>
      <c r="N42" s="11">
        <f t="shared" si="10"/>
        <v>692202.84305328783</v>
      </c>
      <c r="O42" s="11">
        <f t="shared" ref="O42:O59" si="18">(N43*E42)-(N42*(1+i))</f>
        <v>-7312.6114843321266</v>
      </c>
    </row>
    <row r="43" spans="1:15" x14ac:dyDescent="0.2">
      <c r="A43" s="40"/>
      <c r="B43" s="13">
        <f t="shared" si="13"/>
        <v>33</v>
      </c>
      <c r="C43" s="11">
        <f t="shared" si="11"/>
        <v>54</v>
      </c>
      <c r="D43" s="14">
        <f t="shared" ref="D43:D60" si="19">$D$10-B43</f>
        <v>17</v>
      </c>
      <c r="E43" s="12">
        <f>VLOOKUP(C43,'IALM 2012-2014'!$A$4:$C$117,3,FALSE)</f>
        <v>0.99316899999999997</v>
      </c>
      <c r="F43" s="12">
        <f t="shared" si="6"/>
        <v>6.8310000000000315E-3</v>
      </c>
      <c r="G43" s="11">
        <f t="shared" si="14"/>
        <v>5.9808856467729097</v>
      </c>
      <c r="H43" s="11">
        <f t="shared" si="15"/>
        <v>0.12963200323625781</v>
      </c>
      <c r="I43" s="11">
        <f t="shared" si="16"/>
        <v>1296320.0323625782</v>
      </c>
      <c r="J43" s="11">
        <f t="shared" ref="J43:J60" si="20">G43*(12*RE_50)</f>
        <v>313662.89386625786</v>
      </c>
      <c r="K43" s="11">
        <f t="shared" si="17"/>
        <v>886012.7607052736</v>
      </c>
      <c r="L43" s="11">
        <f t="shared" si="12"/>
        <v>-723970.16552356258</v>
      </c>
      <c r="M43" s="11">
        <f t="shared" si="9"/>
        <v>33</v>
      </c>
      <c r="N43" s="11">
        <f t="shared" si="10"/>
        <v>723970.16552356258</v>
      </c>
      <c r="O43" s="11">
        <f t="shared" si="18"/>
        <v>-13882.611484332592</v>
      </c>
    </row>
    <row r="44" spans="1:15" x14ac:dyDescent="0.2">
      <c r="A44" s="40"/>
      <c r="B44" s="13">
        <f t="shared" si="13"/>
        <v>34</v>
      </c>
      <c r="C44" s="11">
        <f t="shared" si="11"/>
        <v>55</v>
      </c>
      <c r="D44" s="14">
        <f t="shared" si="19"/>
        <v>16</v>
      </c>
      <c r="E44" s="12">
        <f>VLOOKUP(C44,'IALM 2012-2014'!$A$4:$C$117,3,FALSE)</f>
        <v>0.99248700000000001</v>
      </c>
      <c r="F44" s="12">
        <f t="shared" si="6"/>
        <v>7.5129999999999919E-3</v>
      </c>
      <c r="G44" s="11">
        <f t="shared" si="14"/>
        <v>5.7504613304599275</v>
      </c>
      <c r="H44" s="11">
        <f t="shared" si="15"/>
        <v>0.13017180701176809</v>
      </c>
      <c r="I44" s="11">
        <f t="shared" si="16"/>
        <v>1301718.0701176808</v>
      </c>
      <c r="J44" s="11">
        <f t="shared" si="20"/>
        <v>301578.46989622567</v>
      </c>
      <c r="K44" s="11">
        <f t="shared" si="17"/>
        <v>851877.5344716392</v>
      </c>
      <c r="L44" s="11">
        <f t="shared" si="12"/>
        <v>-751419.00554226735</v>
      </c>
      <c r="M44" s="11">
        <f t="shared" si="9"/>
        <v>34</v>
      </c>
      <c r="N44" s="11">
        <f t="shared" si="10"/>
        <v>751419.00554226735</v>
      </c>
      <c r="O44" s="11">
        <f t="shared" si="18"/>
        <v>-20702.611484331661</v>
      </c>
    </row>
    <row r="45" spans="1:15" x14ac:dyDescent="0.2">
      <c r="A45" s="40"/>
      <c r="B45" s="13">
        <f t="shared" si="13"/>
        <v>35</v>
      </c>
      <c r="C45" s="11">
        <f t="shared" si="11"/>
        <v>56</v>
      </c>
      <c r="D45" s="14">
        <f t="shared" si="19"/>
        <v>15</v>
      </c>
      <c r="E45" s="12">
        <f>VLOOKUP(C45,'IALM 2012-2014'!$A$4:$C$117,3,FALSE)</f>
        <v>0.991788</v>
      </c>
      <c r="F45" s="12">
        <f t="shared" si="6"/>
        <v>8.2119999999999971E-3</v>
      </c>
      <c r="G45" s="11">
        <f t="shared" si="14"/>
        <v>5.5106358037766983</v>
      </c>
      <c r="H45" s="11">
        <f t="shared" si="15"/>
        <v>0.13014517808531148</v>
      </c>
      <c r="I45" s="11">
        <f t="shared" si="16"/>
        <v>1301451.7808531148</v>
      </c>
      <c r="J45" s="11">
        <f t="shared" si="20"/>
        <v>289001.00676364603</v>
      </c>
      <c r="K45" s="11">
        <f t="shared" si="17"/>
        <v>816349.60607881728</v>
      </c>
      <c r="L45" s="11">
        <f t="shared" si="12"/>
        <v>-774103.18153794366</v>
      </c>
      <c r="M45" s="11">
        <f t="shared" si="9"/>
        <v>35</v>
      </c>
      <c r="N45" s="11">
        <f t="shared" si="10"/>
        <v>774103.18153794366</v>
      </c>
      <c r="O45" s="11">
        <f t="shared" si="18"/>
        <v>-27692.611484332359</v>
      </c>
    </row>
    <row r="46" spans="1:15" x14ac:dyDescent="0.2">
      <c r="A46" s="40"/>
      <c r="B46" s="13">
        <f t="shared" si="13"/>
        <v>36</v>
      </c>
      <c r="C46" s="11">
        <f t="shared" si="11"/>
        <v>57</v>
      </c>
      <c r="D46" s="14">
        <f t="shared" si="19"/>
        <v>14</v>
      </c>
      <c r="E46" s="12">
        <f>VLOOKUP(C46,'IALM 2012-2014'!$A$4:$C$117,3,FALSE)</f>
        <v>0.99107500000000004</v>
      </c>
      <c r="F46" s="12">
        <f t="shared" si="6"/>
        <v>8.9249999999999607E-3</v>
      </c>
      <c r="G46" s="11">
        <f t="shared" si="14"/>
        <v>5.2606177872343007</v>
      </c>
      <c r="H46" s="11">
        <f t="shared" si="15"/>
        <v>0.12950392320695253</v>
      </c>
      <c r="I46" s="11">
        <f t="shared" si="16"/>
        <v>1295039.2320695254</v>
      </c>
      <c r="J46" s="11">
        <f t="shared" si="20"/>
        <v>275889.00643143704</v>
      </c>
      <c r="K46" s="11">
        <f t="shared" si="17"/>
        <v>779311.75480635383</v>
      </c>
      <c r="L46" s="11">
        <f t="shared" si="12"/>
        <v>-791616.48369460867</v>
      </c>
      <c r="M46" s="11">
        <f t="shared" si="9"/>
        <v>36</v>
      </c>
      <c r="N46" s="11">
        <f t="shared" si="10"/>
        <v>791616.48369460867</v>
      </c>
      <c r="O46" s="11">
        <f t="shared" si="18"/>
        <v>-34822.611484331428</v>
      </c>
    </row>
    <row r="47" spans="1:15" x14ac:dyDescent="0.2">
      <c r="A47" s="40"/>
      <c r="B47" s="13">
        <f t="shared" si="13"/>
        <v>37</v>
      </c>
      <c r="C47" s="11">
        <f t="shared" si="11"/>
        <v>58</v>
      </c>
      <c r="D47" s="14">
        <f t="shared" si="19"/>
        <v>13</v>
      </c>
      <c r="E47" s="12">
        <f>VLOOKUP(C47,'IALM 2012-2014'!$A$4:$C$117,3,FALSE)</f>
        <v>0.99034900000000003</v>
      </c>
      <c r="F47" s="12">
        <f t="shared" si="6"/>
        <v>9.6509999999999652E-3</v>
      </c>
      <c r="G47" s="11">
        <f t="shared" si="14"/>
        <v>4.9995193871261163</v>
      </c>
      <c r="H47" s="11">
        <f t="shared" si="15"/>
        <v>0.12819828909749537</v>
      </c>
      <c r="I47" s="11">
        <f t="shared" si="16"/>
        <v>1281982.8909749538</v>
      </c>
      <c r="J47" s="11">
        <f t="shared" si="20"/>
        <v>262195.90400504775</v>
      </c>
      <c r="K47" s="11">
        <f t="shared" si="17"/>
        <v>740632.44743313827</v>
      </c>
      <c r="L47" s="11">
        <f t="shared" si="12"/>
        <v>-803546.34754686337</v>
      </c>
      <c r="M47" s="11">
        <f t="shared" si="9"/>
        <v>37</v>
      </c>
      <c r="N47" s="11">
        <f t="shared" si="10"/>
        <v>803546.34754686337</v>
      </c>
      <c r="O47" s="11">
        <f t="shared" si="18"/>
        <v>-42082.611484332243</v>
      </c>
    </row>
    <row r="48" spans="1:15" x14ac:dyDescent="0.2">
      <c r="A48" s="40"/>
      <c r="B48" s="13">
        <f t="shared" si="13"/>
        <v>38</v>
      </c>
      <c r="C48" s="11">
        <f t="shared" si="11"/>
        <v>59</v>
      </c>
      <c r="D48" s="14">
        <f t="shared" si="19"/>
        <v>12</v>
      </c>
      <c r="E48" s="12">
        <f>VLOOKUP(C48,'IALM 2012-2014'!$A$4:$C$117,3,FALSE)</f>
        <v>0.98960700000000001</v>
      </c>
      <c r="F48" s="12">
        <f t="shared" si="6"/>
        <v>1.0392999999999986E-2</v>
      </c>
      <c r="G48" s="11">
        <f t="shared" si="14"/>
        <v>4.7263594515493246</v>
      </c>
      <c r="H48" s="11">
        <f t="shared" si="15"/>
        <v>0.1261749176829281</v>
      </c>
      <c r="I48" s="11">
        <f t="shared" si="16"/>
        <v>1261749.176829281</v>
      </c>
      <c r="J48" s="11">
        <f t="shared" si="20"/>
        <v>247870.24373639381</v>
      </c>
      <c r="K48" s="11">
        <f t="shared" si="17"/>
        <v>700166.33540087496</v>
      </c>
      <c r="L48" s="11">
        <f t="shared" si="12"/>
        <v>-809453.08516479982</v>
      </c>
      <c r="M48" s="11">
        <f t="shared" si="9"/>
        <v>38</v>
      </c>
      <c r="N48" s="11">
        <f t="shared" si="10"/>
        <v>809453.08516479982</v>
      </c>
      <c r="O48" s="11">
        <f t="shared" si="18"/>
        <v>-49502.611484331777</v>
      </c>
    </row>
    <row r="49" spans="1:15" x14ac:dyDescent="0.2">
      <c r="A49" s="40"/>
      <c r="B49" s="13">
        <f t="shared" si="13"/>
        <v>39</v>
      </c>
      <c r="C49" s="11">
        <f t="shared" si="11"/>
        <v>60</v>
      </c>
      <c r="D49" s="14">
        <f t="shared" si="19"/>
        <v>11</v>
      </c>
      <c r="E49" s="12">
        <f>VLOOKUP(C49,'IALM 2012-2014'!$A$4:$C$117,3,FALSE)</f>
        <v>0.98883799999999999</v>
      </c>
      <c r="F49" s="12">
        <f t="shared" si="6"/>
        <v>1.1162000000000005E-2</v>
      </c>
      <c r="G49" s="11">
        <f t="shared" si="14"/>
        <v>4.4400731038955774</v>
      </c>
      <c r="H49" s="11">
        <f t="shared" si="15"/>
        <v>0.12337287788695364</v>
      </c>
      <c r="I49" s="11">
        <f t="shared" si="16"/>
        <v>1233728.7788695365</v>
      </c>
      <c r="J49" s="11">
        <f t="shared" si="20"/>
        <v>232856.17900035801</v>
      </c>
      <c r="K49" s="11">
        <f t="shared" si="17"/>
        <v>657755.66711234325</v>
      </c>
      <c r="L49" s="11">
        <f t="shared" si="12"/>
        <v>-808829.29075755132</v>
      </c>
      <c r="M49" s="11">
        <f t="shared" si="9"/>
        <v>39</v>
      </c>
      <c r="N49" s="11">
        <f t="shared" si="10"/>
        <v>808829.29075755132</v>
      </c>
      <c r="O49" s="11">
        <f t="shared" si="18"/>
        <v>-57192.611484332476</v>
      </c>
    </row>
    <row r="50" spans="1:15" x14ac:dyDescent="0.2">
      <c r="A50" s="40"/>
      <c r="B50" s="13">
        <f t="shared" si="13"/>
        <v>40</v>
      </c>
      <c r="C50" s="11">
        <f t="shared" si="11"/>
        <v>61</v>
      </c>
      <c r="D50" s="14">
        <f t="shared" si="19"/>
        <v>10</v>
      </c>
      <c r="E50" s="12">
        <f>VLOOKUP(C50,'IALM 2012-2014'!$A$4:$C$117,3,FALSE)</f>
        <v>0.98803099999999999</v>
      </c>
      <c r="F50" s="12">
        <f t="shared" si="6"/>
        <v>1.1969000000000007E-2</v>
      </c>
      <c r="G50" s="11">
        <f t="shared" si="14"/>
        <v>4.1395322177043727</v>
      </c>
      <c r="H50" s="11">
        <f t="shared" si="15"/>
        <v>0.11971578942283906</v>
      </c>
      <c r="I50" s="11">
        <f t="shared" si="16"/>
        <v>1197157.8942283907</v>
      </c>
      <c r="J50" s="11">
        <f t="shared" si="20"/>
        <v>217094.54608254303</v>
      </c>
      <c r="K50" s="11">
        <f t="shared" si="17"/>
        <v>613233.32109110546</v>
      </c>
      <c r="L50" s="11">
        <f t="shared" si="12"/>
        <v>-801019.11921982816</v>
      </c>
      <c r="M50" s="11">
        <f t="shared" si="9"/>
        <v>40</v>
      </c>
      <c r="N50" s="11">
        <f t="shared" si="10"/>
        <v>801019.11921982816</v>
      </c>
      <c r="O50" s="11">
        <f t="shared" si="18"/>
        <v>-65262.61148433201</v>
      </c>
    </row>
    <row r="51" spans="1:15" x14ac:dyDescent="0.2">
      <c r="A51" s="40"/>
      <c r="B51" s="13">
        <f t="shared" si="13"/>
        <v>41</v>
      </c>
      <c r="C51" s="11">
        <f t="shared" si="11"/>
        <v>62</v>
      </c>
      <c r="D51" s="14">
        <f t="shared" si="19"/>
        <v>9</v>
      </c>
      <c r="E51" s="12">
        <f>VLOOKUP(C51,'IALM 2012-2014'!$A$4:$C$117,3,FALSE)</f>
        <v>0.98716899999999996</v>
      </c>
      <c r="F51" s="12">
        <f t="shared" si="6"/>
        <v>1.2831000000000037E-2</v>
      </c>
      <c r="G51" s="11">
        <f t="shared" si="14"/>
        <v>3.8235225702327065</v>
      </c>
      <c r="H51" s="11">
        <f t="shared" si="15"/>
        <v>0.11511033448746143</v>
      </c>
      <c r="I51" s="11">
        <f t="shared" si="16"/>
        <v>1151103.3448746144</v>
      </c>
      <c r="J51" s="11">
        <f t="shared" si="20"/>
        <v>200521.66601600958</v>
      </c>
      <c r="K51" s="11">
        <f t="shared" si="17"/>
        <v>566419.42149465613</v>
      </c>
      <c r="L51" s="11">
        <f t="shared" si="12"/>
        <v>-785205.58939596789</v>
      </c>
      <c r="M51" s="11">
        <f t="shared" ref="M51:M60" si="21">B51</f>
        <v>41</v>
      </c>
      <c r="N51" s="11">
        <f t="shared" ref="N51:N60" si="22">SUM(I51:J51)-K51</f>
        <v>785205.58939596789</v>
      </c>
      <c r="O51" s="11">
        <f t="shared" si="18"/>
        <v>-73882.611484332709</v>
      </c>
    </row>
    <row r="52" spans="1:15" x14ac:dyDescent="0.2">
      <c r="A52" s="40"/>
      <c r="B52" s="13">
        <f t="shared" si="13"/>
        <v>42</v>
      </c>
      <c r="C52" s="11">
        <f t="shared" si="11"/>
        <v>63</v>
      </c>
      <c r="D52" s="14">
        <f t="shared" si="19"/>
        <v>8</v>
      </c>
      <c r="E52" s="12">
        <f>VLOOKUP(C52,'IALM 2012-2014'!$A$4:$C$117,3,FALSE)</f>
        <v>0.98623499999999997</v>
      </c>
      <c r="F52" s="12">
        <f t="shared" si="6"/>
        <v>1.3765000000000027E-2</v>
      </c>
      <c r="G52" s="11">
        <f t="shared" si="14"/>
        <v>3.4907383626758364</v>
      </c>
      <c r="H52" s="11">
        <f t="shared" si="15"/>
        <v>0.10943906383996506</v>
      </c>
      <c r="I52" s="11">
        <f t="shared" si="16"/>
        <v>1094390.6383996506</v>
      </c>
      <c r="J52" s="11">
        <f t="shared" si="20"/>
        <v>183069.05719851807</v>
      </c>
      <c r="K52" s="11">
        <f t="shared" si="17"/>
        <v>517120.52633593138</v>
      </c>
      <c r="L52" s="11">
        <f t="shared" si="12"/>
        <v>-760339.16926223738</v>
      </c>
      <c r="M52" s="11">
        <f t="shared" si="21"/>
        <v>42</v>
      </c>
      <c r="N52" s="11">
        <f t="shared" si="22"/>
        <v>760339.16926223738</v>
      </c>
      <c r="O52" s="11">
        <f t="shared" si="18"/>
        <v>-83222.611484332592</v>
      </c>
    </row>
    <row r="53" spans="1:15" x14ac:dyDescent="0.2">
      <c r="A53" s="40"/>
      <c r="B53" s="13">
        <f t="shared" si="13"/>
        <v>43</v>
      </c>
      <c r="C53" s="11">
        <f t="shared" si="11"/>
        <v>64</v>
      </c>
      <c r="D53" s="14">
        <f t="shared" si="19"/>
        <v>7</v>
      </c>
      <c r="E53" s="12">
        <f>VLOOKUP(C53,'IALM 2012-2014'!$A$4:$C$117,3,FALSE)</f>
        <v>0.98520799999999997</v>
      </c>
      <c r="F53" s="12">
        <f t="shared" si="6"/>
        <v>1.4792000000000027E-2</v>
      </c>
      <c r="G53" s="11">
        <f t="shared" si="14"/>
        <v>3.1397438549733367</v>
      </c>
      <c r="H53" s="11">
        <f t="shared" si="15"/>
        <v>0.10255772410425842</v>
      </c>
      <c r="I53" s="11">
        <f t="shared" si="16"/>
        <v>1025577.2410425843</v>
      </c>
      <c r="J53" s="11">
        <f t="shared" si="20"/>
        <v>164661.42335978523</v>
      </c>
      <c r="K53" s="11">
        <f t="shared" si="17"/>
        <v>465123.94403550273</v>
      </c>
      <c r="L53" s="11">
        <f t="shared" si="12"/>
        <v>-725114.72036686668</v>
      </c>
      <c r="M53" s="11">
        <f t="shared" si="21"/>
        <v>43</v>
      </c>
      <c r="N53" s="11">
        <f t="shared" si="22"/>
        <v>725114.72036686668</v>
      </c>
      <c r="O53" s="11">
        <f t="shared" si="18"/>
        <v>-93492.611484332709</v>
      </c>
    </row>
    <row r="54" spans="1:15" x14ac:dyDescent="0.2">
      <c r="A54" s="40"/>
      <c r="B54" s="13">
        <f t="shared" si="13"/>
        <v>44</v>
      </c>
      <c r="C54" s="11">
        <f t="shared" si="11"/>
        <v>65</v>
      </c>
      <c r="D54" s="14">
        <f t="shared" si="19"/>
        <v>6</v>
      </c>
      <c r="E54" s="12">
        <f>VLOOKUP(C54,'IALM 2012-2014'!$A$4:$C$117,3,FALSE)</f>
        <v>0.98406799999999994</v>
      </c>
      <c r="F54" s="12">
        <f t="shared" si="6"/>
        <v>1.5932000000000057E-2</v>
      </c>
      <c r="G54" s="11">
        <f t="shared" si="14"/>
        <v>2.768939196313879</v>
      </c>
      <c r="H54" s="11">
        <f t="shared" si="15"/>
        <v>9.4288323186039219E-2</v>
      </c>
      <c r="I54" s="11">
        <f t="shared" si="16"/>
        <v>942883.23186039214</v>
      </c>
      <c r="J54" s="11">
        <f t="shared" si="20"/>
        <v>145214.8615688954</v>
      </c>
      <c r="K54" s="11">
        <f t="shared" si="17"/>
        <v>410192.67152764084</v>
      </c>
      <c r="L54" s="11">
        <f t="shared" si="12"/>
        <v>-677905.42190164654</v>
      </c>
      <c r="M54" s="11">
        <f t="shared" si="21"/>
        <v>44</v>
      </c>
      <c r="N54" s="11">
        <f t="shared" si="22"/>
        <v>677905.42190164654</v>
      </c>
      <c r="O54" s="11">
        <f t="shared" si="18"/>
        <v>-104892.61148433248</v>
      </c>
    </row>
    <row r="55" spans="1:15" x14ac:dyDescent="0.2">
      <c r="A55" s="40"/>
      <c r="B55" s="13">
        <f t="shared" si="13"/>
        <v>45</v>
      </c>
      <c r="C55" s="11">
        <f t="shared" si="11"/>
        <v>66</v>
      </c>
      <c r="D55" s="14">
        <f t="shared" si="19"/>
        <v>5</v>
      </c>
      <c r="E55" s="12">
        <f>VLOOKUP(C55,'IALM 2012-2014'!$A$4:$C$117,3,FALSE)</f>
        <v>0.98279399999999995</v>
      </c>
      <c r="F55" s="12">
        <f t="shared" si="6"/>
        <v>1.7206000000000055E-2</v>
      </c>
      <c r="G55" s="11">
        <f t="shared" si="14"/>
        <v>2.3764985307210202</v>
      </c>
      <c r="H55" s="11">
        <f t="shared" si="15"/>
        <v>8.4415649472740842E-2</v>
      </c>
      <c r="I55" s="11">
        <f t="shared" si="16"/>
        <v>844156.4947274084</v>
      </c>
      <c r="J55" s="11">
        <f t="shared" si="20"/>
        <v>124633.61622990888</v>
      </c>
      <c r="K55" s="11">
        <f t="shared" si="17"/>
        <v>352056.22517666343</v>
      </c>
      <c r="L55" s="11">
        <f t="shared" si="12"/>
        <v>-616733.88578065392</v>
      </c>
      <c r="M55" s="11">
        <f t="shared" si="21"/>
        <v>45</v>
      </c>
      <c r="N55" s="11">
        <f t="shared" si="22"/>
        <v>616733.88578065392</v>
      </c>
      <c r="O55" s="11">
        <f t="shared" si="18"/>
        <v>-117632.61148433271</v>
      </c>
    </row>
    <row r="56" spans="1:15" x14ac:dyDescent="0.2">
      <c r="A56" s="40"/>
      <c r="B56" s="13">
        <f t="shared" si="13"/>
        <v>46</v>
      </c>
      <c r="C56" s="11">
        <f t="shared" si="11"/>
        <v>67</v>
      </c>
      <c r="D56" s="14">
        <f t="shared" si="19"/>
        <v>4</v>
      </c>
      <c r="E56" s="12">
        <f>VLOOKUP(C56,'IALM 2012-2014'!$A$4:$C$117,3,FALSE)</f>
        <v>0.98136500000000004</v>
      </c>
      <c r="F56" s="12">
        <f t="shared" si="6"/>
        <v>1.8634999999999957E-2</v>
      </c>
      <c r="G56" s="11">
        <f t="shared" si="14"/>
        <v>1.9603024207077693</v>
      </c>
      <c r="H56" s="11">
        <f t="shared" si="15"/>
        <v>7.2680980903808784E-2</v>
      </c>
      <c r="I56" s="11">
        <f t="shared" si="16"/>
        <v>726809.80903808784</v>
      </c>
      <c r="J56" s="11">
        <f t="shared" si="20"/>
        <v>102806.53509300841</v>
      </c>
      <c r="K56" s="11">
        <f t="shared" si="17"/>
        <v>290400.62996784947</v>
      </c>
      <c r="L56" s="11">
        <f t="shared" si="12"/>
        <v>-539215.7141632468</v>
      </c>
      <c r="M56" s="11">
        <f t="shared" si="21"/>
        <v>46</v>
      </c>
      <c r="N56" s="11">
        <f t="shared" si="22"/>
        <v>539215.7141632468</v>
      </c>
      <c r="O56" s="11">
        <f t="shared" si="18"/>
        <v>-131922.61148433184</v>
      </c>
    </row>
    <row r="57" spans="1:15" x14ac:dyDescent="0.2">
      <c r="A57" s="40"/>
      <c r="B57" s="13">
        <f t="shared" si="13"/>
        <v>47</v>
      </c>
      <c r="C57" s="11">
        <f t="shared" si="11"/>
        <v>68</v>
      </c>
      <c r="D57" s="14">
        <f t="shared" si="19"/>
        <v>3</v>
      </c>
      <c r="E57" s="12">
        <f>VLOOKUP(C57,'IALM 2012-2014'!$A$4:$C$117,3,FALSE)</f>
        <v>0.97975999999999996</v>
      </c>
      <c r="F57" s="12">
        <f t="shared" si="6"/>
        <v>2.0240000000000036E-2</v>
      </c>
      <c r="G57" s="11">
        <f t="shared" si="14"/>
        <v>1.5178527273167044</v>
      </c>
      <c r="H57" s="11">
        <f t="shared" si="15"/>
        <v>5.877530781003934E-2</v>
      </c>
      <c r="I57" s="11">
        <f t="shared" si="16"/>
        <v>587753.07810039341</v>
      </c>
      <c r="J57" s="11">
        <f t="shared" si="20"/>
        <v>79602.605204437292</v>
      </c>
      <c r="K57" s="11">
        <f t="shared" si="17"/>
        <v>224855.80977451598</v>
      </c>
      <c r="L57" s="11">
        <f t="shared" si="12"/>
        <v>-442499.87353031471</v>
      </c>
      <c r="M57" s="11">
        <f t="shared" si="21"/>
        <v>47</v>
      </c>
      <c r="N57" s="11">
        <f t="shared" si="22"/>
        <v>442499.87353031471</v>
      </c>
      <c r="O57" s="11">
        <f t="shared" si="18"/>
        <v>-147972.61148433259</v>
      </c>
    </row>
    <row r="58" spans="1:15" x14ac:dyDescent="0.2">
      <c r="A58" s="40"/>
      <c r="B58" s="13">
        <f t="shared" si="13"/>
        <v>48</v>
      </c>
      <c r="C58" s="11">
        <f t="shared" si="11"/>
        <v>69</v>
      </c>
      <c r="D58" s="14">
        <f t="shared" si="19"/>
        <v>2</v>
      </c>
      <c r="E58" s="12">
        <f>VLOOKUP(C58,'IALM 2012-2014'!$A$4:$C$117,3,FALSE)</f>
        <v>0.97796000000000005</v>
      </c>
      <c r="F58" s="12">
        <f t="shared" si="6"/>
        <v>2.2039999999999949E-2</v>
      </c>
      <c r="G58" s="11">
        <f t="shared" si="14"/>
        <v>1.0461698412698415</v>
      </c>
      <c r="H58" s="11">
        <f t="shared" si="15"/>
        <v>4.2330849596371845E-2</v>
      </c>
      <c r="I58" s="11">
        <f t="shared" si="16"/>
        <v>423308.49596371845</v>
      </c>
      <c r="J58" s="11">
        <f t="shared" si="20"/>
        <v>54865.563274121159</v>
      </c>
      <c r="K58" s="11">
        <f t="shared" si="17"/>
        <v>154980.36310562564</v>
      </c>
      <c r="L58" s="11">
        <f t="shared" si="12"/>
        <v>-323193.69613221393</v>
      </c>
      <c r="M58" s="11">
        <f t="shared" si="21"/>
        <v>48</v>
      </c>
      <c r="N58" s="11">
        <f t="shared" si="22"/>
        <v>323193.69613221393</v>
      </c>
      <c r="O58" s="11">
        <f t="shared" si="18"/>
        <v>-165972.61148433154</v>
      </c>
    </row>
    <row r="59" spans="1:15" x14ac:dyDescent="0.2">
      <c r="A59" s="40"/>
      <c r="B59" s="13">
        <f t="shared" si="13"/>
        <v>49</v>
      </c>
      <c r="C59" s="11">
        <f t="shared" si="11"/>
        <v>70</v>
      </c>
      <c r="D59" s="14">
        <f t="shared" si="19"/>
        <v>1</v>
      </c>
      <c r="E59" s="12">
        <f>VLOOKUP(C59,'IALM 2012-2014'!$A$4:$C$117,3,FALSE)</f>
        <v>0.97594199999999998</v>
      </c>
      <c r="F59" s="12">
        <f t="shared" si="6"/>
        <v>2.4058000000000024E-2</v>
      </c>
      <c r="G59" s="11">
        <f t="shared" si="14"/>
        <v>0.54166666666666674</v>
      </c>
      <c r="H59" s="11">
        <f t="shared" si="15"/>
        <v>2.2912380952380972E-2</v>
      </c>
      <c r="I59" s="11">
        <f t="shared" si="16"/>
        <v>229123.80952380973</v>
      </c>
      <c r="J59" s="11">
        <f t="shared" si="20"/>
        <v>28407.286848767832</v>
      </c>
      <c r="K59" s="11">
        <f t="shared" si="17"/>
        <v>80242.894958927645</v>
      </c>
      <c r="L59" s="11">
        <f t="shared" si="12"/>
        <v>-177288.20141364992</v>
      </c>
      <c r="M59" s="11">
        <f t="shared" si="21"/>
        <v>49</v>
      </c>
      <c r="N59" s="11">
        <f t="shared" si="22"/>
        <v>177288.20141364992</v>
      </c>
      <c r="O59" s="11">
        <f t="shared" si="18"/>
        <v>-186152.61148433242</v>
      </c>
    </row>
    <row r="60" spans="1:15" x14ac:dyDescent="0.2">
      <c r="A60" s="40"/>
      <c r="B60" s="13">
        <f t="shared" si="13"/>
        <v>50</v>
      </c>
      <c r="C60" s="11">
        <f t="shared" si="11"/>
        <v>71</v>
      </c>
      <c r="D60" s="14">
        <f t="shared" si="19"/>
        <v>0</v>
      </c>
      <c r="E60" s="12">
        <f>VLOOKUP(C60,'IALM 2012-2014'!$A$4:$C$117,3,FALSE)</f>
        <v>0.97368600000000005</v>
      </c>
      <c r="F60" s="12">
        <f t="shared" si="6"/>
        <v>2.6313999999999949E-2</v>
      </c>
      <c r="G60" s="11">
        <v>0</v>
      </c>
      <c r="H60" s="11">
        <v>0</v>
      </c>
      <c r="I60" s="11">
        <f t="shared" si="16"/>
        <v>0</v>
      </c>
      <c r="J60" s="11">
        <f t="shared" si="20"/>
        <v>0</v>
      </c>
      <c r="K60" s="11">
        <f t="shared" si="17"/>
        <v>0</v>
      </c>
      <c r="L60" s="11">
        <f t="shared" si="12"/>
        <v>0</v>
      </c>
      <c r="M60" s="11">
        <f t="shared" si="21"/>
        <v>50</v>
      </c>
      <c r="N60" s="11">
        <f t="shared" si="22"/>
        <v>0</v>
      </c>
      <c r="O60" s="11">
        <f>(R61*E60)-(N60*(1+i))</f>
        <v>0</v>
      </c>
    </row>
    <row r="61" spans="1:15" x14ac:dyDescent="0.2">
      <c r="A61" s="40"/>
      <c r="B61" s="40"/>
      <c r="C61" s="40"/>
      <c r="D61" s="40"/>
      <c r="F61" s="6"/>
      <c r="H61" s="7"/>
    </row>
    <row r="62" spans="1:15" x14ac:dyDescent="0.2">
      <c r="A62" s="40"/>
      <c r="B62" s="40"/>
      <c r="C62" s="40"/>
      <c r="D62" s="40"/>
      <c r="F62" s="6"/>
      <c r="H62" s="7"/>
    </row>
    <row r="63" spans="1:15" x14ac:dyDescent="0.2">
      <c r="A63" s="40"/>
      <c r="B63" s="40"/>
      <c r="C63" s="40"/>
      <c r="D63" s="40"/>
      <c r="F63" s="6"/>
      <c r="H63" s="7"/>
    </row>
    <row r="64" spans="1:15" x14ac:dyDescent="0.2">
      <c r="A64" s="40"/>
      <c r="B64" s="40"/>
      <c r="C64" s="40"/>
      <c r="D64" s="40"/>
      <c r="F64" s="6"/>
      <c r="H64" s="7"/>
    </row>
    <row r="65" spans="1:8" x14ac:dyDescent="0.2">
      <c r="A65" s="40"/>
      <c r="B65" s="40"/>
      <c r="C65" s="40"/>
      <c r="D65" s="40"/>
      <c r="F65" s="6"/>
      <c r="H65" s="7"/>
    </row>
    <row r="66" spans="1:8" x14ac:dyDescent="0.2">
      <c r="A66" s="40"/>
      <c r="B66" s="40"/>
      <c r="C66" s="40"/>
      <c r="D66" s="40"/>
      <c r="F66" s="6"/>
      <c r="H66" s="7"/>
    </row>
    <row r="67" spans="1:8" x14ac:dyDescent="0.2">
      <c r="A67" s="40"/>
      <c r="B67" s="40"/>
      <c r="C67" s="40"/>
      <c r="D67" s="40"/>
      <c r="F67" s="6"/>
      <c r="H67" s="7"/>
    </row>
    <row r="68" spans="1:8" x14ac:dyDescent="0.2">
      <c r="A68" s="40"/>
      <c r="B68" s="40"/>
      <c r="C68" s="40"/>
      <c r="D68" s="40"/>
      <c r="F68" s="6"/>
      <c r="H68" s="7"/>
    </row>
    <row r="69" spans="1:8" x14ac:dyDescent="0.2">
      <c r="A69" s="40"/>
      <c r="B69" s="40"/>
      <c r="C69" s="40"/>
      <c r="D69" s="40"/>
      <c r="E69" s="7"/>
      <c r="F69" s="6"/>
      <c r="H69" s="7"/>
    </row>
    <row r="70" spans="1:8" x14ac:dyDescent="0.2">
      <c r="A70" s="40"/>
      <c r="B70" s="40"/>
      <c r="C70" s="40"/>
      <c r="D70" s="40"/>
      <c r="F70" s="6"/>
      <c r="H70" s="7"/>
    </row>
    <row r="71" spans="1:8" x14ac:dyDescent="0.2">
      <c r="A71" s="40"/>
      <c r="B71" s="40"/>
      <c r="C71" s="40"/>
      <c r="D71" s="40"/>
      <c r="F71" s="6"/>
      <c r="H71" s="7"/>
    </row>
    <row r="72" spans="1:8" x14ac:dyDescent="0.2">
      <c r="A72" s="40"/>
      <c r="B72" s="40"/>
      <c r="C72" s="40"/>
      <c r="D72" s="40"/>
      <c r="F72" s="6"/>
      <c r="H72" s="7"/>
    </row>
    <row r="73" spans="1:8" x14ac:dyDescent="0.2">
      <c r="A73" s="40"/>
      <c r="B73" s="40"/>
      <c r="C73" s="40"/>
      <c r="D73" s="40"/>
      <c r="F73" s="6"/>
      <c r="H73" s="7"/>
    </row>
    <row r="74" spans="1:8" x14ac:dyDescent="0.2">
      <c r="A74" s="40"/>
      <c r="B74" s="40"/>
      <c r="C74" s="40"/>
      <c r="D74" s="40"/>
      <c r="F74" s="6"/>
      <c r="H74" s="7"/>
    </row>
    <row r="75" spans="1:8" x14ac:dyDescent="0.2">
      <c r="A75" s="40"/>
      <c r="B75" s="40"/>
      <c r="C75" s="40"/>
      <c r="D75" s="40"/>
      <c r="F75" s="6"/>
      <c r="H75" s="7"/>
    </row>
    <row r="76" spans="1:8" x14ac:dyDescent="0.2">
      <c r="A76" s="40"/>
      <c r="B76" s="40"/>
      <c r="C76" s="40"/>
      <c r="D76" s="40"/>
      <c r="F76" s="6"/>
      <c r="H76" s="7"/>
    </row>
    <row r="77" spans="1:8" x14ac:dyDescent="0.2">
      <c r="A77" s="40"/>
      <c r="B77" s="40"/>
      <c r="C77" s="40"/>
      <c r="D77" s="40"/>
      <c r="F77" s="6"/>
      <c r="H77" s="7"/>
    </row>
    <row r="78" spans="1:8" x14ac:dyDescent="0.2">
      <c r="A78" s="40"/>
      <c r="B78" s="40"/>
      <c r="C78" s="40"/>
      <c r="D78" s="40"/>
      <c r="F78" s="6"/>
      <c r="H78" s="7"/>
    </row>
    <row r="79" spans="1:8" x14ac:dyDescent="0.2">
      <c r="A79" s="40"/>
      <c r="B79" s="40"/>
      <c r="C79" s="40"/>
      <c r="D79" s="40"/>
      <c r="F79" s="6"/>
      <c r="H79" s="7"/>
    </row>
    <row r="80" spans="1:8" x14ac:dyDescent="0.2">
      <c r="A80" s="40"/>
      <c r="B80" s="40"/>
      <c r="C80" s="40"/>
      <c r="D80" s="40"/>
      <c r="F80" s="6"/>
      <c r="H80" s="7"/>
    </row>
    <row r="81" spans="1:8" x14ac:dyDescent="0.2">
      <c r="A81" s="40"/>
      <c r="B81" s="40"/>
      <c r="C81" s="40"/>
      <c r="D81" s="40"/>
      <c r="F81" s="6"/>
      <c r="H81" s="7"/>
    </row>
    <row r="82" spans="1:8" x14ac:dyDescent="0.2">
      <c r="A82" s="40"/>
      <c r="B82" s="40"/>
      <c r="C82" s="40"/>
      <c r="D82" s="40"/>
      <c r="F82" s="6"/>
      <c r="H82" s="7"/>
    </row>
    <row r="83" spans="1:8" x14ac:dyDescent="0.2">
      <c r="A83" s="40"/>
      <c r="B83" s="40"/>
      <c r="C83" s="40"/>
      <c r="D83" s="40"/>
      <c r="F83" s="6"/>
      <c r="H83" s="7"/>
    </row>
    <row r="84" spans="1:8" x14ac:dyDescent="0.2">
      <c r="A84" s="40"/>
      <c r="B84" s="40"/>
      <c r="C84" s="40"/>
      <c r="D84" s="40"/>
      <c r="F84" s="6"/>
      <c r="H84" s="7"/>
    </row>
    <row r="85" spans="1:8" x14ac:dyDescent="0.2">
      <c r="A85" s="40"/>
      <c r="B85" s="40"/>
      <c r="C85" s="40"/>
      <c r="D85" s="40"/>
      <c r="F85" s="6"/>
      <c r="H85" s="7"/>
    </row>
    <row r="86" spans="1:8" x14ac:dyDescent="0.2">
      <c r="A86" s="40"/>
      <c r="B86" s="40"/>
      <c r="C86" s="40"/>
      <c r="D86" s="40"/>
      <c r="F86" s="6"/>
      <c r="H86" s="7"/>
    </row>
    <row r="87" spans="1:8" x14ac:dyDescent="0.2">
      <c r="A87" s="40"/>
      <c r="B87" s="40"/>
      <c r="C87" s="40"/>
      <c r="D87" s="40"/>
      <c r="F87" s="6"/>
      <c r="H87" s="7"/>
    </row>
    <row r="88" spans="1:8" x14ac:dyDescent="0.2">
      <c r="A88" s="40"/>
      <c r="B88" s="40"/>
      <c r="C88" s="40"/>
      <c r="D88" s="40"/>
      <c r="F88" s="6"/>
      <c r="H88" s="7"/>
    </row>
    <row r="89" spans="1:8" x14ac:dyDescent="0.2">
      <c r="A89" s="40"/>
      <c r="B89" s="40"/>
      <c r="C89" s="40"/>
      <c r="D89" s="40"/>
      <c r="F89" s="6"/>
      <c r="H89" s="7"/>
    </row>
    <row r="90" spans="1:8" x14ac:dyDescent="0.2">
      <c r="A90" s="40"/>
      <c r="B90" s="40"/>
      <c r="C90" s="40"/>
      <c r="D90" s="40"/>
      <c r="F90" s="6"/>
      <c r="H90" s="7"/>
    </row>
    <row r="91" spans="1:8" x14ac:dyDescent="0.2">
      <c r="A91" s="40"/>
      <c r="B91" s="40"/>
      <c r="C91" s="40"/>
      <c r="D91" s="40"/>
      <c r="F91" s="6"/>
      <c r="H91" s="7"/>
    </row>
    <row r="92" spans="1:8" x14ac:dyDescent="0.2">
      <c r="A92" s="40"/>
      <c r="B92" s="40"/>
      <c r="C92" s="40"/>
      <c r="D92" s="40"/>
      <c r="F92" s="6"/>
      <c r="H92" s="7"/>
    </row>
    <row r="93" spans="1:8" x14ac:dyDescent="0.2">
      <c r="A93" s="40"/>
      <c r="B93" s="40"/>
      <c r="C93" s="40"/>
      <c r="D93" s="40"/>
      <c r="E93" s="7"/>
      <c r="F93" s="6"/>
      <c r="H93" s="7"/>
    </row>
    <row r="94" spans="1:8" x14ac:dyDescent="0.2">
      <c r="A94" s="40"/>
      <c r="B94" s="40"/>
      <c r="C94" s="40"/>
      <c r="D94" s="40"/>
      <c r="F94" s="6"/>
      <c r="H94" s="7"/>
    </row>
    <row r="95" spans="1:8" x14ac:dyDescent="0.2">
      <c r="A95" s="40"/>
      <c r="B95" s="40"/>
      <c r="C95" s="40"/>
      <c r="D95" s="40"/>
      <c r="F95" s="6"/>
      <c r="H95" s="7"/>
    </row>
    <row r="96" spans="1:8" x14ac:dyDescent="0.2">
      <c r="A96" s="40"/>
      <c r="B96" s="40"/>
      <c r="C96" s="40"/>
      <c r="D96" s="40"/>
      <c r="E96" s="7"/>
      <c r="F96" s="6"/>
      <c r="H96" s="7"/>
    </row>
    <row r="97" spans="1:8" x14ac:dyDescent="0.2">
      <c r="A97" s="40"/>
      <c r="B97" s="40"/>
      <c r="C97" s="40"/>
      <c r="D97" s="40"/>
      <c r="F97" s="6"/>
      <c r="H97" s="7"/>
    </row>
    <row r="98" spans="1:8" x14ac:dyDescent="0.2">
      <c r="A98" s="40"/>
      <c r="B98" s="40"/>
      <c r="C98" s="40"/>
      <c r="D98" s="40"/>
      <c r="F98" s="6"/>
      <c r="H98" s="7"/>
    </row>
    <row r="99" spans="1:8" x14ac:dyDescent="0.2">
      <c r="A99" s="40"/>
      <c r="B99" s="40"/>
      <c r="C99" s="40"/>
      <c r="D99" s="40"/>
      <c r="F99" s="6"/>
      <c r="H99" s="7"/>
    </row>
    <row r="100" spans="1:8" x14ac:dyDescent="0.2">
      <c r="A100" s="40"/>
      <c r="B100" s="40"/>
      <c r="C100" s="40"/>
      <c r="D100" s="40"/>
      <c r="F100" s="6"/>
      <c r="H100" s="7"/>
    </row>
    <row r="101" spans="1:8" x14ac:dyDescent="0.2">
      <c r="A101" s="40"/>
      <c r="B101" s="40"/>
      <c r="C101" s="40"/>
      <c r="D101" s="40"/>
      <c r="F101" s="6"/>
      <c r="H101" s="7"/>
    </row>
    <row r="102" spans="1:8" x14ac:dyDescent="0.2">
      <c r="A102" s="40"/>
      <c r="B102" s="40"/>
      <c r="C102" s="40"/>
      <c r="D102" s="40"/>
      <c r="F102" s="6"/>
      <c r="H102" s="7"/>
    </row>
    <row r="103" spans="1:8" x14ac:dyDescent="0.2">
      <c r="A103" s="40"/>
      <c r="B103" s="40"/>
      <c r="C103" s="40"/>
      <c r="D103" s="40"/>
      <c r="F103" s="6"/>
      <c r="H103" s="7"/>
    </row>
    <row r="104" spans="1:8" x14ac:dyDescent="0.2">
      <c r="A104" s="40"/>
      <c r="B104" s="40"/>
      <c r="C104" s="40"/>
      <c r="D104" s="40"/>
      <c r="F104" s="6"/>
      <c r="H104" s="7"/>
    </row>
    <row r="105" spans="1:8" x14ac:dyDescent="0.2">
      <c r="A105" s="40"/>
      <c r="B105" s="40"/>
      <c r="C105" s="40"/>
      <c r="D105" s="40"/>
      <c r="F105" s="6"/>
      <c r="H105" s="7"/>
    </row>
    <row r="106" spans="1:8" x14ac:dyDescent="0.2">
      <c r="A106" s="40"/>
      <c r="B106" s="40"/>
      <c r="C106" s="40"/>
      <c r="D106" s="40"/>
      <c r="F106" s="6"/>
      <c r="H106" s="7"/>
    </row>
    <row r="107" spans="1:8" x14ac:dyDescent="0.2">
      <c r="A107" s="40"/>
      <c r="B107" s="40"/>
      <c r="C107" s="40"/>
      <c r="D107" s="40"/>
      <c r="F107" s="6"/>
      <c r="H107" s="7"/>
    </row>
    <row r="108" spans="1:8" x14ac:dyDescent="0.2">
      <c r="A108" s="40"/>
      <c r="B108" s="40"/>
      <c r="C108" s="40"/>
      <c r="D108" s="40"/>
      <c r="F108" s="6"/>
      <c r="H108" s="7"/>
    </row>
    <row r="109" spans="1:8" x14ac:dyDescent="0.2">
      <c r="A109" s="40"/>
      <c r="B109" s="40"/>
      <c r="C109" s="40"/>
      <c r="D109" s="40"/>
      <c r="F109" s="6"/>
      <c r="H109" s="7"/>
    </row>
    <row r="110" spans="1:8" x14ac:dyDescent="0.2">
      <c r="A110" s="40"/>
      <c r="B110" s="40"/>
      <c r="C110" s="40"/>
      <c r="D110" s="40"/>
      <c r="F110" s="6"/>
      <c r="H110" s="7"/>
    </row>
    <row r="111" spans="1:8" x14ac:dyDescent="0.2">
      <c r="A111" s="40"/>
      <c r="B111" s="40"/>
      <c r="C111" s="40"/>
      <c r="D111" s="40"/>
      <c r="F111" s="6"/>
      <c r="H111" s="7"/>
    </row>
    <row r="112" spans="1:8" x14ac:dyDescent="0.2">
      <c r="A112" s="40"/>
      <c r="B112" s="40"/>
      <c r="C112" s="40"/>
      <c r="D112" s="40"/>
      <c r="F112" s="6"/>
      <c r="H112" s="7"/>
    </row>
    <row r="113" spans="1:8" x14ac:dyDescent="0.2">
      <c r="A113" s="40"/>
      <c r="B113" s="40"/>
      <c r="C113" s="40"/>
      <c r="D113" s="40"/>
      <c r="F113" s="6"/>
      <c r="H113" s="7"/>
    </row>
    <row r="114" spans="1:8" x14ac:dyDescent="0.2">
      <c r="A114" s="40"/>
      <c r="B114" s="40"/>
      <c r="C114" s="40"/>
      <c r="D114" s="40"/>
      <c r="F114" s="6"/>
      <c r="H114" s="7"/>
    </row>
    <row r="115" spans="1:8" x14ac:dyDescent="0.2">
      <c r="A115" s="40"/>
      <c r="B115" s="40"/>
      <c r="C115" s="40"/>
      <c r="D115" s="40"/>
      <c r="F115" s="6"/>
      <c r="H115" s="7"/>
    </row>
    <row r="116" spans="1:8" x14ac:dyDescent="0.2">
      <c r="A116" s="40"/>
      <c r="B116" s="40"/>
      <c r="C116" s="40"/>
      <c r="D116" s="40"/>
      <c r="F116" s="6"/>
      <c r="H116" s="7"/>
    </row>
    <row r="117" spans="1:8" x14ac:dyDescent="0.2">
      <c r="A117" s="40"/>
      <c r="B117" s="40"/>
      <c r="C117" s="40"/>
      <c r="D117" s="40"/>
      <c r="F117" s="6"/>
      <c r="H117" s="7"/>
    </row>
    <row r="118" spans="1:8" x14ac:dyDescent="0.2">
      <c r="A118" s="40"/>
      <c r="B118" s="40"/>
      <c r="C118" s="40"/>
      <c r="D118" s="40"/>
      <c r="F118" s="6"/>
      <c r="H118" s="7"/>
    </row>
    <row r="119" spans="1:8" x14ac:dyDescent="0.2">
      <c r="A119" s="40"/>
      <c r="B119" s="40"/>
      <c r="C119" s="40"/>
      <c r="D119" s="40"/>
      <c r="F119" s="6"/>
      <c r="H119" s="7"/>
    </row>
    <row r="120" spans="1:8" x14ac:dyDescent="0.2">
      <c r="A120" s="40"/>
      <c r="B120" s="40"/>
      <c r="C120" s="40"/>
      <c r="D120" s="40"/>
      <c r="F120" s="6"/>
      <c r="H120" s="7"/>
    </row>
    <row r="121" spans="1:8" x14ac:dyDescent="0.2">
      <c r="A121" s="40"/>
      <c r="B121" s="40"/>
      <c r="C121" s="40"/>
      <c r="D121" s="40"/>
      <c r="F121" s="6"/>
      <c r="H121" s="7"/>
    </row>
    <row r="122" spans="1:8" x14ac:dyDescent="0.2">
      <c r="A122" s="40"/>
      <c r="B122" s="40"/>
      <c r="C122" s="40"/>
      <c r="D122" s="40"/>
      <c r="F122" s="6"/>
      <c r="H122" s="7"/>
    </row>
    <row r="123" spans="1:8" x14ac:dyDescent="0.2">
      <c r="A123" s="40"/>
      <c r="B123" s="40"/>
      <c r="C123" s="40"/>
      <c r="D123" s="40"/>
      <c r="F123" s="6"/>
      <c r="H123" s="7"/>
    </row>
    <row r="124" spans="1:8" x14ac:dyDescent="0.2">
      <c r="A124" s="40"/>
      <c r="B124" s="40"/>
      <c r="C124" s="40"/>
      <c r="D124" s="40"/>
      <c r="F124" s="6"/>
      <c r="H124" s="7"/>
    </row>
    <row r="125" spans="1:8" x14ac:dyDescent="0.2">
      <c r="A125" s="40"/>
      <c r="B125" s="40"/>
      <c r="C125" s="40"/>
      <c r="D125" s="40"/>
      <c r="F125" s="6"/>
      <c r="H125" s="7"/>
    </row>
    <row r="126" spans="1:8" x14ac:dyDescent="0.2">
      <c r="A126" s="40"/>
      <c r="B126" s="40"/>
      <c r="C126" s="40"/>
      <c r="D126" s="40"/>
      <c r="F126" s="6"/>
      <c r="H126" s="7"/>
    </row>
    <row r="127" spans="1:8" x14ac:dyDescent="0.2">
      <c r="A127" s="40"/>
      <c r="B127" s="40"/>
      <c r="C127" s="40"/>
      <c r="D127" s="40"/>
      <c r="F127" s="6"/>
      <c r="H127" s="7"/>
    </row>
    <row r="128" spans="1:8" x14ac:dyDescent="0.2">
      <c r="A128" s="40"/>
      <c r="B128" s="40"/>
      <c r="C128" s="40"/>
      <c r="D128" s="40"/>
      <c r="F128" s="6"/>
      <c r="H128" s="7"/>
    </row>
    <row r="129" spans="1:8" x14ac:dyDescent="0.2">
      <c r="A129" s="40"/>
      <c r="B129" s="40"/>
      <c r="C129" s="40"/>
      <c r="D129" s="40"/>
      <c r="F129" s="6"/>
      <c r="H129" s="7"/>
    </row>
    <row r="130" spans="1:8" x14ac:dyDescent="0.2">
      <c r="A130" s="40"/>
      <c r="B130" s="40"/>
      <c r="C130" s="40"/>
      <c r="D130" s="40"/>
      <c r="F130" s="6"/>
      <c r="H130" s="7"/>
    </row>
    <row r="131" spans="1:8" x14ac:dyDescent="0.2">
      <c r="A131" s="40"/>
      <c r="B131" s="40"/>
      <c r="C131" s="40"/>
      <c r="D131" s="40"/>
      <c r="F131" s="6"/>
      <c r="H131" s="7"/>
    </row>
    <row r="132" spans="1:8" x14ac:dyDescent="0.2">
      <c r="A132" s="40"/>
      <c r="B132" s="40"/>
      <c r="C132" s="40"/>
      <c r="D132" s="40"/>
      <c r="F132" s="6"/>
      <c r="H132" s="7"/>
    </row>
    <row r="133" spans="1:8" x14ac:dyDescent="0.2">
      <c r="A133" s="40"/>
      <c r="B133" s="40"/>
      <c r="C133" s="40"/>
      <c r="D133" s="40"/>
      <c r="F133" s="6"/>
      <c r="H133" s="7"/>
    </row>
    <row r="134" spans="1:8" x14ac:dyDescent="0.2">
      <c r="A134" s="40"/>
      <c r="B134" s="40"/>
      <c r="C134" s="40"/>
      <c r="D134" s="40"/>
      <c r="F134" s="6"/>
      <c r="H134" s="7"/>
    </row>
    <row r="135" spans="1:8" x14ac:dyDescent="0.2">
      <c r="F135" s="6"/>
      <c r="H135" s="7"/>
    </row>
    <row r="136" spans="1:8" x14ac:dyDescent="0.2">
      <c r="F136" s="6"/>
      <c r="H136" s="7"/>
    </row>
    <row r="137" spans="1:8" x14ac:dyDescent="0.2">
      <c r="F137" s="6"/>
      <c r="H137" s="7"/>
    </row>
    <row r="138" spans="1:8" x14ac:dyDescent="0.2">
      <c r="F138" s="6"/>
      <c r="H138" s="7"/>
    </row>
    <row r="139" spans="1:8" x14ac:dyDescent="0.2">
      <c r="F139" s="6"/>
      <c r="H139" s="7"/>
    </row>
    <row r="140" spans="1:8" x14ac:dyDescent="0.2">
      <c r="F140" s="6"/>
      <c r="H140" s="7"/>
    </row>
    <row r="141" spans="1:8" x14ac:dyDescent="0.2">
      <c r="F141" s="6"/>
      <c r="H141" s="7"/>
    </row>
    <row r="142" spans="1:8" x14ac:dyDescent="0.2">
      <c r="F142" s="6"/>
      <c r="H142" s="7"/>
    </row>
    <row r="143" spans="1:8" x14ac:dyDescent="0.2">
      <c r="F143" s="6"/>
      <c r="H143" s="7"/>
    </row>
    <row r="144" spans="1:8" x14ac:dyDescent="0.2">
      <c r="F144" s="6"/>
      <c r="H144" s="7"/>
    </row>
    <row r="145" spans="6:8" x14ac:dyDescent="0.2">
      <c r="F145" s="6"/>
      <c r="H145" s="7"/>
    </row>
    <row r="146" spans="6:8" x14ac:dyDescent="0.2">
      <c r="F146" s="6"/>
      <c r="H146" s="7"/>
    </row>
    <row r="147" spans="6:8" x14ac:dyDescent="0.2">
      <c r="F147" s="6"/>
      <c r="H147" s="7"/>
    </row>
    <row r="148" spans="6:8" x14ac:dyDescent="0.2">
      <c r="F148" s="6"/>
      <c r="H148" s="7"/>
    </row>
    <row r="149" spans="6:8" x14ac:dyDescent="0.2">
      <c r="F149" s="6"/>
      <c r="H149" s="7"/>
    </row>
    <row r="150" spans="6:8" x14ac:dyDescent="0.2">
      <c r="F150" s="6"/>
      <c r="H150" s="7"/>
    </row>
    <row r="151" spans="6:8" x14ac:dyDescent="0.2">
      <c r="F151" s="6"/>
      <c r="H151" s="7"/>
    </row>
    <row r="152" spans="6:8" x14ac:dyDescent="0.2">
      <c r="F152" s="6"/>
      <c r="H152" s="7"/>
    </row>
    <row r="153" spans="6:8" x14ac:dyDescent="0.2">
      <c r="F153" s="6"/>
      <c r="H153" s="7"/>
    </row>
    <row r="154" spans="6:8" x14ac:dyDescent="0.2">
      <c r="F154" s="6"/>
      <c r="H154" s="7"/>
    </row>
    <row r="155" spans="6:8" x14ac:dyDescent="0.2">
      <c r="F155" s="6"/>
      <c r="H155" s="7"/>
    </row>
    <row r="156" spans="6:8" x14ac:dyDescent="0.2">
      <c r="F156" s="6"/>
      <c r="H156" s="7"/>
    </row>
    <row r="157" spans="6:8" x14ac:dyDescent="0.2">
      <c r="F157" s="6"/>
      <c r="H157" s="7"/>
    </row>
    <row r="158" spans="6:8" x14ac:dyDescent="0.2">
      <c r="F158" s="6"/>
      <c r="H158" s="7"/>
    </row>
    <row r="159" spans="6:8" x14ac:dyDescent="0.2">
      <c r="F159" s="6"/>
      <c r="H159" s="7"/>
    </row>
    <row r="160" spans="6:8" x14ac:dyDescent="0.2">
      <c r="F160" s="6"/>
      <c r="H160" s="7"/>
    </row>
    <row r="161" spans="6:8" x14ac:dyDescent="0.2">
      <c r="F161" s="6"/>
      <c r="H161" s="7"/>
    </row>
    <row r="162" spans="6:8" x14ac:dyDescent="0.2">
      <c r="F162" s="6"/>
      <c r="H162" s="7"/>
    </row>
    <row r="163" spans="6:8" x14ac:dyDescent="0.2">
      <c r="F163" s="6"/>
      <c r="H163" s="7"/>
    </row>
    <row r="164" spans="6:8" x14ac:dyDescent="0.2">
      <c r="F164" s="6"/>
      <c r="H164" s="7"/>
    </row>
    <row r="165" spans="6:8" x14ac:dyDescent="0.2">
      <c r="F165" s="6"/>
      <c r="H165" s="7"/>
    </row>
    <row r="166" spans="6:8" x14ac:dyDescent="0.2">
      <c r="F166" s="6"/>
      <c r="H166" s="7"/>
    </row>
    <row r="167" spans="6:8" x14ac:dyDescent="0.2">
      <c r="F167" s="6"/>
      <c r="H167" s="7"/>
    </row>
    <row r="168" spans="6:8" x14ac:dyDescent="0.2">
      <c r="F168" s="6"/>
      <c r="H168" s="7"/>
    </row>
    <row r="169" spans="6:8" x14ac:dyDescent="0.2">
      <c r="F169" s="6"/>
      <c r="H169" s="7"/>
    </row>
    <row r="170" spans="6:8" x14ac:dyDescent="0.2">
      <c r="F170" s="6"/>
      <c r="H170" s="7"/>
    </row>
    <row r="171" spans="6:8" x14ac:dyDescent="0.2">
      <c r="F171" s="6"/>
      <c r="H171" s="7"/>
    </row>
    <row r="172" spans="6:8" x14ac:dyDescent="0.2">
      <c r="F172" s="6"/>
      <c r="H172" s="7"/>
    </row>
    <row r="173" spans="6:8" x14ac:dyDescent="0.2">
      <c r="F173" s="6"/>
      <c r="H173" s="7"/>
    </row>
    <row r="174" spans="6:8" x14ac:dyDescent="0.2">
      <c r="F174" s="6"/>
      <c r="H174" s="7"/>
    </row>
    <row r="175" spans="6:8" x14ac:dyDescent="0.2">
      <c r="F175" s="6"/>
      <c r="H175" s="7"/>
    </row>
    <row r="176" spans="6:8" x14ac:dyDescent="0.2">
      <c r="F176" s="6"/>
      <c r="H176" s="7"/>
    </row>
    <row r="177" spans="6:8" x14ac:dyDescent="0.2">
      <c r="F177" s="6"/>
      <c r="H177" s="7"/>
    </row>
    <row r="178" spans="6:8" x14ac:dyDescent="0.2">
      <c r="F178" s="6"/>
      <c r="H178" s="7"/>
    </row>
    <row r="179" spans="6:8" x14ac:dyDescent="0.2">
      <c r="F179" s="6"/>
      <c r="H179" s="7"/>
    </row>
    <row r="180" spans="6:8" x14ac:dyDescent="0.2">
      <c r="F180" s="6"/>
      <c r="H180" s="7"/>
    </row>
    <row r="181" spans="6:8" x14ac:dyDescent="0.2">
      <c r="F181" s="6"/>
      <c r="H181" s="7"/>
    </row>
    <row r="182" spans="6:8" x14ac:dyDescent="0.2">
      <c r="F182" s="6"/>
      <c r="H182" s="7"/>
    </row>
    <row r="183" spans="6:8" x14ac:dyDescent="0.2">
      <c r="F183" s="6"/>
      <c r="H183" s="7"/>
    </row>
    <row r="184" spans="6:8" x14ac:dyDescent="0.2">
      <c r="F184" s="6"/>
      <c r="H184" s="7"/>
    </row>
    <row r="185" spans="6:8" x14ac:dyDescent="0.2">
      <c r="F185" s="6"/>
      <c r="H185" s="7"/>
    </row>
    <row r="186" spans="6:8" x14ac:dyDescent="0.2">
      <c r="F186" s="6"/>
      <c r="H186" s="7"/>
    </row>
    <row r="187" spans="6:8" x14ac:dyDescent="0.2">
      <c r="F187" s="6"/>
      <c r="H187" s="7"/>
    </row>
    <row r="188" spans="6:8" x14ac:dyDescent="0.2">
      <c r="F188" s="6"/>
      <c r="H188" s="7"/>
    </row>
    <row r="189" spans="6:8" x14ac:dyDescent="0.2">
      <c r="F189" s="6"/>
      <c r="H189" s="7"/>
    </row>
    <row r="190" spans="6:8" x14ac:dyDescent="0.2">
      <c r="F190" s="6"/>
      <c r="H190" s="7"/>
    </row>
    <row r="191" spans="6:8" x14ac:dyDescent="0.2">
      <c r="F191" s="6"/>
      <c r="H191" s="7"/>
    </row>
    <row r="192" spans="6:8" x14ac:dyDescent="0.2">
      <c r="F192" s="6"/>
      <c r="H192" s="7"/>
    </row>
    <row r="193" spans="6:8" x14ac:dyDescent="0.2">
      <c r="F193" s="6"/>
      <c r="H193" s="7"/>
    </row>
    <row r="194" spans="6:8" x14ac:dyDescent="0.2">
      <c r="F194" s="6"/>
      <c r="H194" s="7"/>
    </row>
    <row r="195" spans="6:8" x14ac:dyDescent="0.2">
      <c r="F195" s="6"/>
      <c r="H195" s="7"/>
    </row>
    <row r="196" spans="6:8" x14ac:dyDescent="0.2">
      <c r="F196" s="6"/>
      <c r="H196" s="7"/>
    </row>
    <row r="197" spans="6:8" x14ac:dyDescent="0.2">
      <c r="F197" s="6"/>
      <c r="H197" s="7"/>
    </row>
    <row r="198" spans="6:8" x14ac:dyDescent="0.2">
      <c r="F198" s="6"/>
      <c r="H198" s="7"/>
    </row>
    <row r="199" spans="6:8" x14ac:dyDescent="0.2">
      <c r="F199" s="6"/>
      <c r="H199" s="7"/>
    </row>
    <row r="200" spans="6:8" x14ac:dyDescent="0.2">
      <c r="F200" s="6"/>
      <c r="H200" s="7"/>
    </row>
    <row r="201" spans="6:8" x14ac:dyDescent="0.2">
      <c r="F201" s="6"/>
      <c r="H201" s="7"/>
    </row>
    <row r="202" spans="6:8" x14ac:dyDescent="0.2">
      <c r="F202" s="6"/>
      <c r="H202" s="7"/>
    </row>
    <row r="203" spans="6:8" x14ac:dyDescent="0.2">
      <c r="F203" s="6"/>
      <c r="H203" s="7"/>
    </row>
    <row r="204" spans="6:8" x14ac:dyDescent="0.2">
      <c r="F204" s="6"/>
      <c r="H204" s="7"/>
    </row>
    <row r="205" spans="6:8" x14ac:dyDescent="0.2">
      <c r="F205" s="6"/>
      <c r="H205" s="7"/>
    </row>
    <row r="206" spans="6:8" x14ac:dyDescent="0.2">
      <c r="F206" s="6"/>
      <c r="H206" s="7"/>
    </row>
    <row r="207" spans="6:8" x14ac:dyDescent="0.2">
      <c r="F207" s="6"/>
      <c r="H207" s="7"/>
    </row>
    <row r="208" spans="6:8" x14ac:dyDescent="0.2">
      <c r="F208" s="6"/>
      <c r="H208" s="7"/>
    </row>
    <row r="209" spans="6:8" x14ac:dyDescent="0.2">
      <c r="F209" s="6"/>
      <c r="H209" s="7"/>
    </row>
    <row r="210" spans="6:8" x14ac:dyDescent="0.2">
      <c r="F210" s="6"/>
      <c r="H210" s="7"/>
    </row>
    <row r="211" spans="6:8" x14ac:dyDescent="0.2">
      <c r="F211" s="6"/>
      <c r="H211" s="7"/>
    </row>
    <row r="212" spans="6:8" x14ac:dyDescent="0.2">
      <c r="F212" s="6"/>
      <c r="H212" s="7"/>
    </row>
    <row r="213" spans="6:8" x14ac:dyDescent="0.2">
      <c r="F213" s="6"/>
      <c r="H213" s="7"/>
    </row>
    <row r="214" spans="6:8" x14ac:dyDescent="0.2">
      <c r="F214" s="6"/>
      <c r="H214" s="7"/>
    </row>
    <row r="215" spans="6:8" x14ac:dyDescent="0.2">
      <c r="F215" s="6"/>
      <c r="H215" s="7"/>
    </row>
    <row r="216" spans="6:8" x14ac:dyDescent="0.2">
      <c r="F216" s="6"/>
      <c r="H216" s="7"/>
    </row>
    <row r="217" spans="6:8" x14ac:dyDescent="0.2">
      <c r="F217" s="6"/>
      <c r="H217" s="7"/>
    </row>
    <row r="218" spans="6:8" x14ac:dyDescent="0.2">
      <c r="F218" s="6"/>
      <c r="H218" s="7"/>
    </row>
    <row r="219" spans="6:8" x14ac:dyDescent="0.2">
      <c r="F219" s="6"/>
      <c r="H219" s="7"/>
    </row>
    <row r="220" spans="6:8" x14ac:dyDescent="0.2">
      <c r="F220" s="6"/>
      <c r="H220" s="7"/>
    </row>
    <row r="221" spans="6:8" x14ac:dyDescent="0.2">
      <c r="F221" s="6"/>
      <c r="H221" s="7"/>
    </row>
    <row r="222" spans="6:8" x14ac:dyDescent="0.2">
      <c r="F222" s="6"/>
      <c r="H222" s="7"/>
    </row>
    <row r="223" spans="6:8" x14ac:dyDescent="0.2">
      <c r="F223" s="6"/>
      <c r="H223" s="7"/>
    </row>
    <row r="224" spans="6:8" x14ac:dyDescent="0.2">
      <c r="F224" s="6"/>
      <c r="H224" s="7"/>
    </row>
    <row r="225" spans="6:8" x14ac:dyDescent="0.2">
      <c r="F225" s="6"/>
      <c r="H225" s="7"/>
    </row>
    <row r="226" spans="6:8" x14ac:dyDescent="0.2">
      <c r="F226" s="6"/>
      <c r="H226" s="7"/>
    </row>
    <row r="227" spans="6:8" x14ac:dyDescent="0.2">
      <c r="F227" s="6"/>
      <c r="H227" s="7"/>
    </row>
    <row r="228" spans="6:8" x14ac:dyDescent="0.2">
      <c r="F228" s="6"/>
      <c r="H228" s="7"/>
    </row>
    <row r="229" spans="6:8" x14ac:dyDescent="0.2">
      <c r="F229" s="6"/>
      <c r="H229" s="7"/>
    </row>
    <row r="230" spans="6:8" x14ac:dyDescent="0.2">
      <c r="F230" s="6"/>
      <c r="H230" s="7"/>
    </row>
    <row r="231" spans="6:8" x14ac:dyDescent="0.2">
      <c r="F231" s="6"/>
      <c r="H231" s="7"/>
    </row>
    <row r="232" spans="6:8" x14ac:dyDescent="0.2">
      <c r="F232" s="6"/>
      <c r="H232" s="7"/>
    </row>
    <row r="233" spans="6:8" x14ac:dyDescent="0.2">
      <c r="F233" s="6"/>
      <c r="H233" s="7"/>
    </row>
    <row r="234" spans="6:8" x14ac:dyDescent="0.2">
      <c r="F234" s="6"/>
      <c r="H234" s="7"/>
    </row>
    <row r="235" spans="6:8" x14ac:dyDescent="0.2">
      <c r="F235" s="6"/>
      <c r="H235" s="7"/>
    </row>
    <row r="236" spans="6:8" x14ac:dyDescent="0.2">
      <c r="F236" s="6"/>
      <c r="H236" s="7"/>
    </row>
    <row r="237" spans="6:8" x14ac:dyDescent="0.2">
      <c r="F237" s="6"/>
      <c r="H237" s="7"/>
    </row>
    <row r="238" spans="6:8" x14ac:dyDescent="0.2">
      <c r="F238" s="6"/>
      <c r="H238" s="7"/>
    </row>
    <row r="239" spans="6:8" x14ac:dyDescent="0.2">
      <c r="F239" s="6"/>
      <c r="H239" s="7"/>
    </row>
    <row r="240" spans="6:8" x14ac:dyDescent="0.2">
      <c r="F240" s="6"/>
      <c r="H240" s="7"/>
    </row>
    <row r="241" spans="6:8" x14ac:dyDescent="0.2">
      <c r="F241" s="6"/>
      <c r="H241" s="7"/>
    </row>
    <row r="242" spans="6:8" x14ac:dyDescent="0.2">
      <c r="F242" s="6"/>
      <c r="H242" s="7"/>
    </row>
    <row r="243" spans="6:8" x14ac:dyDescent="0.2">
      <c r="F243" s="6"/>
      <c r="H243" s="7"/>
    </row>
    <row r="244" spans="6:8" x14ac:dyDescent="0.2">
      <c r="F244" s="6"/>
      <c r="H244" s="7"/>
    </row>
    <row r="245" spans="6:8" x14ac:dyDescent="0.2">
      <c r="F245" s="6"/>
      <c r="H245" s="7"/>
    </row>
    <row r="246" spans="6:8" x14ac:dyDescent="0.2">
      <c r="F246" s="6"/>
      <c r="H246" s="7"/>
    </row>
    <row r="247" spans="6:8" x14ac:dyDescent="0.2">
      <c r="F247" s="6"/>
      <c r="H247" s="7"/>
    </row>
    <row r="248" spans="6:8" x14ac:dyDescent="0.2">
      <c r="F248" s="6"/>
      <c r="H248" s="7"/>
    </row>
    <row r="249" spans="6:8" x14ac:dyDescent="0.2">
      <c r="F249" s="6"/>
      <c r="H249" s="7"/>
    </row>
    <row r="250" spans="6:8" x14ac:dyDescent="0.2">
      <c r="F250" s="6"/>
      <c r="H250" s="7"/>
    </row>
    <row r="251" spans="6:8" x14ac:dyDescent="0.2">
      <c r="F251" s="6"/>
      <c r="H251" s="7"/>
    </row>
    <row r="252" spans="6:8" x14ac:dyDescent="0.2">
      <c r="F252" s="6"/>
      <c r="H252" s="7"/>
    </row>
    <row r="253" spans="6:8" x14ac:dyDescent="0.2">
      <c r="F253" s="6"/>
      <c r="H253" s="7"/>
    </row>
    <row r="254" spans="6:8" x14ac:dyDescent="0.2">
      <c r="F254" s="6"/>
      <c r="H254" s="7"/>
    </row>
    <row r="255" spans="6:8" x14ac:dyDescent="0.2">
      <c r="F255" s="6"/>
      <c r="H255" s="7"/>
    </row>
    <row r="256" spans="6:8" x14ac:dyDescent="0.2">
      <c r="F256" s="6"/>
      <c r="H256" s="7"/>
    </row>
    <row r="257" spans="6:8" x14ac:dyDescent="0.2">
      <c r="F257" s="6"/>
      <c r="H257" s="7"/>
    </row>
    <row r="258" spans="6:8" x14ac:dyDescent="0.2">
      <c r="F258" s="6"/>
      <c r="H258" s="7"/>
    </row>
    <row r="259" spans="6:8" x14ac:dyDescent="0.2">
      <c r="F259" s="6"/>
      <c r="H259" s="7"/>
    </row>
    <row r="260" spans="6:8" x14ac:dyDescent="0.2">
      <c r="F260" s="6"/>
      <c r="H260" s="7"/>
    </row>
    <row r="261" spans="6:8" x14ac:dyDescent="0.2">
      <c r="F261" s="6"/>
      <c r="H261" s="7"/>
    </row>
    <row r="262" spans="6:8" x14ac:dyDescent="0.2">
      <c r="F262" s="6"/>
      <c r="H262" s="7"/>
    </row>
    <row r="263" spans="6:8" x14ac:dyDescent="0.2">
      <c r="F263" s="6"/>
      <c r="H263" s="7"/>
    </row>
    <row r="264" spans="6:8" x14ac:dyDescent="0.2">
      <c r="F264" s="6"/>
      <c r="H264" s="7"/>
    </row>
    <row r="265" spans="6:8" x14ac:dyDescent="0.2">
      <c r="F265" s="6"/>
      <c r="H265" s="7"/>
    </row>
    <row r="266" spans="6:8" x14ac:dyDescent="0.2">
      <c r="F266" s="6"/>
      <c r="H266" s="7"/>
    </row>
    <row r="267" spans="6:8" x14ac:dyDescent="0.2">
      <c r="F267" s="6"/>
      <c r="H267" s="7"/>
    </row>
    <row r="268" spans="6:8" x14ac:dyDescent="0.2">
      <c r="F268" s="6"/>
      <c r="H268" s="7"/>
    </row>
    <row r="269" spans="6:8" x14ac:dyDescent="0.2">
      <c r="F269" s="6"/>
      <c r="H269" s="7"/>
    </row>
    <row r="270" spans="6:8" x14ac:dyDescent="0.2">
      <c r="F270" s="6"/>
      <c r="H270" s="7"/>
    </row>
    <row r="271" spans="6:8" x14ac:dyDescent="0.2">
      <c r="F271" s="6"/>
      <c r="H271" s="7"/>
    </row>
    <row r="272" spans="6:8" x14ac:dyDescent="0.2">
      <c r="F272" s="6"/>
      <c r="H272" s="7"/>
    </row>
    <row r="273" spans="6:8" x14ac:dyDescent="0.2">
      <c r="F273" s="6"/>
      <c r="H273" s="7"/>
    </row>
    <row r="274" spans="6:8" x14ac:dyDescent="0.2">
      <c r="F274" s="6"/>
      <c r="H274" s="7"/>
    </row>
    <row r="275" spans="6:8" x14ac:dyDescent="0.2">
      <c r="F275" s="6"/>
      <c r="H275" s="7"/>
    </row>
    <row r="276" spans="6:8" x14ac:dyDescent="0.2">
      <c r="F276" s="6"/>
      <c r="H276" s="7"/>
    </row>
    <row r="277" spans="6:8" x14ac:dyDescent="0.2">
      <c r="F277" s="6"/>
      <c r="H277" s="7"/>
    </row>
    <row r="278" spans="6:8" x14ac:dyDescent="0.2">
      <c r="F278" s="6"/>
      <c r="H278" s="7"/>
    </row>
    <row r="279" spans="6:8" x14ac:dyDescent="0.2">
      <c r="F279" s="6"/>
      <c r="H279" s="7"/>
    </row>
    <row r="280" spans="6:8" x14ac:dyDescent="0.2">
      <c r="F280" s="6"/>
      <c r="H280" s="7"/>
    </row>
    <row r="281" spans="6:8" x14ac:dyDescent="0.2">
      <c r="F281" s="6"/>
      <c r="H281" s="7"/>
    </row>
    <row r="282" spans="6:8" x14ac:dyDescent="0.2">
      <c r="F282" s="6"/>
      <c r="H282" s="7"/>
    </row>
    <row r="283" spans="6:8" x14ac:dyDescent="0.2">
      <c r="F283" s="6"/>
      <c r="H283" s="7"/>
    </row>
    <row r="284" spans="6:8" x14ac:dyDescent="0.2">
      <c r="F284" s="6"/>
      <c r="H284" s="7"/>
    </row>
    <row r="285" spans="6:8" x14ac:dyDescent="0.2">
      <c r="F285" s="6"/>
      <c r="H285" s="7"/>
    </row>
    <row r="286" spans="6:8" x14ac:dyDescent="0.2">
      <c r="F286" s="6"/>
      <c r="H286" s="7"/>
    </row>
    <row r="287" spans="6:8" x14ac:dyDescent="0.2">
      <c r="F287" s="6"/>
      <c r="H287" s="7"/>
    </row>
    <row r="288" spans="6:8" x14ac:dyDescent="0.2">
      <c r="F288" s="6"/>
      <c r="H288" s="7"/>
    </row>
    <row r="289" spans="6:8" x14ac:dyDescent="0.2">
      <c r="F289" s="6"/>
      <c r="H289" s="7"/>
    </row>
    <row r="290" spans="6:8" x14ac:dyDescent="0.2">
      <c r="F290" s="6"/>
      <c r="H290" s="7"/>
    </row>
    <row r="291" spans="6:8" x14ac:dyDescent="0.2">
      <c r="F291" s="6"/>
      <c r="H291" s="7"/>
    </row>
    <row r="292" spans="6:8" x14ac:dyDescent="0.2">
      <c r="F292" s="6"/>
      <c r="H292" s="7"/>
    </row>
    <row r="293" spans="6:8" x14ac:dyDescent="0.2">
      <c r="F293" s="6"/>
      <c r="H293" s="7"/>
    </row>
    <row r="294" spans="6:8" x14ac:dyDescent="0.2">
      <c r="F294" s="6"/>
      <c r="H294" s="7"/>
    </row>
    <row r="295" spans="6:8" x14ac:dyDescent="0.2">
      <c r="F295" s="6"/>
      <c r="H295" s="7"/>
    </row>
    <row r="296" spans="6:8" x14ac:dyDescent="0.2">
      <c r="F296" s="6"/>
      <c r="H296" s="7"/>
    </row>
    <row r="297" spans="6:8" x14ac:dyDescent="0.2">
      <c r="F297" s="6"/>
      <c r="H297" s="7"/>
    </row>
    <row r="298" spans="6:8" x14ac:dyDescent="0.2">
      <c r="F298" s="6"/>
      <c r="H298" s="7"/>
    </row>
    <row r="299" spans="6:8" x14ac:dyDescent="0.2">
      <c r="F299" s="6"/>
      <c r="H299" s="7"/>
    </row>
    <row r="300" spans="6:8" x14ac:dyDescent="0.2">
      <c r="F300" s="6"/>
      <c r="H300" s="7"/>
    </row>
    <row r="301" spans="6:8" x14ac:dyDescent="0.2">
      <c r="F301" s="6"/>
      <c r="H301" s="7"/>
    </row>
    <row r="302" spans="6:8" x14ac:dyDescent="0.2">
      <c r="F302" s="6"/>
      <c r="H302" s="7"/>
    </row>
    <row r="303" spans="6:8" x14ac:dyDescent="0.2">
      <c r="F303" s="6"/>
      <c r="H303" s="7"/>
    </row>
    <row r="304" spans="6:8" x14ac:dyDescent="0.2">
      <c r="F304" s="6"/>
      <c r="H304" s="7"/>
    </row>
    <row r="305" spans="6:8" x14ac:dyDescent="0.2">
      <c r="F305" s="6"/>
      <c r="H305" s="7"/>
    </row>
    <row r="306" spans="6:8" x14ac:dyDescent="0.2">
      <c r="F306" s="6"/>
      <c r="H306" s="7"/>
    </row>
    <row r="307" spans="6:8" x14ac:dyDescent="0.2">
      <c r="F307" s="6"/>
      <c r="H307" s="7"/>
    </row>
    <row r="308" spans="6:8" x14ac:dyDescent="0.2">
      <c r="F308" s="6"/>
      <c r="H308" s="7"/>
    </row>
    <row r="309" spans="6:8" x14ac:dyDescent="0.2">
      <c r="F309" s="6"/>
      <c r="H309" s="7"/>
    </row>
    <row r="310" spans="6:8" x14ac:dyDescent="0.2">
      <c r="F310" s="6"/>
      <c r="H310" s="7"/>
    </row>
    <row r="311" spans="6:8" x14ac:dyDescent="0.2">
      <c r="F311" s="6"/>
      <c r="H311" s="7"/>
    </row>
    <row r="312" spans="6:8" x14ac:dyDescent="0.2">
      <c r="F312" s="6"/>
      <c r="H312" s="7"/>
    </row>
    <row r="313" spans="6:8" x14ac:dyDescent="0.2">
      <c r="F313" s="6"/>
      <c r="H313" s="7"/>
    </row>
    <row r="314" spans="6:8" x14ac:dyDescent="0.2">
      <c r="F314" s="6"/>
      <c r="H314" s="7"/>
    </row>
    <row r="315" spans="6:8" x14ac:dyDescent="0.2">
      <c r="F315" s="6"/>
      <c r="H315" s="7"/>
    </row>
    <row r="316" spans="6:8" x14ac:dyDescent="0.2">
      <c r="F316" s="6"/>
      <c r="H316" s="7"/>
    </row>
    <row r="317" spans="6:8" x14ac:dyDescent="0.2">
      <c r="F317" s="6"/>
      <c r="H317" s="7"/>
    </row>
    <row r="318" spans="6:8" x14ac:dyDescent="0.2">
      <c r="F318" s="6"/>
      <c r="H318" s="7"/>
    </row>
    <row r="319" spans="6:8" x14ac:dyDescent="0.2">
      <c r="F319" s="6"/>
      <c r="H319" s="7"/>
    </row>
    <row r="320" spans="6:8" x14ac:dyDescent="0.2">
      <c r="F320" s="6"/>
      <c r="H320" s="7"/>
    </row>
    <row r="321" spans="6:8" x14ac:dyDescent="0.2">
      <c r="F321" s="6"/>
      <c r="H321" s="7"/>
    </row>
    <row r="322" spans="6:8" x14ac:dyDescent="0.2">
      <c r="F322" s="6"/>
      <c r="H322" s="7"/>
    </row>
    <row r="323" spans="6:8" x14ac:dyDescent="0.2">
      <c r="F323" s="6"/>
      <c r="H323" s="7"/>
    </row>
    <row r="324" spans="6:8" x14ac:dyDescent="0.2">
      <c r="F324" s="6"/>
      <c r="H324" s="7"/>
    </row>
    <row r="325" spans="6:8" x14ac:dyDescent="0.2">
      <c r="F325" s="6"/>
      <c r="H325" s="7"/>
    </row>
    <row r="326" spans="6:8" x14ac:dyDescent="0.2">
      <c r="F326" s="6"/>
      <c r="H326" s="7"/>
    </row>
    <row r="327" spans="6:8" x14ac:dyDescent="0.2">
      <c r="F327" s="6"/>
      <c r="H327" s="7"/>
    </row>
    <row r="328" spans="6:8" x14ac:dyDescent="0.2">
      <c r="F328" s="6"/>
      <c r="H328" s="7"/>
    </row>
    <row r="329" spans="6:8" x14ac:dyDescent="0.2">
      <c r="F329" s="6"/>
      <c r="H329" s="7"/>
    </row>
    <row r="330" spans="6:8" x14ac:dyDescent="0.2">
      <c r="F330" s="6"/>
      <c r="H330" s="7"/>
    </row>
    <row r="331" spans="6:8" x14ac:dyDescent="0.2">
      <c r="F331" s="6"/>
      <c r="H331" s="7"/>
    </row>
    <row r="332" spans="6:8" x14ac:dyDescent="0.2">
      <c r="F332" s="6"/>
      <c r="H332" s="7"/>
    </row>
    <row r="333" spans="6:8" x14ac:dyDescent="0.2">
      <c r="F333" s="6"/>
      <c r="H333" s="7"/>
    </row>
    <row r="334" spans="6:8" x14ac:dyDescent="0.2">
      <c r="F334" s="6"/>
      <c r="H334" s="7"/>
    </row>
    <row r="335" spans="6:8" x14ac:dyDescent="0.2">
      <c r="F335" s="6"/>
      <c r="H335" s="7"/>
    </row>
    <row r="336" spans="6:8" x14ac:dyDescent="0.2">
      <c r="F336" s="6"/>
      <c r="H336" s="7"/>
    </row>
    <row r="337" spans="6:8" x14ac:dyDescent="0.2">
      <c r="F337" s="6"/>
      <c r="H337" s="7"/>
    </row>
    <row r="338" spans="6:8" x14ac:dyDescent="0.2">
      <c r="F338" s="6"/>
      <c r="H338" s="7"/>
    </row>
    <row r="339" spans="6:8" x14ac:dyDescent="0.2">
      <c r="F339" s="6"/>
      <c r="H339" s="7"/>
    </row>
    <row r="340" spans="6:8" x14ac:dyDescent="0.2">
      <c r="F340" s="6"/>
      <c r="H340" s="7"/>
    </row>
    <row r="341" spans="6:8" x14ac:dyDescent="0.2">
      <c r="F341" s="6"/>
      <c r="H341" s="7"/>
    </row>
    <row r="342" spans="6:8" x14ac:dyDescent="0.2">
      <c r="F342" s="6"/>
      <c r="H342" s="7"/>
    </row>
    <row r="343" spans="6:8" x14ac:dyDescent="0.2">
      <c r="F343" s="6"/>
      <c r="H343" s="7"/>
    </row>
    <row r="344" spans="6:8" x14ac:dyDescent="0.2">
      <c r="F344" s="6"/>
      <c r="H344" s="7"/>
    </row>
    <row r="345" spans="6:8" x14ac:dyDescent="0.2">
      <c r="F345" s="6"/>
      <c r="H345" s="7"/>
    </row>
    <row r="346" spans="6:8" x14ac:dyDescent="0.2">
      <c r="F346" s="6"/>
      <c r="H346" s="7"/>
    </row>
    <row r="347" spans="6:8" x14ac:dyDescent="0.2">
      <c r="F347" s="6"/>
      <c r="H347" s="7"/>
    </row>
    <row r="348" spans="6:8" x14ac:dyDescent="0.2">
      <c r="F348" s="6"/>
      <c r="H348" s="7"/>
    </row>
    <row r="349" spans="6:8" x14ac:dyDescent="0.2">
      <c r="F349" s="6"/>
      <c r="H349" s="7"/>
    </row>
    <row r="350" spans="6:8" x14ac:dyDescent="0.2">
      <c r="F350" s="6"/>
      <c r="H350" s="7"/>
    </row>
    <row r="351" spans="6:8" x14ac:dyDescent="0.2">
      <c r="F351" s="6"/>
      <c r="H351" s="7"/>
    </row>
    <row r="352" spans="6:8" x14ac:dyDescent="0.2">
      <c r="F352" s="6"/>
      <c r="H352" s="7"/>
    </row>
    <row r="353" spans="6:8" x14ac:dyDescent="0.2">
      <c r="F353" s="6"/>
      <c r="H353" s="7"/>
    </row>
    <row r="354" spans="6:8" x14ac:dyDescent="0.2">
      <c r="F354" s="6"/>
      <c r="H354" s="7"/>
    </row>
    <row r="355" spans="6:8" x14ac:dyDescent="0.2">
      <c r="F355" s="6"/>
      <c r="H355" s="7"/>
    </row>
    <row r="356" spans="6:8" x14ac:dyDescent="0.2">
      <c r="F356" s="6"/>
      <c r="H356" s="7"/>
    </row>
    <row r="357" spans="6:8" x14ac:dyDescent="0.2">
      <c r="F357" s="6"/>
      <c r="H357" s="7"/>
    </row>
    <row r="358" spans="6:8" x14ac:dyDescent="0.2">
      <c r="F358" s="6"/>
      <c r="H358" s="7"/>
    </row>
    <row r="359" spans="6:8" x14ac:dyDescent="0.2">
      <c r="F359" s="6"/>
      <c r="H359" s="7"/>
    </row>
    <row r="360" spans="6:8" x14ac:dyDescent="0.2">
      <c r="F360" s="6"/>
      <c r="H360" s="7"/>
    </row>
    <row r="361" spans="6:8" x14ac:dyDescent="0.2">
      <c r="F361" s="6"/>
      <c r="H361" s="7"/>
    </row>
    <row r="362" spans="6:8" x14ac:dyDescent="0.2">
      <c r="F362" s="6"/>
      <c r="H362" s="7"/>
    </row>
    <row r="363" spans="6:8" x14ac:dyDescent="0.2">
      <c r="F363" s="6"/>
      <c r="H363" s="7"/>
    </row>
    <row r="364" spans="6:8" x14ac:dyDescent="0.2">
      <c r="F364" s="6"/>
      <c r="H364" s="7"/>
    </row>
    <row r="365" spans="6:8" x14ac:dyDescent="0.2">
      <c r="F365" s="6"/>
      <c r="H365" s="7"/>
    </row>
    <row r="366" spans="6:8" x14ac:dyDescent="0.2">
      <c r="F366" s="6"/>
      <c r="H366" s="7"/>
    </row>
    <row r="367" spans="6:8" x14ac:dyDescent="0.2">
      <c r="F367" s="6"/>
      <c r="H367" s="7"/>
    </row>
    <row r="368" spans="6:8" x14ac:dyDescent="0.2">
      <c r="F368" s="6"/>
      <c r="H368" s="7"/>
    </row>
    <row r="369" spans="6:8" x14ac:dyDescent="0.2">
      <c r="F369" s="6"/>
      <c r="H369" s="7"/>
    </row>
  </sheetData>
  <mergeCells count="1">
    <mergeCell ref="Q17:R2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662D-397E-4E72-9FA0-869BF17EE385}">
  <dimension ref="B2:E54"/>
  <sheetViews>
    <sheetView showGridLines="0" workbookViewId="0"/>
  </sheetViews>
  <sheetFormatPr baseColWidth="10" defaultColWidth="8.83203125" defaultRowHeight="15" x14ac:dyDescent="0.2"/>
  <cols>
    <col min="3" max="5" width="12.6640625" bestFit="1" customWidth="1"/>
  </cols>
  <sheetData>
    <row r="2" spans="2:5" x14ac:dyDescent="0.2">
      <c r="B2" s="47" t="s">
        <v>20</v>
      </c>
      <c r="C2" s="47"/>
      <c r="D2" s="47"/>
      <c r="E2" s="47"/>
    </row>
    <row r="3" spans="2:5" x14ac:dyDescent="0.2">
      <c r="B3" s="23" t="s">
        <v>19</v>
      </c>
      <c r="C3" s="24" t="s">
        <v>29</v>
      </c>
      <c r="D3" s="24" t="s">
        <v>30</v>
      </c>
      <c r="E3" s="24" t="s">
        <v>31</v>
      </c>
    </row>
    <row r="4" spans="2:5" x14ac:dyDescent="0.2">
      <c r="B4" s="9">
        <v>0</v>
      </c>
      <c r="C4" s="17">
        <f>'Term Assurance - 30 years'!N10</f>
        <v>-94940.160001452896</v>
      </c>
      <c r="D4" s="17">
        <f>'Term Assurance - 40 years'!N10</f>
        <v>-256992.25122131279</v>
      </c>
      <c r="E4" s="17">
        <f>'Term Assurance - 50 years'!N10</f>
        <v>-448910.77055693744</v>
      </c>
    </row>
    <row r="5" spans="2:5" x14ac:dyDescent="0.2">
      <c r="B5" s="9">
        <v>1</v>
      </c>
      <c r="C5" s="17">
        <f>'Term Assurance - 30 years'!N11</f>
        <v>-109747.87266843091</v>
      </c>
      <c r="D5" s="17">
        <f>'Term Assurance - 40 years'!N11</f>
        <v>-270976.7389484304</v>
      </c>
      <c r="E5" s="17">
        <f>'Term Assurance - 50 years'!N11</f>
        <v>-461620.75806565618</v>
      </c>
    </row>
    <row r="6" spans="2:5" x14ac:dyDescent="0.2">
      <c r="B6" s="9">
        <v>2</v>
      </c>
      <c r="C6" s="17">
        <f>'Term Assurance - 30 years'!N12</f>
        <v>-102461.06212764559</v>
      </c>
      <c r="D6" s="17">
        <f>'Term Assurance - 40 years'!N12</f>
        <v>-257412.23269111523</v>
      </c>
      <c r="E6" s="17">
        <f>'Term Assurance - 50 years'!N12</f>
        <v>-440056.74061923102</v>
      </c>
    </row>
    <row r="7" spans="2:5" x14ac:dyDescent="0.2">
      <c r="B7" s="9">
        <v>3</v>
      </c>
      <c r="C7" s="17">
        <f>'Term Assurance - 30 years'!N13</f>
        <v>-94772.430183029501</v>
      </c>
      <c r="D7" s="17">
        <f>'Term Assurance - 40 years'!N13</f>
        <v>-243145.89041232935</v>
      </c>
      <c r="E7" s="17">
        <f>'Term Assurance - 50 years'!N13</f>
        <v>-417382.85949100927</v>
      </c>
    </row>
    <row r="8" spans="2:5" x14ac:dyDescent="0.2">
      <c r="B8" s="9">
        <v>4</v>
      </c>
      <c r="C8" s="17">
        <f>'Term Assurance - 30 years'!N14</f>
        <v>-86671.635256245732</v>
      </c>
      <c r="D8" s="17">
        <f>'Term Assurance - 40 years'!N14</f>
        <v>-228121.48381057265</v>
      </c>
      <c r="E8" s="17">
        <f>'Term Assurance - 50 years'!N14</f>
        <v>-393521.76976107829</v>
      </c>
    </row>
    <row r="9" spans="2:5" x14ac:dyDescent="0.2">
      <c r="B9" s="9">
        <v>5</v>
      </c>
      <c r="C9" s="17">
        <f>'Term Assurance - 30 years'!N15</f>
        <v>-78157.874271646142</v>
      </c>
      <c r="D9" s="17">
        <f>'Term Assurance - 40 years'!N15</f>
        <v>-212310.68077813764</v>
      </c>
      <c r="E9" s="17">
        <f>'Term Assurance - 50 years'!N15</f>
        <v>-368423.47198588355</v>
      </c>
    </row>
    <row r="10" spans="2:5" x14ac:dyDescent="0.2">
      <c r="B10" s="9">
        <v>6</v>
      </c>
      <c r="C10" s="17">
        <f>'Term Assurance - 30 years'!N16</f>
        <v>-69240.330725767417</v>
      </c>
      <c r="D10" s="17">
        <f>'Term Assurance - 40 years'!N16</f>
        <v>-195693.8673407709</v>
      </c>
      <c r="E10" s="17">
        <f>'Term Assurance - 50 years'!N16</f>
        <v>-342045.70161771635</v>
      </c>
    </row>
    <row r="11" spans="2:5" x14ac:dyDescent="0.2">
      <c r="B11" s="9">
        <v>7</v>
      </c>
      <c r="C11" s="17">
        <f>'Term Assurance - 30 years'!N17</f>
        <v>-59948.711219665711</v>
      </c>
      <c r="D11" s="17">
        <f>'Term Assurance - 40 years'!N17</f>
        <v>-178260.51756444632</v>
      </c>
      <c r="E11" s="17">
        <f>'Term Assurance - 50 years'!N17</f>
        <v>-314354.20501041412</v>
      </c>
    </row>
    <row r="12" spans="2:5" x14ac:dyDescent="0.2">
      <c r="B12" s="9">
        <v>8</v>
      </c>
      <c r="C12" s="17">
        <f>'Term Assurance - 30 years'!N18</f>
        <v>-50324.148938675178</v>
      </c>
      <c r="D12" s="17">
        <f>'Term Assurance - 40 years'!N18</f>
        <v>-160019.74357434781</v>
      </c>
      <c r="E12" s="17">
        <f>'Term Assurance - 50 years'!N18</f>
        <v>-285333.31072396901</v>
      </c>
    </row>
    <row r="13" spans="2:5" x14ac:dyDescent="0.2">
      <c r="B13" s="9">
        <v>9</v>
      </c>
      <c r="C13" s="17">
        <f>'Term Assurance - 30 years'!N19</f>
        <v>-40419.738742001005</v>
      </c>
      <c r="D13" s="17">
        <f>'Term Assurance - 40 years'!N19</f>
        <v>-140990.97966285411</v>
      </c>
      <c r="E13" s="17">
        <f>'Term Assurance - 50 years'!N19</f>
        <v>-254976.34513044381</v>
      </c>
    </row>
    <row r="14" spans="2:5" x14ac:dyDescent="0.2">
      <c r="B14" s="9">
        <v>10</v>
      </c>
      <c r="C14" s="17">
        <f>'Term Assurance - 30 years'!N20</f>
        <v>-30291.060466511408</v>
      </c>
      <c r="D14" s="17">
        <f>'Term Assurance - 40 years'!N20</f>
        <v>-121204.40688475512</v>
      </c>
      <c r="E14" s="17">
        <f>'Term Assurance - 50 years'!N20</f>
        <v>-223285.92421926046</v>
      </c>
    </row>
    <row r="15" spans="2:5" x14ac:dyDescent="0.2">
      <c r="B15" s="9">
        <v>11</v>
      </c>
      <c r="C15" s="17">
        <f>'Term Assurance - 30 years'!N21</f>
        <v>-20016.362811527448</v>
      </c>
      <c r="D15" s="17">
        <f>'Term Assurance - 40 years'!N21</f>
        <v>-100691.28350214486</v>
      </c>
      <c r="E15" s="17">
        <f>'Term Assurance - 50 years'!N21</f>
        <v>-190264.04728207481</v>
      </c>
    </row>
    <row r="16" spans="2:5" x14ac:dyDescent="0.2">
      <c r="B16" s="9">
        <v>12</v>
      </c>
      <c r="C16" s="17">
        <f>'Term Assurance - 30 years'!N22</f>
        <v>-9657.5613353555091</v>
      </c>
      <c r="D16" s="17">
        <f>'Term Assurance - 40 years'!N22</f>
        <v>-79504.152537428075</v>
      </c>
      <c r="E16" s="17">
        <f>'Term Assurance - 50 years'!N22</f>
        <v>-155932.34263153258</v>
      </c>
    </row>
    <row r="17" spans="2:5" x14ac:dyDescent="0.2">
      <c r="B17" s="9">
        <v>13</v>
      </c>
      <c r="C17" s="17">
        <f>'Term Assurance - 30 years'!N23</f>
        <v>690.45544544304721</v>
      </c>
      <c r="D17" s="17">
        <f>'Term Assurance - 40 years'!N23</f>
        <v>-57677.459418459795</v>
      </c>
      <c r="E17" s="17">
        <f>'Term Assurance - 50 years'!N23</f>
        <v>-120292.20858596615</v>
      </c>
    </row>
    <row r="18" spans="2:5" x14ac:dyDescent="0.2">
      <c r="B18" s="9">
        <v>14</v>
      </c>
      <c r="C18" s="17">
        <f>'Term Assurance - 30 years'!N24</f>
        <v>10948.245737450197</v>
      </c>
      <c r="D18" s="17">
        <f>'Term Assurance - 40 years'!N24</f>
        <v>-35277.009713688632</v>
      </c>
      <c r="E18" s="17">
        <f>'Term Assurance - 50 years'!N24</f>
        <v>-83374.477403837722</v>
      </c>
    </row>
    <row r="19" spans="2:5" x14ac:dyDescent="0.2">
      <c r="B19" s="9">
        <v>15</v>
      </c>
      <c r="C19" s="17">
        <f>'Term Assurance - 30 years'!N25</f>
        <v>21002.54399627645</v>
      </c>
      <c r="D19" s="17">
        <f>'Term Assurance - 40 years'!N25</f>
        <v>-12351.167836344452</v>
      </c>
      <c r="E19" s="17">
        <f>'Term Assurance - 50 years'!N25</f>
        <v>-45190.131296180189</v>
      </c>
    </row>
    <row r="20" spans="2:5" x14ac:dyDescent="0.2">
      <c r="B20" s="9">
        <v>16</v>
      </c>
      <c r="C20" s="17">
        <f>'Term Assurance - 30 years'!N26</f>
        <v>30744.529996184225</v>
      </c>
      <c r="D20" s="17">
        <f>'Term Assurance - 40 years'!N26</f>
        <v>11019.862563374452</v>
      </c>
      <c r="E20" s="17">
        <f>'Term Assurance - 50 years'!N26</f>
        <v>-5779.6183587289415</v>
      </c>
    </row>
    <row r="21" spans="2:5" x14ac:dyDescent="0.2">
      <c r="B21" s="9">
        <v>17</v>
      </c>
      <c r="C21" s="17">
        <f>'Term Assurance - 30 years'!N27</f>
        <v>40040.042405968008</v>
      </c>
      <c r="D21" s="17">
        <f>'Term Assurance - 40 years'!N27</f>
        <v>34762.601771517191</v>
      </c>
      <c r="E21" s="17">
        <f>'Term Assurance - 50 years'!N27</f>
        <v>34826.083059798228</v>
      </c>
    </row>
    <row r="22" spans="2:5" x14ac:dyDescent="0.2">
      <c r="B22" s="9">
        <v>18</v>
      </c>
      <c r="C22" s="17">
        <f>'Term Assurance - 30 years'!N28</f>
        <v>48748.199445760518</v>
      </c>
      <c r="D22" s="17">
        <f>'Term Assurance - 40 years'!N28</f>
        <v>58780.678652943578</v>
      </c>
      <c r="E22" s="17">
        <f>'Term Assurance - 50 years'!N28</f>
        <v>76576.040715615265</v>
      </c>
    </row>
    <row r="23" spans="2:5" x14ac:dyDescent="0.2">
      <c r="B23" s="9">
        <v>19</v>
      </c>
      <c r="C23" s="17">
        <f>'Term Assurance - 30 years'!N29</f>
        <v>56710.991612315993</v>
      </c>
      <c r="D23" s="17">
        <f>'Term Assurance - 40 years'!N29</f>
        <v>82973.690008772537</v>
      </c>
      <c r="E23" s="17">
        <f>'Term Assurance - 50 years'!N29</f>
        <v>119418.52416476072</v>
      </c>
    </row>
    <row r="24" spans="2:5" x14ac:dyDescent="0.2">
      <c r="B24" s="9">
        <v>20</v>
      </c>
      <c r="C24" s="17">
        <f>'Term Assurance - 30 years'!N30</f>
        <v>63742.341270696896</v>
      </c>
      <c r="D24" s="17">
        <f>'Term Assurance - 40 years'!N30</f>
        <v>107227.05442741734</v>
      </c>
      <c r="E24" s="17">
        <f>'Term Assurance - 50 years'!N30</f>
        <v>163291.16805099184</v>
      </c>
    </row>
    <row r="25" spans="2:5" x14ac:dyDescent="0.2">
      <c r="B25" s="9">
        <v>21</v>
      </c>
      <c r="C25" s="17">
        <f>'Term Assurance - 30 years'!N31</f>
        <v>69606.621500324807</v>
      </c>
      <c r="D25" s="17">
        <f>'Term Assurance - 40 years'!N31</f>
        <v>131401.43922775448</v>
      </c>
      <c r="E25" s="17">
        <f>'Term Assurance - 50 years'!N31</f>
        <v>208110.83613679721</v>
      </c>
    </row>
    <row r="26" spans="2:5" x14ac:dyDescent="0.2">
      <c r="B26" s="9">
        <v>22</v>
      </c>
      <c r="C26" s="17">
        <f>'Term Assurance - 30 years'!N32</f>
        <v>74035.793043985963</v>
      </c>
      <c r="D26" s="17">
        <f>'Term Assurance - 40 years'!N32</f>
        <v>155311.858705702</v>
      </c>
      <c r="E26" s="17">
        <f>'Term Assurance - 50 years'!N32</f>
        <v>253753.40691752569</v>
      </c>
    </row>
    <row r="27" spans="2:5" x14ac:dyDescent="0.2">
      <c r="B27" s="9">
        <v>23</v>
      </c>
      <c r="C27" s="17">
        <f>'Term Assurance - 30 years'!N33</f>
        <v>76697.546170312969</v>
      </c>
      <c r="D27" s="17">
        <f>'Term Assurance - 40 years'!N33</f>
        <v>178745.21985913266</v>
      </c>
      <c r="E27" s="17">
        <f>'Term Assurance - 50 years'!N33</f>
        <v>300071.81976063596</v>
      </c>
    </row>
    <row r="28" spans="2:5" x14ac:dyDescent="0.2">
      <c r="B28" s="9">
        <v>24</v>
      </c>
      <c r="C28" s="17">
        <f>'Term Assurance - 30 years'!N34</f>
        <v>77171.556651792605</v>
      </c>
      <c r="D28" s="17">
        <f>'Term Assurance - 40 years'!N34</f>
        <v>201429.37119430804</v>
      </c>
      <c r="E28" s="17">
        <f>'Term Assurance - 50 years'!N34</f>
        <v>346866.20050451835</v>
      </c>
    </row>
    <row r="29" spans="2:5" x14ac:dyDescent="0.2">
      <c r="B29" s="9">
        <v>25</v>
      </c>
      <c r="C29" s="17">
        <f>'Term Assurance - 30 years'!N35</f>
        <v>74963.964475460089</v>
      </c>
      <c r="D29" s="17">
        <f>'Term Assurance - 40 years'!N35</f>
        <v>223010.52235795278</v>
      </c>
      <c r="E29" s="17">
        <f>'Term Assurance - 50 years'!N35</f>
        <v>393862.67087359517</v>
      </c>
    </row>
    <row r="30" spans="2:5" x14ac:dyDescent="0.2">
      <c r="B30" s="9">
        <v>26</v>
      </c>
      <c r="C30" s="17">
        <f>'Term Assurance - 30 years'!N36</f>
        <v>69482.390641143662</v>
      </c>
      <c r="D30" s="17">
        <f>'Term Assurance - 40 years'!N36</f>
        <v>243068.57545122935</v>
      </c>
      <c r="E30" s="17">
        <f>'Term Assurance - 50 years'!N36</f>
        <v>440729.71334569086</v>
      </c>
    </row>
    <row r="31" spans="2:5" x14ac:dyDescent="0.2">
      <c r="B31" s="9">
        <v>27</v>
      </c>
      <c r="C31" s="17">
        <f>'Term Assurance - 30 years'!N37</f>
        <v>60038.915506791847</v>
      </c>
      <c r="D31" s="17">
        <f>'Term Assurance - 40 years'!N37</f>
        <v>261093.68749253592</v>
      </c>
      <c r="E31" s="17">
        <f>'Term Assurance - 50 years'!N37</f>
        <v>487056.58278289996</v>
      </c>
    </row>
    <row r="32" spans="2:5" x14ac:dyDescent="0.2">
      <c r="B32" s="9">
        <v>28</v>
      </c>
      <c r="C32" s="17">
        <f>'Term Assurance - 30 years'!N38</f>
        <v>45872.532494101819</v>
      </c>
      <c r="D32" s="17">
        <f>'Term Assurance - 40 years'!N38</f>
        <v>276490.58102844772</v>
      </c>
      <c r="E32" s="17">
        <f>'Term Assurance - 50 years'!N38</f>
        <v>532359.22264899989</v>
      </c>
    </row>
    <row r="33" spans="2:5" x14ac:dyDescent="0.2">
      <c r="B33" s="9">
        <v>29</v>
      </c>
      <c r="C33" s="17">
        <f>'Term Assurance - 30 years'!N39</f>
        <v>26152.278353943933</v>
      </c>
      <c r="D33" s="17">
        <f>'Term Assurance - 40 years'!N39</f>
        <v>288601.93500538939</v>
      </c>
      <c r="E33" s="17">
        <f>'Term Assurance - 50 years'!N39</f>
        <v>576104.79507602844</v>
      </c>
    </row>
    <row r="34" spans="2:5" x14ac:dyDescent="0.2">
      <c r="B34" s="9">
        <v>30</v>
      </c>
      <c r="C34" s="17">
        <f>'Term Assurance - 30 years'!N40</f>
        <v>0</v>
      </c>
      <c r="D34" s="17">
        <f>'Term Assurance - 40 years'!N40</f>
        <v>296712.78815066355</v>
      </c>
      <c r="E34" s="17">
        <f>'Term Assurance - 50 years'!N40</f>
        <v>617717.61870206054</v>
      </c>
    </row>
    <row r="35" spans="2:5" x14ac:dyDescent="0.2">
      <c r="B35" s="9">
        <v>31</v>
      </c>
      <c r="C35" s="17">
        <f>'Term Assurance - 30 years'!R41</f>
        <v>0</v>
      </c>
      <c r="D35" s="17">
        <f>'Term Assurance - 40 years'!N41</f>
        <v>300074.03389941098</v>
      </c>
      <c r="E35" s="17">
        <f>'Term Assurance - 50 years'!N41</f>
        <v>656603.55119873781</v>
      </c>
    </row>
    <row r="36" spans="2:5" x14ac:dyDescent="0.2">
      <c r="B36" s="9">
        <v>32</v>
      </c>
      <c r="C36" s="17">
        <f>'Term Assurance - 30 years'!R42</f>
        <v>0</v>
      </c>
      <c r="D36" s="17">
        <f>'Term Assurance - 40 years'!N42</f>
        <v>297955.92946970614</v>
      </c>
      <c r="E36" s="17">
        <f>'Term Assurance - 50 years'!N42</f>
        <v>692202.84305328783</v>
      </c>
    </row>
    <row r="37" spans="2:5" x14ac:dyDescent="0.2">
      <c r="B37" s="9">
        <v>33</v>
      </c>
      <c r="C37" s="17">
        <f>'Term Assurance - 30 years'!R43</f>
        <v>0</v>
      </c>
      <c r="D37" s="17">
        <f>'Term Assurance - 40 years'!N43</f>
        <v>289626.41791416146</v>
      </c>
      <c r="E37" s="17">
        <f>'Term Assurance - 50 years'!N43</f>
        <v>723970.16552356258</v>
      </c>
    </row>
    <row r="38" spans="2:5" x14ac:dyDescent="0.2">
      <c r="B38" s="9">
        <v>34</v>
      </c>
      <c r="C38" s="17">
        <f>'Term Assurance - 30 years'!R44</f>
        <v>0</v>
      </c>
      <c r="D38" s="17">
        <f>'Term Assurance - 40 years'!N44</f>
        <v>274396.6810045797</v>
      </c>
      <c r="E38" s="17">
        <f>'Term Assurance - 50 years'!N44</f>
        <v>751419.00554226735</v>
      </c>
    </row>
    <row r="39" spans="2:5" x14ac:dyDescent="0.2">
      <c r="B39" s="9">
        <v>35</v>
      </c>
      <c r="C39" s="17">
        <f>'Term Assurance - 30 years'!R45</f>
        <v>0</v>
      </c>
      <c r="D39" s="17">
        <f>'Term Assurance - 40 years'!N45</f>
        <v>251601.33434652223</v>
      </c>
      <c r="E39" s="17">
        <f>'Term Assurance - 50 years'!N45</f>
        <v>774103.18153794366</v>
      </c>
    </row>
    <row r="40" spans="2:5" x14ac:dyDescent="0.2">
      <c r="B40" s="9">
        <v>36</v>
      </c>
      <c r="C40" s="17">
        <f>'Term Assurance - 30 years'!R46</f>
        <v>0</v>
      </c>
      <c r="D40" s="17">
        <f>'Term Assurance - 40 years'!N46</f>
        <v>220597.48608635765</v>
      </c>
      <c r="E40" s="17">
        <f>'Term Assurance - 50 years'!N46</f>
        <v>791616.48369460867</v>
      </c>
    </row>
    <row r="41" spans="2:5" x14ac:dyDescent="0.2">
      <c r="B41" s="9">
        <v>37</v>
      </c>
      <c r="C41" s="17">
        <f>'Term Assurance - 30 years'!R47</f>
        <v>0</v>
      </c>
      <c r="D41" s="17">
        <f>'Term Assurance - 40 years'!N47</f>
        <v>180714.77825335524</v>
      </c>
      <c r="E41" s="17">
        <f>'Term Assurance - 50 years'!N47</f>
        <v>803546.34754686337</v>
      </c>
    </row>
    <row r="42" spans="2:5" x14ac:dyDescent="0.2">
      <c r="B42" s="9">
        <v>38</v>
      </c>
      <c r="C42" s="17">
        <f>'Term Assurance - 30 years'!R48</f>
        <v>0</v>
      </c>
      <c r="D42" s="17">
        <f>'Term Assurance - 40 years'!N48</f>
        <v>131231.57152962388</v>
      </c>
      <c r="E42" s="17">
        <f>'Term Assurance - 50 years'!N48</f>
        <v>809453.08516479982</v>
      </c>
    </row>
    <row r="43" spans="2:5" x14ac:dyDescent="0.2">
      <c r="B43" s="9">
        <v>39</v>
      </c>
      <c r="C43" s="17">
        <f>'Term Assurance - 30 years'!R49</f>
        <v>0</v>
      </c>
      <c r="D43" s="17">
        <f>'Term Assurance - 40 years'!N49</f>
        <v>71329.010984030421</v>
      </c>
      <c r="E43" s="17">
        <f>'Term Assurance - 50 years'!N49</f>
        <v>808829.29075755132</v>
      </c>
    </row>
    <row r="44" spans="2:5" x14ac:dyDescent="0.2">
      <c r="B44" s="9">
        <v>40</v>
      </c>
      <c r="C44" s="17">
        <f>'Term Assurance - 30 years'!R50</f>
        <v>0</v>
      </c>
      <c r="D44" s="17">
        <f>'Term Assurance - 40 years'!N50</f>
        <v>0</v>
      </c>
      <c r="E44" s="17">
        <f>'Term Assurance - 50 years'!N50</f>
        <v>801019.11921982816</v>
      </c>
    </row>
    <row r="45" spans="2:5" x14ac:dyDescent="0.2">
      <c r="B45" s="9">
        <v>41</v>
      </c>
      <c r="C45" s="17">
        <f>'Term Assurance - 30 years'!R51</f>
        <v>0</v>
      </c>
      <c r="D45" s="17">
        <f>'Term Assurance - 40 years'!R50</f>
        <v>0</v>
      </c>
      <c r="E45" s="17">
        <f>'Term Assurance - 50 years'!N51</f>
        <v>785205.58939596789</v>
      </c>
    </row>
    <row r="46" spans="2:5" x14ac:dyDescent="0.2">
      <c r="B46" s="9">
        <v>42</v>
      </c>
      <c r="C46" s="17">
        <f>'Term Assurance - 30 years'!R52</f>
        <v>0</v>
      </c>
      <c r="D46" s="17">
        <f>'Term Assurance - 40 years'!R51</f>
        <v>0</v>
      </c>
      <c r="E46" s="17">
        <f>'Term Assurance - 50 years'!N52</f>
        <v>760339.16926223738</v>
      </c>
    </row>
    <row r="47" spans="2:5" x14ac:dyDescent="0.2">
      <c r="B47" s="9">
        <v>43</v>
      </c>
      <c r="C47" s="17">
        <f>'Term Assurance - 30 years'!R53</f>
        <v>0</v>
      </c>
      <c r="D47" s="17">
        <f>'Term Assurance - 40 years'!R52</f>
        <v>0</v>
      </c>
      <c r="E47" s="17">
        <f>'Term Assurance - 50 years'!N53</f>
        <v>725114.72036686668</v>
      </c>
    </row>
    <row r="48" spans="2:5" x14ac:dyDescent="0.2">
      <c r="B48" s="9">
        <v>44</v>
      </c>
      <c r="C48" s="17">
        <f>'Term Assurance - 30 years'!R54</f>
        <v>0</v>
      </c>
      <c r="D48" s="17">
        <f>'Term Assurance - 40 years'!R53</f>
        <v>0</v>
      </c>
      <c r="E48" s="17">
        <f>'Term Assurance - 50 years'!N54</f>
        <v>677905.42190164654</v>
      </c>
    </row>
    <row r="49" spans="2:5" x14ac:dyDescent="0.2">
      <c r="B49" s="9">
        <v>45</v>
      </c>
      <c r="C49" s="17">
        <f>'Term Assurance - 30 years'!R55</f>
        <v>0</v>
      </c>
      <c r="D49" s="17">
        <f>'Term Assurance - 40 years'!R54</f>
        <v>0</v>
      </c>
      <c r="E49" s="17">
        <f>'Term Assurance - 50 years'!N55</f>
        <v>616733.88578065392</v>
      </c>
    </row>
    <row r="50" spans="2:5" x14ac:dyDescent="0.2">
      <c r="B50" s="9">
        <v>46</v>
      </c>
      <c r="C50" s="17">
        <f>'Term Assurance - 30 years'!R56</f>
        <v>0</v>
      </c>
      <c r="D50" s="17">
        <f>'Term Assurance - 40 years'!R55</f>
        <v>0</v>
      </c>
      <c r="E50" s="17">
        <f>'Term Assurance - 50 years'!N56</f>
        <v>539215.7141632468</v>
      </c>
    </row>
    <row r="51" spans="2:5" x14ac:dyDescent="0.2">
      <c r="B51" s="9">
        <v>47</v>
      </c>
      <c r="C51" s="17">
        <f>'Term Assurance - 30 years'!R57</f>
        <v>0</v>
      </c>
      <c r="D51" s="17">
        <f>'Term Assurance - 40 years'!R56</f>
        <v>0</v>
      </c>
      <c r="E51" s="17">
        <f>'Term Assurance - 50 years'!N57</f>
        <v>442499.87353031471</v>
      </c>
    </row>
    <row r="52" spans="2:5" x14ac:dyDescent="0.2">
      <c r="B52" s="9">
        <v>48</v>
      </c>
      <c r="C52" s="17">
        <f>'Term Assurance - 30 years'!R58</f>
        <v>0</v>
      </c>
      <c r="D52" s="17">
        <f>'Term Assurance - 40 years'!R57</f>
        <v>0</v>
      </c>
      <c r="E52" s="17">
        <f>'Term Assurance - 50 years'!N58</f>
        <v>323193.69613221393</v>
      </c>
    </row>
    <row r="53" spans="2:5" x14ac:dyDescent="0.2">
      <c r="B53" s="9">
        <v>49</v>
      </c>
      <c r="C53" s="17">
        <f>'Term Assurance - 30 years'!R59</f>
        <v>0</v>
      </c>
      <c r="D53" s="17">
        <f>'Term Assurance - 40 years'!R58</f>
        <v>0</v>
      </c>
      <c r="E53" s="17">
        <f>'Term Assurance - 50 years'!N59</f>
        <v>177288.20141364992</v>
      </c>
    </row>
    <row r="54" spans="2:5" x14ac:dyDescent="0.2">
      <c r="B54" s="9">
        <v>50</v>
      </c>
      <c r="C54" s="17">
        <f>'Term Assurance - 30 years'!R60</f>
        <v>0</v>
      </c>
      <c r="D54" s="17">
        <f>'Term Assurance - 40 years'!R59</f>
        <v>0</v>
      </c>
      <c r="E54" s="17">
        <f>'Term Assurance - 50 years'!N60</f>
        <v>0</v>
      </c>
    </row>
  </sheetData>
  <mergeCells count="1">
    <mergeCell ref="B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23</vt:i4>
      </vt:variant>
    </vt:vector>
  </HeadingPairs>
  <TitlesOfParts>
    <vt:vector size="28" baseType="lpstr">
      <vt:lpstr>IALM 2012-2014</vt:lpstr>
      <vt:lpstr>Term Assurance - 30 years</vt:lpstr>
      <vt:lpstr>Term Assurance - 40 years</vt:lpstr>
      <vt:lpstr>Term Assurance - 50 years</vt:lpstr>
      <vt:lpstr>Graph</vt:lpstr>
      <vt:lpstr>FIE</vt:lpstr>
      <vt:lpstr>FRE</vt:lpstr>
      <vt:lpstr>'Term Assurance - 40 years'!i</vt:lpstr>
      <vt:lpstr>'Term Assurance - 50 years'!i</vt:lpstr>
      <vt:lpstr>i</vt:lpstr>
      <vt:lpstr>IE_30</vt:lpstr>
      <vt:lpstr>'Term Assurance - 40 years'!IE_40</vt:lpstr>
      <vt:lpstr>'Term Assurance - 50 years'!IE_50</vt:lpstr>
      <vt:lpstr>'Term Assurance - 40 years'!m</vt:lpstr>
      <vt:lpstr>'Term Assurance - 50 years'!m</vt:lpstr>
      <vt:lpstr>m</vt:lpstr>
      <vt:lpstr>'Term Assurance - 40 years'!premium</vt:lpstr>
      <vt:lpstr>'Term Assurance - 50 years'!premium</vt:lpstr>
      <vt:lpstr>premium</vt:lpstr>
      <vt:lpstr>RE_30</vt:lpstr>
      <vt:lpstr>'Term Assurance - 40 years'!RE_40</vt:lpstr>
      <vt:lpstr>'Term Assurance - 50 years'!RE_50</vt:lpstr>
      <vt:lpstr>'Term Assurance - 40 years'!S</vt:lpstr>
      <vt:lpstr>'Term Assurance - 50 years'!S</vt:lpstr>
      <vt:lpstr>S</vt:lpstr>
      <vt:lpstr>'Term Assurance - 40 years'!v</vt:lpstr>
      <vt:lpstr>'Term Assurance - 50 years'!v</vt:lpstr>
      <vt:lpstr>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Ujjwal</dc:creator>
  <cp:lastModifiedBy>Aryan Tripathi</cp:lastModifiedBy>
  <dcterms:created xsi:type="dcterms:W3CDTF">2021-11-20T19:42:19Z</dcterms:created>
  <dcterms:modified xsi:type="dcterms:W3CDTF">2021-11-23T17:27:58Z</dcterms:modified>
</cp:coreProperties>
</file>