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Gurleen\Desktop\"/>
    </mc:Choice>
  </mc:AlternateContent>
  <xr:revisionPtr revIDLastSave="0" documentId="13_ncr:1_{1FFD03CA-D63F-4D79-9354-5FF0FDA1A412}" xr6:coauthVersionLast="47" xr6:coauthVersionMax="47" xr10:uidLastSave="{00000000-0000-0000-0000-000000000000}"/>
  <bookViews>
    <workbookView xWindow="-108" yWindow="-108" windowWidth="23256" windowHeight="12576" activeTab="10"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9" sheetId="30" r:id="rId8"/>
    <sheet name="Q8" sheetId="28" r:id="rId9"/>
    <sheet name="Q10" sheetId="32" r:id="rId10"/>
    <sheet name="Q11" sheetId="31" r:id="rId11"/>
  </sheets>
  <definedNames>
    <definedName name="commissionrates">'Q3'!$C$9:$L$9</definedName>
    <definedName name="DirectedBy">'Q9'!#REF!</definedName>
    <definedName name="Film_Title">'Q9'!$B$5:$B$14</definedName>
    <definedName name="_xlnm.Print_Area" localSheetId="0">'Q1'!$A$1:$J$73</definedName>
    <definedName name="sales">'Q3'!$B$10:$B$16</definedName>
  </definedNames>
  <calcPr calcId="191029"/>
  <pivotCaches>
    <pivotCache cacheId="4" r:id="rId12"/>
    <pivotCache cacheId="16"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8" i="31" l="1"/>
  <c r="B26" i="31"/>
  <c r="B27" i="31"/>
  <c r="J14" i="32"/>
  <c r="J13" i="32"/>
  <c r="J12" i="32"/>
  <c r="J11" i="32"/>
  <c r="J10" i="32"/>
  <c r="C5" i="28"/>
  <c r="C6" i="28"/>
  <c r="C7" i="28"/>
  <c r="C8" i="28"/>
  <c r="C9" i="28"/>
  <c r="C10" i="28"/>
  <c r="C11" i="28"/>
  <c r="C12" i="28"/>
  <c r="C13" i="28"/>
  <c r="C14" i="28"/>
  <c r="C15" i="28"/>
  <c r="C16" i="28"/>
  <c r="C17" i="28"/>
  <c r="C18" i="28"/>
  <c r="C19" i="28"/>
  <c r="C20" i="28"/>
  <c r="C4" i="28"/>
  <c r="L23" i="24"/>
  <c r="L24" i="24"/>
  <c r="L25" i="24"/>
  <c r="L26" i="24"/>
  <c r="L27" i="24"/>
  <c r="L28" i="24"/>
  <c r="L22" i="24"/>
  <c r="K23" i="24"/>
  <c r="K24" i="24"/>
  <c r="K25" i="24"/>
  <c r="K26" i="24"/>
  <c r="K27" i="24"/>
  <c r="K28" i="24"/>
  <c r="K22" i="24"/>
  <c r="J23" i="24"/>
  <c r="J24" i="24"/>
  <c r="J25" i="24"/>
  <c r="J26" i="24"/>
  <c r="J27" i="24"/>
  <c r="J28" i="24"/>
  <c r="J22" i="24"/>
  <c r="I23" i="24"/>
  <c r="I24" i="24"/>
  <c r="I25" i="24"/>
  <c r="I26" i="24"/>
  <c r="I27" i="24"/>
  <c r="I28" i="24"/>
  <c r="I22" i="24"/>
  <c r="H23" i="24"/>
  <c r="H24" i="24"/>
  <c r="H25" i="24"/>
  <c r="H26" i="24"/>
  <c r="H27" i="24"/>
  <c r="H28" i="24"/>
  <c r="H22" i="24"/>
  <c r="G23" i="24"/>
  <c r="G24" i="24"/>
  <c r="G25" i="24"/>
  <c r="G26" i="24"/>
  <c r="G27" i="24"/>
  <c r="G28" i="24"/>
  <c r="G22" i="24"/>
  <c r="F23" i="24"/>
  <c r="F24" i="24"/>
  <c r="F25" i="24"/>
  <c r="F26" i="24"/>
  <c r="F27" i="24"/>
  <c r="F28" i="24"/>
  <c r="F22" i="24"/>
  <c r="E23" i="24"/>
  <c r="E24" i="24"/>
  <c r="E25" i="24"/>
  <c r="E26" i="24"/>
  <c r="E27" i="24"/>
  <c r="E28" i="24"/>
  <c r="E22" i="24"/>
  <c r="D23" i="24"/>
  <c r="D24" i="24"/>
  <c r="D25" i="24"/>
  <c r="D26" i="24"/>
  <c r="D27" i="24"/>
  <c r="D28" i="24"/>
  <c r="D22" i="24"/>
  <c r="C23" i="24"/>
  <c r="C24" i="24"/>
  <c r="C25" i="24"/>
  <c r="C26" i="24"/>
  <c r="C27" i="24"/>
  <c r="C28"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7" i="22"/>
  <c r="F20" i="31"/>
  <c r="F19" i="31"/>
  <c r="F18" i="31"/>
  <c r="F17" i="31"/>
  <c r="F16" i="31"/>
  <c r="F15" i="31"/>
  <c r="F14" i="31"/>
  <c r="F13" i="31"/>
  <c r="F12" i="31"/>
  <c r="F11" i="31"/>
  <c r="F10" i="31"/>
  <c r="F9" i="31"/>
  <c r="I6" i="31"/>
  <c r="G9" i="31" s="1"/>
  <c r="B29" i="31" s="1"/>
  <c r="G18" i="31" l="1"/>
  <c r="G19" i="31"/>
  <c r="G11" i="31"/>
  <c r="G10" i="31"/>
  <c r="G17" i="31"/>
  <c r="G16" i="31"/>
  <c r="G15" i="31"/>
  <c r="G14" i="31"/>
  <c r="G13" i="31"/>
  <c r="G20" i="31"/>
  <c r="G12" i="31"/>
  <c r="B21" i="28" l="1"/>
  <c r="F14" i="22" l="1"/>
  <c r="F13" i="22"/>
  <c r="F12" i="22"/>
  <c r="F11" i="22"/>
  <c r="F10" i="22"/>
  <c r="F9" i="22"/>
  <c r="F8" i="22"/>
</calcChain>
</file>

<file path=xl/sharedStrings.xml><?xml version="1.0" encoding="utf-8"?>
<sst xmlns="http://schemas.openxmlformats.org/spreadsheetml/2006/main" count="1362" uniqueCount="488">
  <si>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</si>
  <si>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</si>
  <si>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</si>
  <si>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</si>
  <si>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</si>
  <si>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</si>
  <si>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</si>
  <si>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</si>
  <si>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</si>
  <si>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</si>
  <si>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</si>
  <si>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</si>
  <si>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</si>
  <si>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</si>
  <si>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</si>
  <si>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</si>
  <si>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</si>
  <si>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</si>
  <si>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</si>
  <si>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</si>
  <si>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</si>
  <si>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</si>
  <si>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</si>
  <si>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</si>
  <si>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</si>
  <si>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</si>
  <si>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</si>
  <si>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</si>
  <si>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</si>
  <si>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</si>
  <si>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</si>
  <si>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</si>
  <si>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</si>
  <si>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</si>
  <si>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</si>
  <si>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</si>
  <si>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</si>
  <si>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</si>
  <si>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</si>
  <si>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</si>
  <si>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</si>
  <si>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</si>
  <si>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</si>
  <si>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</si>
  <si>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</si>
  <si>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</si>
  <si>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</si>
  <si>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</si>
  <si>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</si>
  <si>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</si>
  <si>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</si>
  <si>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</si>
  <si>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</si>
  <si>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</si>
  <si>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</si>
  <si>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</si>
  <si>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</si>
  <si>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</si>
  <si>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</si>
  <si>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</si>
  <si>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</si>
  <si>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</si>
  <si>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</si>
  <si>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</si>
  <si>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</si>
  <si>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</si>
  <si>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</si>
  <si>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</si>
  <si>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</si>
  <si>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</si>
  <si>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</si>
  <si>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</si>
  <si>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</si>
  <si>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</si>
  <si>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</si>
  <si>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</si>
  <si>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</si>
  <si>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</si>
  <si>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</si>
  <si>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</si>
  <si>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</si>
  <si>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</si>
  <si>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</si>
  <si>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</si>
  <si>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</si>
  <si>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</si>
  <si>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</si>
  <si>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</si>
  <si>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</si>
  <si>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</si>
  <si>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</si>
  <si>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</si>
  <si>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</si>
  <si>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</si>
  <si>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</si>
  <si>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</si>
  <si>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</si>
  <si>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</si>
  <si>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</si>
  <si>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</si>
  <si>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</si>
  <si>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</si>
  <si>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</si>
  <si>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</si>
  <si>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</si>
  <si>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</si>
  <si>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</si>
  <si>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</si>
  <si>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</si>
  <si>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</si>
  <si>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</si>
  <si>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</si>
  <si>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</si>
  <si>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</si>
  <si>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</si>
  <si>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</si>
  <si>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</si>
  <si>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</si>
  <si>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</si>
  <si>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</si>
  <si>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</si>
  <si>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</si>
  <si>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</si>
  <si>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</si>
  <si>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</si>
  <si>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</si>
  <si>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</si>
  <si>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</si>
  <si>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</si>
  <si>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</si>
  <si>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</si>
  <si>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</si>
  <si>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</si>
  <si>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</si>
  <si>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</si>
  <si>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</si>
  <si>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</si>
  <si>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</si>
  <si>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</si>
  <si>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</si>
  <si>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</si>
  <si>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</si>
  <si>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</si>
  <si>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</si>
  <si>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</si>
  <si>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</si>
  <si>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</si>
  <si>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</si>
  <si>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</si>
  <si>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</si>
  <si>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</si>
  <si>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</si>
  <si>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</si>
  <si>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</si>
  <si>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</si>
  <si>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</si>
  <si>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</si>
  <si>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</si>
  <si>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</si>
  <si>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</si>
  <si>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</si>
  <si>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</si>
  <si>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</si>
  <si>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</si>
  <si>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</si>
  <si>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</si>
  <si>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</si>
  <si>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</si>
  <si>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</si>
  <si>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</si>
  <si>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</si>
  <si>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</si>
  <si>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</si>
  <si>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</si>
  <si>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</si>
  <si>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</si>
  <si>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</si>
  <si>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</si>
  <si>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</si>
  <si>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</si>
  <si>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</si>
  <si>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</si>
  <si>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</si>
  <si>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</si>
  <si>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</si>
  <si>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</si>
  <si>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</si>
  <si>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</si>
  <si>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</si>
  <si>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</si>
  <si>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</si>
  <si>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</si>
  <si>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</si>
  <si>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</si>
  <si>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</si>
  <si>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</si>
  <si>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</si>
  <si>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</si>
  <si>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</si>
  <si>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</si>
  <si>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</si>
  <si>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</si>
  <si>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</si>
  <si>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</si>
  <si>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</si>
  <si>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</si>
  <si>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</si>
  <si>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</si>
  <si>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</si>
  <si>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</si>
  <si>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</si>
  <si>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</si>
  <si>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</si>
  <si>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</si>
  <si>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</si>
  <si>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</si>
  <si>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</si>
  <si>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</si>
  <si>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</si>
  <si>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</si>
  <si>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</si>
  <si>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</si>
  <si>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</si>
  <si>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</si>
  <si>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</si>
  <si>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</si>
  <si>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</si>
  <si>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</si>
  <si>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</si>
  <si>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</si>
  <si>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</si>
  <si>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</si>
  <si>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</si>
  <si>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</si>
  <si>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</si>
  <si>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</si>
  <si>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</si>
  <si>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</si>
  <si>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</si>
  <si>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</si>
  <si>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</si>
  <si>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</si>
  <si>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</si>
  <si>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</si>
  <si>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</si>
  <si>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</si>
  <si>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</si>
  <si>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</si>
  <si>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</si>
  <si>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</si>
  <si>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</si>
  <si>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</si>
  <si>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</si>
  <si>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</si>
  <si>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</si>
  <si>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</si>
  <si>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</si>
  <si>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</si>
  <si>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</si>
  <si>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</si>
  <si>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</si>
  <si>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</si>
  <si>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</si>
  <si>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</si>
  <si>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</si>
  <si>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</si>
  <si>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</si>
  <si>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</si>
  <si>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</si>
  <si>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</si>
  <si>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</si>
  <si>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</si>
  <si>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</si>
  <si>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</si>
  <si>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</si>
  <si>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</si>
  <si>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</si>
  <si>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</si>
  <si>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</si>
  <si>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</si>
  <si>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</si>
  <si>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</si>
  <si>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</si>
  <si>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</si>
  <si>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</si>
  <si>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</si>
  <si>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</si>
  <si>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</si>
  <si>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</si>
  <si>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</si>
  <si>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</si>
  <si>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</si>
  <si>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</si>
  <si>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</si>
  <si>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</si>
  <si>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</si>
  <si>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</si>
  <si>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</si>
  <si>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</si>
  <si>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</si>
  <si>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</si>
  <si>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</si>
  <si>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</si>
  <si>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</si>
  <si>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</si>
  <si>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</si>
  <si>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</si>
  <si>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</si>
  <si>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</si>
  <si>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</si>
  <si>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</si>
  <si>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</si>
  <si>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</si>
  <si>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</si>
  <si>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</si>
  <si>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</si>
  <si>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</si>
  <si>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</si>
  <si>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</si>
  <si>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</si>
  <si>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</si>
  <si>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</si>
  <si>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</si>
  <si>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</si>
  <si>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</si>
  <si>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</si>
  <si>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</si>
  <si>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</si>
  <si>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</si>
  <si>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</si>
  <si>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</si>
  <si>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</si>
  <si>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</si>
  <si>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</si>
  <si>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</si>
  <si>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</si>
  <si>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</si>
  <si>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</si>
  <si>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</si>
  <si>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</si>
  <si>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</si>
  <si>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</si>
  <si>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</si>
  <si>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</si>
  <si>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</si>
  <si>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</si>
  <si>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</si>
  <si>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</si>
  <si>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</si>
  <si>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</si>
  <si>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</si>
  <si>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</si>
  <si>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</si>
  <si>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</si>
  <si>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</si>
  <si>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</si>
  <si>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</si>
  <si>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</si>
  <si>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</si>
  <si>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</si>
  <si>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</si>
  <si>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</si>
  <si>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</si>
  <si>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</si>
  <si>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</si>
  <si>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</si>
  <si>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</si>
  <si>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</si>
  <si>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</si>
  <si>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</si>
  <si>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</si>
  <si>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</si>
  <si>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</si>
  <si>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</si>
  <si>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</si>
  <si>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</si>
  <si>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</si>
  <si>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</si>
  <si>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</si>
  <si>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</si>
  <si>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</si>
  <si>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</si>
  <si>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</si>
  <si>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</si>
  <si>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</si>
  <si>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</si>
  <si>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</si>
  <si>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</si>
  <si>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</si>
  <si>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</si>
  <si>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</si>
  <si>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</si>
  <si>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</si>
  <si>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</si>
  <si>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</si>
  <si>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</si>
  <si>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</si>
  <si>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</si>
  <si>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</si>
  <si>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</si>
  <si>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</si>
  <si>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</si>
  <si>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</si>
  <si>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</si>
  <si>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</si>
  <si>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</si>
  <si>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</si>
  <si>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</si>
  <si>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</si>
  <si>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</si>
  <si>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</si>
  <si>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</si>
  <si>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</si>
  <si>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</si>
  <si>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</si>
  <si>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</si>
  <si>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</si>
  <si>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</si>
  <si>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</si>
  <si>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</si>
  <si>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</si>
  <si>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</si>
  <si>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</si>
  <si>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</si>
  <si>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</si>
  <si>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</si>
  <si>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</si>
  <si>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</si>
  <si>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</si>
  <si>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</si>
  <si>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</si>
  <si>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</si>
  <si>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</si>
  <si>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</si>
  <si>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</si>
  <si>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</si>
  <si>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</si>
  <si>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</si>
  <si>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</si>
  <si>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</si>
  <si>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</si>
  <si>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</si>
  <si>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</si>
  <si>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</si>
  <si>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</si>
  <si>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</si>
  <si>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</si>
  <si>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</si>
  <si>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</si>
  <si>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</si>
  <si>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</si>
  <si>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</si>
  <si>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</si>
  <si>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</si>
  <si>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</si>
  <si>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</si>
  <si>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</si>
  <si>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</si>
  <si>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</si>
  <si>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</si>
  <si>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</si>
  <si>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</si>
  <si>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</si>
  <si>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</si>
  <si>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</si>
  <si>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</si>
  <si>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</si>
  <si>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</si>
  <si>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</si>
  <si>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</si>
  <si>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</si>
  <si>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</si>
  <si>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</si>
  <si>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</si>
  <si>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</si>
  <si>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</si>
  <si>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</si>
  <si>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</si>
  <si>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</si>
  <si>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</si>
  <si>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</si>
  <si>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</si>
  <si>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</si>
  <si>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</si>
  <si>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</si>
  <si>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Count of Amusement Park</t>
  </si>
  <si>
    <t>Sum of Asking Price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</si>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</sst>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0" borderId="0" xfId="0" pivotButton="1"/>
    <xf numFmtId="0" fontId="0" fillId="0" borderId="0" xfId="0"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Pivot'!$C$10:$C$11</c:f>
              <c:strCache>
                <c:ptCount val="1"/>
                <c:pt idx="0">
                  <c:v>Countryside</c:v>
                </c:pt>
              </c:strCache>
            </c:strRef>
          </c:tx>
          <c:spPr>
            <a:solidFill>
              <a:schemeClr val="accent1"/>
            </a:solidFill>
            <a:ln>
              <a:noFill/>
            </a:ln>
            <a:effectLst/>
          </c:spPr>
          <c:invertIfNegative val="0"/>
          <c:cat>
            <c:strRef>
              <c:f>'Q5-7 Pivot'!$B$12:$B$17</c:f>
              <c:strCache>
                <c:ptCount val="5"/>
                <c:pt idx="0">
                  <c:v>Bungalow</c:v>
                </c:pt>
                <c:pt idx="1">
                  <c:v>Detatched</c:v>
                </c:pt>
                <c:pt idx="2">
                  <c:v>Flat</c:v>
                </c:pt>
                <c:pt idx="3">
                  <c:v>Semi-detatched</c:v>
                </c:pt>
                <c:pt idx="4">
                  <c:v>Terraced</c:v>
                </c:pt>
              </c:strCache>
            </c:strRef>
          </c:cat>
          <c:val>
            <c:numRef>
              <c:f>'Q5-7 Pivot'!$C$12:$C$17</c:f>
              <c:numCache>
                <c:formatCode>General</c:formatCode>
                <c:ptCount val="5"/>
                <c:pt idx="0">
                  <c:v>3329500</c:v>
                </c:pt>
                <c:pt idx="1">
                  <c:v>1350250</c:v>
                </c:pt>
                <c:pt idx="3">
                  <c:v>2289500</c:v>
                </c:pt>
                <c:pt idx="4">
                  <c:v>582000</c:v>
                </c:pt>
              </c:numCache>
            </c:numRef>
          </c:val>
          <c:extLst>
            <c:ext xmlns:c16="http://schemas.microsoft.com/office/drawing/2014/chart" uri="{C3380CC4-5D6E-409C-BE32-E72D297353CC}">
              <c16:uniqueId val="{00000000-F65C-430D-8067-4A9FADC589F6}"/>
            </c:ext>
          </c:extLst>
        </c:ser>
        <c:ser>
          <c:idx val="1"/>
          <c:order val="1"/>
          <c:tx>
            <c:strRef>
              <c:f>'Q5-7 Pivot'!$D$10:$D$11</c:f>
              <c:strCache>
                <c:ptCount val="1"/>
                <c:pt idx="0">
                  <c:v>Remote</c:v>
                </c:pt>
              </c:strCache>
            </c:strRef>
          </c:tx>
          <c:spPr>
            <a:solidFill>
              <a:schemeClr val="accent2"/>
            </a:solidFill>
            <a:ln>
              <a:noFill/>
            </a:ln>
            <a:effectLst/>
          </c:spPr>
          <c:invertIfNegative val="0"/>
          <c:cat>
            <c:strRef>
              <c:f>'Q5-7 Pivot'!$B$12:$B$17</c:f>
              <c:strCache>
                <c:ptCount val="5"/>
                <c:pt idx="0">
                  <c:v>Bungalow</c:v>
                </c:pt>
                <c:pt idx="1">
                  <c:v>Detatched</c:v>
                </c:pt>
                <c:pt idx="2">
                  <c:v>Flat</c:v>
                </c:pt>
                <c:pt idx="3">
                  <c:v>Semi-detatched</c:v>
                </c:pt>
                <c:pt idx="4">
                  <c:v>Terraced</c:v>
                </c:pt>
              </c:strCache>
            </c:strRef>
          </c:cat>
          <c:val>
            <c:numRef>
              <c:f>'Q5-7 Pivot'!$D$12:$D$17</c:f>
              <c:numCache>
                <c:formatCode>General</c:formatCode>
                <c:ptCount val="5"/>
                <c:pt idx="0">
                  <c:v>562000</c:v>
                </c:pt>
                <c:pt idx="1">
                  <c:v>1717500</c:v>
                </c:pt>
                <c:pt idx="3">
                  <c:v>176500</c:v>
                </c:pt>
                <c:pt idx="4">
                  <c:v>142500</c:v>
                </c:pt>
              </c:numCache>
            </c:numRef>
          </c:val>
          <c:extLst>
            <c:ext xmlns:c16="http://schemas.microsoft.com/office/drawing/2014/chart" uri="{C3380CC4-5D6E-409C-BE32-E72D297353CC}">
              <c16:uniqueId val="{00000001-F65C-430D-8067-4A9FADC589F6}"/>
            </c:ext>
          </c:extLst>
        </c:ser>
        <c:ser>
          <c:idx val="2"/>
          <c:order val="2"/>
          <c:tx>
            <c:strRef>
              <c:f>'Q5-7 Pivot'!$E$10:$E$11</c:f>
              <c:strCache>
                <c:ptCount val="1"/>
                <c:pt idx="0">
                  <c:v>Town</c:v>
                </c:pt>
              </c:strCache>
            </c:strRef>
          </c:tx>
          <c:spPr>
            <a:solidFill>
              <a:schemeClr val="accent3"/>
            </a:solidFill>
            <a:ln>
              <a:noFill/>
            </a:ln>
            <a:effectLst/>
          </c:spPr>
          <c:invertIfNegative val="0"/>
          <c:cat>
            <c:strRef>
              <c:f>'Q5-7 Pivot'!$B$12:$B$17</c:f>
              <c:strCache>
                <c:ptCount val="5"/>
                <c:pt idx="0">
                  <c:v>Bungalow</c:v>
                </c:pt>
                <c:pt idx="1">
                  <c:v>Detatched</c:v>
                </c:pt>
                <c:pt idx="2">
                  <c:v>Flat</c:v>
                </c:pt>
                <c:pt idx="3">
                  <c:v>Semi-detatched</c:v>
                </c:pt>
                <c:pt idx="4">
                  <c:v>Terraced</c:v>
                </c:pt>
              </c:strCache>
            </c:strRef>
          </c:cat>
          <c:val>
            <c:numRef>
              <c:f>'Q5-7 Pivot'!$E$12:$E$17</c:f>
              <c:numCache>
                <c:formatCode>General</c:formatCode>
                <c:ptCount val="5"/>
                <c:pt idx="0">
                  <c:v>499450</c:v>
                </c:pt>
                <c:pt idx="1">
                  <c:v>2265250</c:v>
                </c:pt>
                <c:pt idx="2">
                  <c:v>310500</c:v>
                </c:pt>
                <c:pt idx="3">
                  <c:v>2499500</c:v>
                </c:pt>
                <c:pt idx="4">
                  <c:v>1062500</c:v>
                </c:pt>
              </c:numCache>
            </c:numRef>
          </c:val>
          <c:extLst>
            <c:ext xmlns:c16="http://schemas.microsoft.com/office/drawing/2014/chart" uri="{C3380CC4-5D6E-409C-BE32-E72D297353CC}">
              <c16:uniqueId val="{00000002-F65C-430D-8067-4A9FADC589F6}"/>
            </c:ext>
          </c:extLst>
        </c:ser>
        <c:ser>
          <c:idx val="3"/>
          <c:order val="3"/>
          <c:tx>
            <c:strRef>
              <c:f>'Q5-7 Pivot'!$F$10:$F$11</c:f>
              <c:strCache>
                <c:ptCount val="1"/>
                <c:pt idx="0">
                  <c:v>Village</c:v>
                </c:pt>
              </c:strCache>
            </c:strRef>
          </c:tx>
          <c:spPr>
            <a:solidFill>
              <a:schemeClr val="accent4"/>
            </a:solidFill>
            <a:ln>
              <a:noFill/>
            </a:ln>
            <a:effectLst/>
          </c:spPr>
          <c:invertIfNegative val="0"/>
          <c:cat>
            <c:strRef>
              <c:f>'Q5-7 Pivot'!$B$12:$B$17</c:f>
              <c:strCache>
                <c:ptCount val="5"/>
                <c:pt idx="0">
                  <c:v>Bungalow</c:v>
                </c:pt>
                <c:pt idx="1">
                  <c:v>Detatched</c:v>
                </c:pt>
                <c:pt idx="2">
                  <c:v>Flat</c:v>
                </c:pt>
                <c:pt idx="3">
                  <c:v>Semi-detatched</c:v>
                </c:pt>
                <c:pt idx="4">
                  <c:v>Terraced</c:v>
                </c:pt>
              </c:strCache>
            </c:strRef>
          </c:cat>
          <c:val>
            <c:numRef>
              <c:f>'Q5-7 Pivot'!$F$12:$F$17</c:f>
              <c:numCache>
                <c:formatCode>General</c:formatCode>
                <c:ptCount val="5"/>
                <c:pt idx="3">
                  <c:v>523500</c:v>
                </c:pt>
              </c:numCache>
            </c:numRef>
          </c:val>
          <c:extLst>
            <c:ext xmlns:c16="http://schemas.microsoft.com/office/drawing/2014/chart" uri="{C3380CC4-5D6E-409C-BE32-E72D297353CC}">
              <c16:uniqueId val="{00000003-F65C-430D-8067-4A9FADC589F6}"/>
            </c:ext>
          </c:extLst>
        </c:ser>
        <c:dLbls>
          <c:showLegendKey val="0"/>
          <c:showVal val="0"/>
          <c:showCatName val="0"/>
          <c:showSerName val="0"/>
          <c:showPercent val="0"/>
          <c:showBubbleSize val="0"/>
        </c:dLbls>
        <c:gapWidth val="219"/>
        <c:overlap val="-27"/>
        <c:axId val="1509316335"/>
        <c:axId val="1509316751"/>
      </c:barChart>
      <c:catAx>
        <c:axId val="1509316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316751"/>
        <c:crosses val="autoZero"/>
        <c:auto val="1"/>
        <c:lblAlgn val="ctr"/>
        <c:lblOffset val="100"/>
        <c:noMultiLvlLbl val="0"/>
      </c:catAx>
      <c:valAx>
        <c:axId val="1509316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3163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518160</xdr:colOff>
      <xdr:row>2</xdr:row>
      <xdr:rowOff>110490</xdr:rowOff>
    </xdr:from>
    <xdr:to>
      <xdr:col>15</xdr:col>
      <xdr:colOff>213360</xdr:colOff>
      <xdr:row>17</xdr:row>
      <xdr:rowOff>110490</xdr:rowOff>
    </xdr:to>
    <xdr:graphicFrame macro="">
      <xdr:nvGraphicFramePr>
        <xdr:cNvPr id="3" name="Chart 2">
          <a:extLst>
            <a:ext uri="{FF2B5EF4-FFF2-40B4-BE49-F238E27FC236}">
              <a16:creationId xmlns:a16="http://schemas.microsoft.com/office/drawing/2014/main" id="{13D9A776-4E60-42DB-8B6A-F90F8ADFDC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rleen" refreshedDate="44541.97388287037" createdVersion="7" refreshedVersion="7" minRefreshableVersion="3" recordCount="50" xr:uid="{19C8438D-F71C-42C3-8F45-13B4F59A249E}">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rleen" refreshedDate="44542.014814699076" createdVersion="7" refreshedVersion="7" minRefreshableVersion="3" recordCount="56" xr:uid="{6A9C847F-2E1F-4127-A5C0-FA3D1084FC01}">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A10553-1637-49BA-BFB0-5FC4762E1DA6}" name="PivotTable1" cacheId="4"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4:C7" firstHeaderRow="1" firstDataRow="1" firstDataCol="1"/>
  <pivotFields count="7">
    <pivotField showAll="0"/>
    <pivotField dataField="1" showAll="0">
      <items count="25">
        <item h="1" x="17"/>
        <item h="1" x="0"/>
        <item x="14"/>
        <item h="1" x="6"/>
        <item x="13"/>
        <item h="1" x="19"/>
        <item x="10"/>
        <item h="1" x="9"/>
        <item x="4"/>
        <item h="1" x="21"/>
        <item h="1" x="12"/>
        <item h="1" x="23"/>
        <item h="1" x="18"/>
        <item x="8"/>
        <item h="1" x="16"/>
        <item x="15"/>
        <item x="2"/>
        <item h="1" x="11"/>
        <item x="1"/>
        <item h="1" x="7"/>
        <item h="1" x="5"/>
        <item x="3"/>
        <item x="20"/>
        <item x="22"/>
        <item t="default"/>
      </items>
    </pivotField>
    <pivotField axis="axisRow" multipleItemSelectionAllowed="1" showAll="0">
      <items count="3">
        <item x="0"/>
        <item h="1" x="1"/>
        <item t="default"/>
      </items>
    </pivotField>
    <pivotField axis="axisRow" multipleItemSelectionAllowed="1" showAll="0">
      <items count="6">
        <item h="1" x="0"/>
        <item h="1" x="2"/>
        <item x="1"/>
        <item h="1" x="3"/>
        <item h="1" x="4"/>
        <item t="default"/>
      </items>
    </pivotField>
    <pivotField showAll="0"/>
    <pivotField showAll="0"/>
    <pivotField showAll="0"/>
  </pivotFields>
  <rowFields count="2">
    <field x="2"/>
    <field x="3"/>
  </rowFields>
  <rowItems count="3">
    <i>
      <x/>
    </i>
    <i r="1">
      <x v="2"/>
    </i>
    <i t="grand">
      <x/>
    </i>
  </rowItems>
  <colItems count="1">
    <i/>
  </colItems>
  <dataFields count="1">
    <dataField name="Count of Amusement Park"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624792D-8B2D-41B9-8BA8-DBCDF3BF4CD4}" name="PivotTable2" cacheId="1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location ref="B10:G17"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6">
    <i>
      <x/>
    </i>
    <i>
      <x v="1"/>
    </i>
    <i>
      <x v="2"/>
    </i>
    <i>
      <x v="3"/>
    </i>
    <i>
      <x v="4"/>
    </i>
    <i t="grand">
      <x/>
    </i>
  </rowItems>
  <colFields count="1">
    <field x="2"/>
  </colFields>
  <colItems count="5">
    <i>
      <x/>
    </i>
    <i>
      <x v="1"/>
    </i>
    <i>
      <x v="2"/>
    </i>
    <i>
      <x v="3"/>
    </i>
    <i t="grand">
      <x/>
    </i>
  </colItems>
  <pageFields count="8">
    <pageField fld="3" hier="-1"/>
    <pageField fld="10" hier="-1"/>
    <pageField fld="4" hier="-1"/>
    <pageField fld="6" hier="-1"/>
    <pageField fld="0" hier="-1"/>
    <pageField fld="7" hier="-1"/>
    <pageField fld="8" hier="-1"/>
    <pageField fld="5" hier="-1"/>
  </pageFields>
  <dataFields count="1">
    <dataField name="Sum of Asking Price" fld="9" baseField="0" baseItem="0"/>
  </dataFields>
  <chartFormats count="8">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1"/>
          </reference>
        </references>
      </pivotArea>
    </chartFormat>
    <chartFormat chart="1" format="2" series="1">
      <pivotArea type="data" outline="0" fieldPosition="0">
        <references count="2">
          <reference field="4294967294" count="1" selected="0">
            <x v="0"/>
          </reference>
          <reference field="2" count="1" selected="0">
            <x v="2"/>
          </reference>
        </references>
      </pivotArea>
    </chartFormat>
    <chartFormat chart="1" format="3" series="1">
      <pivotArea type="data" outline="0" fieldPosition="0">
        <references count="2">
          <reference field="4294967294" count="1" selected="0">
            <x v="0"/>
          </reference>
          <reference field="2" count="1" selected="0">
            <x v="3"/>
          </reference>
        </references>
      </pivotArea>
    </chartFormat>
    <chartFormat chart="3" format="0" series="1">
      <pivotArea type="data" outline="0" fieldPosition="0">
        <references count="2">
          <reference field="4294967294" count="1" selected="0">
            <x v="0"/>
          </reference>
          <reference field="2" count="1" selected="0">
            <x v="0"/>
          </reference>
        </references>
      </pivotArea>
    </chartFormat>
    <chartFormat chart="3" format="1" series="1">
      <pivotArea type="data" outline="0" fieldPosition="0">
        <references count="2">
          <reference field="4294967294" count="1" selected="0">
            <x v="0"/>
          </reference>
          <reference field="2" count="1" selected="0">
            <x v="1"/>
          </reference>
        </references>
      </pivotArea>
    </chartFormat>
    <chartFormat chart="3" format="2" series="1">
      <pivotArea type="data" outline="0" fieldPosition="0">
        <references count="2">
          <reference field="4294967294" count="1" selected="0">
            <x v="0"/>
          </reference>
          <reference field="2" count="1" selected="0">
            <x v="2"/>
          </reference>
        </references>
      </pivotArea>
    </chartFormat>
    <chartFormat chart="3" format="3"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showWhiteSpace="0" zoomScaleNormal="100" workbookViewId="0">
      <selection activeCell="L17" sqref="L17"/>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98" t="s">
        <v>179</v>
      </c>
      <c r="N3" s="98"/>
      <c r="O3" s="98"/>
      <c r="P3" s="98"/>
      <c r="Q3" s="98"/>
      <c r="R3" s="98"/>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 xml:space="preserve">&amp;L&amp;D&amp;C
</oddHeader>
    <oddFooter>&amp;L&amp;T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J15" sqref="J15"/>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13" t="s">
        <v>89</v>
      </c>
      <c r="C1" s="113"/>
      <c r="D1" s="113"/>
    </row>
    <row r="3" spans="1:10" ht="23.4" x14ac:dyDescent="0.45">
      <c r="C3" s="109" t="s">
        <v>11</v>
      </c>
      <c r="D3" s="110"/>
    </row>
    <row r="4" spans="1:10" ht="18" x14ac:dyDescent="0.35">
      <c r="C4" s="4" t="s">
        <v>12</v>
      </c>
      <c r="D4" s="5">
        <v>43230</v>
      </c>
    </row>
    <row r="6" spans="1:10" ht="23.4" x14ac:dyDescent="0.45">
      <c r="A6" s="6" t="s">
        <v>13</v>
      </c>
      <c r="B6" s="6" t="s">
        <v>3</v>
      </c>
      <c r="C6" s="6" t="s">
        <v>87</v>
      </c>
      <c r="D6" s="6" t="s">
        <v>14</v>
      </c>
      <c r="E6" s="6" t="s">
        <v>15</v>
      </c>
      <c r="F6" s="6" t="s">
        <v>16</v>
      </c>
      <c r="I6" s="111" t="s">
        <v>11</v>
      </c>
      <c r="J6" s="112"/>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VLOOKUP(J9,A6:F68,2,FALSE)</f>
        <v>Day 6</v>
      </c>
    </row>
    <row r="11" spans="1:10" ht="21" x14ac:dyDescent="0.4">
      <c r="A11" s="7">
        <v>43239</v>
      </c>
      <c r="B11" s="8" t="s">
        <v>26</v>
      </c>
      <c r="C11" s="9">
        <v>70</v>
      </c>
      <c r="D11" s="9" t="s">
        <v>18</v>
      </c>
      <c r="E11" s="10">
        <v>2.2000000000000002</v>
      </c>
      <c r="F11" s="10" t="s">
        <v>19</v>
      </c>
      <c r="I11" s="12" t="s">
        <v>88</v>
      </c>
      <c r="J11" s="9">
        <f>VLOOKUP(J9,A6:F68,3,FALSE)</f>
        <v>48</v>
      </c>
    </row>
    <row r="12" spans="1:10" ht="21" x14ac:dyDescent="0.4">
      <c r="A12" s="7">
        <v>43240</v>
      </c>
      <c r="B12" s="8" t="s">
        <v>27</v>
      </c>
      <c r="C12" s="9">
        <v>48</v>
      </c>
      <c r="D12" s="9" t="s">
        <v>21</v>
      </c>
      <c r="E12" s="10">
        <v>2.2799999999999998</v>
      </c>
      <c r="F12" s="10" t="s">
        <v>19</v>
      </c>
      <c r="I12" s="12" t="s">
        <v>14</v>
      </c>
      <c r="J12" s="9" t="str">
        <f>VLOOKUP(J9,A6:F68,4,FALSE)</f>
        <v>Cloudy</v>
      </c>
    </row>
    <row r="13" spans="1:10" ht="21" x14ac:dyDescent="0.4">
      <c r="A13" s="7">
        <v>43241</v>
      </c>
      <c r="B13" s="8" t="s">
        <v>28</v>
      </c>
      <c r="C13" s="9">
        <v>64</v>
      </c>
      <c r="D13" s="9" t="s">
        <v>18</v>
      </c>
      <c r="E13" s="10">
        <v>2.4</v>
      </c>
      <c r="F13" s="10" t="s">
        <v>19</v>
      </c>
      <c r="I13" s="12" t="s">
        <v>15</v>
      </c>
      <c r="J13" s="9">
        <f>VLOOKUP(J9,A6:F68,5,FALSE)</f>
        <v>2.2799999999999998</v>
      </c>
    </row>
    <row r="14" spans="1:10" ht="21" x14ac:dyDescent="0.4">
      <c r="A14" s="7">
        <v>43242</v>
      </c>
      <c r="B14" s="8" t="s">
        <v>29</v>
      </c>
      <c r="C14" s="9">
        <v>45</v>
      </c>
      <c r="D14" s="9" t="s">
        <v>21</v>
      </c>
      <c r="E14" s="10">
        <v>3.5999999999999996</v>
      </c>
      <c r="F14" s="10" t="s">
        <v>19</v>
      </c>
      <c r="I14" s="12" t="s">
        <v>16</v>
      </c>
      <c r="J14" s="9" t="str">
        <f>VLOOKUP(J9,A6:F68,6,FALSE)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abSelected="1" topLeftCell="A7" workbookViewId="0">
      <selection activeCell="F31" sqref="F31"/>
    </sheetView>
  </sheetViews>
  <sheetFormatPr defaultRowHeight="14.4" x14ac:dyDescent="0.3"/>
  <cols>
    <col min="1" max="1" width="21.88671875" customWidth="1"/>
    <col min="2" max="2" width="18"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08" t="s">
        <v>480</v>
      </c>
      <c r="C2" s="108"/>
      <c r="D2" s="108"/>
      <c r="E2" s="108"/>
      <c r="F2" s="108"/>
      <c r="G2" s="108"/>
      <c r="H2" s="108"/>
      <c r="I2" s="108"/>
    </row>
    <row r="3" spans="1:9" x14ac:dyDescent="0.3">
      <c r="A3" s="49"/>
      <c r="B3" s="108" t="s">
        <v>479</v>
      </c>
      <c r="C3" s="108"/>
      <c r="D3" s="108"/>
      <c r="E3" s="108"/>
      <c r="F3" s="108"/>
      <c r="G3" s="108"/>
      <c r="H3" s="108"/>
      <c r="I3" s="108"/>
    </row>
    <row r="6" spans="1:9" ht="21" x14ac:dyDescent="0.4">
      <c r="A6" s="83" t="s">
        <v>447</v>
      </c>
      <c r="B6" s="3"/>
      <c r="C6" s="3"/>
      <c r="G6" s="3"/>
      <c r="H6" s="84" t="s">
        <v>448</v>
      </c>
      <c r="I6" s="85">
        <f ca="1">TODAY()</f>
        <v>44542</v>
      </c>
    </row>
    <row r="7" spans="1:9" x14ac:dyDescent="0.3">
      <c r="B7" s="3"/>
      <c r="C7" s="3"/>
      <c r="G7" s="3"/>
    </row>
    <row r="8" spans="1:9" ht="28.8" x14ac:dyDescent="0.3">
      <c r="A8" s="60" t="s">
        <v>449</v>
      </c>
      <c r="B8" s="61" t="s">
        <v>223</v>
      </c>
      <c r="C8" s="61" t="s">
        <v>450</v>
      </c>
      <c r="D8" s="62" t="s">
        <v>451</v>
      </c>
      <c r="E8" s="62" t="s">
        <v>452</v>
      </c>
      <c r="F8" s="62" t="s">
        <v>453</v>
      </c>
      <c r="G8" s="61" t="s">
        <v>454</v>
      </c>
      <c r="H8" s="86"/>
      <c r="I8" s="86"/>
    </row>
    <row r="9" spans="1:9" x14ac:dyDescent="0.3">
      <c r="A9" s="1" t="s">
        <v>455</v>
      </c>
      <c r="B9" s="21" t="s">
        <v>456</v>
      </c>
      <c r="C9" s="21" t="s">
        <v>457</v>
      </c>
      <c r="D9" s="23">
        <v>25.99</v>
      </c>
      <c r="E9" s="2">
        <v>42412</v>
      </c>
      <c r="F9" s="2">
        <f>E9+(365*8)</f>
        <v>45332</v>
      </c>
      <c r="G9" s="21">
        <f ca="1">F9-$I$6</f>
        <v>790</v>
      </c>
    </row>
    <row r="10" spans="1:9" x14ac:dyDescent="0.3">
      <c r="A10" s="1" t="s">
        <v>458</v>
      </c>
      <c r="B10" s="21" t="s">
        <v>456</v>
      </c>
      <c r="C10" s="21" t="s">
        <v>459</v>
      </c>
      <c r="D10" s="23">
        <v>12.99</v>
      </c>
      <c r="E10" s="2">
        <v>42601</v>
      </c>
      <c r="F10" s="2">
        <f t="shared" ref="F10:F20" si="0">E10+(365*8)</f>
        <v>45521</v>
      </c>
      <c r="G10" s="21">
        <f t="shared" ref="G10:G20" ca="1" si="1">F10-$I$6</f>
        <v>979</v>
      </c>
    </row>
    <row r="11" spans="1:9" x14ac:dyDescent="0.3">
      <c r="A11" s="1" t="s">
        <v>460</v>
      </c>
      <c r="B11" s="21" t="s">
        <v>461</v>
      </c>
      <c r="C11" s="21" t="s">
        <v>462</v>
      </c>
      <c r="D11" s="23">
        <v>14</v>
      </c>
      <c r="E11" s="2">
        <v>41008</v>
      </c>
      <c r="F11" s="2">
        <f t="shared" si="0"/>
        <v>43928</v>
      </c>
      <c r="G11" s="21">
        <f t="shared" ca="1" si="1"/>
        <v>-614</v>
      </c>
    </row>
    <row r="12" spans="1:9" x14ac:dyDescent="0.3">
      <c r="A12" s="1" t="s">
        <v>463</v>
      </c>
      <c r="B12" s="21" t="s">
        <v>456</v>
      </c>
      <c r="C12" s="21" t="s">
        <v>464</v>
      </c>
      <c r="D12" s="23">
        <v>18.989999999999998</v>
      </c>
      <c r="E12" s="2">
        <v>40123</v>
      </c>
      <c r="F12" s="2">
        <f t="shared" si="0"/>
        <v>43043</v>
      </c>
      <c r="G12" s="21">
        <f t="shared" ca="1" si="1"/>
        <v>-1499</v>
      </c>
    </row>
    <row r="13" spans="1:9" x14ac:dyDescent="0.3">
      <c r="A13" s="1" t="s">
        <v>465</v>
      </c>
      <c r="B13" s="21" t="s">
        <v>456</v>
      </c>
      <c r="C13" s="21" t="s">
        <v>457</v>
      </c>
      <c r="D13" s="23">
        <v>11.99</v>
      </c>
      <c r="E13" s="2">
        <v>42952</v>
      </c>
      <c r="F13" s="2">
        <f t="shared" si="0"/>
        <v>45872</v>
      </c>
      <c r="G13" s="21">
        <f t="shared" ca="1" si="1"/>
        <v>1330</v>
      </c>
    </row>
    <row r="14" spans="1:9" x14ac:dyDescent="0.3">
      <c r="A14" s="1" t="s">
        <v>466</v>
      </c>
      <c r="B14" s="21" t="s">
        <v>456</v>
      </c>
      <c r="C14" s="21" t="s">
        <v>467</v>
      </c>
      <c r="D14" s="23">
        <v>35</v>
      </c>
      <c r="E14" s="2">
        <v>42094</v>
      </c>
      <c r="F14" s="2">
        <f t="shared" si="0"/>
        <v>45014</v>
      </c>
      <c r="G14" s="21">
        <f t="shared" ca="1" si="1"/>
        <v>472</v>
      </c>
    </row>
    <row r="15" spans="1:9" x14ac:dyDescent="0.3">
      <c r="A15" s="1" t="s">
        <v>468</v>
      </c>
      <c r="B15" s="21" t="s">
        <v>461</v>
      </c>
      <c r="C15" s="21" t="s">
        <v>462</v>
      </c>
      <c r="D15" s="23">
        <v>17</v>
      </c>
      <c r="E15" s="2">
        <v>40720</v>
      </c>
      <c r="F15" s="2">
        <f t="shared" si="0"/>
        <v>43640</v>
      </c>
      <c r="G15" s="21">
        <f t="shared" ca="1" si="1"/>
        <v>-902</v>
      </c>
    </row>
    <row r="16" spans="1:9" x14ac:dyDescent="0.3">
      <c r="A16" s="1" t="s">
        <v>469</v>
      </c>
      <c r="B16" s="21" t="s">
        <v>456</v>
      </c>
      <c r="C16" s="21" t="s">
        <v>462</v>
      </c>
      <c r="D16" s="23">
        <v>9.99</v>
      </c>
      <c r="E16" s="2">
        <v>42961</v>
      </c>
      <c r="F16" s="2">
        <f t="shared" si="0"/>
        <v>45881</v>
      </c>
      <c r="G16" s="21">
        <f t="shared" ca="1" si="1"/>
        <v>1339</v>
      </c>
    </row>
    <row r="17" spans="1:7" x14ac:dyDescent="0.3">
      <c r="A17" s="1" t="s">
        <v>470</v>
      </c>
      <c r="B17" s="21" t="s">
        <v>456</v>
      </c>
      <c r="C17" s="21" t="s">
        <v>471</v>
      </c>
      <c r="D17" s="23">
        <v>12.5</v>
      </c>
      <c r="E17" s="2">
        <v>41941</v>
      </c>
      <c r="F17" s="2">
        <f t="shared" si="0"/>
        <v>44861</v>
      </c>
      <c r="G17" s="21">
        <f t="shared" ca="1" si="1"/>
        <v>319</v>
      </c>
    </row>
    <row r="18" spans="1:7" x14ac:dyDescent="0.3">
      <c r="A18" s="1" t="s">
        <v>472</v>
      </c>
      <c r="B18" s="21" t="s">
        <v>461</v>
      </c>
      <c r="C18" s="21" t="s">
        <v>464</v>
      </c>
      <c r="D18" s="23">
        <v>17.5</v>
      </c>
      <c r="E18" s="2">
        <v>43103</v>
      </c>
      <c r="F18" s="2">
        <f t="shared" si="0"/>
        <v>46023</v>
      </c>
      <c r="G18" s="21">
        <f t="shared" ca="1" si="1"/>
        <v>1481</v>
      </c>
    </row>
    <row r="19" spans="1:7" x14ac:dyDescent="0.3">
      <c r="A19" s="1" t="s">
        <v>473</v>
      </c>
      <c r="B19" s="21" t="s">
        <v>461</v>
      </c>
      <c r="C19" s="21" t="s">
        <v>471</v>
      </c>
      <c r="D19" s="23">
        <v>13.5</v>
      </c>
      <c r="E19" s="2">
        <v>39636</v>
      </c>
      <c r="F19" s="2">
        <f t="shared" si="0"/>
        <v>42556</v>
      </c>
      <c r="G19" s="21">
        <f t="shared" ca="1" si="1"/>
        <v>-1986</v>
      </c>
    </row>
    <row r="20" spans="1:7" x14ac:dyDescent="0.3">
      <c r="A20" s="1" t="s">
        <v>474</v>
      </c>
      <c r="B20" s="21" t="s">
        <v>456</v>
      </c>
      <c r="C20" s="21" t="s">
        <v>475</v>
      </c>
      <c r="D20" s="23">
        <v>24.5</v>
      </c>
      <c r="E20" s="2">
        <v>42154</v>
      </c>
      <c r="F20" s="2">
        <f t="shared" si="0"/>
        <v>45074</v>
      </c>
      <c r="G20" s="21">
        <f t="shared" ca="1" si="1"/>
        <v>532</v>
      </c>
    </row>
    <row r="21" spans="1:7" x14ac:dyDescent="0.3">
      <c r="A21" s="87"/>
      <c r="B21" s="88"/>
      <c r="C21" s="88"/>
      <c r="D21" s="89"/>
      <c r="E21" s="90"/>
      <c r="F21" s="90"/>
      <c r="G21" s="88"/>
    </row>
    <row r="22" spans="1:7" ht="21" x14ac:dyDescent="0.4">
      <c r="A22" s="91" t="s">
        <v>476</v>
      </c>
      <c r="B22" s="3"/>
      <c r="C22" s="3"/>
      <c r="G22" s="3"/>
    </row>
    <row r="23" spans="1:7" x14ac:dyDescent="0.3">
      <c r="A23" s="92" t="s">
        <v>449</v>
      </c>
      <c r="B23" s="94" t="s">
        <v>458</v>
      </c>
      <c r="C23" s="3"/>
      <c r="D23" s="3"/>
      <c r="E23" s="3"/>
      <c r="F23" s="3"/>
      <c r="G23" s="3"/>
    </row>
    <row r="25" spans="1:7" x14ac:dyDescent="0.3">
      <c r="A25" s="93"/>
      <c r="B25" s="95" t="s">
        <v>478</v>
      </c>
      <c r="C25" s="3"/>
      <c r="D25" s="3"/>
      <c r="E25" s="3"/>
      <c r="F25" s="3"/>
      <c r="G25" s="3"/>
    </row>
    <row r="26" spans="1:7" x14ac:dyDescent="0.3">
      <c r="A26" s="92" t="s">
        <v>223</v>
      </c>
      <c r="B26" s="96" t="str">
        <f>INDEX(A8:G20,2,2)</f>
        <v>Out</v>
      </c>
      <c r="C26" s="3"/>
      <c r="D26" s="3"/>
      <c r="E26" s="3"/>
      <c r="F26" s="3"/>
      <c r="G26" s="3"/>
    </row>
    <row r="27" spans="1:7" x14ac:dyDescent="0.3">
      <c r="A27" s="92" t="s">
        <v>450</v>
      </c>
      <c r="B27" s="96" t="str">
        <f>INDEX(A8:G20,3,3)</f>
        <v>Medical</v>
      </c>
      <c r="C27" s="3"/>
      <c r="D27" s="3"/>
      <c r="E27" s="3"/>
      <c r="F27" s="3"/>
      <c r="G27" s="3"/>
    </row>
    <row r="28" spans="1:7" x14ac:dyDescent="0.3">
      <c r="A28" s="92" t="s">
        <v>453</v>
      </c>
      <c r="B28" s="97">
        <f>INDEX(A8:G20,2,6)</f>
        <v>45332</v>
      </c>
      <c r="C28" s="3"/>
      <c r="D28" s="3"/>
      <c r="E28" s="3"/>
      <c r="F28" s="3"/>
      <c r="G28" s="3"/>
    </row>
    <row r="29" spans="1:7" x14ac:dyDescent="0.3">
      <c r="A29" s="92" t="s">
        <v>454</v>
      </c>
      <c r="B29" s="96">
        <f ca="1">INDEX(A8:G20,2,7)</f>
        <v>790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G17" sqref="G17"/>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99" t="s">
        <v>204</v>
      </c>
      <c r="C2" s="99"/>
      <c r="D2" s="99"/>
      <c r="E2" s="99"/>
      <c r="F2" s="99"/>
      <c r="G2" s="99"/>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IF(AND(B7&gt;=7,C7&gt;=7,D7&gt;=8,E7&gt;=8),"Pass","Fail")</f>
        <v>Fail</v>
      </c>
    </row>
    <row r="8" spans="1:7" x14ac:dyDescent="0.3">
      <c r="A8" s="1" t="s">
        <v>197</v>
      </c>
      <c r="B8" s="21">
        <v>8</v>
      </c>
      <c r="C8" s="21">
        <v>9</v>
      </c>
      <c r="D8" s="21">
        <v>8</v>
      </c>
      <c r="E8" s="21">
        <v>9</v>
      </c>
      <c r="F8" s="21" t="str">
        <f t="shared" ref="F8:F14" si="0">IF(AND(B8&gt;=7,C8&gt;=7,D8&gt;=8,E8&gt;=8),"Pass","Fail")</f>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algorithmName="SHA-512" hashValue="9/BxOgGmgi7m+PJPEPoJIoyHjS1dzLETDzzlAA3R7wgjhs0v7J39sdcM2GZBughrII0XMydA/vXEcFlcxphKiA==" saltValue="Cpd4ZmwgVzdmgGoYqmBrWg=="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7" workbookViewId="0">
      <selection activeCell="M22" sqref="M22"/>
    </sheetView>
  </sheetViews>
  <sheetFormatPr defaultRowHeight="14.4" x14ac:dyDescent="0.3"/>
  <cols>
    <col min="1" max="1" width="10.5546875" bestFit="1" customWidth="1"/>
    <col min="4" max="4" width="8.88671875"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0" t="s">
        <v>205</v>
      </c>
      <c r="C3" s="101"/>
      <c r="D3" s="101"/>
      <c r="E3" s="101"/>
      <c r="F3" s="101"/>
      <c r="G3" s="101"/>
      <c r="H3" s="101"/>
      <c r="I3" s="101"/>
      <c r="J3" s="102"/>
    </row>
    <row r="4" spans="1:12" x14ac:dyDescent="0.3">
      <c r="A4" s="55" t="s">
        <v>217</v>
      </c>
      <c r="B4" s="100" t="s">
        <v>215</v>
      </c>
      <c r="C4" s="101"/>
      <c r="D4" s="101"/>
      <c r="E4" s="101"/>
      <c r="F4" s="101"/>
      <c r="G4" s="101"/>
      <c r="H4" s="101"/>
      <c r="I4" s="101"/>
      <c r="J4" s="102"/>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commissionrates*sales</f>
        <v>28</v>
      </c>
      <c r="D10" s="43">
        <f>commissionrates*sales</f>
        <v>56</v>
      </c>
      <c r="E10" s="43">
        <f>commissionrates*sales</f>
        <v>84</v>
      </c>
      <c r="F10" s="43">
        <f>commissionrates*sales</f>
        <v>112</v>
      </c>
      <c r="G10" s="43">
        <f>commissionrates*sales</f>
        <v>140</v>
      </c>
      <c r="H10" s="43">
        <f>commissionrates*sales</f>
        <v>168</v>
      </c>
      <c r="I10" s="43">
        <f>commissionrates*sales</f>
        <v>196.00000000000003</v>
      </c>
      <c r="J10" s="43">
        <f>commissionrates*sales</f>
        <v>224</v>
      </c>
      <c r="K10" s="43">
        <f>commissionrates*sales</f>
        <v>252</v>
      </c>
      <c r="L10" s="43">
        <f>commissionrates*sales</f>
        <v>280</v>
      </c>
    </row>
    <row r="11" spans="1:12" x14ac:dyDescent="0.3">
      <c r="A11" s="41" t="s">
        <v>209</v>
      </c>
      <c r="B11" s="42">
        <v>1950</v>
      </c>
      <c r="C11" s="43">
        <f>commissionrates*sales</f>
        <v>39</v>
      </c>
      <c r="D11" s="43">
        <f>commissionrates*sales</f>
        <v>78</v>
      </c>
      <c r="E11" s="43">
        <f>commissionrates*sales</f>
        <v>117</v>
      </c>
      <c r="F11" s="43">
        <f>commissionrates*sales</f>
        <v>156</v>
      </c>
      <c r="G11" s="43">
        <f>commissionrates*sales</f>
        <v>195</v>
      </c>
      <c r="H11" s="43">
        <f>commissionrates*sales</f>
        <v>234</v>
      </c>
      <c r="I11" s="43">
        <f>commissionrates*sales</f>
        <v>273</v>
      </c>
      <c r="J11" s="43">
        <f>commissionrates*sales</f>
        <v>312</v>
      </c>
      <c r="K11" s="43">
        <f>commissionrates*sales</f>
        <v>351</v>
      </c>
      <c r="L11" s="43">
        <f>commissionrates*sales</f>
        <v>390</v>
      </c>
    </row>
    <row r="12" spans="1:12" x14ac:dyDescent="0.3">
      <c r="A12" s="41" t="s">
        <v>210</v>
      </c>
      <c r="B12" s="42">
        <v>500</v>
      </c>
      <c r="C12" s="43">
        <f>commissionrates*sales</f>
        <v>10</v>
      </c>
      <c r="D12" s="43">
        <f>commissionrates*sales</f>
        <v>20</v>
      </c>
      <c r="E12" s="43">
        <f>commissionrates*sales</f>
        <v>30</v>
      </c>
      <c r="F12" s="43">
        <f>commissionrates*sales</f>
        <v>40</v>
      </c>
      <c r="G12" s="43">
        <f>commissionrates*sales</f>
        <v>50</v>
      </c>
      <c r="H12" s="43">
        <f>commissionrates*sales</f>
        <v>60</v>
      </c>
      <c r="I12" s="43">
        <f>commissionrates*sales</f>
        <v>70</v>
      </c>
      <c r="J12" s="43">
        <f>commissionrates*sales</f>
        <v>80</v>
      </c>
      <c r="K12" s="43">
        <f>commissionrates*sales</f>
        <v>90</v>
      </c>
      <c r="L12" s="43">
        <f>commissionrates*sales</f>
        <v>100</v>
      </c>
    </row>
    <row r="13" spans="1:12" x14ac:dyDescent="0.3">
      <c r="A13" s="41" t="s">
        <v>211</v>
      </c>
      <c r="B13" s="42">
        <v>720</v>
      </c>
      <c r="C13" s="43">
        <f>commissionrates*sales</f>
        <v>14.4</v>
      </c>
      <c r="D13" s="43">
        <f>commissionrates*sales</f>
        <v>28.8</v>
      </c>
      <c r="E13" s="43">
        <f>commissionrates*sales</f>
        <v>43.199999999999996</v>
      </c>
      <c r="F13" s="43">
        <f>commissionrates*sales</f>
        <v>57.6</v>
      </c>
      <c r="G13" s="43">
        <f>commissionrates*sales</f>
        <v>72</v>
      </c>
      <c r="H13" s="43">
        <f>commissionrates*sales</f>
        <v>86.399999999999991</v>
      </c>
      <c r="I13" s="43">
        <f>commissionrates*sales</f>
        <v>100.80000000000001</v>
      </c>
      <c r="J13" s="43">
        <f>commissionrates*sales</f>
        <v>115.2</v>
      </c>
      <c r="K13" s="43">
        <f>commissionrates*sales</f>
        <v>129.6</v>
      </c>
      <c r="L13" s="43">
        <f>commissionrates*sales</f>
        <v>144</v>
      </c>
    </row>
    <row r="14" spans="1:12" x14ac:dyDescent="0.3">
      <c r="A14" s="41" t="s">
        <v>212</v>
      </c>
      <c r="B14" s="42">
        <v>50</v>
      </c>
      <c r="C14" s="43">
        <f>commissionrates*sales</f>
        <v>1</v>
      </c>
      <c r="D14" s="43">
        <f>commissionrates*sales</f>
        <v>2</v>
      </c>
      <c r="E14" s="43">
        <f>commissionrates*sales</f>
        <v>3</v>
      </c>
      <c r="F14" s="43">
        <f>commissionrates*sales</f>
        <v>4</v>
      </c>
      <c r="G14" s="43">
        <f>commissionrates*sales</f>
        <v>5</v>
      </c>
      <c r="H14" s="43">
        <f>commissionrates*sales</f>
        <v>6</v>
      </c>
      <c r="I14" s="43">
        <f>commissionrates*sales</f>
        <v>7.0000000000000009</v>
      </c>
      <c r="J14" s="43">
        <f>commissionrates*sales</f>
        <v>8</v>
      </c>
      <c r="K14" s="43">
        <f>commissionrates*sales</f>
        <v>9</v>
      </c>
      <c r="L14" s="43">
        <f>commissionrates*sales</f>
        <v>10</v>
      </c>
    </row>
    <row r="15" spans="1:12" x14ac:dyDescent="0.3">
      <c r="A15" s="41" t="s">
        <v>213</v>
      </c>
      <c r="B15" s="42">
        <v>1200</v>
      </c>
      <c r="C15" s="43">
        <f>commissionrates*sales</f>
        <v>24</v>
      </c>
      <c r="D15" s="43">
        <f>commissionrates*sales</f>
        <v>48</v>
      </c>
      <c r="E15" s="43">
        <f>commissionrates*sales</f>
        <v>72</v>
      </c>
      <c r="F15" s="43">
        <f>commissionrates*sales</f>
        <v>96</v>
      </c>
      <c r="G15" s="43">
        <f>commissionrates*sales</f>
        <v>120</v>
      </c>
      <c r="H15" s="43">
        <f>commissionrates*sales</f>
        <v>144</v>
      </c>
      <c r="I15" s="43">
        <f>commissionrates*sales</f>
        <v>168.00000000000003</v>
      </c>
      <c r="J15" s="43">
        <f>commissionrates*sales</f>
        <v>192</v>
      </c>
      <c r="K15" s="43">
        <f>commissionrates*sales</f>
        <v>216</v>
      </c>
      <c r="L15" s="43">
        <f>commissionrates*sales</f>
        <v>240</v>
      </c>
    </row>
    <row r="16" spans="1:12" x14ac:dyDescent="0.3">
      <c r="A16" s="44" t="s">
        <v>214</v>
      </c>
      <c r="B16" s="45">
        <v>880</v>
      </c>
      <c r="C16" s="43">
        <f>commissionrates*sales</f>
        <v>17.600000000000001</v>
      </c>
      <c r="D16" s="43">
        <f>commissionrates*sales</f>
        <v>35.200000000000003</v>
      </c>
      <c r="E16" s="43">
        <f>commissionrates*sales</f>
        <v>52.8</v>
      </c>
      <c r="F16" s="43">
        <f>commissionrates*sales</f>
        <v>70.400000000000006</v>
      </c>
      <c r="G16" s="43">
        <f>commissionrates*sales</f>
        <v>88</v>
      </c>
      <c r="H16" s="43">
        <f>commissionrates*sales</f>
        <v>105.6</v>
      </c>
      <c r="I16" s="43">
        <f>commissionrates*sales</f>
        <v>123.20000000000002</v>
      </c>
      <c r="J16" s="43">
        <f>commissionrates*sales</f>
        <v>140.80000000000001</v>
      </c>
      <c r="K16" s="43">
        <f>commissionrates*sales</f>
        <v>158.4</v>
      </c>
      <c r="L16" s="43">
        <f>commissionrates*sales</f>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$C$21*B22</f>
        <v>28</v>
      </c>
      <c r="D22" s="43">
        <f>$D$21*B22</f>
        <v>56</v>
      </c>
      <c r="E22" s="43">
        <f>$E$21*B22</f>
        <v>84</v>
      </c>
      <c r="F22" s="43">
        <f>$F$21*B22</f>
        <v>112</v>
      </c>
      <c r="G22" s="43">
        <f>$G$21*B22</f>
        <v>140</v>
      </c>
      <c r="H22" s="43">
        <f>$H$21*B22</f>
        <v>168</v>
      </c>
      <c r="I22" s="43">
        <f>$I$21*B22</f>
        <v>196.00000000000003</v>
      </c>
      <c r="J22" s="43">
        <f>$J$21*B22</f>
        <v>224</v>
      </c>
      <c r="K22" s="43">
        <f>$K$21*B22</f>
        <v>252</v>
      </c>
      <c r="L22" s="43">
        <f>$L$21*B22</f>
        <v>280</v>
      </c>
    </row>
    <row r="23" spans="1:12" x14ac:dyDescent="0.3">
      <c r="A23" s="41" t="s">
        <v>209</v>
      </c>
      <c r="B23" s="42">
        <v>1950</v>
      </c>
      <c r="C23" s="43">
        <f t="shared" ref="C23:C28" si="0">$C$21*B23</f>
        <v>39</v>
      </c>
      <c r="D23" s="43">
        <f t="shared" ref="D23:D28" si="1">$D$21*B23</f>
        <v>78</v>
      </c>
      <c r="E23" s="43">
        <f t="shared" ref="E23:E28" si="2">$E$21*B23</f>
        <v>117</v>
      </c>
      <c r="F23" s="43">
        <f t="shared" ref="F23:F28" si="3">$F$21*B23</f>
        <v>156</v>
      </c>
      <c r="G23" s="43">
        <f t="shared" ref="G23:G28" si="4">$G$21*B23</f>
        <v>195</v>
      </c>
      <c r="H23" s="43">
        <f t="shared" ref="H23:H28" si="5">$H$21*B23</f>
        <v>234</v>
      </c>
      <c r="I23" s="43">
        <f t="shared" ref="I23:I28" si="6">$I$21*B23</f>
        <v>273</v>
      </c>
      <c r="J23" s="43">
        <f t="shared" ref="J23:J28" si="7">$J$21*B23</f>
        <v>312</v>
      </c>
      <c r="K23" s="43">
        <f t="shared" ref="K23:K28" si="8">$K$21*B23</f>
        <v>351</v>
      </c>
      <c r="L23" s="43">
        <f t="shared" ref="L23:L28" si="9">$L$21*B23</f>
        <v>390</v>
      </c>
    </row>
    <row r="24" spans="1:12" x14ac:dyDescent="0.3">
      <c r="A24" s="41" t="s">
        <v>210</v>
      </c>
      <c r="B24" s="42">
        <v>500</v>
      </c>
      <c r="C24" s="43">
        <f t="shared" si="0"/>
        <v>10</v>
      </c>
      <c r="D24" s="43">
        <f t="shared" si="1"/>
        <v>20</v>
      </c>
      <c r="E24" s="43">
        <f t="shared" si="2"/>
        <v>30</v>
      </c>
      <c r="F24" s="43">
        <f t="shared" si="3"/>
        <v>40</v>
      </c>
      <c r="G24" s="43">
        <f t="shared" si="4"/>
        <v>50</v>
      </c>
      <c r="H24" s="43">
        <f t="shared" si="5"/>
        <v>60</v>
      </c>
      <c r="I24" s="43">
        <f t="shared" si="6"/>
        <v>70</v>
      </c>
      <c r="J24" s="43">
        <f t="shared" si="7"/>
        <v>80</v>
      </c>
      <c r="K24" s="43">
        <f t="shared" si="8"/>
        <v>90</v>
      </c>
      <c r="L24" s="43">
        <f t="shared" si="9"/>
        <v>100</v>
      </c>
    </row>
    <row r="25" spans="1:12" x14ac:dyDescent="0.3">
      <c r="A25" s="41" t="s">
        <v>211</v>
      </c>
      <c r="B25" s="42">
        <v>720</v>
      </c>
      <c r="C25" s="43">
        <f t="shared" si="0"/>
        <v>14.4</v>
      </c>
      <c r="D25" s="43">
        <f t="shared" si="1"/>
        <v>28.8</v>
      </c>
      <c r="E25" s="43">
        <f t="shared" si="2"/>
        <v>43.199999999999996</v>
      </c>
      <c r="F25" s="43">
        <f t="shared" si="3"/>
        <v>57.6</v>
      </c>
      <c r="G25" s="43">
        <f t="shared" si="4"/>
        <v>72</v>
      </c>
      <c r="H25" s="43">
        <f t="shared" si="5"/>
        <v>86.399999999999991</v>
      </c>
      <c r="I25" s="43">
        <f t="shared" si="6"/>
        <v>100.80000000000001</v>
      </c>
      <c r="J25" s="43">
        <f t="shared" si="7"/>
        <v>115.2</v>
      </c>
      <c r="K25" s="43">
        <f t="shared" si="8"/>
        <v>129.6</v>
      </c>
      <c r="L25" s="43">
        <f t="shared" si="9"/>
        <v>144</v>
      </c>
    </row>
    <row r="26" spans="1:12" x14ac:dyDescent="0.3">
      <c r="A26" s="41" t="s">
        <v>212</v>
      </c>
      <c r="B26" s="42">
        <v>50</v>
      </c>
      <c r="C26" s="43">
        <f t="shared" si="0"/>
        <v>1</v>
      </c>
      <c r="D26" s="43">
        <f t="shared" si="1"/>
        <v>2</v>
      </c>
      <c r="E26" s="43">
        <f t="shared" si="2"/>
        <v>3</v>
      </c>
      <c r="F26" s="43">
        <f t="shared" si="3"/>
        <v>4</v>
      </c>
      <c r="G26" s="43">
        <f t="shared" si="4"/>
        <v>5</v>
      </c>
      <c r="H26" s="43">
        <f t="shared" si="5"/>
        <v>6</v>
      </c>
      <c r="I26" s="43">
        <f t="shared" si="6"/>
        <v>7.0000000000000009</v>
      </c>
      <c r="J26" s="43">
        <f t="shared" si="7"/>
        <v>8</v>
      </c>
      <c r="K26" s="43">
        <f t="shared" si="8"/>
        <v>9</v>
      </c>
      <c r="L26" s="43">
        <f t="shared" si="9"/>
        <v>10</v>
      </c>
    </row>
    <row r="27" spans="1:12" x14ac:dyDescent="0.3">
      <c r="A27" s="41" t="s">
        <v>213</v>
      </c>
      <c r="B27" s="42">
        <v>1200</v>
      </c>
      <c r="C27" s="43">
        <f t="shared" si="0"/>
        <v>24</v>
      </c>
      <c r="D27" s="43">
        <f t="shared" si="1"/>
        <v>48</v>
      </c>
      <c r="E27" s="43">
        <f t="shared" si="2"/>
        <v>72</v>
      </c>
      <c r="F27" s="43">
        <f t="shared" si="3"/>
        <v>96</v>
      </c>
      <c r="G27" s="43">
        <f t="shared" si="4"/>
        <v>120</v>
      </c>
      <c r="H27" s="43">
        <f t="shared" si="5"/>
        <v>144</v>
      </c>
      <c r="I27" s="43">
        <f t="shared" si="6"/>
        <v>168.00000000000003</v>
      </c>
      <c r="J27" s="43">
        <f t="shared" si="7"/>
        <v>192</v>
      </c>
      <c r="K27" s="43">
        <f t="shared" si="8"/>
        <v>216</v>
      </c>
      <c r="L27" s="43">
        <f t="shared" si="9"/>
        <v>240</v>
      </c>
    </row>
    <row r="28" spans="1:12" x14ac:dyDescent="0.3">
      <c r="A28" s="44" t="s">
        <v>214</v>
      </c>
      <c r="B28" s="45">
        <v>880</v>
      </c>
      <c r="C28" s="43">
        <f t="shared" si="0"/>
        <v>17.600000000000001</v>
      </c>
      <c r="D28" s="43">
        <f t="shared" si="1"/>
        <v>35.200000000000003</v>
      </c>
      <c r="E28" s="43">
        <f t="shared" si="2"/>
        <v>52.8</v>
      </c>
      <c r="F28" s="43">
        <f t="shared" si="3"/>
        <v>70.400000000000006</v>
      </c>
      <c r="G28" s="43">
        <f t="shared" si="4"/>
        <v>88</v>
      </c>
      <c r="H28" s="43">
        <f t="shared" si="5"/>
        <v>105.6</v>
      </c>
      <c r="I28" s="43">
        <f t="shared" si="6"/>
        <v>123.20000000000002</v>
      </c>
      <c r="J28" s="43">
        <f t="shared" si="7"/>
        <v>140.80000000000001</v>
      </c>
      <c r="K28" s="43">
        <f t="shared" si="8"/>
        <v>158.4</v>
      </c>
      <c r="L28" s="43">
        <f t="shared" si="9"/>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I6" sqref="I6"/>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99" t="s">
        <v>303</v>
      </c>
      <c r="C2" s="99"/>
      <c r="D2" s="99"/>
      <c r="E2" s="99"/>
      <c r="F2" s="99"/>
      <c r="G2" s="99"/>
      <c r="H2" s="99"/>
      <c r="I2" s="99"/>
      <c r="J2" s="99"/>
    </row>
    <row r="3" spans="1:10" s="48" customFormat="1" x14ac:dyDescent="0.3">
      <c r="A3" s="54" t="s">
        <v>183</v>
      </c>
      <c r="B3" s="99" t="s">
        <v>304</v>
      </c>
      <c r="C3" s="99"/>
      <c r="D3" s="99"/>
      <c r="E3" s="99"/>
      <c r="F3" s="99"/>
      <c r="G3" s="99"/>
      <c r="H3" s="99"/>
      <c r="I3" s="99"/>
      <c r="J3" s="99"/>
    </row>
    <row r="4" spans="1:10" s="48" customFormat="1" x14ac:dyDescent="0.3">
      <c r="A4" s="54" t="s">
        <v>184</v>
      </c>
      <c r="B4" s="99" t="s">
        <v>305</v>
      </c>
      <c r="C4" s="99"/>
      <c r="D4" s="99"/>
      <c r="E4" s="99"/>
      <c r="F4" s="99"/>
      <c r="G4" s="99"/>
      <c r="H4" s="99"/>
      <c r="I4" s="99"/>
      <c r="J4" s="99"/>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C7"/>
  <sheetViews>
    <sheetView workbookViewId="0">
      <selection activeCell="F12" sqref="F12"/>
    </sheetView>
  </sheetViews>
  <sheetFormatPr defaultRowHeight="14.4" x14ac:dyDescent="0.3"/>
  <cols>
    <col min="2" max="2" width="12.5546875" bestFit="1" customWidth="1"/>
    <col min="3" max="3" width="23.5546875" bestFit="1" customWidth="1"/>
    <col min="4" max="4" width="10.77734375" bestFit="1" customWidth="1"/>
    <col min="5" max="12" width="30.44140625" bestFit="1" customWidth="1"/>
    <col min="13" max="13" width="13.21875" bestFit="1" customWidth="1"/>
    <col min="14" max="14" width="10.77734375" bestFit="1" customWidth="1"/>
  </cols>
  <sheetData>
    <row r="4" spans="2:3" x14ac:dyDescent="0.3">
      <c r="B4" s="114" t="s">
        <v>482</v>
      </c>
      <c r="C4" t="s">
        <v>485</v>
      </c>
    </row>
    <row r="5" spans="2:3" x14ac:dyDescent="0.3">
      <c r="B5" s="25" t="s">
        <v>228</v>
      </c>
      <c r="C5" s="47">
        <v>37</v>
      </c>
    </row>
    <row r="6" spans="2:3" x14ac:dyDescent="0.3">
      <c r="B6" s="115" t="s">
        <v>233</v>
      </c>
      <c r="C6" s="47">
        <v>37</v>
      </c>
    </row>
    <row r="7" spans="2:3" x14ac:dyDescent="0.3">
      <c r="B7" s="25" t="s">
        <v>483</v>
      </c>
      <c r="C7" s="47">
        <v>37</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K19" sqref="K19"/>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4" t="s">
        <v>390</v>
      </c>
      <c r="C1" s="105"/>
      <c r="D1" s="105"/>
      <c r="E1" s="105"/>
      <c r="F1" s="105"/>
      <c r="G1" s="105"/>
      <c r="H1" s="105"/>
      <c r="I1" s="105"/>
      <c r="J1" s="106"/>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99" t="s">
        <v>384</v>
      </c>
      <c r="C5" s="99"/>
      <c r="D5" s="99"/>
      <c r="E5" s="99"/>
      <c r="F5" s="99"/>
      <c r="G5" s="99"/>
      <c r="H5" s="99"/>
      <c r="I5" s="99"/>
      <c r="J5" s="99"/>
    </row>
    <row r="6" spans="1:10" x14ac:dyDescent="0.3">
      <c r="A6" s="52"/>
    </row>
    <row r="7" spans="1:10" x14ac:dyDescent="0.3">
      <c r="A7" s="14" t="s">
        <v>385</v>
      </c>
      <c r="B7" s="103" t="s">
        <v>386</v>
      </c>
      <c r="C7" s="103"/>
      <c r="D7" s="103"/>
      <c r="E7" s="103"/>
      <c r="F7" s="103"/>
      <c r="G7" s="103"/>
      <c r="H7" s="103"/>
      <c r="I7" s="103"/>
      <c r="J7" s="103"/>
    </row>
    <row r="8" spans="1:10" x14ac:dyDescent="0.3">
      <c r="A8" s="54" t="s">
        <v>182</v>
      </c>
      <c r="B8" s="103" t="s">
        <v>387</v>
      </c>
      <c r="C8" s="103"/>
      <c r="D8" s="103"/>
      <c r="E8" s="103"/>
      <c r="F8" s="103"/>
      <c r="G8" s="103"/>
      <c r="H8" s="103"/>
      <c r="I8" s="103"/>
      <c r="J8" s="103"/>
    </row>
    <row r="9" spans="1:10" x14ac:dyDescent="0.3">
      <c r="A9" s="54" t="s">
        <v>183</v>
      </c>
      <c r="B9" s="103" t="s">
        <v>388</v>
      </c>
      <c r="C9" s="103"/>
      <c r="D9" s="103"/>
      <c r="E9" s="103"/>
      <c r="F9" s="103"/>
      <c r="G9" s="103"/>
      <c r="H9" s="103"/>
      <c r="I9" s="103"/>
      <c r="J9" s="103"/>
    </row>
    <row r="10" spans="1:10" x14ac:dyDescent="0.3">
      <c r="A10" s="54" t="s">
        <v>184</v>
      </c>
      <c r="B10" s="103" t="s">
        <v>389</v>
      </c>
      <c r="C10" s="103"/>
      <c r="D10" s="103"/>
      <c r="E10" s="103"/>
      <c r="F10" s="103"/>
      <c r="G10" s="103"/>
      <c r="H10" s="103"/>
      <c r="I10" s="103"/>
      <c r="J10" s="103"/>
    </row>
    <row r="11" spans="1:10" s="48" customFormat="1" x14ac:dyDescent="0.3">
      <c r="A11" s="52"/>
      <c r="B11" s="67"/>
      <c r="C11" s="67"/>
      <c r="D11" s="67"/>
      <c r="E11" s="67"/>
      <c r="F11" s="67"/>
      <c r="G11" s="67"/>
      <c r="H11" s="67"/>
      <c r="I11" s="67"/>
      <c r="J11" s="67"/>
    </row>
    <row r="12" spans="1:10" s="48" customFormat="1" x14ac:dyDescent="0.3">
      <c r="A12" s="14" t="s">
        <v>385</v>
      </c>
      <c r="B12" s="103" t="s">
        <v>413</v>
      </c>
      <c r="C12" s="103"/>
      <c r="D12" s="103"/>
      <c r="E12" s="103"/>
      <c r="F12" s="103"/>
      <c r="G12" s="103"/>
      <c r="H12" s="103"/>
      <c r="I12" s="103"/>
      <c r="J12" s="103"/>
    </row>
    <row r="13" spans="1:10" s="48" customFormat="1" x14ac:dyDescent="0.3">
      <c r="A13" s="54" t="s">
        <v>182</v>
      </c>
      <c r="B13" s="103" t="s">
        <v>414</v>
      </c>
      <c r="C13" s="103"/>
      <c r="D13" s="103"/>
      <c r="E13" s="103"/>
      <c r="F13" s="103"/>
      <c r="G13" s="103"/>
      <c r="H13" s="103"/>
      <c r="I13" s="103"/>
      <c r="J13" s="103"/>
    </row>
    <row r="14" spans="1:10" s="48" customFormat="1" x14ac:dyDescent="0.3">
      <c r="A14" s="54" t="s">
        <v>183</v>
      </c>
      <c r="B14" s="103" t="s">
        <v>415</v>
      </c>
      <c r="C14" s="103"/>
      <c r="D14" s="103"/>
      <c r="E14" s="103"/>
      <c r="F14" s="103"/>
      <c r="G14" s="103"/>
      <c r="H14" s="103"/>
      <c r="I14" s="103"/>
      <c r="J14" s="103"/>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7"/>
  <sheetViews>
    <sheetView zoomScaleNormal="100" workbookViewId="0">
      <selection activeCell="K21" sqref="K21"/>
    </sheetView>
  </sheetViews>
  <sheetFormatPr defaultRowHeight="14.4" x14ac:dyDescent="0.3"/>
  <cols>
    <col min="2" max="2" width="17.77734375" bestFit="1" customWidth="1"/>
    <col min="3" max="3" width="15.5546875" bestFit="1" customWidth="1"/>
    <col min="4" max="5" width="8" customWidth="1"/>
    <col min="6" max="6" width="7" bestFit="1" customWidth="1"/>
    <col min="7" max="7" width="10.77734375" bestFit="1" customWidth="1"/>
  </cols>
  <sheetData>
    <row r="1" spans="2:7" x14ac:dyDescent="0.3">
      <c r="B1" s="114" t="s">
        <v>310</v>
      </c>
      <c r="C1" t="s">
        <v>487</v>
      </c>
    </row>
    <row r="2" spans="2:7" x14ac:dyDescent="0.3">
      <c r="B2" s="114" t="s">
        <v>317</v>
      </c>
      <c r="C2" t="s">
        <v>487</v>
      </c>
    </row>
    <row r="3" spans="2:7" x14ac:dyDescent="0.3">
      <c r="B3" s="114" t="s">
        <v>311</v>
      </c>
      <c r="C3" t="s">
        <v>487</v>
      </c>
    </row>
    <row r="4" spans="2:7" x14ac:dyDescent="0.3">
      <c r="B4" s="114" t="s">
        <v>313</v>
      </c>
      <c r="C4" t="s">
        <v>487</v>
      </c>
    </row>
    <row r="5" spans="2:7" x14ac:dyDescent="0.3">
      <c r="B5" s="114" t="s">
        <v>308</v>
      </c>
      <c r="C5" t="s">
        <v>487</v>
      </c>
    </row>
    <row r="6" spans="2:7" x14ac:dyDescent="0.3">
      <c r="B6" s="114" t="s">
        <v>314</v>
      </c>
      <c r="C6" t="s">
        <v>487</v>
      </c>
    </row>
    <row r="7" spans="2:7" x14ac:dyDescent="0.3">
      <c r="B7" s="114" t="s">
        <v>315</v>
      </c>
      <c r="C7" t="s">
        <v>487</v>
      </c>
    </row>
    <row r="8" spans="2:7" x14ac:dyDescent="0.3">
      <c r="B8" s="114" t="s">
        <v>312</v>
      </c>
      <c r="C8" t="s">
        <v>487</v>
      </c>
    </row>
    <row r="10" spans="2:7" x14ac:dyDescent="0.3">
      <c r="B10" s="114" t="s">
        <v>486</v>
      </c>
      <c r="C10" s="114" t="s">
        <v>484</v>
      </c>
    </row>
    <row r="11" spans="2:7" x14ac:dyDescent="0.3">
      <c r="B11" s="114" t="s">
        <v>482</v>
      </c>
      <c r="C11" t="s">
        <v>328</v>
      </c>
      <c r="D11" t="s">
        <v>333</v>
      </c>
      <c r="E11" t="s">
        <v>320</v>
      </c>
      <c r="F11" t="s">
        <v>324</v>
      </c>
      <c r="G11" t="s">
        <v>483</v>
      </c>
    </row>
    <row r="12" spans="2:7" x14ac:dyDescent="0.3">
      <c r="B12" s="25" t="s">
        <v>339</v>
      </c>
      <c r="C12" s="47">
        <v>3329500</v>
      </c>
      <c r="D12" s="47">
        <v>562000</v>
      </c>
      <c r="E12" s="47">
        <v>499450</v>
      </c>
      <c r="F12" s="47"/>
      <c r="G12" s="47">
        <v>4390950</v>
      </c>
    </row>
    <row r="13" spans="2:7" x14ac:dyDescent="0.3">
      <c r="B13" s="25" t="s">
        <v>319</v>
      </c>
      <c r="C13" s="47">
        <v>1350250</v>
      </c>
      <c r="D13" s="47">
        <v>1717500</v>
      </c>
      <c r="E13" s="47">
        <v>2265250</v>
      </c>
      <c r="F13" s="47"/>
      <c r="G13" s="47">
        <v>5333000</v>
      </c>
    </row>
    <row r="14" spans="2:7" x14ac:dyDescent="0.3">
      <c r="B14" s="25" t="s">
        <v>341</v>
      </c>
      <c r="C14" s="47"/>
      <c r="D14" s="47"/>
      <c r="E14" s="47">
        <v>310500</v>
      </c>
      <c r="F14" s="47"/>
      <c r="G14" s="47">
        <v>310500</v>
      </c>
    </row>
    <row r="15" spans="2:7" x14ac:dyDescent="0.3">
      <c r="B15" s="25" t="s">
        <v>323</v>
      </c>
      <c r="C15" s="47">
        <v>2289500</v>
      </c>
      <c r="D15" s="47">
        <v>176500</v>
      </c>
      <c r="E15" s="47">
        <v>2499500</v>
      </c>
      <c r="F15" s="47">
        <v>523500</v>
      </c>
      <c r="G15" s="47">
        <v>5489000</v>
      </c>
    </row>
    <row r="16" spans="2:7" x14ac:dyDescent="0.3">
      <c r="B16" s="25" t="s">
        <v>327</v>
      </c>
      <c r="C16" s="47">
        <v>582000</v>
      </c>
      <c r="D16" s="47">
        <v>142500</v>
      </c>
      <c r="E16" s="47">
        <v>1062500</v>
      </c>
      <c r="F16" s="47"/>
      <c r="G16" s="47">
        <v>1787000</v>
      </c>
    </row>
    <row r="17" spans="2:7" x14ac:dyDescent="0.3">
      <c r="B17" s="25" t="s">
        <v>483</v>
      </c>
      <c r="C17" s="47">
        <v>7551250</v>
      </c>
      <c r="D17" s="47">
        <v>2598500</v>
      </c>
      <c r="E17" s="47">
        <v>6637200</v>
      </c>
      <c r="F17" s="47">
        <v>523500</v>
      </c>
      <c r="G17" s="47">
        <v>17310450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workbookViewId="0">
      <selection activeCell="D8" sqref="D8"/>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s>
  <sheetData>
    <row r="2" spans="1:9" x14ac:dyDescent="0.3">
      <c r="A2" s="14" t="s">
        <v>444</v>
      </c>
      <c r="B2" s="108" t="s">
        <v>445</v>
      </c>
      <c r="C2" s="108"/>
      <c r="D2" s="108"/>
      <c r="E2" s="108"/>
      <c r="F2" s="108"/>
      <c r="G2" s="108"/>
      <c r="H2" s="108"/>
      <c r="I2" s="108"/>
    </row>
    <row r="3" spans="1:9" x14ac:dyDescent="0.3">
      <c r="B3" s="108" t="s">
        <v>446</v>
      </c>
      <c r="C3" s="108"/>
      <c r="D3" s="108"/>
      <c r="E3" s="108"/>
      <c r="F3" s="108"/>
      <c r="G3" s="108"/>
      <c r="H3" s="108"/>
      <c r="I3" s="108"/>
    </row>
    <row r="5" spans="1:9" ht="15.6" x14ac:dyDescent="0.3">
      <c r="A5" s="76" t="s">
        <v>421</v>
      </c>
      <c r="D5" s="3"/>
      <c r="E5" s="3"/>
    </row>
    <row r="6" spans="1:9" x14ac:dyDescent="0.3">
      <c r="D6" s="3"/>
      <c r="E6" s="3"/>
    </row>
    <row r="7" spans="1:9" x14ac:dyDescent="0.3">
      <c r="A7" s="77" t="s">
        <v>422</v>
      </c>
      <c r="B7" s="78" t="s">
        <v>423</v>
      </c>
      <c r="C7" s="78" t="s">
        <v>156</v>
      </c>
      <c r="D7" s="77" t="s">
        <v>424</v>
      </c>
      <c r="E7" s="77" t="s">
        <v>425</v>
      </c>
    </row>
    <row r="8" spans="1:9" ht="27.6" x14ac:dyDescent="0.3">
      <c r="A8" s="79">
        <v>1</v>
      </c>
      <c r="B8" s="80" t="s">
        <v>426</v>
      </c>
      <c r="C8" s="81" t="s">
        <v>427</v>
      </c>
      <c r="D8" s="79"/>
      <c r="E8" s="82"/>
    </row>
    <row r="9" spans="1:9" ht="27.6" x14ac:dyDescent="0.3">
      <c r="A9" s="79">
        <v>2</v>
      </c>
      <c r="B9" s="80" t="s">
        <v>428</v>
      </c>
      <c r="C9" s="81" t="s">
        <v>429</v>
      </c>
      <c r="D9" s="79"/>
      <c r="E9" s="82"/>
    </row>
    <row r="10" spans="1:9" x14ac:dyDescent="0.3">
      <c r="A10" s="79">
        <v>3</v>
      </c>
      <c r="B10" s="80" t="s">
        <v>430</v>
      </c>
      <c r="C10" s="81" t="s">
        <v>431</v>
      </c>
      <c r="D10" s="79"/>
      <c r="E10" s="82"/>
    </row>
    <row r="11" spans="1:9" ht="27.6" x14ac:dyDescent="0.3">
      <c r="A11" s="79">
        <v>4</v>
      </c>
      <c r="B11" s="80" t="s">
        <v>432</v>
      </c>
      <c r="C11" s="81" t="s">
        <v>433</v>
      </c>
      <c r="D11" s="79"/>
      <c r="E11" s="82"/>
    </row>
    <row r="12" spans="1:9" ht="27.6" x14ac:dyDescent="0.3">
      <c r="A12" s="79">
        <v>5</v>
      </c>
      <c r="B12" s="80" t="s">
        <v>434</v>
      </c>
      <c r="C12" s="81" t="s">
        <v>427</v>
      </c>
      <c r="D12" s="79"/>
      <c r="E12" s="82"/>
    </row>
    <row r="13" spans="1:9" ht="41.4" x14ac:dyDescent="0.3">
      <c r="A13" s="79">
        <v>6</v>
      </c>
      <c r="B13" s="80" t="s">
        <v>435</v>
      </c>
      <c r="C13" s="81" t="s">
        <v>433</v>
      </c>
      <c r="D13" s="79"/>
      <c r="E13" s="82"/>
    </row>
    <row r="14" spans="1:9" ht="27.6" x14ac:dyDescent="0.3">
      <c r="A14" s="79">
        <v>7</v>
      </c>
      <c r="B14" s="80" t="s">
        <v>436</v>
      </c>
      <c r="C14" s="81" t="s">
        <v>437</v>
      </c>
      <c r="D14" s="79"/>
      <c r="E14" s="82"/>
    </row>
    <row r="15" spans="1:9" ht="27.6" x14ac:dyDescent="0.3">
      <c r="A15" s="79">
        <v>8</v>
      </c>
      <c r="B15" s="80" t="s">
        <v>438</v>
      </c>
      <c r="C15" s="81" t="s">
        <v>439</v>
      </c>
      <c r="D15" s="79"/>
      <c r="E15" s="82"/>
    </row>
    <row r="16" spans="1:9" x14ac:dyDescent="0.3">
      <c r="A16" s="79">
        <v>9</v>
      </c>
      <c r="B16" s="80" t="s">
        <v>440</v>
      </c>
      <c r="C16" s="81" t="s">
        <v>441</v>
      </c>
      <c r="D16" s="79"/>
      <c r="E16" s="82"/>
    </row>
    <row r="17" spans="1:5" ht="27.6" x14ac:dyDescent="0.3">
      <c r="A17" s="79">
        <v>10</v>
      </c>
      <c r="B17" s="80" t="s">
        <v>442</v>
      </c>
      <c r="C17" s="81" t="s">
        <v>443</v>
      </c>
      <c r="D17" s="79"/>
      <c r="E17" s="82"/>
    </row>
  </sheetData>
  <mergeCells count="2">
    <mergeCell ref="B2:I2"/>
    <mergeCell ref="B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4" x14ac:dyDescent="0.3"/>
  <cols>
    <col min="1" max="1" width="11.44140625" bestFit="1" customWidth="1"/>
    <col min="2" max="2" width="6.88671875" bestFit="1" customWidth="1"/>
    <col min="3" max="3" width="13.5546875" bestFit="1" customWidth="1"/>
    <col min="4" max="4" width="14.88671875"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391</v>
      </c>
      <c r="C1" s="3"/>
      <c r="D1" s="3"/>
    </row>
    <row r="2" spans="1:11" ht="15" customHeight="1" x14ac:dyDescent="0.3">
      <c r="C2" s="3"/>
      <c r="D2" s="3"/>
      <c r="G2" s="14" t="s">
        <v>417</v>
      </c>
      <c r="H2" s="107" t="s">
        <v>416</v>
      </c>
      <c r="I2" s="107"/>
      <c r="J2" s="107"/>
      <c r="K2" s="107"/>
    </row>
    <row r="3" spans="1:11" x14ac:dyDescent="0.3">
      <c r="A3" s="69" t="s">
        <v>392</v>
      </c>
      <c r="B3" s="70" t="s">
        <v>393</v>
      </c>
      <c r="C3" s="71" t="s">
        <v>394</v>
      </c>
      <c r="D3" s="71" t="s">
        <v>0</v>
      </c>
      <c r="G3" s="14" t="s">
        <v>418</v>
      </c>
      <c r="H3" s="107" t="s">
        <v>419</v>
      </c>
      <c r="I3" s="107"/>
      <c r="J3" s="107"/>
      <c r="K3" s="107"/>
    </row>
    <row r="4" spans="1:11" x14ac:dyDescent="0.3">
      <c r="A4" s="72" t="s">
        <v>395</v>
      </c>
      <c r="B4" s="73">
        <v>5.2</v>
      </c>
      <c r="C4" s="26" t="str">
        <f>IF(B4&gt;$B$21,"Long","short")</f>
        <v>short</v>
      </c>
      <c r="D4" s="26"/>
      <c r="E4" s="28"/>
      <c r="G4" s="14"/>
      <c r="H4" s="16" t="s">
        <v>420</v>
      </c>
      <c r="I4" s="75"/>
      <c r="J4" s="75"/>
      <c r="K4" s="75"/>
    </row>
    <row r="5" spans="1:11" x14ac:dyDescent="0.3">
      <c r="A5" s="72" t="s">
        <v>396</v>
      </c>
      <c r="B5" s="73">
        <v>6.1</v>
      </c>
      <c r="C5" s="26" t="str">
        <f t="shared" ref="C5:C20" si="0">IF(B5&gt;$B$21,"Long","short")</f>
        <v>Long</v>
      </c>
      <c r="D5" s="26"/>
      <c r="E5" s="28"/>
    </row>
    <row r="6" spans="1:11" x14ac:dyDescent="0.3">
      <c r="A6" s="72" t="s">
        <v>397</v>
      </c>
      <c r="B6" s="73">
        <v>2.9</v>
      </c>
      <c r="C6" s="26" t="str">
        <f t="shared" si="0"/>
        <v>short</v>
      </c>
      <c r="D6" s="26"/>
      <c r="E6" s="28"/>
    </row>
    <row r="7" spans="1:11" x14ac:dyDescent="0.3">
      <c r="A7" s="72" t="s">
        <v>398</v>
      </c>
      <c r="B7" s="73">
        <v>3.5</v>
      </c>
      <c r="C7" s="26" t="str">
        <f t="shared" si="0"/>
        <v>short</v>
      </c>
      <c r="D7" s="26"/>
      <c r="E7" s="28"/>
    </row>
    <row r="8" spans="1:11" x14ac:dyDescent="0.3">
      <c r="A8" s="72" t="s">
        <v>399</v>
      </c>
      <c r="B8" s="73">
        <v>3.6</v>
      </c>
      <c r="C8" s="26" t="str">
        <f t="shared" si="0"/>
        <v>short</v>
      </c>
      <c r="D8" s="26"/>
      <c r="E8" s="28"/>
    </row>
    <row r="9" spans="1:11" x14ac:dyDescent="0.3">
      <c r="A9" s="72" t="s">
        <v>400</v>
      </c>
      <c r="B9" s="73">
        <v>3.8</v>
      </c>
      <c r="C9" s="26" t="str">
        <f t="shared" si="0"/>
        <v>short</v>
      </c>
      <c r="D9" s="26"/>
      <c r="E9" s="28"/>
    </row>
    <row r="10" spans="1:11" x14ac:dyDescent="0.3">
      <c r="A10" s="72" t="s">
        <v>401</v>
      </c>
      <c r="B10" s="73">
        <v>6.9</v>
      </c>
      <c r="C10" s="26" t="str">
        <f t="shared" si="0"/>
        <v>Long</v>
      </c>
      <c r="D10" s="26"/>
      <c r="E10" s="28"/>
    </row>
    <row r="11" spans="1:11" x14ac:dyDescent="0.3">
      <c r="A11" s="72" t="s">
        <v>402</v>
      </c>
      <c r="B11" s="73">
        <v>8.1</v>
      </c>
      <c r="C11" s="26" t="str">
        <f t="shared" si="0"/>
        <v>Long</v>
      </c>
      <c r="D11" s="26"/>
      <c r="E11" s="28"/>
    </row>
    <row r="12" spans="1:11" x14ac:dyDescent="0.3">
      <c r="A12" s="72" t="s">
        <v>403</v>
      </c>
      <c r="B12" s="73">
        <v>5.3</v>
      </c>
      <c r="C12" s="26" t="str">
        <f t="shared" si="0"/>
        <v>short</v>
      </c>
      <c r="D12" s="26"/>
      <c r="E12" s="28"/>
    </row>
    <row r="13" spans="1:11" x14ac:dyDescent="0.3">
      <c r="A13" s="72" t="s">
        <v>404</v>
      </c>
      <c r="B13" s="73">
        <v>5.2</v>
      </c>
      <c r="C13" s="26" t="str">
        <f t="shared" si="0"/>
        <v>short</v>
      </c>
      <c r="D13" s="26"/>
      <c r="E13" s="28"/>
    </row>
    <row r="14" spans="1:11" x14ac:dyDescent="0.3">
      <c r="A14" s="72" t="s">
        <v>405</v>
      </c>
      <c r="B14" s="73">
        <v>4.7</v>
      </c>
      <c r="C14" s="26" t="str">
        <f t="shared" si="0"/>
        <v>short</v>
      </c>
      <c r="D14" s="26"/>
      <c r="E14" s="28"/>
    </row>
    <row r="15" spans="1:11" x14ac:dyDescent="0.3">
      <c r="A15" s="72" t="s">
        <v>406</v>
      </c>
      <c r="B15" s="73">
        <v>4.5999999999999996</v>
      </c>
      <c r="C15" s="26" t="str">
        <f t="shared" si="0"/>
        <v>short</v>
      </c>
      <c r="D15" s="26"/>
      <c r="E15" s="28"/>
    </row>
    <row r="16" spans="1:11" x14ac:dyDescent="0.3">
      <c r="A16" s="72" t="s">
        <v>407</v>
      </c>
      <c r="B16" s="73">
        <v>7.4</v>
      </c>
      <c r="C16" s="26" t="str">
        <f t="shared" si="0"/>
        <v>Long</v>
      </c>
      <c r="D16" s="26"/>
      <c r="E16" s="28"/>
    </row>
    <row r="17" spans="1:5" x14ac:dyDescent="0.3">
      <c r="A17" s="72" t="s">
        <v>408</v>
      </c>
      <c r="B17" s="73">
        <v>8.6999999999999993</v>
      </c>
      <c r="C17" s="26" t="str">
        <f t="shared" si="0"/>
        <v>Long</v>
      </c>
      <c r="D17" s="26"/>
      <c r="E17" s="28"/>
    </row>
    <row r="18" spans="1:5" x14ac:dyDescent="0.3">
      <c r="A18" s="72" t="s">
        <v>409</v>
      </c>
      <c r="B18" s="73">
        <v>6.2</v>
      </c>
      <c r="C18" s="26" t="str">
        <f t="shared" si="0"/>
        <v>Long</v>
      </c>
      <c r="D18" s="26"/>
      <c r="E18" s="28"/>
    </row>
    <row r="19" spans="1:5" x14ac:dyDescent="0.3">
      <c r="A19" s="72" t="s">
        <v>410</v>
      </c>
      <c r="B19" s="73">
        <v>7.8</v>
      </c>
      <c r="C19" s="26" t="str">
        <f t="shared" si="0"/>
        <v>Long</v>
      </c>
      <c r="D19" s="26"/>
      <c r="E19" s="28"/>
    </row>
    <row r="20" spans="1:5" x14ac:dyDescent="0.3">
      <c r="A20" s="72" t="s">
        <v>411</v>
      </c>
      <c r="B20" s="73">
        <v>8.1999999999999993</v>
      </c>
      <c r="C20" s="26" t="str">
        <f t="shared" si="0"/>
        <v>Long</v>
      </c>
      <c r="D20" s="26"/>
      <c r="E20" s="28"/>
    </row>
    <row r="21" spans="1:5" x14ac:dyDescent="0.3">
      <c r="A21" s="72" t="s">
        <v>412</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Q1</vt:lpstr>
      <vt:lpstr>Q2</vt:lpstr>
      <vt:lpstr>Q3</vt:lpstr>
      <vt:lpstr>Q4</vt:lpstr>
      <vt:lpstr>Q4 Pivot</vt:lpstr>
      <vt:lpstr> Q5-7</vt:lpstr>
      <vt:lpstr>Q5-7 Pivot</vt:lpstr>
      <vt:lpstr>Q9</vt:lpstr>
      <vt:lpstr>Q8</vt:lpstr>
      <vt:lpstr>Q10</vt:lpstr>
      <vt:lpstr>Q11</vt:lpstr>
      <vt:lpstr>commissionrates</vt:lpstr>
      <vt:lpstr>Film_Title</vt:lpstr>
      <vt:lpstr>'Q1'!Print_Area</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Gurleen</cp:lastModifiedBy>
  <cp:lastPrinted>2021-12-11T19:01:31Z</cp:lastPrinted>
  <dcterms:created xsi:type="dcterms:W3CDTF">2013-10-28T00:19:55Z</dcterms:created>
  <dcterms:modified xsi:type="dcterms:W3CDTF">2021-12-11T19:03:34Z</dcterms:modified>
</cp:coreProperties>
</file>