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hushwanttripathi/Downloads/"/>
    </mc:Choice>
  </mc:AlternateContent>
  <xr:revisionPtr revIDLastSave="0" documentId="13_ncr:1_{2D12C8E6-94B9-3C41-BA87-655DEE32C13C}" xr6:coauthVersionLast="47" xr6:coauthVersionMax="47" xr10:uidLastSave="{00000000-0000-0000-0000-000000000000}"/>
  <bookViews>
    <workbookView xWindow="0" yWindow="0" windowWidth="28800" windowHeight="18000" activeTab="1" xr2:uid="{09959D44-E92B-4F33-9B10-5BE0B1F9E279}"/>
  </bookViews>
  <sheets>
    <sheet name="TA 30 YEARS" sheetId="1" r:id="rId1"/>
    <sheet name="TA 40 YEARS" sheetId="2" r:id="rId2"/>
    <sheet name="TA 50 YEARS" sheetId="3" r:id="rId3"/>
    <sheet name="RESERVES CALCULATION" sheetId="4" r:id="rId4"/>
  </sheets>
  <definedNames>
    <definedName name="initial_exp" localSheetId="1">'TA 40 YEARS'!$L$2</definedName>
    <definedName name="initial_exp" localSheetId="2">'TA 50 YEARS'!$L$2</definedName>
    <definedName name="initial_exp">'TA 30 YEARS'!$L$2</definedName>
    <definedName name="Initial_expense">'TA 30 YEARS'!$L$2</definedName>
    <definedName name="int" localSheetId="1">'TA 40 YEARS'!$G$1</definedName>
    <definedName name="int" localSheetId="2">'TA 50 YEARS'!$G$1</definedName>
    <definedName name="int">'TA 30 YEARS'!$G$1</definedName>
    <definedName name="interest">'TA 30 YEARS'!$G$1</definedName>
    <definedName name="mont_ann">'TA 30 YEARS'!$G$4</definedName>
    <definedName name="monthly_annuity" localSheetId="1">'TA 40 YEARS'!$G$4</definedName>
    <definedName name="monthly_annuity" localSheetId="2">'TA 50 YEARS'!$G$4</definedName>
    <definedName name="pre" localSheetId="1">'TA 40 YEARS'!$L$1</definedName>
    <definedName name="pre" localSheetId="2">'TA 50 YEARS'!$L$1</definedName>
    <definedName name="pre">'TA 30 YEARS'!$L$1</definedName>
    <definedName name="regular_" localSheetId="1">'TA 40 YEARS'!$L$3</definedName>
    <definedName name="regular_" localSheetId="2">'TA 50 YEARS'!$L$3</definedName>
    <definedName name="regular_">'TA 30 YEARS'!$L$3</definedName>
    <definedName name="sum_assured" localSheetId="1">'TA 40 YEARS'!$G$3</definedName>
    <definedName name="sum_assured" localSheetId="2">'TA 50 YEARS'!$G$3</definedName>
    <definedName name="sum_assured">'TA 30 YEARS'!$G$3</definedName>
    <definedName name="v" localSheetId="1">'TA 40 YEARS'!$G$2</definedName>
    <definedName name="v" localSheetId="2">'TA 50 YEARS'!$G$2</definedName>
    <definedName name="v">'TA 30 YEARS'!$G$2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3" i="4" l="1"/>
  <c r="C44" i="4"/>
  <c r="C45" i="4"/>
  <c r="C46" i="4"/>
  <c r="C47" i="4"/>
  <c r="C48" i="4"/>
  <c r="C49" i="4"/>
  <c r="C50" i="4"/>
  <c r="C51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M60" i="3"/>
  <c r="F41" i="3"/>
  <c r="Q40" i="3"/>
  <c r="H40" i="3"/>
  <c r="Q39" i="3"/>
  <c r="H39" i="3"/>
  <c r="Q38" i="3"/>
  <c r="H38" i="3"/>
  <c r="Q37" i="3"/>
  <c r="H37" i="3"/>
  <c r="Q36" i="3"/>
  <c r="H36" i="3"/>
  <c r="Q35" i="3"/>
  <c r="H35" i="3"/>
  <c r="Q34" i="3"/>
  <c r="H34" i="3"/>
  <c r="Q33" i="3"/>
  <c r="H33" i="3"/>
  <c r="Q32" i="3"/>
  <c r="H32" i="3"/>
  <c r="Q31" i="3"/>
  <c r="H31" i="3"/>
  <c r="Q30" i="3"/>
  <c r="H30" i="3"/>
  <c r="Q29" i="3"/>
  <c r="H29" i="3"/>
  <c r="Q28" i="3"/>
  <c r="H28" i="3"/>
  <c r="Q27" i="3"/>
  <c r="H27" i="3"/>
  <c r="Q26" i="3"/>
  <c r="H26" i="3"/>
  <c r="Q25" i="3"/>
  <c r="H25" i="3"/>
  <c r="Q24" i="3"/>
  <c r="H24" i="3"/>
  <c r="Q23" i="3"/>
  <c r="H23" i="3"/>
  <c r="Q22" i="3"/>
  <c r="H22" i="3"/>
  <c r="Q21" i="3"/>
  <c r="H21" i="3"/>
  <c r="Q20" i="3"/>
  <c r="H20" i="3"/>
  <c r="Q19" i="3"/>
  <c r="H19" i="3"/>
  <c r="Q18" i="3"/>
  <c r="H18" i="3"/>
  <c r="Q17" i="3"/>
  <c r="H17" i="3"/>
  <c r="Q16" i="3"/>
  <c r="H16" i="3"/>
  <c r="Q15" i="3"/>
  <c r="H15" i="3"/>
  <c r="Q14" i="3"/>
  <c r="H14" i="3"/>
  <c r="Q13" i="3"/>
  <c r="H13" i="3"/>
  <c r="Q12" i="3"/>
  <c r="H12" i="3"/>
  <c r="Q11" i="3"/>
  <c r="H11" i="3"/>
  <c r="G11" i="3"/>
  <c r="G12" i="3" s="1"/>
  <c r="Q10" i="3"/>
  <c r="L2" i="2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I11" i="3" s="1"/>
  <c r="J11" i="3" s="1"/>
  <c r="C29" i="3"/>
  <c r="I10" i="3" s="1"/>
  <c r="J10" i="3" s="1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L3" i="3"/>
  <c r="L2" i="3"/>
  <c r="G2" i="3"/>
  <c r="M50" i="2"/>
  <c r="L3" i="2"/>
  <c r="G2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Q50" i="2"/>
  <c r="H50" i="2"/>
  <c r="C50" i="2"/>
  <c r="Q49" i="2"/>
  <c r="H49" i="2"/>
  <c r="C49" i="2"/>
  <c r="Q48" i="2"/>
  <c r="H48" i="2"/>
  <c r="C48" i="2"/>
  <c r="Q47" i="2"/>
  <c r="H47" i="2"/>
  <c r="C47" i="2"/>
  <c r="Q46" i="2"/>
  <c r="H46" i="2"/>
  <c r="C46" i="2"/>
  <c r="Q45" i="2"/>
  <c r="H45" i="2"/>
  <c r="C45" i="2"/>
  <c r="Q44" i="2"/>
  <c r="H44" i="2"/>
  <c r="C44" i="2"/>
  <c r="Q43" i="2"/>
  <c r="H43" i="2"/>
  <c r="C43" i="2"/>
  <c r="Q42" i="2"/>
  <c r="H42" i="2"/>
  <c r="C42" i="2"/>
  <c r="Q41" i="2"/>
  <c r="H41" i="2"/>
  <c r="C41" i="2"/>
  <c r="Q40" i="2"/>
  <c r="H40" i="2"/>
  <c r="C40" i="2"/>
  <c r="Q39" i="2"/>
  <c r="H39" i="2"/>
  <c r="C39" i="2"/>
  <c r="Q38" i="2"/>
  <c r="H38" i="2"/>
  <c r="C38" i="2"/>
  <c r="Q37" i="2"/>
  <c r="H37" i="2"/>
  <c r="C37" i="2"/>
  <c r="Q36" i="2"/>
  <c r="H36" i="2"/>
  <c r="C36" i="2"/>
  <c r="Q35" i="2"/>
  <c r="H35" i="2"/>
  <c r="C35" i="2"/>
  <c r="Q34" i="2"/>
  <c r="H34" i="2"/>
  <c r="C34" i="2"/>
  <c r="Q33" i="2"/>
  <c r="H33" i="2"/>
  <c r="C33" i="2"/>
  <c r="Q32" i="2"/>
  <c r="H32" i="2"/>
  <c r="C32" i="2"/>
  <c r="Q31" i="2"/>
  <c r="H31" i="2"/>
  <c r="C31" i="2"/>
  <c r="Q30" i="2"/>
  <c r="H30" i="2"/>
  <c r="C30" i="2"/>
  <c r="Q29" i="2"/>
  <c r="H29" i="2"/>
  <c r="C29" i="2"/>
  <c r="Q28" i="2"/>
  <c r="H28" i="2"/>
  <c r="C28" i="2"/>
  <c r="Q27" i="2"/>
  <c r="H27" i="2"/>
  <c r="C27" i="2"/>
  <c r="Q26" i="2"/>
  <c r="H26" i="2"/>
  <c r="C26" i="2"/>
  <c r="Q25" i="2"/>
  <c r="H25" i="2"/>
  <c r="C25" i="2"/>
  <c r="Q24" i="2"/>
  <c r="H24" i="2"/>
  <c r="C24" i="2"/>
  <c r="Q23" i="2"/>
  <c r="H23" i="2"/>
  <c r="C23" i="2"/>
  <c r="Q22" i="2"/>
  <c r="H22" i="2"/>
  <c r="C22" i="2"/>
  <c r="Q21" i="2"/>
  <c r="H21" i="2"/>
  <c r="C21" i="2"/>
  <c r="Q20" i="2"/>
  <c r="H20" i="2"/>
  <c r="C20" i="2"/>
  <c r="Q19" i="2"/>
  <c r="H19" i="2"/>
  <c r="C19" i="2"/>
  <c r="Q18" i="2"/>
  <c r="H18" i="2"/>
  <c r="C18" i="2"/>
  <c r="Q17" i="2"/>
  <c r="H17" i="2"/>
  <c r="C17" i="2"/>
  <c r="Q16" i="2"/>
  <c r="H16" i="2"/>
  <c r="C16" i="2"/>
  <c r="Q15" i="2"/>
  <c r="H15" i="2"/>
  <c r="C15" i="2"/>
  <c r="Q14" i="2"/>
  <c r="H14" i="2"/>
  <c r="C14" i="2"/>
  <c r="Q13" i="2"/>
  <c r="H13" i="2"/>
  <c r="C13" i="2"/>
  <c r="Q12" i="2"/>
  <c r="H12" i="2"/>
  <c r="C12" i="2"/>
  <c r="Q11" i="2"/>
  <c r="H11" i="2"/>
  <c r="G11" i="2"/>
  <c r="G12" i="2" s="1"/>
  <c r="C11" i="2"/>
  <c r="Q10" i="2"/>
  <c r="I10" i="2"/>
  <c r="J10" i="2" s="1"/>
  <c r="M40" i="1"/>
  <c r="Q40" i="1"/>
  <c r="H40" i="1"/>
  <c r="Q39" i="1"/>
  <c r="H39" i="1"/>
  <c r="Q38" i="1"/>
  <c r="H38" i="1"/>
  <c r="Q37" i="1"/>
  <c r="H37" i="1"/>
  <c r="Q36" i="1"/>
  <c r="H36" i="1"/>
  <c r="Q35" i="1"/>
  <c r="H35" i="1"/>
  <c r="Q34" i="1"/>
  <c r="H34" i="1"/>
  <c r="Q33" i="1"/>
  <c r="H33" i="1"/>
  <c r="Q32" i="1"/>
  <c r="H32" i="1"/>
  <c r="Q31" i="1"/>
  <c r="H31" i="1"/>
  <c r="Q30" i="1"/>
  <c r="H30" i="1"/>
  <c r="Q29" i="1"/>
  <c r="H29" i="1"/>
  <c r="Q28" i="1"/>
  <c r="H28" i="1"/>
  <c r="Q27" i="1"/>
  <c r="H27" i="1"/>
  <c r="Q26" i="1"/>
  <c r="H26" i="1"/>
  <c r="Q25" i="1"/>
  <c r="H25" i="1"/>
  <c r="Q24" i="1"/>
  <c r="H24" i="1"/>
  <c r="Q23" i="1"/>
  <c r="H23" i="1"/>
  <c r="Q22" i="1"/>
  <c r="H22" i="1"/>
  <c r="Q21" i="1"/>
  <c r="H21" i="1"/>
  <c r="Q20" i="1"/>
  <c r="H20" i="1"/>
  <c r="Q19" i="1"/>
  <c r="H19" i="1"/>
  <c r="Q18" i="1"/>
  <c r="H18" i="1"/>
  <c r="Q17" i="1"/>
  <c r="H17" i="1"/>
  <c r="Q16" i="1"/>
  <c r="H16" i="1"/>
  <c r="Q15" i="1"/>
  <c r="H15" i="1"/>
  <c r="Q14" i="1"/>
  <c r="H14" i="1"/>
  <c r="Q13" i="1"/>
  <c r="H13" i="1"/>
  <c r="Q12" i="1"/>
  <c r="H12" i="1"/>
  <c r="Q11" i="1"/>
  <c r="H11" i="1"/>
  <c r="G11" i="1"/>
  <c r="Q10" i="1"/>
  <c r="I10" i="1"/>
  <c r="J10" i="1" s="1"/>
  <c r="L3" i="1"/>
  <c r="L2" i="1"/>
  <c r="G2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1" i="1"/>
  <c r="I11" i="2" l="1"/>
  <c r="J11" i="2" s="1"/>
  <c r="G13" i="3"/>
  <c r="I12" i="3"/>
  <c r="J12" i="3" s="1"/>
  <c r="F42" i="3"/>
  <c r="H41" i="3"/>
  <c r="Q41" i="3"/>
  <c r="G13" i="2"/>
  <c r="I12" i="2"/>
  <c r="J12" i="2" s="1"/>
  <c r="I11" i="1"/>
  <c r="J11" i="1" s="1"/>
  <c r="G12" i="1"/>
  <c r="Q42" i="3" l="1"/>
  <c r="F43" i="3"/>
  <c r="H42" i="3"/>
  <c r="I13" i="3"/>
  <c r="J13" i="3" s="1"/>
  <c r="G14" i="3"/>
  <c r="I13" i="2"/>
  <c r="J13" i="2" s="1"/>
  <c r="G14" i="2"/>
  <c r="I12" i="1"/>
  <c r="J12" i="1" s="1"/>
  <c r="G13" i="1"/>
  <c r="I14" i="3" l="1"/>
  <c r="J14" i="3" s="1"/>
  <c r="G15" i="3"/>
  <c r="H43" i="3"/>
  <c r="Q43" i="3"/>
  <c r="F44" i="3"/>
  <c r="G15" i="2"/>
  <c r="I14" i="2"/>
  <c r="J14" i="2" s="1"/>
  <c r="G14" i="1"/>
  <c r="I13" i="1"/>
  <c r="J13" i="1" s="1"/>
  <c r="G16" i="3" l="1"/>
  <c r="I15" i="3"/>
  <c r="J15" i="3" s="1"/>
  <c r="Q44" i="3"/>
  <c r="F45" i="3"/>
  <c r="H44" i="3"/>
  <c r="I15" i="2"/>
  <c r="J15" i="2" s="1"/>
  <c r="G16" i="2"/>
  <c r="I14" i="1"/>
  <c r="J14" i="1" s="1"/>
  <c r="G15" i="1"/>
  <c r="Q45" i="3" l="1"/>
  <c r="H45" i="3"/>
  <c r="F46" i="3"/>
  <c r="G17" i="3"/>
  <c r="I16" i="3"/>
  <c r="J16" i="3" s="1"/>
  <c r="G17" i="2"/>
  <c r="I16" i="2"/>
  <c r="J16" i="2" s="1"/>
  <c r="I15" i="1"/>
  <c r="J15" i="1" s="1"/>
  <c r="G16" i="1"/>
  <c r="Q46" i="3" l="1"/>
  <c r="F47" i="3"/>
  <c r="H46" i="3"/>
  <c r="I17" i="3"/>
  <c r="J17" i="3" s="1"/>
  <c r="G18" i="3"/>
  <c r="I17" i="2"/>
  <c r="J17" i="2" s="1"/>
  <c r="G18" i="2"/>
  <c r="I16" i="1"/>
  <c r="J16" i="1" s="1"/>
  <c r="G17" i="1"/>
  <c r="G19" i="3" l="1"/>
  <c r="I18" i="3"/>
  <c r="J18" i="3" s="1"/>
  <c r="Q47" i="3"/>
  <c r="H47" i="3"/>
  <c r="F48" i="3"/>
  <c r="G19" i="2"/>
  <c r="I18" i="2"/>
  <c r="J18" i="2" s="1"/>
  <c r="G18" i="1"/>
  <c r="I17" i="1"/>
  <c r="J17" i="1" s="1"/>
  <c r="Q48" i="3" l="1"/>
  <c r="F49" i="3"/>
  <c r="H48" i="3"/>
  <c r="G20" i="3"/>
  <c r="I19" i="3"/>
  <c r="J19" i="3" s="1"/>
  <c r="G20" i="2"/>
  <c r="I19" i="2"/>
  <c r="J19" i="2" s="1"/>
  <c r="I18" i="1"/>
  <c r="J18" i="1" s="1"/>
  <c r="G19" i="1"/>
  <c r="F50" i="3" l="1"/>
  <c r="Q49" i="3"/>
  <c r="H49" i="3"/>
  <c r="G21" i="3"/>
  <c r="I20" i="3"/>
  <c r="J20" i="3" s="1"/>
  <c r="G21" i="2"/>
  <c r="I20" i="2"/>
  <c r="J20" i="2" s="1"/>
  <c r="I19" i="1"/>
  <c r="J19" i="1" s="1"/>
  <c r="G20" i="1"/>
  <c r="I21" i="3" l="1"/>
  <c r="J21" i="3" s="1"/>
  <c r="G22" i="3"/>
  <c r="Q50" i="3"/>
  <c r="F51" i="3"/>
  <c r="H50" i="3"/>
  <c r="G22" i="2"/>
  <c r="I21" i="2"/>
  <c r="J21" i="2" s="1"/>
  <c r="I20" i="1"/>
  <c r="J20" i="1" s="1"/>
  <c r="G21" i="1"/>
  <c r="G23" i="3" l="1"/>
  <c r="I22" i="3"/>
  <c r="J22" i="3" s="1"/>
  <c r="Q51" i="3"/>
  <c r="H51" i="3"/>
  <c r="F52" i="3"/>
  <c r="G23" i="2"/>
  <c r="I22" i="2"/>
  <c r="J22" i="2" s="1"/>
  <c r="G22" i="1"/>
  <c r="I21" i="1"/>
  <c r="J21" i="1" s="1"/>
  <c r="Q52" i="3" l="1"/>
  <c r="F53" i="3"/>
  <c r="H52" i="3"/>
  <c r="G24" i="3"/>
  <c r="I23" i="3"/>
  <c r="J23" i="3" s="1"/>
  <c r="G24" i="2"/>
  <c r="I23" i="2"/>
  <c r="J23" i="2" s="1"/>
  <c r="I22" i="1"/>
  <c r="J22" i="1" s="1"/>
  <c r="G23" i="1"/>
  <c r="F54" i="3" l="1"/>
  <c r="H53" i="3"/>
  <c r="Q53" i="3"/>
  <c r="I24" i="3"/>
  <c r="J24" i="3" s="1"/>
  <c r="G25" i="3"/>
  <c r="I24" i="2"/>
  <c r="J24" i="2" s="1"/>
  <c r="G25" i="2"/>
  <c r="I23" i="1"/>
  <c r="J23" i="1" s="1"/>
  <c r="G24" i="1"/>
  <c r="I25" i="3" l="1"/>
  <c r="J25" i="3" s="1"/>
  <c r="G26" i="3"/>
  <c r="Q54" i="3"/>
  <c r="F55" i="3"/>
  <c r="H54" i="3"/>
  <c r="G26" i="2"/>
  <c r="I25" i="2"/>
  <c r="J25" i="2" s="1"/>
  <c r="I24" i="1"/>
  <c r="J24" i="1" s="1"/>
  <c r="G25" i="1"/>
  <c r="Q55" i="3" l="1"/>
  <c r="H55" i="3"/>
  <c r="F56" i="3"/>
  <c r="G27" i="3"/>
  <c r="I26" i="3"/>
  <c r="J26" i="3" s="1"/>
  <c r="G27" i="2"/>
  <c r="I26" i="2"/>
  <c r="J26" i="2" s="1"/>
  <c r="G26" i="1"/>
  <c r="I25" i="1"/>
  <c r="J25" i="1" s="1"/>
  <c r="I27" i="3" l="1"/>
  <c r="J27" i="3" s="1"/>
  <c r="G28" i="3"/>
  <c r="Q56" i="3"/>
  <c r="F57" i="3"/>
  <c r="H56" i="3"/>
  <c r="G28" i="2"/>
  <c r="I27" i="2"/>
  <c r="J27" i="2" s="1"/>
  <c r="I26" i="1"/>
  <c r="J26" i="1" s="1"/>
  <c r="G27" i="1"/>
  <c r="Q57" i="3" l="1"/>
  <c r="F58" i="3"/>
  <c r="H57" i="3"/>
  <c r="I28" i="3"/>
  <c r="J28" i="3" s="1"/>
  <c r="G29" i="3"/>
  <c r="I28" i="2"/>
  <c r="J28" i="2" s="1"/>
  <c r="G29" i="2"/>
  <c r="I27" i="1"/>
  <c r="J27" i="1" s="1"/>
  <c r="G28" i="1"/>
  <c r="I29" i="3" l="1"/>
  <c r="J29" i="3" s="1"/>
  <c r="G30" i="3"/>
  <c r="Q58" i="3"/>
  <c r="F59" i="3"/>
  <c r="H58" i="3"/>
  <c r="G30" i="2"/>
  <c r="I29" i="2"/>
  <c r="J29" i="2" s="1"/>
  <c r="I28" i="1"/>
  <c r="J28" i="1" s="1"/>
  <c r="G29" i="1"/>
  <c r="G31" i="3" l="1"/>
  <c r="I30" i="3"/>
  <c r="J30" i="3" s="1"/>
  <c r="Q59" i="3"/>
  <c r="H59" i="3"/>
  <c r="F60" i="3"/>
  <c r="G31" i="2"/>
  <c r="I30" i="2"/>
  <c r="J30" i="2" s="1"/>
  <c r="G30" i="1"/>
  <c r="I29" i="1"/>
  <c r="J29" i="1" s="1"/>
  <c r="H60" i="3" l="1"/>
  <c r="Q60" i="3"/>
  <c r="G32" i="3"/>
  <c r="I31" i="3"/>
  <c r="J31" i="3" s="1"/>
  <c r="G32" i="2"/>
  <c r="I31" i="2"/>
  <c r="J31" i="2" s="1"/>
  <c r="I30" i="1"/>
  <c r="J30" i="1" s="1"/>
  <c r="G31" i="1"/>
  <c r="I32" i="3" l="1"/>
  <c r="J32" i="3" s="1"/>
  <c r="G33" i="3"/>
  <c r="I32" i="2"/>
  <c r="J32" i="2" s="1"/>
  <c r="G33" i="2"/>
  <c r="I31" i="1"/>
  <c r="J31" i="1" s="1"/>
  <c r="G32" i="1"/>
  <c r="I33" i="3" l="1"/>
  <c r="J33" i="3" s="1"/>
  <c r="G34" i="3"/>
  <c r="G34" i="2"/>
  <c r="I33" i="2"/>
  <c r="J33" i="2" s="1"/>
  <c r="I32" i="1"/>
  <c r="J32" i="1" s="1"/>
  <c r="G33" i="1"/>
  <c r="G35" i="3" l="1"/>
  <c r="I34" i="3"/>
  <c r="J34" i="3" s="1"/>
  <c r="G35" i="2"/>
  <c r="I34" i="2"/>
  <c r="J34" i="2" s="1"/>
  <c r="G34" i="1"/>
  <c r="I33" i="1"/>
  <c r="J33" i="1" s="1"/>
  <c r="I35" i="3" l="1"/>
  <c r="J35" i="3" s="1"/>
  <c r="G36" i="3"/>
  <c r="G36" i="2"/>
  <c r="I35" i="2"/>
  <c r="J35" i="2" s="1"/>
  <c r="I34" i="1"/>
  <c r="J34" i="1" s="1"/>
  <c r="G35" i="1"/>
  <c r="I36" i="3" l="1"/>
  <c r="J36" i="3" s="1"/>
  <c r="G37" i="3"/>
  <c r="I36" i="2"/>
  <c r="J36" i="2" s="1"/>
  <c r="G37" i="2"/>
  <c r="I35" i="1"/>
  <c r="J35" i="1" s="1"/>
  <c r="G36" i="1"/>
  <c r="G38" i="3" l="1"/>
  <c r="I37" i="3"/>
  <c r="J37" i="3" s="1"/>
  <c r="G38" i="2"/>
  <c r="I37" i="2"/>
  <c r="J37" i="2" s="1"/>
  <c r="I36" i="1"/>
  <c r="J36" i="1" s="1"/>
  <c r="G37" i="1"/>
  <c r="G39" i="3" l="1"/>
  <c r="I38" i="3"/>
  <c r="J38" i="3" s="1"/>
  <c r="G39" i="2"/>
  <c r="I38" i="2"/>
  <c r="J38" i="2" s="1"/>
  <c r="G38" i="1"/>
  <c r="I37" i="1"/>
  <c r="J37" i="1" s="1"/>
  <c r="G40" i="3" l="1"/>
  <c r="I39" i="3"/>
  <c r="J39" i="3" s="1"/>
  <c r="G40" i="2"/>
  <c r="I39" i="2"/>
  <c r="J39" i="2" s="1"/>
  <c r="I38" i="1"/>
  <c r="J38" i="1" s="1"/>
  <c r="G39" i="1"/>
  <c r="G41" i="3" l="1"/>
  <c r="I40" i="3"/>
  <c r="J40" i="3" s="1"/>
  <c r="I40" i="2"/>
  <c r="J40" i="2" s="1"/>
  <c r="G41" i="2"/>
  <c r="I39" i="1"/>
  <c r="G40" i="1"/>
  <c r="I40" i="1" s="1"/>
  <c r="K40" i="1" l="1"/>
  <c r="I41" i="3"/>
  <c r="J41" i="3" s="1"/>
  <c r="G42" i="3"/>
  <c r="G42" i="2"/>
  <c r="I41" i="2"/>
  <c r="J41" i="2" s="1"/>
  <c r="J40" i="1"/>
  <c r="J39" i="1"/>
  <c r="L39" i="1" s="1"/>
  <c r="M39" i="1" s="1"/>
  <c r="K39" i="1" l="1"/>
  <c r="O40" i="1"/>
  <c r="N40" i="1"/>
  <c r="P40" i="1" s="1"/>
  <c r="G43" i="3"/>
  <c r="I42" i="3"/>
  <c r="J42" i="3" s="1"/>
  <c r="G43" i="2"/>
  <c r="I42" i="2"/>
  <c r="J42" i="2" s="1"/>
  <c r="L38" i="1"/>
  <c r="M38" i="1" s="1"/>
  <c r="R40" i="1" l="1"/>
  <c r="B32" i="4"/>
  <c r="S40" i="1"/>
  <c r="K38" i="1"/>
  <c r="N39" i="1"/>
  <c r="O39" i="1"/>
  <c r="G44" i="3"/>
  <c r="I43" i="3"/>
  <c r="J43" i="3" s="1"/>
  <c r="G44" i="2"/>
  <c r="I43" i="2"/>
  <c r="J43" i="2" s="1"/>
  <c r="L37" i="1"/>
  <c r="M37" i="1" s="1"/>
  <c r="P39" i="1" l="1"/>
  <c r="K37" i="1"/>
  <c r="N38" i="1"/>
  <c r="P38" i="1" s="1"/>
  <c r="O38" i="1"/>
  <c r="R38" i="1" s="1"/>
  <c r="B30" i="4" s="1"/>
  <c r="R39" i="1"/>
  <c r="B31" i="4" s="1"/>
  <c r="G45" i="3"/>
  <c r="I44" i="3"/>
  <c r="J44" i="3" s="1"/>
  <c r="I44" i="2"/>
  <c r="J44" i="2" s="1"/>
  <c r="G45" i="2"/>
  <c r="L36" i="1"/>
  <c r="M36" i="1" s="1"/>
  <c r="S39" i="1" l="1"/>
  <c r="K36" i="1"/>
  <c r="N37" i="1"/>
  <c r="O37" i="1"/>
  <c r="P37" i="1" s="1"/>
  <c r="G46" i="3"/>
  <c r="I45" i="3"/>
  <c r="J45" i="3" s="1"/>
  <c r="G46" i="2"/>
  <c r="I45" i="2"/>
  <c r="J45" i="2" s="1"/>
  <c r="S38" i="1"/>
  <c r="L35" i="1"/>
  <c r="M35" i="1" s="1"/>
  <c r="K35" i="1" l="1"/>
  <c r="O36" i="1"/>
  <c r="N36" i="1"/>
  <c r="P36" i="1" s="1"/>
  <c r="R37" i="1"/>
  <c r="B29" i="4" s="1"/>
  <c r="G47" i="3"/>
  <c r="I46" i="3"/>
  <c r="J46" i="3" s="1"/>
  <c r="I46" i="2"/>
  <c r="J46" i="2" s="1"/>
  <c r="G47" i="2"/>
  <c r="L34" i="1"/>
  <c r="M34" i="1" s="1"/>
  <c r="R36" i="1" l="1"/>
  <c r="B28" i="4" s="1"/>
  <c r="S37" i="1"/>
  <c r="K34" i="1"/>
  <c r="N35" i="1"/>
  <c r="O35" i="1"/>
  <c r="I47" i="3"/>
  <c r="J47" i="3" s="1"/>
  <c r="G48" i="3"/>
  <c r="G48" i="2"/>
  <c r="I47" i="2"/>
  <c r="J47" i="2" s="1"/>
  <c r="L33" i="1"/>
  <c r="M33" i="1" s="1"/>
  <c r="P35" i="1" l="1"/>
  <c r="S36" i="1"/>
  <c r="R35" i="1"/>
  <c r="B27" i="4" s="1"/>
  <c r="K33" i="1"/>
  <c r="O34" i="1"/>
  <c r="N34" i="1"/>
  <c r="R34" i="1" s="1"/>
  <c r="B26" i="4" s="1"/>
  <c r="G49" i="3"/>
  <c r="I48" i="3"/>
  <c r="J48" i="3" s="1"/>
  <c r="G49" i="2"/>
  <c r="I48" i="2"/>
  <c r="J48" i="2" s="1"/>
  <c r="S35" i="1"/>
  <c r="L32" i="1"/>
  <c r="M32" i="1" s="1"/>
  <c r="P34" i="1" l="1"/>
  <c r="K32" i="1"/>
  <c r="N33" i="1"/>
  <c r="R33" i="1" s="1"/>
  <c r="B25" i="4" s="1"/>
  <c r="O33" i="1"/>
  <c r="G50" i="3"/>
  <c r="I49" i="3"/>
  <c r="J49" i="3" s="1"/>
  <c r="G50" i="2"/>
  <c r="I50" i="2" s="1"/>
  <c r="I49" i="2"/>
  <c r="S34" i="1"/>
  <c r="L31" i="1"/>
  <c r="M31" i="1" s="1"/>
  <c r="P33" i="1" l="1"/>
  <c r="K50" i="2"/>
  <c r="K31" i="1"/>
  <c r="O32" i="1"/>
  <c r="N32" i="1"/>
  <c r="P32" i="1" s="1"/>
  <c r="G51" i="3"/>
  <c r="I50" i="3"/>
  <c r="J50" i="3" s="1"/>
  <c r="J50" i="2"/>
  <c r="J49" i="2"/>
  <c r="L49" i="2" s="1"/>
  <c r="M49" i="2" s="1"/>
  <c r="S33" i="1"/>
  <c r="L30" i="1"/>
  <c r="M30" i="1" s="1"/>
  <c r="R32" i="1" l="1"/>
  <c r="B24" i="4" s="1"/>
  <c r="K30" i="1"/>
  <c r="N31" i="1"/>
  <c r="O31" i="1"/>
  <c r="K49" i="2"/>
  <c r="O50" i="2"/>
  <c r="N50" i="2"/>
  <c r="I51" i="3"/>
  <c r="J51" i="3" s="1"/>
  <c r="G52" i="3"/>
  <c r="L48" i="2"/>
  <c r="M48" i="2" s="1"/>
  <c r="S32" i="1"/>
  <c r="L29" i="1"/>
  <c r="M29" i="1" s="1"/>
  <c r="R31" i="1"/>
  <c r="B23" i="4" s="1"/>
  <c r="P31" i="1"/>
  <c r="R50" i="2" l="1"/>
  <c r="K48" i="2"/>
  <c r="N49" i="2"/>
  <c r="O49" i="2"/>
  <c r="R49" i="2" s="1"/>
  <c r="C41" i="4" s="1"/>
  <c r="K29" i="1"/>
  <c r="O30" i="1"/>
  <c r="N30" i="1"/>
  <c r="R30" i="1" s="1"/>
  <c r="B22" i="4" s="1"/>
  <c r="G53" i="3"/>
  <c r="I52" i="3"/>
  <c r="J52" i="3" s="1"/>
  <c r="L47" i="2"/>
  <c r="M47" i="2" s="1"/>
  <c r="S31" i="1"/>
  <c r="L28" i="1"/>
  <c r="M28" i="1" s="1"/>
  <c r="P30" i="1" l="1"/>
  <c r="K28" i="1"/>
  <c r="N29" i="1"/>
  <c r="R29" i="1" s="1"/>
  <c r="B21" i="4" s="1"/>
  <c r="O29" i="1"/>
  <c r="P49" i="2"/>
  <c r="K47" i="2"/>
  <c r="N48" i="2"/>
  <c r="O48" i="2"/>
  <c r="R48" i="2" s="1"/>
  <c r="C40" i="4" s="1"/>
  <c r="C42" i="4"/>
  <c r="S50" i="2"/>
  <c r="G54" i="3"/>
  <c r="I53" i="3"/>
  <c r="J53" i="3" s="1"/>
  <c r="S49" i="2"/>
  <c r="L46" i="2"/>
  <c r="M46" i="2" s="1"/>
  <c r="S30" i="1"/>
  <c r="L27" i="1"/>
  <c r="M27" i="1" s="1"/>
  <c r="P29" i="1" l="1"/>
  <c r="P48" i="2"/>
  <c r="K46" i="2"/>
  <c r="O47" i="2"/>
  <c r="N47" i="2"/>
  <c r="K27" i="1"/>
  <c r="O28" i="1"/>
  <c r="N28" i="1"/>
  <c r="P28" i="1" s="1"/>
  <c r="G55" i="3"/>
  <c r="I54" i="3"/>
  <c r="J54" i="3" s="1"/>
  <c r="S48" i="2"/>
  <c r="L45" i="2"/>
  <c r="M45" i="2" s="1"/>
  <c r="P47" i="2"/>
  <c r="R47" i="2"/>
  <c r="C39" i="4" s="1"/>
  <c r="S29" i="1"/>
  <c r="L26" i="1"/>
  <c r="M26" i="1" s="1"/>
  <c r="R28" i="1" l="1"/>
  <c r="B20" i="4" s="1"/>
  <c r="K26" i="1"/>
  <c r="N27" i="1"/>
  <c r="R27" i="1" s="1"/>
  <c r="B19" i="4" s="1"/>
  <c r="O27" i="1"/>
  <c r="K45" i="2"/>
  <c r="N46" i="2"/>
  <c r="O46" i="2"/>
  <c r="R46" i="2" s="1"/>
  <c r="C38" i="4" s="1"/>
  <c r="G56" i="3"/>
  <c r="I55" i="3"/>
  <c r="J55" i="3" s="1"/>
  <c r="S47" i="2"/>
  <c r="L44" i="2"/>
  <c r="M44" i="2" s="1"/>
  <c r="S28" i="1"/>
  <c r="L25" i="1"/>
  <c r="M25" i="1" s="1"/>
  <c r="P27" i="1" l="1"/>
  <c r="K44" i="2"/>
  <c r="O45" i="2"/>
  <c r="N45" i="2"/>
  <c r="P45" i="2" s="1"/>
  <c r="P46" i="2"/>
  <c r="K25" i="1"/>
  <c r="N26" i="1"/>
  <c r="R26" i="1" s="1"/>
  <c r="B18" i="4" s="1"/>
  <c r="O26" i="1"/>
  <c r="G57" i="3"/>
  <c r="I56" i="3"/>
  <c r="J56" i="3" s="1"/>
  <c r="S46" i="2"/>
  <c r="R45" i="2"/>
  <c r="C37" i="4" s="1"/>
  <c r="L43" i="2"/>
  <c r="M43" i="2" s="1"/>
  <c r="S27" i="1"/>
  <c r="L24" i="1"/>
  <c r="M24" i="1" s="1"/>
  <c r="P26" i="1" l="1"/>
  <c r="K24" i="1"/>
  <c r="N25" i="1"/>
  <c r="P25" i="1" s="1"/>
  <c r="O25" i="1"/>
  <c r="K43" i="2"/>
  <c r="N44" i="2"/>
  <c r="O44" i="2"/>
  <c r="R44" i="2" s="1"/>
  <c r="C36" i="4" s="1"/>
  <c r="G58" i="3"/>
  <c r="I57" i="3"/>
  <c r="J57" i="3" s="1"/>
  <c r="S45" i="2"/>
  <c r="L42" i="2"/>
  <c r="M42" i="2" s="1"/>
  <c r="S26" i="1"/>
  <c r="L23" i="1"/>
  <c r="M23" i="1" s="1"/>
  <c r="R25" i="1"/>
  <c r="B17" i="4" s="1"/>
  <c r="P44" i="2" l="1"/>
  <c r="K42" i="2"/>
  <c r="O43" i="2"/>
  <c r="P43" i="2" s="1"/>
  <c r="N43" i="2"/>
  <c r="K23" i="1"/>
  <c r="O24" i="1"/>
  <c r="N24" i="1"/>
  <c r="P24" i="1" s="1"/>
  <c r="G59" i="3"/>
  <c r="I58" i="3"/>
  <c r="J58" i="3" s="1"/>
  <c r="S44" i="2"/>
  <c r="L41" i="2"/>
  <c r="M41" i="2" s="1"/>
  <c r="S25" i="1"/>
  <c r="L22" i="1"/>
  <c r="M22" i="1" s="1"/>
  <c r="R24" i="1" l="1"/>
  <c r="B16" i="4" s="1"/>
  <c r="K22" i="1"/>
  <c r="O23" i="1"/>
  <c r="N23" i="1"/>
  <c r="R43" i="2"/>
  <c r="C35" i="4" s="1"/>
  <c r="K41" i="2"/>
  <c r="N42" i="2"/>
  <c r="O42" i="2"/>
  <c r="P42" i="2" s="1"/>
  <c r="G60" i="3"/>
  <c r="I60" i="3" s="1"/>
  <c r="J60" i="3" s="1"/>
  <c r="I59" i="3"/>
  <c r="J59" i="3" s="1"/>
  <c r="L40" i="2"/>
  <c r="M40" i="2" s="1"/>
  <c r="S24" i="1"/>
  <c r="R23" i="1"/>
  <c r="B15" i="4" s="1"/>
  <c r="P23" i="1"/>
  <c r="L21" i="1"/>
  <c r="M21" i="1" s="1"/>
  <c r="K40" i="2" l="1"/>
  <c r="O41" i="2"/>
  <c r="N41" i="2"/>
  <c r="R42" i="2"/>
  <c r="C34" i="4" s="1"/>
  <c r="S43" i="2"/>
  <c r="K21" i="1"/>
  <c r="O22" i="1"/>
  <c r="N22" i="1"/>
  <c r="K60" i="3"/>
  <c r="L59" i="3"/>
  <c r="M59" i="3" s="1"/>
  <c r="L39" i="2"/>
  <c r="M39" i="2" s="1"/>
  <c r="P41" i="2"/>
  <c r="R41" i="2"/>
  <c r="C33" i="4" s="1"/>
  <c r="S23" i="1"/>
  <c r="L20" i="1"/>
  <c r="M20" i="1" s="1"/>
  <c r="R22" i="1" l="1"/>
  <c r="B14" i="4" s="1"/>
  <c r="S42" i="2"/>
  <c r="K20" i="1"/>
  <c r="N21" i="1"/>
  <c r="R21" i="1" s="1"/>
  <c r="B13" i="4" s="1"/>
  <c r="O21" i="1"/>
  <c r="P22" i="1"/>
  <c r="K39" i="2"/>
  <c r="O40" i="2"/>
  <c r="N40" i="2"/>
  <c r="R40" i="2" s="1"/>
  <c r="C32" i="4" s="1"/>
  <c r="K59" i="3"/>
  <c r="O60" i="3"/>
  <c r="N60" i="3"/>
  <c r="L58" i="3"/>
  <c r="M58" i="3" s="1"/>
  <c r="S41" i="2"/>
  <c r="L38" i="2"/>
  <c r="M38" i="2" s="1"/>
  <c r="S22" i="1"/>
  <c r="L19" i="1"/>
  <c r="M19" i="1" s="1"/>
  <c r="P21" i="1" l="1"/>
  <c r="K38" i="2"/>
  <c r="O39" i="2"/>
  <c r="R39" i="2" s="1"/>
  <c r="C31" i="4" s="1"/>
  <c r="N39" i="2"/>
  <c r="P39" i="2" s="1"/>
  <c r="P40" i="2"/>
  <c r="K19" i="1"/>
  <c r="N20" i="1"/>
  <c r="O20" i="1"/>
  <c r="P60" i="3"/>
  <c r="R60" i="3"/>
  <c r="S60" i="3" s="1"/>
  <c r="K58" i="3"/>
  <c r="O59" i="3"/>
  <c r="N59" i="3"/>
  <c r="L57" i="3"/>
  <c r="M57" i="3" s="1"/>
  <c r="P59" i="3"/>
  <c r="S40" i="2"/>
  <c r="L37" i="2"/>
  <c r="M37" i="2" s="1"/>
  <c r="S21" i="1"/>
  <c r="L18" i="1"/>
  <c r="M18" i="1" s="1"/>
  <c r="P20" i="1" l="1"/>
  <c r="R20" i="1"/>
  <c r="B12" i="4" s="1"/>
  <c r="K18" i="1"/>
  <c r="O19" i="1"/>
  <c r="N19" i="1"/>
  <c r="R19" i="1" s="1"/>
  <c r="B11" i="4" s="1"/>
  <c r="R59" i="3"/>
  <c r="D51" i="4" s="1"/>
  <c r="K37" i="2"/>
  <c r="O38" i="2"/>
  <c r="R38" i="2" s="1"/>
  <c r="C30" i="4" s="1"/>
  <c r="N38" i="2"/>
  <c r="P38" i="2" s="1"/>
  <c r="K57" i="3"/>
  <c r="O58" i="3"/>
  <c r="N58" i="3"/>
  <c r="P58" i="3" s="1"/>
  <c r="L56" i="3"/>
  <c r="M56" i="3" s="1"/>
  <c r="S39" i="2"/>
  <c r="L36" i="2"/>
  <c r="M36" i="2" s="1"/>
  <c r="S20" i="1"/>
  <c r="L17" i="1"/>
  <c r="M17" i="1" s="1"/>
  <c r="P19" i="1" l="1"/>
  <c r="S59" i="3"/>
  <c r="K17" i="1"/>
  <c r="N18" i="1"/>
  <c r="R18" i="1" s="1"/>
  <c r="B10" i="4" s="1"/>
  <c r="O18" i="1"/>
  <c r="K36" i="2"/>
  <c r="O37" i="2"/>
  <c r="N37" i="2"/>
  <c r="P37" i="2" s="1"/>
  <c r="R58" i="3"/>
  <c r="D50" i="4" s="1"/>
  <c r="K56" i="3"/>
  <c r="O57" i="3"/>
  <c r="N57" i="3"/>
  <c r="R57" i="3" s="1"/>
  <c r="D49" i="4" s="1"/>
  <c r="L55" i="3"/>
  <c r="M55" i="3" s="1"/>
  <c r="S38" i="2"/>
  <c r="R37" i="2"/>
  <c r="C29" i="4" s="1"/>
  <c r="L35" i="2"/>
  <c r="M35" i="2" s="1"/>
  <c r="S19" i="1"/>
  <c r="L16" i="1"/>
  <c r="M16" i="1" s="1"/>
  <c r="P18" i="1" l="1"/>
  <c r="K35" i="2"/>
  <c r="O36" i="2"/>
  <c r="N36" i="2"/>
  <c r="P57" i="3"/>
  <c r="K16" i="1"/>
  <c r="N17" i="1"/>
  <c r="O17" i="1"/>
  <c r="S58" i="3"/>
  <c r="K55" i="3"/>
  <c r="O56" i="3"/>
  <c r="N56" i="3"/>
  <c r="R56" i="3" s="1"/>
  <c r="D48" i="4" s="1"/>
  <c r="S57" i="3"/>
  <c r="L54" i="3"/>
  <c r="M54" i="3" s="1"/>
  <c r="S37" i="2"/>
  <c r="L34" i="2"/>
  <c r="M34" i="2" s="1"/>
  <c r="R36" i="2"/>
  <c r="C28" i="4" s="1"/>
  <c r="P36" i="2"/>
  <c r="S18" i="1"/>
  <c r="L15" i="1"/>
  <c r="M15" i="1" s="1"/>
  <c r="R17" i="1" l="1"/>
  <c r="B9" i="4" s="1"/>
  <c r="K15" i="1"/>
  <c r="O16" i="1"/>
  <c r="N16" i="1"/>
  <c r="P17" i="1"/>
  <c r="P56" i="3"/>
  <c r="K34" i="2"/>
  <c r="O35" i="2"/>
  <c r="P35" i="2" s="1"/>
  <c r="N35" i="2"/>
  <c r="K54" i="3"/>
  <c r="O55" i="3"/>
  <c r="N55" i="3"/>
  <c r="R55" i="3" s="1"/>
  <c r="D47" i="4" s="1"/>
  <c r="S56" i="3"/>
  <c r="L53" i="3"/>
  <c r="M53" i="3" s="1"/>
  <c r="S36" i="2"/>
  <c r="L33" i="2"/>
  <c r="M33" i="2" s="1"/>
  <c r="R35" i="2"/>
  <c r="C27" i="4" s="1"/>
  <c r="S17" i="1"/>
  <c r="L14" i="1"/>
  <c r="M14" i="1" s="1"/>
  <c r="P16" i="1"/>
  <c r="R16" i="1"/>
  <c r="B8" i="4" s="1"/>
  <c r="K33" i="2" l="1"/>
  <c r="O34" i="2"/>
  <c r="N34" i="2"/>
  <c r="K14" i="1"/>
  <c r="O15" i="1"/>
  <c r="N15" i="1"/>
  <c r="P55" i="3"/>
  <c r="K53" i="3"/>
  <c r="O54" i="3"/>
  <c r="N54" i="3"/>
  <c r="R54" i="3" s="1"/>
  <c r="D46" i="4" s="1"/>
  <c r="S55" i="3"/>
  <c r="L52" i="3"/>
  <c r="M52" i="3" s="1"/>
  <c r="S35" i="2"/>
  <c r="P34" i="2"/>
  <c r="R34" i="2"/>
  <c r="C26" i="4" s="1"/>
  <c r="L32" i="2"/>
  <c r="M32" i="2" s="1"/>
  <c r="S16" i="1"/>
  <c r="L13" i="1"/>
  <c r="M13" i="1" s="1"/>
  <c r="R15" i="1" l="1"/>
  <c r="B7" i="4" s="1"/>
  <c r="P15" i="1"/>
  <c r="K13" i="1"/>
  <c r="O14" i="1"/>
  <c r="N14" i="1"/>
  <c r="R14" i="1" s="1"/>
  <c r="B6" i="4" s="1"/>
  <c r="P54" i="3"/>
  <c r="K32" i="2"/>
  <c r="O33" i="2"/>
  <c r="R33" i="2" s="1"/>
  <c r="C25" i="4" s="1"/>
  <c r="N33" i="2"/>
  <c r="K52" i="3"/>
  <c r="O53" i="3"/>
  <c r="N53" i="3"/>
  <c r="R53" i="3" s="1"/>
  <c r="D45" i="4" s="1"/>
  <c r="S54" i="3"/>
  <c r="L51" i="3"/>
  <c r="M51" i="3" s="1"/>
  <c r="S34" i="2"/>
  <c r="L31" i="2"/>
  <c r="M31" i="2" s="1"/>
  <c r="P33" i="2"/>
  <c r="S15" i="1"/>
  <c r="L12" i="1"/>
  <c r="M12" i="1" s="1"/>
  <c r="K31" i="2" l="1"/>
  <c r="N32" i="2"/>
  <c r="O32" i="2"/>
  <c r="P14" i="1"/>
  <c r="K12" i="1"/>
  <c r="N13" i="1"/>
  <c r="R13" i="1" s="1"/>
  <c r="B5" i="4" s="1"/>
  <c r="O13" i="1"/>
  <c r="P13" i="1" s="1"/>
  <c r="P53" i="3"/>
  <c r="K51" i="3"/>
  <c r="O52" i="3"/>
  <c r="N52" i="3"/>
  <c r="S53" i="3"/>
  <c r="L50" i="3"/>
  <c r="M50" i="3" s="1"/>
  <c r="S33" i="2"/>
  <c r="R32" i="2"/>
  <c r="C24" i="4" s="1"/>
  <c r="P32" i="2"/>
  <c r="L30" i="2"/>
  <c r="M30" i="2" s="1"/>
  <c r="S14" i="1"/>
  <c r="L11" i="1"/>
  <c r="M11" i="1" s="1"/>
  <c r="K11" i="1" l="1"/>
  <c r="O12" i="1"/>
  <c r="N12" i="1"/>
  <c r="P52" i="3"/>
  <c r="K30" i="2"/>
  <c r="N31" i="2"/>
  <c r="O31" i="2"/>
  <c r="K50" i="3"/>
  <c r="O51" i="3"/>
  <c r="N51" i="3"/>
  <c r="R51" i="3" s="1"/>
  <c r="D43" i="4" s="1"/>
  <c r="R52" i="3"/>
  <c r="D44" i="4" s="1"/>
  <c r="L49" i="3"/>
  <c r="M49" i="3" s="1"/>
  <c r="S32" i="2"/>
  <c r="L29" i="2"/>
  <c r="M29" i="2" s="1"/>
  <c r="R31" i="2"/>
  <c r="C23" i="4" s="1"/>
  <c r="P31" i="2"/>
  <c r="S13" i="1"/>
  <c r="L10" i="1"/>
  <c r="M10" i="1" s="1"/>
  <c r="P12" i="1"/>
  <c r="R12" i="1"/>
  <c r="B4" i="4" s="1"/>
  <c r="K29" i="2" l="1"/>
  <c r="O30" i="2"/>
  <c r="N30" i="2"/>
  <c r="R30" i="2" s="1"/>
  <c r="C22" i="4" s="1"/>
  <c r="K10" i="1"/>
  <c r="O11" i="1"/>
  <c r="N11" i="1"/>
  <c r="P51" i="3"/>
  <c r="S52" i="3"/>
  <c r="K49" i="3"/>
  <c r="O50" i="3"/>
  <c r="N50" i="3"/>
  <c r="S51" i="3"/>
  <c r="L48" i="3"/>
  <c r="M48" i="3" s="1"/>
  <c r="S31" i="2"/>
  <c r="L28" i="2"/>
  <c r="M28" i="2" s="1"/>
  <c r="P30" i="2"/>
  <c r="S12" i="1"/>
  <c r="P11" i="1" l="1"/>
  <c r="O10" i="1"/>
  <c r="N10" i="1"/>
  <c r="R10" i="1" s="1"/>
  <c r="R11" i="1"/>
  <c r="B3" i="4" s="1"/>
  <c r="P50" i="3"/>
  <c r="K28" i="2"/>
  <c r="O29" i="2"/>
  <c r="N29" i="2"/>
  <c r="R50" i="3"/>
  <c r="D42" i="4" s="1"/>
  <c r="K48" i="3"/>
  <c r="O49" i="3"/>
  <c r="N49" i="3"/>
  <c r="R49" i="3" s="1"/>
  <c r="D41" i="4" s="1"/>
  <c r="L47" i="3"/>
  <c r="M47" i="3" s="1"/>
  <c r="S30" i="2"/>
  <c r="P29" i="2"/>
  <c r="R29" i="2"/>
  <c r="C21" i="4" s="1"/>
  <c r="L27" i="2"/>
  <c r="M27" i="2" s="1"/>
  <c r="P10" i="1" l="1"/>
  <c r="P5" i="1" s="1"/>
  <c r="S50" i="3"/>
  <c r="K27" i="2"/>
  <c r="O28" i="2"/>
  <c r="R28" i="2" s="1"/>
  <c r="C20" i="4" s="1"/>
  <c r="N28" i="2"/>
  <c r="P28" i="2" s="1"/>
  <c r="S10" i="1"/>
  <c r="B2" i="4"/>
  <c r="S11" i="1"/>
  <c r="P49" i="3"/>
  <c r="K47" i="3"/>
  <c r="O48" i="3"/>
  <c r="N48" i="3"/>
  <c r="P48" i="3" s="1"/>
  <c r="S49" i="3"/>
  <c r="L46" i="3"/>
  <c r="M46" i="3" s="1"/>
  <c r="R48" i="3"/>
  <c r="D40" i="4" s="1"/>
  <c r="S29" i="2"/>
  <c r="L26" i="2"/>
  <c r="M26" i="2" s="1"/>
  <c r="K26" i="2" l="1"/>
  <c r="O27" i="2"/>
  <c r="N27" i="2"/>
  <c r="K46" i="3"/>
  <c r="O47" i="3"/>
  <c r="N47" i="3"/>
  <c r="R47" i="3" s="1"/>
  <c r="D39" i="4" s="1"/>
  <c r="S48" i="3"/>
  <c r="L45" i="3"/>
  <c r="M45" i="3" s="1"/>
  <c r="S28" i="2"/>
  <c r="L25" i="2"/>
  <c r="M25" i="2" s="1"/>
  <c r="R27" i="2"/>
  <c r="C19" i="4" s="1"/>
  <c r="P27" i="2"/>
  <c r="K25" i="2" l="1"/>
  <c r="N26" i="2"/>
  <c r="O26" i="2"/>
  <c r="P47" i="3"/>
  <c r="K45" i="3"/>
  <c r="O46" i="3"/>
  <c r="N46" i="3"/>
  <c r="P46" i="3" s="1"/>
  <c r="S47" i="3"/>
  <c r="L44" i="3"/>
  <c r="M44" i="3" s="1"/>
  <c r="S27" i="2"/>
  <c r="L24" i="2"/>
  <c r="M24" i="2" s="1"/>
  <c r="P26" i="2"/>
  <c r="R26" i="2"/>
  <c r="C18" i="4" s="1"/>
  <c r="K24" i="2" l="1"/>
  <c r="O25" i="2"/>
  <c r="N25" i="2"/>
  <c r="R46" i="3"/>
  <c r="D38" i="4" s="1"/>
  <c r="K44" i="3"/>
  <c r="O45" i="3"/>
  <c r="P45" i="3" s="1"/>
  <c r="N45" i="3"/>
  <c r="L43" i="3"/>
  <c r="M43" i="3" s="1"/>
  <c r="S26" i="2"/>
  <c r="P25" i="2"/>
  <c r="R25" i="2"/>
  <c r="C17" i="4" s="1"/>
  <c r="L23" i="2"/>
  <c r="M23" i="2" s="1"/>
  <c r="K23" i="2" l="1"/>
  <c r="O24" i="2"/>
  <c r="N24" i="2"/>
  <c r="S46" i="3"/>
  <c r="R45" i="3"/>
  <c r="D37" i="4" s="1"/>
  <c r="K43" i="3"/>
  <c r="O44" i="3"/>
  <c r="N44" i="3"/>
  <c r="R44" i="3" s="1"/>
  <c r="D36" i="4" s="1"/>
  <c r="L42" i="3"/>
  <c r="M42" i="3" s="1"/>
  <c r="S25" i="2"/>
  <c r="L22" i="2"/>
  <c r="M22" i="2" s="1"/>
  <c r="R24" i="2"/>
  <c r="C16" i="4" s="1"/>
  <c r="P24" i="2"/>
  <c r="S45" i="3" l="1"/>
  <c r="K22" i="2"/>
  <c r="N23" i="2"/>
  <c r="O23" i="2"/>
  <c r="P44" i="3"/>
  <c r="K42" i="3"/>
  <c r="O43" i="3"/>
  <c r="N43" i="3"/>
  <c r="R43" i="3" s="1"/>
  <c r="D35" i="4" s="1"/>
  <c r="S44" i="3"/>
  <c r="L41" i="3"/>
  <c r="M41" i="3" s="1"/>
  <c r="S24" i="2"/>
  <c r="R23" i="2"/>
  <c r="C15" i="4" s="1"/>
  <c r="P23" i="2"/>
  <c r="L21" i="2"/>
  <c r="M21" i="2" s="1"/>
  <c r="P43" i="3" l="1"/>
  <c r="K21" i="2"/>
  <c r="N22" i="2"/>
  <c r="O22" i="2"/>
  <c r="K41" i="3"/>
  <c r="O42" i="3"/>
  <c r="R42" i="3" s="1"/>
  <c r="D34" i="4" s="1"/>
  <c r="N42" i="3"/>
  <c r="P42" i="3" s="1"/>
  <c r="S43" i="3"/>
  <c r="L40" i="3"/>
  <c r="M40" i="3" s="1"/>
  <c r="S23" i="2"/>
  <c r="L20" i="2"/>
  <c r="M20" i="2" s="1"/>
  <c r="P22" i="2"/>
  <c r="R22" i="2"/>
  <c r="C14" i="4" s="1"/>
  <c r="K20" i="2" l="1"/>
  <c r="N21" i="2"/>
  <c r="O21" i="2"/>
  <c r="K40" i="3"/>
  <c r="O41" i="3"/>
  <c r="N41" i="3"/>
  <c r="R41" i="3" s="1"/>
  <c r="D33" i="4" s="1"/>
  <c r="S42" i="3"/>
  <c r="L39" i="3"/>
  <c r="M39" i="3" s="1"/>
  <c r="S22" i="2"/>
  <c r="L19" i="2"/>
  <c r="M19" i="2" s="1"/>
  <c r="P21" i="2"/>
  <c r="R21" i="2"/>
  <c r="C13" i="4" s="1"/>
  <c r="K19" i="2" l="1"/>
  <c r="N20" i="2"/>
  <c r="O20" i="2"/>
  <c r="P41" i="3"/>
  <c r="K39" i="3"/>
  <c r="O40" i="3"/>
  <c r="N40" i="3"/>
  <c r="R40" i="3" s="1"/>
  <c r="D32" i="4" s="1"/>
  <c r="S41" i="3"/>
  <c r="L38" i="3"/>
  <c r="M38" i="3" s="1"/>
  <c r="S21" i="2"/>
  <c r="L18" i="2"/>
  <c r="M18" i="2" s="1"/>
  <c r="R20" i="2"/>
  <c r="C12" i="4" s="1"/>
  <c r="P20" i="2"/>
  <c r="P40" i="3" l="1"/>
  <c r="K18" i="2"/>
  <c r="O19" i="2"/>
  <c r="N19" i="2"/>
  <c r="K38" i="3"/>
  <c r="O39" i="3"/>
  <c r="N39" i="3"/>
  <c r="R39" i="3" s="1"/>
  <c r="D31" i="4" s="1"/>
  <c r="S40" i="3"/>
  <c r="L37" i="3"/>
  <c r="M37" i="3" s="1"/>
  <c r="S20" i="2"/>
  <c r="L17" i="2"/>
  <c r="M17" i="2" s="1"/>
  <c r="P19" i="2"/>
  <c r="R19" i="2"/>
  <c r="C11" i="4" s="1"/>
  <c r="K17" i="2" l="1"/>
  <c r="O18" i="2"/>
  <c r="N18" i="2"/>
  <c r="P39" i="3"/>
  <c r="K37" i="3"/>
  <c r="O38" i="3"/>
  <c r="N38" i="3"/>
  <c r="R38" i="3" s="1"/>
  <c r="D30" i="4" s="1"/>
  <c r="S39" i="3"/>
  <c r="L36" i="3"/>
  <c r="M36" i="3" s="1"/>
  <c r="S19" i="2"/>
  <c r="L16" i="2"/>
  <c r="M16" i="2" s="1"/>
  <c r="R18" i="2"/>
  <c r="C10" i="4" s="1"/>
  <c r="P18" i="2"/>
  <c r="P38" i="3" l="1"/>
  <c r="K16" i="2"/>
  <c r="O17" i="2"/>
  <c r="N17" i="2"/>
  <c r="K36" i="3"/>
  <c r="O37" i="3"/>
  <c r="R37" i="3" s="1"/>
  <c r="D29" i="4" s="1"/>
  <c r="N37" i="3"/>
  <c r="P37" i="3" s="1"/>
  <c r="S38" i="3"/>
  <c r="L35" i="3"/>
  <c r="M35" i="3" s="1"/>
  <c r="S18" i="2"/>
  <c r="L15" i="2"/>
  <c r="M15" i="2" s="1"/>
  <c r="P17" i="2"/>
  <c r="R17" i="2"/>
  <c r="C9" i="4" s="1"/>
  <c r="K15" i="2" l="1"/>
  <c r="O16" i="2"/>
  <c r="N16" i="2"/>
  <c r="R16" i="2" s="1"/>
  <c r="C8" i="4" s="1"/>
  <c r="K35" i="3"/>
  <c r="O36" i="3"/>
  <c r="N36" i="3"/>
  <c r="R36" i="3" s="1"/>
  <c r="D28" i="4" s="1"/>
  <c r="S37" i="3"/>
  <c r="L34" i="3"/>
  <c r="M34" i="3" s="1"/>
  <c r="S17" i="2"/>
  <c r="P16" i="2"/>
  <c r="L14" i="2"/>
  <c r="M14" i="2" s="1"/>
  <c r="K14" i="2" l="1"/>
  <c r="O15" i="2"/>
  <c r="N15" i="2"/>
  <c r="P36" i="3"/>
  <c r="K34" i="3"/>
  <c r="O35" i="3"/>
  <c r="P35" i="3" s="1"/>
  <c r="N35" i="3"/>
  <c r="S36" i="3"/>
  <c r="L33" i="3"/>
  <c r="M33" i="3" s="1"/>
  <c r="S16" i="2"/>
  <c r="L13" i="2"/>
  <c r="M13" i="2" s="1"/>
  <c r="P15" i="2"/>
  <c r="R15" i="2"/>
  <c r="C7" i="4" s="1"/>
  <c r="K13" i="2" l="1"/>
  <c r="N14" i="2"/>
  <c r="O14" i="2"/>
  <c r="R35" i="3"/>
  <c r="D27" i="4" s="1"/>
  <c r="K33" i="3"/>
  <c r="O34" i="3"/>
  <c r="R34" i="3" s="1"/>
  <c r="D26" i="4" s="1"/>
  <c r="N34" i="3"/>
  <c r="P34" i="3" s="1"/>
  <c r="L32" i="3"/>
  <c r="M32" i="3" s="1"/>
  <c r="S15" i="2"/>
  <c r="L12" i="2"/>
  <c r="M12" i="2" s="1"/>
  <c r="R14" i="2"/>
  <c r="C6" i="4" s="1"/>
  <c r="P14" i="2"/>
  <c r="K12" i="2" l="1"/>
  <c r="O13" i="2"/>
  <c r="N13" i="2"/>
  <c r="S35" i="3"/>
  <c r="K32" i="3"/>
  <c r="O33" i="3"/>
  <c r="N33" i="3"/>
  <c r="R33" i="3" s="1"/>
  <c r="D25" i="4" s="1"/>
  <c r="S34" i="3"/>
  <c r="L31" i="3"/>
  <c r="M31" i="3" s="1"/>
  <c r="S14" i="2"/>
  <c r="L11" i="2"/>
  <c r="M11" i="2" s="1"/>
  <c r="P13" i="2"/>
  <c r="R13" i="2"/>
  <c r="C5" i="4" s="1"/>
  <c r="P33" i="3" l="1"/>
  <c r="K11" i="2"/>
  <c r="N12" i="2"/>
  <c r="O12" i="2"/>
  <c r="K31" i="3"/>
  <c r="O32" i="3"/>
  <c r="N32" i="3"/>
  <c r="R32" i="3" s="1"/>
  <c r="D24" i="4" s="1"/>
  <c r="S33" i="3"/>
  <c r="L30" i="3"/>
  <c r="M30" i="3" s="1"/>
  <c r="S13" i="2"/>
  <c r="L10" i="2"/>
  <c r="M10" i="2" s="1"/>
  <c r="R12" i="2"/>
  <c r="C4" i="4" s="1"/>
  <c r="P12" i="2"/>
  <c r="K10" i="2" l="1"/>
  <c r="N11" i="2"/>
  <c r="O11" i="2"/>
  <c r="P32" i="3"/>
  <c r="K30" i="3"/>
  <c r="O31" i="3"/>
  <c r="N31" i="3"/>
  <c r="R31" i="3" s="1"/>
  <c r="D23" i="4" s="1"/>
  <c r="S32" i="3"/>
  <c r="L29" i="3"/>
  <c r="M29" i="3" s="1"/>
  <c r="S12" i="2"/>
  <c r="P11" i="2"/>
  <c r="R11" i="2"/>
  <c r="C3" i="4" s="1"/>
  <c r="P31" i="3" l="1"/>
  <c r="O10" i="2"/>
  <c r="N10" i="2"/>
  <c r="K29" i="3"/>
  <c r="O30" i="3"/>
  <c r="R30" i="3" s="1"/>
  <c r="D22" i="4" s="1"/>
  <c r="N30" i="3"/>
  <c r="P30" i="3" s="1"/>
  <c r="S31" i="3"/>
  <c r="L28" i="3"/>
  <c r="M28" i="3" s="1"/>
  <c r="S11" i="2"/>
  <c r="R10" i="2"/>
  <c r="P10" i="2"/>
  <c r="P5" i="2" s="1"/>
  <c r="S10" i="2" l="1"/>
  <c r="C2" i="4"/>
  <c r="K28" i="3"/>
  <c r="O29" i="3"/>
  <c r="N29" i="3"/>
  <c r="R29" i="3" s="1"/>
  <c r="D21" i="4" s="1"/>
  <c r="S30" i="3"/>
  <c r="L27" i="3"/>
  <c r="M27" i="3" s="1"/>
  <c r="P29" i="3" l="1"/>
  <c r="K27" i="3"/>
  <c r="O28" i="3"/>
  <c r="N28" i="3"/>
  <c r="R28" i="3" s="1"/>
  <c r="D20" i="4" s="1"/>
  <c r="S29" i="3"/>
  <c r="L26" i="3"/>
  <c r="M26" i="3" s="1"/>
  <c r="P28" i="3" l="1"/>
  <c r="K26" i="3"/>
  <c r="O27" i="3"/>
  <c r="P27" i="3" s="1"/>
  <c r="N27" i="3"/>
  <c r="S28" i="3"/>
  <c r="L25" i="3"/>
  <c r="M25" i="3" s="1"/>
  <c r="R27" i="3" l="1"/>
  <c r="D19" i="4" s="1"/>
  <c r="K25" i="3"/>
  <c r="O26" i="3"/>
  <c r="N26" i="3"/>
  <c r="R26" i="3" s="1"/>
  <c r="D18" i="4" s="1"/>
  <c r="S27" i="3"/>
  <c r="P26" i="3"/>
  <c r="L24" i="3"/>
  <c r="M24" i="3" s="1"/>
  <c r="K24" i="3" l="1"/>
  <c r="O25" i="3"/>
  <c r="N25" i="3"/>
  <c r="P25" i="3" s="1"/>
  <c r="S26" i="3"/>
  <c r="L23" i="3"/>
  <c r="M23" i="3" s="1"/>
  <c r="R25" i="3"/>
  <c r="D17" i="4" s="1"/>
  <c r="K23" i="3" l="1"/>
  <c r="O24" i="3"/>
  <c r="N24" i="3"/>
  <c r="R24" i="3" s="1"/>
  <c r="D16" i="4" s="1"/>
  <c r="S25" i="3"/>
  <c r="L22" i="3"/>
  <c r="M22" i="3" s="1"/>
  <c r="P24" i="3" l="1"/>
  <c r="K22" i="3"/>
  <c r="O23" i="3"/>
  <c r="N23" i="3"/>
  <c r="R23" i="3" s="1"/>
  <c r="D15" i="4" s="1"/>
  <c r="S24" i="3"/>
  <c r="L21" i="3"/>
  <c r="M21" i="3" s="1"/>
  <c r="P23" i="3" l="1"/>
  <c r="K21" i="3"/>
  <c r="O22" i="3"/>
  <c r="N22" i="3"/>
  <c r="P22" i="3" s="1"/>
  <c r="S23" i="3"/>
  <c r="L20" i="3"/>
  <c r="M20" i="3" s="1"/>
  <c r="R22" i="3" l="1"/>
  <c r="D14" i="4" s="1"/>
  <c r="K20" i="3"/>
  <c r="O21" i="3"/>
  <c r="N21" i="3"/>
  <c r="P21" i="3" s="1"/>
  <c r="S22" i="3"/>
  <c r="L19" i="3"/>
  <c r="M19" i="3" s="1"/>
  <c r="R21" i="3"/>
  <c r="D13" i="4" s="1"/>
  <c r="K19" i="3" l="1"/>
  <c r="O20" i="3"/>
  <c r="N20" i="3"/>
  <c r="R20" i="3" s="1"/>
  <c r="D12" i="4" s="1"/>
  <c r="S21" i="3"/>
  <c r="L18" i="3"/>
  <c r="M18" i="3" s="1"/>
  <c r="P20" i="3" l="1"/>
  <c r="K18" i="3"/>
  <c r="O19" i="3"/>
  <c r="N19" i="3"/>
  <c r="R19" i="3" s="1"/>
  <c r="D11" i="4" s="1"/>
  <c r="S20" i="3"/>
  <c r="L17" i="3"/>
  <c r="M17" i="3" s="1"/>
  <c r="P19" i="3" l="1"/>
  <c r="K17" i="3"/>
  <c r="O18" i="3"/>
  <c r="N18" i="3"/>
  <c r="P18" i="3" s="1"/>
  <c r="S19" i="3"/>
  <c r="L16" i="3"/>
  <c r="M16" i="3" s="1"/>
  <c r="R18" i="3" l="1"/>
  <c r="D10" i="4" s="1"/>
  <c r="K16" i="3"/>
  <c r="O17" i="3"/>
  <c r="N17" i="3"/>
  <c r="R17" i="3" s="1"/>
  <c r="D9" i="4" s="1"/>
  <c r="S18" i="3"/>
  <c r="L15" i="3"/>
  <c r="M15" i="3" s="1"/>
  <c r="P17" i="3" l="1"/>
  <c r="K15" i="3"/>
  <c r="O16" i="3"/>
  <c r="N16" i="3"/>
  <c r="R16" i="3" s="1"/>
  <c r="D8" i="4" s="1"/>
  <c r="S17" i="3"/>
  <c r="L14" i="3"/>
  <c r="M14" i="3" s="1"/>
  <c r="P16" i="3" l="1"/>
  <c r="K14" i="3"/>
  <c r="O15" i="3"/>
  <c r="N15" i="3"/>
  <c r="S16" i="3"/>
  <c r="L13" i="3"/>
  <c r="M13" i="3" s="1"/>
  <c r="R15" i="3"/>
  <c r="D7" i="4" s="1"/>
  <c r="P15" i="3" l="1"/>
  <c r="K13" i="3"/>
  <c r="O14" i="3"/>
  <c r="N14" i="3"/>
  <c r="R14" i="3" s="1"/>
  <c r="D6" i="4" s="1"/>
  <c r="S15" i="3"/>
  <c r="L12" i="3"/>
  <c r="M12" i="3" s="1"/>
  <c r="P14" i="3" l="1"/>
  <c r="K12" i="3"/>
  <c r="O13" i="3"/>
  <c r="N13" i="3"/>
  <c r="S14" i="3"/>
  <c r="P13" i="3"/>
  <c r="L11" i="3"/>
  <c r="M11" i="3" s="1"/>
  <c r="R13" i="3" l="1"/>
  <c r="D5" i="4" s="1"/>
  <c r="K11" i="3"/>
  <c r="O12" i="3"/>
  <c r="R12" i="3" s="1"/>
  <c r="D4" i="4" s="1"/>
  <c r="N12" i="3"/>
  <c r="S13" i="3"/>
  <c r="L10" i="3"/>
  <c r="M10" i="3" s="1"/>
  <c r="P12" i="3" l="1"/>
  <c r="K10" i="3"/>
  <c r="O11" i="3"/>
  <c r="N11" i="3"/>
  <c r="R11" i="3" s="1"/>
  <c r="D3" i="4" s="1"/>
  <c r="S12" i="3"/>
  <c r="P11" i="3" l="1"/>
  <c r="O10" i="3"/>
  <c r="N10" i="3"/>
  <c r="R10" i="3" s="1"/>
  <c r="S11" i="3"/>
  <c r="P10" i="3" l="1"/>
  <c r="P5" i="3" s="1"/>
  <c r="S10" i="3"/>
  <c r="D2" i="4"/>
</calcChain>
</file>

<file path=xl/sharedStrings.xml><?xml version="1.0" encoding="utf-8"?>
<sst xmlns="http://schemas.openxmlformats.org/spreadsheetml/2006/main" count="84" uniqueCount="35">
  <si>
    <t>Age x</t>
  </si>
  <si>
    <t>qx</t>
  </si>
  <si>
    <t>px</t>
  </si>
  <si>
    <t>v</t>
  </si>
  <si>
    <t>Initial expense</t>
  </si>
  <si>
    <t>Sum assured</t>
  </si>
  <si>
    <t>monthly annuity</t>
  </si>
  <si>
    <t>interest</t>
  </si>
  <si>
    <t>premium</t>
  </si>
  <si>
    <t>expense</t>
  </si>
  <si>
    <t>regular</t>
  </si>
  <si>
    <t>initial expense</t>
  </si>
  <si>
    <t>Policy
Duration</t>
  </si>
  <si>
    <t>Current 
Age</t>
  </si>
  <si>
    <t>Remaining 
Term</t>
  </si>
  <si>
    <t>Annuity 
Factor</t>
  </si>
  <si>
    <t>Term 
Assurance 
Factor</t>
  </si>
  <si>
    <t>EPV of Benefits</t>
  </si>
  <si>
    <t>EPV of Expenses</t>
  </si>
  <si>
    <t>EPV of Premiums</t>
  </si>
  <si>
    <t>NET EPV</t>
  </si>
  <si>
    <t>Duration</t>
  </si>
  <si>
    <t>Reserve</t>
  </si>
  <si>
    <t>Policy
Time</t>
  </si>
  <si>
    <t>DURATION</t>
  </si>
  <si>
    <t>TA 30 YEARS</t>
  </si>
  <si>
    <t>TA 40 YEARS</t>
  </si>
  <si>
    <t>TA 50 YEARS</t>
  </si>
  <si>
    <t>Time</t>
  </si>
  <si>
    <t>Total EPV</t>
  </si>
  <si>
    <t>COIIR</t>
  </si>
  <si>
    <t xml:space="preserve"> COIIR</t>
  </si>
  <si>
    <t>EPV Of Benefits</t>
  </si>
  <si>
    <t>Initial fixed</t>
  </si>
  <si>
    <t>Renewal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</si>
</sst>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0.00000"/>
    <numFmt numFmtId="166" formatCode="#,##0.0000"/>
    <numFmt numFmtId="167" formatCode="_ * #,##0_ ;_ * \-#,##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1" xfId="0" applyFont="1" applyBorder="1" applyAlignment="1">
      <alignment vertical="center" wrapText="1"/>
    </xf>
    <xf numFmtId="165" fontId="4" fillId="0" borderId="1" xfId="0" applyNumberFormat="1" applyFont="1" applyBorder="1" applyAlignment="1">
      <alignment horizontal="right" wrapText="1"/>
    </xf>
    <xf numFmtId="165" fontId="4" fillId="0" borderId="1" xfId="0" applyNumberFormat="1" applyFont="1" applyBorder="1" applyAlignment="1">
      <alignment horizontal="left" vertical="center" wrapText="1" indent="4"/>
    </xf>
    <xf numFmtId="0" fontId="5" fillId="0" borderId="1" xfId="0" applyFont="1" applyBorder="1" applyAlignment="1">
      <alignment horizontal="center"/>
    </xf>
    <xf numFmtId="166" fontId="0" fillId="0" borderId="0" xfId="0" applyNumberFormat="1"/>
    <xf numFmtId="0" fontId="0" fillId="0" borderId="1" xfId="0" applyBorder="1" applyAlignment="1">
      <alignment horizontal="center"/>
    </xf>
    <xf numFmtId="164" fontId="2" fillId="0" borderId="1" xfId="1" applyFont="1" applyFill="1" applyBorder="1"/>
    <xf numFmtId="10" fontId="6" fillId="0" borderId="1" xfId="0" applyNumberFormat="1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0" fontId="0" fillId="0" borderId="1" xfId="0" applyBorder="1"/>
    <xf numFmtId="165" fontId="0" fillId="0" borderId="1" xfId="0" applyNumberFormat="1" applyBorder="1"/>
    <xf numFmtId="0" fontId="4" fillId="0" borderId="0" xfId="0" applyFont="1" applyAlignment="1">
      <alignment horizontal="left" vertical="center" wrapText="1" inden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 indent="4"/>
    </xf>
    <xf numFmtId="0" fontId="4" fillId="0" borderId="0" xfId="0" applyFont="1" applyAlignment="1">
      <alignment horizontal="left" vertical="center" wrapText="1" indent="3"/>
    </xf>
    <xf numFmtId="2" fontId="2" fillId="0" borderId="1" xfId="1" applyNumberFormat="1" applyFont="1" applyFill="1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2" fontId="4" fillId="0" borderId="0" xfId="0" applyNumberFormat="1" applyFont="1" applyAlignment="1">
      <alignment vertical="center" wrapText="1"/>
    </xf>
    <xf numFmtId="2" fontId="0" fillId="0" borderId="0" xfId="0" applyNumberFormat="1"/>
    <xf numFmtId="0" fontId="0" fillId="0" borderId="1" xfId="0" applyBorder="1" applyAlignment="1"/>
    <xf numFmtId="1" fontId="0" fillId="0" borderId="1" xfId="0" applyNumberFormat="1" applyBorder="1"/>
    <xf numFmtId="1" fontId="4" fillId="0" borderId="1" xfId="0" applyNumberFormat="1" applyFont="1" applyBorder="1" applyAlignment="1">
      <alignment vertical="center" wrapText="1"/>
    </xf>
    <xf numFmtId="167" fontId="0" fillId="0" borderId="1" xfId="1" applyNumberFormat="1" applyFont="1" applyFill="1" applyBorder="1" applyAlignment="1">
      <alignment horizontal="center"/>
    </xf>
    <xf numFmtId="167" fontId="0" fillId="0" borderId="0" xfId="0" applyNumberFormat="1"/>
    <xf numFmtId="1" fontId="0" fillId="0" borderId="0" xfId="0" applyNumberFormat="1"/>
    <xf numFmtId="0" fontId="4" fillId="0" borderId="0" xfId="0" applyFont="1" applyFill="1" applyAlignment="1">
      <alignment vertical="center" wrapText="1"/>
    </xf>
    <xf numFmtId="0" fontId="2" fillId="0" borderId="1" xfId="0" applyFont="1" applyFill="1" applyBorder="1"/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IN"/>
              <a:t>COMPARING RESERVES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'RESERVES CALCULATION'!$B$1</c:f>
              <c:strCache>
                <c:ptCount val="1"/>
                <c:pt idx="0">
                  <c:v>TA 30 YEARS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xVal>
            <c:numRef>
              <c:f>'RESERVES CALCULATION'!$A$2:$A$51</c:f>
              <c:numCache>
                <c:formatCode>General</c:formatCode>
                <c:ptCount val="5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</c:numCache>
            </c:numRef>
          </c:xVal>
          <c:yVal>
            <c:numRef>
              <c:f>'RESERVES CALCULATION'!$B$2:$B$51</c:f>
              <c:numCache>
                <c:formatCode>0</c:formatCode>
                <c:ptCount val="50"/>
                <c:pt idx="0">
                  <c:v>-98582.787308846368</c:v>
                </c:pt>
                <c:pt idx="1">
                  <c:v>-93308.015818789368</c:v>
                </c:pt>
                <c:pt idx="2">
                  <c:v>-87741.915120781516</c:v>
                </c:pt>
                <c:pt idx="3">
                  <c:v>-81826.192658167332</c:v>
                </c:pt>
                <c:pt idx="4">
                  <c:v>-75519.304448758776</c:v>
                </c:pt>
                <c:pt idx="5">
                  <c:v>-68807.541527724708</c:v>
                </c:pt>
                <c:pt idx="6">
                  <c:v>-61686.443088781903</c:v>
                </c:pt>
                <c:pt idx="7">
                  <c:v>-54161.32793904125</c:v>
                </c:pt>
                <c:pt idx="8">
                  <c:v>-46257.941097226809</c:v>
                </c:pt>
                <c:pt idx="9">
                  <c:v>-38013.549121560645</c:v>
                </c:pt>
                <c:pt idx="10">
                  <c:v>-29477.600446347555</c:v>
                </c:pt>
                <c:pt idx="11">
                  <c:v>-20702.365320555109</c:v>
                </c:pt>
                <c:pt idx="12">
                  <c:v>-11763.209464029642</c:v>
                </c:pt>
                <c:pt idx="13">
                  <c:v>-2719.7586915967986</c:v>
                </c:pt>
                <c:pt idx="14">
                  <c:v>6334.8077783174231</c:v>
                </c:pt>
                <c:pt idx="15">
                  <c:v>15321.929910948675</c:v>
                </c:pt>
                <c:pt idx="16">
                  <c:v>24128.372972510289</c:v>
                </c:pt>
                <c:pt idx="17">
                  <c:v>32644.208016032237</c:v>
                </c:pt>
                <c:pt idx="18">
                  <c:v>40732.915117627068</c:v>
                </c:pt>
                <c:pt idx="19">
                  <c:v>48249.726782677229</c:v>
                </c:pt>
                <c:pt idx="20">
                  <c:v>55031.025947060029</c:v>
                </c:pt>
                <c:pt idx="21">
                  <c:v>60883.087021480722</c:v>
                </c:pt>
                <c:pt idx="22">
                  <c:v>65560.103655198414</c:v>
                </c:pt>
                <c:pt idx="23">
                  <c:v>68780.717999594897</c:v>
                </c:pt>
                <c:pt idx="24">
                  <c:v>70195.508029706427</c:v>
                </c:pt>
                <c:pt idx="25">
                  <c:v>69362.239898752567</c:v>
                </c:pt>
                <c:pt idx="26">
                  <c:v>65759.174702790886</c:v>
                </c:pt>
                <c:pt idx="27">
                  <c:v>58758.81002423013</c:v>
                </c:pt>
                <c:pt idx="28">
                  <c:v>47629.33471451592</c:v>
                </c:pt>
                <c:pt idx="29">
                  <c:v>31555.54555246036</c:v>
                </c:pt>
                <c:pt idx="30">
                  <c:v>9640.4439283024622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DAB-4D16-8A85-CC3F02D7BE1A}"/>
            </c:ext>
          </c:extLst>
        </c:ser>
        <c:ser>
          <c:idx val="1"/>
          <c:order val="1"/>
          <c:tx>
            <c:strRef>
              <c:f>'RESERVES CALCULATION'!$C$1</c:f>
              <c:strCache>
                <c:ptCount val="1"/>
                <c:pt idx="0">
                  <c:v>TA 40 YEARS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2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xVal>
            <c:numRef>
              <c:f>'RESERVES CALCULATION'!$A$2:$A$51</c:f>
              <c:numCache>
                <c:formatCode>General</c:formatCode>
                <c:ptCount val="5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</c:numCache>
            </c:numRef>
          </c:xVal>
          <c:yVal>
            <c:numRef>
              <c:f>'RESERVES CALCULATION'!$C$2:$C$51</c:f>
              <c:numCache>
                <c:formatCode>0</c:formatCode>
                <c:ptCount val="50"/>
                <c:pt idx="0">
                  <c:v>-256731.33551218733</c:v>
                </c:pt>
                <c:pt idx="1">
                  <c:v>-246068.43008976663</c:v>
                </c:pt>
                <c:pt idx="2">
                  <c:v>-234786.02585985116</c:v>
                </c:pt>
                <c:pt idx="3">
                  <c:v>-222805.19222138869</c:v>
                </c:pt>
                <c:pt idx="4">
                  <c:v>-210062.84261153138</c:v>
                </c:pt>
                <c:pt idx="5">
                  <c:v>-196522.85355270118</c:v>
                </c:pt>
                <c:pt idx="6">
                  <c:v>-182157.09062505572</c:v>
                </c:pt>
                <c:pt idx="7">
                  <c:v>-166945.83000092418</c:v>
                </c:pt>
                <c:pt idx="8">
                  <c:v>-150888.39366849011</c:v>
                </c:pt>
                <c:pt idx="9">
                  <c:v>-133993.98085314827</c:v>
                </c:pt>
                <c:pt idx="10">
                  <c:v>-116282.17518561461</c:v>
                </c:pt>
                <c:pt idx="11">
                  <c:v>-97773.332328219782</c:v>
                </c:pt>
                <c:pt idx="12">
                  <c:v>-78508.846330596716</c:v>
                </c:pt>
                <c:pt idx="13">
                  <c:v>-58511.826370096533</c:v>
                </c:pt>
                <c:pt idx="14">
                  <c:v>-37836.535675029503</c:v>
                </c:pt>
                <c:pt idx="15">
                  <c:v>-16519.70169238525</c:v>
                </c:pt>
                <c:pt idx="16">
                  <c:v>5370.1954936895054</c:v>
                </c:pt>
                <c:pt idx="17">
                  <c:v>27771.339389936533</c:v>
                </c:pt>
                <c:pt idx="18">
                  <c:v>50598.90935443202</c:v>
                </c:pt>
                <c:pt idx="19">
                  <c:v>73763.799826012342</c:v>
                </c:pt>
                <c:pt idx="20">
                  <c:v>97162.387997034704</c:v>
                </c:pt>
                <c:pt idx="21">
                  <c:v>120665.76537105325</c:v>
                </c:pt>
                <c:pt idx="22">
                  <c:v>144098.47542150493</c:v>
                </c:pt>
                <c:pt idx="23">
                  <c:v>167255.66033540573</c:v>
                </c:pt>
                <c:pt idx="24">
                  <c:v>189871.63118680776</c:v>
                </c:pt>
                <c:pt idx="25">
                  <c:v>211596.52257060085</c:v>
                </c:pt>
                <c:pt idx="26">
                  <c:v>232010.78686301713</c:v>
                </c:pt>
                <c:pt idx="27">
                  <c:v>250600.83793832146</c:v>
                </c:pt>
                <c:pt idx="28">
                  <c:v>266762.29860501451</c:v>
                </c:pt>
                <c:pt idx="29">
                  <c:v>279822.39028233942</c:v>
                </c:pt>
                <c:pt idx="30">
                  <c:v>289043.39148925926</c:v>
                </c:pt>
                <c:pt idx="31">
                  <c:v>293645.22701777244</c:v>
                </c:pt>
                <c:pt idx="32">
                  <c:v>292858.31800546462</c:v>
                </c:pt>
                <c:pt idx="33">
                  <c:v>285901.32912612596</c:v>
                </c:pt>
                <c:pt idx="34">
                  <c:v>272026.12190075516</c:v>
                </c:pt>
                <c:pt idx="35">
                  <c:v>250497.4165366136</c:v>
                </c:pt>
                <c:pt idx="36">
                  <c:v>220591.11640763693</c:v>
                </c:pt>
                <c:pt idx="37">
                  <c:v>181543.33032748988</c:v>
                </c:pt>
                <c:pt idx="38">
                  <c:v>132525.0421123853</c:v>
                </c:pt>
                <c:pt idx="39">
                  <c:v>72594.187954899258</c:v>
                </c:pt>
                <c:pt idx="40">
                  <c:v>601.80733463823708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DAB-4D16-8A85-CC3F02D7BE1A}"/>
            </c:ext>
          </c:extLst>
        </c:ser>
        <c:ser>
          <c:idx val="2"/>
          <c:order val="2"/>
          <c:tx>
            <c:strRef>
              <c:f>'RESERVES CALCULATION'!$D$1</c:f>
              <c:strCache>
                <c:ptCount val="1"/>
                <c:pt idx="0">
                  <c:v>TA 50 YEARS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3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xVal>
            <c:numRef>
              <c:f>'RESERVES CALCULATION'!$A$2:$A$51</c:f>
              <c:numCache>
                <c:formatCode>General</c:formatCode>
                <c:ptCount val="5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</c:numCache>
            </c:numRef>
          </c:xVal>
          <c:yVal>
            <c:numRef>
              <c:f>'RESERVES CALCULATION'!$D$2:$D$51</c:f>
              <c:numCache>
                <c:formatCode>0</c:formatCode>
                <c:ptCount val="50"/>
                <c:pt idx="0">
                  <c:v>-421054.41621222009</c:v>
                </c:pt>
                <c:pt idx="1">
                  <c:v>-404793.01003080781</c:v>
                </c:pt>
                <c:pt idx="2">
                  <c:v>-387571.1228437617</c:v>
                </c:pt>
                <c:pt idx="3">
                  <c:v>-369288.38024245738</c:v>
                </c:pt>
                <c:pt idx="4">
                  <c:v>-349859.31200475234</c:v>
                </c:pt>
                <c:pt idx="5">
                  <c:v>-329224.50501918071</c:v>
                </c:pt>
                <c:pt idx="6">
                  <c:v>-307331.22697261372</c:v>
                </c:pt>
                <c:pt idx="7">
                  <c:v>-284133.73367270641</c:v>
                </c:pt>
                <c:pt idx="8">
                  <c:v>-259603.89245295292</c:v>
                </c:pt>
                <c:pt idx="9">
                  <c:v>-233721.73938391253</c:v>
                </c:pt>
                <c:pt idx="10">
                  <c:v>-206475.82729275187</c:v>
                </c:pt>
                <c:pt idx="11">
                  <c:v>-177853.35122631642</c:v>
                </c:pt>
                <c:pt idx="12">
                  <c:v>-147860.40722125955</c:v>
                </c:pt>
                <c:pt idx="13">
                  <c:v>-116482.16211252159</c:v>
                </c:pt>
                <c:pt idx="14">
                  <c:v>-83732.443756364752</c:v>
                </c:pt>
                <c:pt idx="15">
                  <c:v>-49604.513758478453</c:v>
                </c:pt>
                <c:pt idx="16">
                  <c:v>-14120.350214913138</c:v>
                </c:pt>
                <c:pt idx="17">
                  <c:v>22708.22127068392</c:v>
                </c:pt>
                <c:pt idx="18">
                  <c:v>60850.097813399276</c:v>
                </c:pt>
                <c:pt idx="19">
                  <c:v>100274.00897283712</c:v>
                </c:pt>
                <c:pt idx="20">
                  <c:v>140938.66853035882</c:v>
                </c:pt>
                <c:pt idx="21">
                  <c:v>182782.51571102382</c:v>
                </c:pt>
                <c:pt idx="22">
                  <c:v>225703.1904533928</c:v>
                </c:pt>
                <c:pt idx="23">
                  <c:v>269575.32174138317</c:v>
                </c:pt>
                <c:pt idx="24">
                  <c:v>314220.22290702502</c:v>
                </c:pt>
                <c:pt idx="25">
                  <c:v>359384.00329217908</c:v>
                </c:pt>
                <c:pt idx="26">
                  <c:v>404753.29636783397</c:v>
                </c:pt>
                <c:pt idx="27">
                  <c:v>449932.87988978275</c:v>
                </c:pt>
                <c:pt idx="28">
                  <c:v>494450.7859782211</c:v>
                </c:pt>
                <c:pt idx="29">
                  <c:v>537782.22132291098</c:v>
                </c:pt>
                <c:pt idx="30">
                  <c:v>579354.960166801</c:v>
                </c:pt>
                <c:pt idx="31">
                  <c:v>618573.36854743562</c:v>
                </c:pt>
                <c:pt idx="32">
                  <c:v>654871.34475483769</c:v>
                </c:pt>
                <c:pt idx="33">
                  <c:v>687692.28970875556</c:v>
                </c:pt>
                <c:pt idx="34">
                  <c:v>716533.75031276233</c:v>
                </c:pt>
                <c:pt idx="35">
                  <c:v>740929.03633477446</c:v>
                </c:pt>
                <c:pt idx="36">
                  <c:v>760446.89615728194</c:v>
                </c:pt>
                <c:pt idx="37">
                  <c:v>774644.82176230021</c:v>
                </c:pt>
                <c:pt idx="38">
                  <c:v>783047.64421094663</c:v>
                </c:pt>
                <c:pt idx="39">
                  <c:v>785105.911015274</c:v>
                </c:pt>
                <c:pt idx="40">
                  <c:v>780113.42316324846</c:v>
                </c:pt>
                <c:pt idx="41">
                  <c:v>767192.42046667868</c:v>
                </c:pt>
                <c:pt idx="42">
                  <c:v>745219.36754192354</c:v>
                </c:pt>
                <c:pt idx="43">
                  <c:v>712798.49790123873</c:v>
                </c:pt>
                <c:pt idx="44">
                  <c:v>668191.49547039822</c:v>
                </c:pt>
                <c:pt idx="45">
                  <c:v>609283.44827477413</c:v>
                </c:pt>
                <c:pt idx="46">
                  <c:v>533520.09795063501</c:v>
                </c:pt>
                <c:pt idx="47">
                  <c:v>437840.38767180976</c:v>
                </c:pt>
                <c:pt idx="48">
                  <c:v>318591.68121402792</c:v>
                </c:pt>
                <c:pt idx="49">
                  <c:v>171442.81977971894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DAB-4D16-8A85-CC3F02D7B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6871448"/>
        <c:axId val="476878992"/>
      </c:scatterChart>
      <c:valAx>
        <c:axId val="476871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6878992"/>
        <c:crosses val="autoZero"/>
        <c:crossBetween val="midCat"/>
      </c:valAx>
      <c:valAx>
        <c:axId val="476878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68714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8">
  <cs:axisTitle>
    <cs:lnRef idx="0"/>
    <cs:fillRef idx="0"/>
    <cs:effectRef idx="0"/>
    <cs:fontRef idx="minor">
      <a:schemeClr val="lt1">
        <a:lumMod val="7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161925</xdr:colOff>
      <xdr:row>0</xdr:row>
      <xdr:rowOff>47625</xdr:rowOff>
    </xdr:from>
    <xdr:to>
      <xdr:col>14</xdr:col>
      <xdr:colOff>104775</xdr:colOff>
      <xdr:row>15</xdr:row>
      <xdr:rowOff>14287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F6A7D8B-1761-4CCB-9E2F-E68430B8A2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1A048-3B54-4695-A5BC-8003AF7427A1}">
  <dimension ref="A1:S124"/>
  <sheetViews>
    <sheetView zoomScale="114" workbookViewId="0">
      <selection activeCell="D4" sqref="D4"/>
    </sheetView>
  </sheetViews>
  <sheetFormatPr baseColWidth="10" defaultColWidth="8.83203125" defaultRowHeight="15" x14ac:dyDescent="0.2"/>
  <cols>
    <col min="3" max="3" width="12.6640625" bestFit="1" customWidth="1"/>
    <col min="6" max="6" width="12.1640625" bestFit="1" customWidth="1"/>
    <col min="7" max="7" width="10.6640625" bestFit="1" customWidth="1"/>
    <col min="8" max="8" width="11.83203125" customWidth="1"/>
    <col min="11" max="11" width="11.33203125" customWidth="1"/>
    <col min="12" max="12" width="12.1640625" customWidth="1"/>
    <col min="15" max="15" width="16.33203125" bestFit="1" customWidth="1"/>
    <col min="16" max="16" width="12.6640625" bestFit="1" customWidth="1"/>
  </cols>
  <sheetData>
    <row r="1" spans="1:19" x14ac:dyDescent="0.2">
      <c r="F1" s="4" t="s">
        <v>7</v>
      </c>
      <c r="G1" s="8">
        <v>0.06</v>
      </c>
      <c r="H1" s="5"/>
      <c r="K1" s="6" t="s">
        <v>8</v>
      </c>
      <c r="L1" s="25">
        <v>5428.0955709523605</v>
      </c>
      <c r="O1" t="s">
        <v>33</v>
      </c>
      <c r="P1">
        <v>20000</v>
      </c>
    </row>
    <row r="2" spans="1:19" x14ac:dyDescent="0.2">
      <c r="F2" s="4" t="s">
        <v>3</v>
      </c>
      <c r="G2" s="9">
        <f>1/(1+G1)</f>
        <v>0.94339622641509424</v>
      </c>
      <c r="K2" s="6" t="s">
        <v>9</v>
      </c>
      <c r="L2" s="25">
        <f>20000+(0.2*L1*12)</f>
        <v>33027.429370285667</v>
      </c>
      <c r="M2" t="s">
        <v>11</v>
      </c>
      <c r="O2" t="s">
        <v>34</v>
      </c>
      <c r="P2">
        <v>2000</v>
      </c>
    </row>
    <row r="3" spans="1:19" x14ac:dyDescent="0.2">
      <c r="F3" s="6" t="s">
        <v>5</v>
      </c>
      <c r="G3" s="10">
        <v>10000000</v>
      </c>
      <c r="K3" s="6" t="s">
        <v>10</v>
      </c>
      <c r="L3" s="25">
        <f>2000+0.03*L1</f>
        <v>2162.842867128571</v>
      </c>
    </row>
    <row r="4" spans="1:19" ht="32" x14ac:dyDescent="0.2">
      <c r="F4" s="1" t="s">
        <v>6</v>
      </c>
      <c r="G4" s="9">
        <v>12</v>
      </c>
      <c r="L4" s="26"/>
    </row>
    <row r="5" spans="1:19" x14ac:dyDescent="0.2">
      <c r="O5" s="29" t="s">
        <v>29</v>
      </c>
      <c r="P5" s="7">
        <f>SUM(P10:P40)</f>
        <v>2.0736479200422764E-9</v>
      </c>
    </row>
    <row r="7" spans="1:19" x14ac:dyDescent="0.2">
      <c r="F7" s="31" t="s">
        <v>23</v>
      </c>
      <c r="G7" s="30" t="s">
        <v>13</v>
      </c>
      <c r="H7" s="30" t="s">
        <v>14</v>
      </c>
      <c r="I7" s="32" t="s">
        <v>2</v>
      </c>
      <c r="J7" s="32" t="s">
        <v>1</v>
      </c>
      <c r="K7" s="30" t="s">
        <v>15</v>
      </c>
      <c r="L7" s="30" t="s">
        <v>16</v>
      </c>
      <c r="M7" s="30" t="s">
        <v>32</v>
      </c>
      <c r="N7" s="30" t="s">
        <v>18</v>
      </c>
      <c r="O7" s="30" t="s">
        <v>19</v>
      </c>
      <c r="P7" s="30" t="s">
        <v>20</v>
      </c>
      <c r="Q7" s="30" t="s">
        <v>28</v>
      </c>
      <c r="R7" s="30" t="s">
        <v>22</v>
      </c>
      <c r="S7" s="30" t="s">
        <v>30</v>
      </c>
    </row>
    <row r="8" spans="1:19" x14ac:dyDescent="0.2">
      <c r="F8" s="31"/>
      <c r="G8" s="30"/>
      <c r="H8" s="30"/>
      <c r="I8" s="32"/>
      <c r="J8" s="32"/>
      <c r="K8" s="30"/>
      <c r="L8" s="30"/>
      <c r="M8" s="30"/>
      <c r="N8" s="30"/>
      <c r="O8" s="30"/>
      <c r="P8" s="30"/>
      <c r="Q8" s="30"/>
      <c r="R8" s="30"/>
      <c r="S8" s="30"/>
    </row>
    <row r="9" spans="1:19" x14ac:dyDescent="0.2">
      <c r="F9" s="31"/>
      <c r="G9" s="30"/>
      <c r="H9" s="30"/>
      <c r="I9" s="32"/>
      <c r="J9" s="32"/>
      <c r="K9" s="30"/>
      <c r="L9" s="30"/>
      <c r="M9" s="30"/>
      <c r="N9" s="30"/>
      <c r="O9" s="30"/>
      <c r="P9" s="30"/>
      <c r="Q9" s="30"/>
      <c r="R9" s="30"/>
      <c r="S9" s="30"/>
    </row>
    <row r="10" spans="1:19" ht="16" x14ac:dyDescent="0.2">
      <c r="A10" s="33" t="s">
        <v>0</v>
      </c>
      <c r="B10" s="33" t="s">
        <v>1</v>
      </c>
      <c r="C10" s="33" t="s">
        <v>2</v>
      </c>
      <c r="F10" s="23">
        <v>0</v>
      </c>
      <c r="G10" s="23">
        <v>21</v>
      </c>
      <c r="H10" s="23">
        <v>30</v>
      </c>
      <c r="I10" s="23">
        <f>VLOOKUP(G10,$A$11:$C$124,3,FALSE)</f>
        <v>0.99906600000000001</v>
      </c>
      <c r="J10" s="23">
        <f>1-I10</f>
        <v>9.3399999999999039E-4</v>
      </c>
      <c r="K10" s="23">
        <f t="shared" ref="K10:K40" si="0">(K11*I10*v+1)-((mont_ann-1)/(2*mont_ann))</f>
        <v>7.9034041967962461</v>
      </c>
      <c r="L10" s="23">
        <f t="shared" ref="L10:L39" si="1">(J10*v)+(L11*I10*v)</f>
        <v>1.8023196926401121E-2</v>
      </c>
      <c r="M10" s="23">
        <f t="shared" ref="M10:M40" si="2">L10*sum_assured</f>
        <v>180231.96926401122</v>
      </c>
      <c r="N10" s="23">
        <f t="shared" ref="N10:N40" si="3">initial_exp+((12*regular_)*(K10-1/12))</f>
        <v>235990.44322005438</v>
      </c>
      <c r="O10" s="23">
        <f t="shared" ref="O10:O40" si="4">K10*pre*12</f>
        <v>514805.199792912</v>
      </c>
      <c r="P10" s="23">
        <f>O10-(N10+M10)</f>
        <v>98582.787308846368</v>
      </c>
      <c r="Q10" s="23">
        <f>F10</f>
        <v>0</v>
      </c>
      <c r="R10" s="23">
        <f>SUM(M10:N10)-O10</f>
        <v>-98582.787308846368</v>
      </c>
      <c r="S10" s="23">
        <f t="shared" ref="S10:S40" si="5">(R11*I10)-(R10*(1+int))</f>
        <v>11276.88841536254</v>
      </c>
    </row>
    <row r="11" spans="1:19" x14ac:dyDescent="0.2">
      <c r="A11" s="1">
        <v>2</v>
      </c>
      <c r="B11" s="2">
        <v>9.1500000000000001E-4</v>
      </c>
      <c r="C11" s="3">
        <f>1-B11</f>
        <v>0.999085</v>
      </c>
      <c r="F11" s="24">
        <v>1</v>
      </c>
      <c r="G11" s="23">
        <f>G10+1</f>
        <v>22</v>
      </c>
      <c r="H11" s="23">
        <f t="shared" ref="H11:H40" si="6">$H$10-F11</f>
        <v>29</v>
      </c>
      <c r="I11" s="23">
        <f t="shared" ref="I11:I40" si="7">VLOOKUP(G11,$A$11:$C$124,3,FALSE)</f>
        <v>0.99906300000000003</v>
      </c>
      <c r="J11" s="23">
        <f t="shared" ref="J11:J40" si="8">1-I11</f>
        <v>9.3699999999996564E-4</v>
      </c>
      <c r="K11" s="23">
        <f t="shared" si="0"/>
        <v>7.8107370103049787</v>
      </c>
      <c r="L11" s="23">
        <f t="shared" si="1"/>
        <v>1.8187575937911208E-2</v>
      </c>
      <c r="M11" s="23">
        <f t="shared" si="2"/>
        <v>181875.75937911207</v>
      </c>
      <c r="N11" s="23">
        <f t="shared" si="3"/>
        <v>233585.34846022027</v>
      </c>
      <c r="O11" s="23">
        <f t="shared" si="4"/>
        <v>508769.12365812168</v>
      </c>
      <c r="P11" s="23">
        <f t="shared" ref="P11:P40" si="9">O11-(N11+M11)</f>
        <v>93308.015818789368</v>
      </c>
      <c r="Q11" s="23">
        <f t="shared" ref="Q11:Q40" si="10">F11</f>
        <v>1</v>
      </c>
      <c r="R11" s="23">
        <f t="shared" ref="R11:R40" si="11">SUM(M11:N11)-O11</f>
        <v>-93308.015818789368</v>
      </c>
      <c r="S11" s="23">
        <f t="shared" si="5"/>
        <v>11246.795821603388</v>
      </c>
    </row>
    <row r="12" spans="1:19" x14ac:dyDescent="0.2">
      <c r="A12" s="1">
        <v>3</v>
      </c>
      <c r="B12" s="2">
        <v>4.6999999999999999E-4</v>
      </c>
      <c r="C12" s="3">
        <f t="shared" ref="C12:C75" si="12">1-B12</f>
        <v>0.99953000000000003</v>
      </c>
      <c r="F12" s="24">
        <v>2</v>
      </c>
      <c r="G12" s="23">
        <f t="shared" ref="G12:G40" si="13">G11+1</f>
        <v>23</v>
      </c>
      <c r="H12" s="23">
        <f t="shared" si="6"/>
        <v>28</v>
      </c>
      <c r="I12" s="23">
        <f t="shared" si="7"/>
        <v>0.99906399999999995</v>
      </c>
      <c r="J12" s="23">
        <f t="shared" si="8"/>
        <v>9.360000000000479E-4</v>
      </c>
      <c r="K12" s="23">
        <f t="shared" si="0"/>
        <v>7.7124411215875393</v>
      </c>
      <c r="L12" s="23">
        <f t="shared" si="1"/>
        <v>1.8359032908020732E-2</v>
      </c>
      <c r="M12" s="23">
        <f t="shared" si="2"/>
        <v>183590.32908020733</v>
      </c>
      <c r="N12" s="23">
        <f t="shared" si="3"/>
        <v>231034.1657188533</v>
      </c>
      <c r="O12" s="23">
        <f t="shared" si="4"/>
        <v>502366.40991984215</v>
      </c>
      <c r="P12" s="23">
        <f t="shared" si="9"/>
        <v>87741.915120781516</v>
      </c>
      <c r="Q12" s="23">
        <f t="shared" si="10"/>
        <v>2</v>
      </c>
      <c r="R12" s="23">
        <f t="shared" si="11"/>
        <v>-87741.915120781516</v>
      </c>
      <c r="S12" s="23">
        <f t="shared" si="5"/>
        <v>11256.826686189117</v>
      </c>
    </row>
    <row r="13" spans="1:19" x14ac:dyDescent="0.2">
      <c r="A13" s="1">
        <v>4</v>
      </c>
      <c r="B13" s="2">
        <v>2.7099999999999997E-4</v>
      </c>
      <c r="C13" s="3">
        <f t="shared" si="12"/>
        <v>0.99972899999999998</v>
      </c>
      <c r="F13" s="24">
        <v>3</v>
      </c>
      <c r="G13" s="23">
        <f t="shared" si="13"/>
        <v>24</v>
      </c>
      <c r="H13" s="23">
        <f t="shared" si="6"/>
        <v>27</v>
      </c>
      <c r="I13" s="23">
        <f t="shared" si="7"/>
        <v>0.99906700000000004</v>
      </c>
      <c r="J13" s="23">
        <f t="shared" si="8"/>
        <v>9.3299999999996164E-4</v>
      </c>
      <c r="K13" s="23">
        <f t="shared" si="0"/>
        <v>7.6081421432622198</v>
      </c>
      <c r="L13" s="23">
        <f t="shared" si="1"/>
        <v>1.8541930129102772E-2</v>
      </c>
      <c r="M13" s="23">
        <f t="shared" si="2"/>
        <v>185419.30129102772</v>
      </c>
      <c r="N13" s="23">
        <f t="shared" si="3"/>
        <v>228327.17810301675</v>
      </c>
      <c r="O13" s="23">
        <f t="shared" si="4"/>
        <v>495572.67205221183</v>
      </c>
      <c r="P13" s="23">
        <f t="shared" si="9"/>
        <v>81826.192658167332</v>
      </c>
      <c r="Q13" s="23">
        <f t="shared" si="10"/>
        <v>3</v>
      </c>
      <c r="R13" s="23">
        <f t="shared" si="11"/>
        <v>-81826.192658167332</v>
      </c>
      <c r="S13" s="23">
        <f t="shared" si="5"/>
        <v>11286.919279949288</v>
      </c>
    </row>
    <row r="14" spans="1:19" x14ac:dyDescent="0.2">
      <c r="A14" s="1">
        <v>5</v>
      </c>
      <c r="B14" s="2">
        <v>1.85E-4</v>
      </c>
      <c r="C14" s="3">
        <f t="shared" si="12"/>
        <v>0.99981500000000001</v>
      </c>
      <c r="F14" s="24">
        <v>4</v>
      </c>
      <c r="G14" s="23">
        <f t="shared" si="13"/>
        <v>25</v>
      </c>
      <c r="H14" s="23">
        <f t="shared" si="6"/>
        <v>26</v>
      </c>
      <c r="I14" s="23">
        <f t="shared" si="7"/>
        <v>0.99906899999999998</v>
      </c>
      <c r="J14" s="23">
        <f t="shared" si="8"/>
        <v>9.3100000000001515E-4</v>
      </c>
      <c r="K14" s="23">
        <f t="shared" si="0"/>
        <v>7.4974591345638357</v>
      </c>
      <c r="L14" s="23">
        <f t="shared" si="1"/>
        <v>1.8738929357939933E-2</v>
      </c>
      <c r="M14" s="23">
        <f t="shared" si="2"/>
        <v>187389.29357939932</v>
      </c>
      <c r="N14" s="23">
        <f t="shared" si="3"/>
        <v>225454.4986325092</v>
      </c>
      <c r="O14" s="23">
        <f t="shared" si="4"/>
        <v>488363.09666066727</v>
      </c>
      <c r="P14" s="23">
        <f t="shared" si="9"/>
        <v>75519.304448758776</v>
      </c>
      <c r="Q14" s="23">
        <f t="shared" si="10"/>
        <v>4</v>
      </c>
      <c r="R14" s="23">
        <f t="shared" si="11"/>
        <v>-75519.304448758776</v>
      </c>
      <c r="S14" s="23">
        <f t="shared" si="5"/>
        <v>11306.981009121911</v>
      </c>
    </row>
    <row r="15" spans="1:19" x14ac:dyDescent="0.2">
      <c r="A15" s="1">
        <v>6</v>
      </c>
      <c r="B15" s="2">
        <v>1.5200000000000001E-4</v>
      </c>
      <c r="C15" s="3">
        <f t="shared" si="12"/>
        <v>0.99984799999999996</v>
      </c>
      <c r="F15" s="24">
        <v>5</v>
      </c>
      <c r="G15" s="23">
        <f t="shared" si="13"/>
        <v>26</v>
      </c>
      <c r="H15" s="23">
        <f t="shared" si="6"/>
        <v>25</v>
      </c>
      <c r="I15" s="23">
        <f t="shared" si="7"/>
        <v>0.99906899999999998</v>
      </c>
      <c r="J15" s="23">
        <f t="shared" si="8"/>
        <v>9.3100000000001515E-4</v>
      </c>
      <c r="K15" s="23">
        <f t="shared" si="0"/>
        <v>7.3800108060314153</v>
      </c>
      <c r="L15" s="23">
        <f t="shared" si="1"/>
        <v>1.8949907483283252E-2</v>
      </c>
      <c r="M15" s="23">
        <f t="shared" si="2"/>
        <v>189499.07483283253</v>
      </c>
      <c r="N15" s="23">
        <f t="shared" si="3"/>
        <v>222406.23127703898</v>
      </c>
      <c r="O15" s="23">
        <f t="shared" si="4"/>
        <v>480712.84763759619</v>
      </c>
      <c r="P15" s="23">
        <f t="shared" si="9"/>
        <v>68807.541527724708</v>
      </c>
      <c r="Q15" s="23">
        <f t="shared" si="10"/>
        <v>5</v>
      </c>
      <c r="R15" s="23">
        <f t="shared" si="11"/>
        <v>-68807.541527724708</v>
      </c>
      <c r="S15" s="23">
        <f t="shared" si="5"/>
        <v>11306.981009121948</v>
      </c>
    </row>
    <row r="16" spans="1:19" x14ac:dyDescent="0.2">
      <c r="A16" s="1">
        <v>7</v>
      </c>
      <c r="B16" s="2">
        <v>1.4899999999999999E-4</v>
      </c>
      <c r="C16" s="3">
        <f t="shared" si="12"/>
        <v>0.99985100000000005</v>
      </c>
      <c r="F16" s="24">
        <v>6</v>
      </c>
      <c r="G16" s="23">
        <f t="shared" si="13"/>
        <v>27</v>
      </c>
      <c r="H16" s="23">
        <f t="shared" si="6"/>
        <v>24</v>
      </c>
      <c r="I16" s="23">
        <f t="shared" si="7"/>
        <v>0.99906600000000001</v>
      </c>
      <c r="J16" s="23">
        <f t="shared" si="8"/>
        <v>9.3399999999999039E-4</v>
      </c>
      <c r="K16" s="23">
        <f t="shared" si="0"/>
        <v>7.2553995647213894</v>
      </c>
      <c r="L16" s="23">
        <f t="shared" si="1"/>
        <v>1.9173752696040249E-2</v>
      </c>
      <c r="M16" s="23">
        <f t="shared" si="2"/>
        <v>191737.52696040249</v>
      </c>
      <c r="N16" s="23">
        <f t="shared" si="3"/>
        <v>219172.05686386186</v>
      </c>
      <c r="O16" s="23">
        <f t="shared" si="4"/>
        <v>472596.02691304625</v>
      </c>
      <c r="P16" s="23">
        <f t="shared" si="9"/>
        <v>61686.443088781903</v>
      </c>
      <c r="Q16" s="23">
        <f t="shared" si="10"/>
        <v>6</v>
      </c>
      <c r="R16" s="23">
        <f t="shared" si="11"/>
        <v>-61686.443088781903</v>
      </c>
      <c r="S16" s="23">
        <f t="shared" si="5"/>
        <v>11276.888415362635</v>
      </c>
    </row>
    <row r="17" spans="1:19" x14ac:dyDescent="0.2">
      <c r="A17" s="1">
        <v>8</v>
      </c>
      <c r="B17" s="2">
        <v>1.6699999999999999E-4</v>
      </c>
      <c r="C17" s="3">
        <f t="shared" si="12"/>
        <v>0.99983299999999997</v>
      </c>
      <c r="F17" s="24">
        <v>7</v>
      </c>
      <c r="G17" s="23">
        <f t="shared" si="13"/>
        <v>28</v>
      </c>
      <c r="H17" s="23">
        <f t="shared" si="6"/>
        <v>23</v>
      </c>
      <c r="I17" s="23">
        <f t="shared" si="7"/>
        <v>0.999058</v>
      </c>
      <c r="J17" s="23">
        <f t="shared" si="8"/>
        <v>9.4199999999999839E-4</v>
      </c>
      <c r="K17" s="23">
        <f t="shared" si="0"/>
        <v>7.1232099500313355</v>
      </c>
      <c r="L17" s="23">
        <f t="shared" si="1"/>
        <v>1.940830521487337E-2</v>
      </c>
      <c r="M17" s="23">
        <f t="shared" si="2"/>
        <v>194083.0521487337</v>
      </c>
      <c r="N17" s="23">
        <f t="shared" si="3"/>
        <v>215741.19248097157</v>
      </c>
      <c r="O17" s="23">
        <f t="shared" si="4"/>
        <v>463985.57256874652</v>
      </c>
      <c r="P17" s="23">
        <f t="shared" si="9"/>
        <v>54161.32793904125</v>
      </c>
      <c r="Q17" s="23">
        <f t="shared" si="10"/>
        <v>7</v>
      </c>
      <c r="R17" s="23">
        <f t="shared" si="11"/>
        <v>-54161.32793904125</v>
      </c>
      <c r="S17" s="23">
        <f t="shared" si="5"/>
        <v>11196.641498670506</v>
      </c>
    </row>
    <row r="18" spans="1:19" x14ac:dyDescent="0.2">
      <c r="A18" s="1">
        <v>9</v>
      </c>
      <c r="B18" s="2">
        <v>2.0599999999999999E-4</v>
      </c>
      <c r="C18" s="3">
        <f t="shared" si="12"/>
        <v>0.99979399999999996</v>
      </c>
      <c r="F18" s="24">
        <v>8</v>
      </c>
      <c r="G18" s="23">
        <f t="shared" si="13"/>
        <v>29</v>
      </c>
      <c r="H18" s="23">
        <f t="shared" si="6"/>
        <v>22</v>
      </c>
      <c r="I18" s="23">
        <f t="shared" si="7"/>
        <v>0.99904400000000004</v>
      </c>
      <c r="J18" s="23">
        <f t="shared" si="8"/>
        <v>9.5599999999995688E-4</v>
      </c>
      <c r="K18" s="23">
        <f t="shared" si="0"/>
        <v>6.9830138794409828</v>
      </c>
      <c r="L18" s="23">
        <f t="shared" si="1"/>
        <v>1.9649313180782075E-2</v>
      </c>
      <c r="M18" s="23">
        <f t="shared" si="2"/>
        <v>196493.13180782076</v>
      </c>
      <c r="N18" s="23">
        <f t="shared" si="3"/>
        <v>212102.52762566198</v>
      </c>
      <c r="O18" s="23">
        <f t="shared" si="4"/>
        <v>454853.60053070955</v>
      </c>
      <c r="P18" s="23">
        <f t="shared" si="9"/>
        <v>46257.941097226809</v>
      </c>
      <c r="Q18" s="23">
        <f t="shared" si="10"/>
        <v>8</v>
      </c>
      <c r="R18" s="23">
        <f t="shared" si="11"/>
        <v>-46257.941097226809</v>
      </c>
      <c r="S18" s="23">
        <f t="shared" si="5"/>
        <v>11056.209394459984</v>
      </c>
    </row>
    <row r="19" spans="1:19" x14ac:dyDescent="0.2">
      <c r="A19" s="1">
        <v>10</v>
      </c>
      <c r="B19" s="2">
        <v>2.6499999999999999E-4</v>
      </c>
      <c r="C19" s="3">
        <f t="shared" si="12"/>
        <v>0.99973500000000004</v>
      </c>
      <c r="F19" s="24">
        <v>9</v>
      </c>
      <c r="G19" s="23">
        <f t="shared" si="13"/>
        <v>30</v>
      </c>
      <c r="H19" s="23">
        <f t="shared" si="6"/>
        <v>21</v>
      </c>
      <c r="I19" s="23">
        <f t="shared" si="7"/>
        <v>0.99902299999999999</v>
      </c>
      <c r="J19" s="23">
        <f t="shared" si="8"/>
        <v>9.7700000000000564E-4</v>
      </c>
      <c r="K19" s="23">
        <f t="shared" si="0"/>
        <v>6.8343616953215029</v>
      </c>
      <c r="L19" s="23">
        <f t="shared" si="1"/>
        <v>1.989128804299815E-2</v>
      </c>
      <c r="M19" s="23">
        <f t="shared" si="2"/>
        <v>198912.88042998151</v>
      </c>
      <c r="N19" s="23">
        <f t="shared" si="3"/>
        <v>208244.39183239121</v>
      </c>
      <c r="O19" s="23">
        <f t="shared" si="4"/>
        <v>445170.82138393336</v>
      </c>
      <c r="P19" s="23">
        <f t="shared" si="9"/>
        <v>38013.549121560645</v>
      </c>
      <c r="Q19" s="23">
        <f t="shared" si="10"/>
        <v>9</v>
      </c>
      <c r="R19" s="23">
        <f t="shared" si="11"/>
        <v>-38013.549121560645</v>
      </c>
      <c r="S19" s="23">
        <f t="shared" si="5"/>
        <v>10845.561238142815</v>
      </c>
    </row>
    <row r="20" spans="1:19" x14ac:dyDescent="0.2">
      <c r="A20" s="1">
        <v>11</v>
      </c>
      <c r="B20" s="2">
        <v>3.4099999999999999E-4</v>
      </c>
      <c r="C20" s="3">
        <f t="shared" si="12"/>
        <v>0.99965899999999996</v>
      </c>
      <c r="F20" s="24">
        <v>10</v>
      </c>
      <c r="G20" s="23">
        <f t="shared" si="13"/>
        <v>31</v>
      </c>
      <c r="H20" s="23">
        <f t="shared" si="6"/>
        <v>20</v>
      </c>
      <c r="I20" s="23">
        <f t="shared" si="7"/>
        <v>0.99899499999999997</v>
      </c>
      <c r="J20" s="23">
        <f t="shared" si="8"/>
        <v>1.0050000000000336E-3</v>
      </c>
      <c r="K20" s="23">
        <f t="shared" si="0"/>
        <v>6.6767799443797857</v>
      </c>
      <c r="L20" s="23">
        <f t="shared" si="1"/>
        <v>2.0127429824516589E-2</v>
      </c>
      <c r="M20" s="23">
        <f t="shared" si="2"/>
        <v>201274.2982451659</v>
      </c>
      <c r="N20" s="23">
        <f t="shared" si="3"/>
        <v>204154.49704022409</v>
      </c>
      <c r="O20" s="23">
        <f t="shared" si="4"/>
        <v>434906.39573173755</v>
      </c>
      <c r="P20" s="23">
        <f t="shared" si="9"/>
        <v>29477.600446347555</v>
      </c>
      <c r="Q20" s="23">
        <f t="shared" si="10"/>
        <v>10</v>
      </c>
      <c r="R20" s="23">
        <f t="shared" si="11"/>
        <v>-29477.600446347555</v>
      </c>
      <c r="S20" s="23">
        <f t="shared" si="5"/>
        <v>10564.697029720461</v>
      </c>
    </row>
    <row r="21" spans="1:19" x14ac:dyDescent="0.2">
      <c r="A21" s="1">
        <v>12</v>
      </c>
      <c r="B21" s="2">
        <v>4.2900000000000002E-4</v>
      </c>
      <c r="C21" s="3">
        <f t="shared" si="12"/>
        <v>0.99957099999999999</v>
      </c>
      <c r="F21" s="24">
        <v>11</v>
      </c>
      <c r="G21" s="23">
        <f t="shared" si="13"/>
        <v>32</v>
      </c>
      <c r="H21" s="23">
        <f t="shared" si="6"/>
        <v>19</v>
      </c>
      <c r="I21" s="23">
        <f t="shared" si="7"/>
        <v>0.99895800000000001</v>
      </c>
      <c r="J21" s="23">
        <f t="shared" si="8"/>
        <v>1.0419999999999874E-3</v>
      </c>
      <c r="K21" s="23">
        <f t="shared" si="0"/>
        <v>6.5097623855734081</v>
      </c>
      <c r="L21" s="23">
        <f t="shared" si="1"/>
        <v>2.0350527894521547E-2</v>
      </c>
      <c r="M21" s="23">
        <f t="shared" si="2"/>
        <v>203505.27894521548</v>
      </c>
      <c r="N21" s="23">
        <f t="shared" si="3"/>
        <v>199819.70421122888</v>
      </c>
      <c r="O21" s="23">
        <f t="shared" si="4"/>
        <v>424027.3484769995</v>
      </c>
      <c r="P21" s="23">
        <f t="shared" si="9"/>
        <v>20702.365320555109</v>
      </c>
      <c r="Q21" s="23">
        <f t="shared" si="10"/>
        <v>11</v>
      </c>
      <c r="R21" s="23">
        <f t="shared" si="11"/>
        <v>-20702.365320555109</v>
      </c>
      <c r="S21" s="23">
        <f t="shared" si="5"/>
        <v>10193.555040020296</v>
      </c>
    </row>
    <row r="22" spans="1:19" x14ac:dyDescent="0.2">
      <c r="A22" s="1">
        <v>13</v>
      </c>
      <c r="B22" s="2">
        <v>5.22E-4</v>
      </c>
      <c r="C22" s="3">
        <f t="shared" si="12"/>
        <v>0.99947799999999998</v>
      </c>
      <c r="F22" s="24">
        <v>12</v>
      </c>
      <c r="G22" s="23">
        <f t="shared" si="13"/>
        <v>33</v>
      </c>
      <c r="H22" s="23">
        <f t="shared" si="6"/>
        <v>18</v>
      </c>
      <c r="I22" s="23">
        <f t="shared" si="7"/>
        <v>0.99891399999999997</v>
      </c>
      <c r="J22" s="23">
        <f t="shared" si="8"/>
        <v>1.0860000000000314E-3</v>
      </c>
      <c r="K22" s="23">
        <f t="shared" si="0"/>
        <v>6.3327802190293756</v>
      </c>
      <c r="L22" s="23">
        <f t="shared" si="1"/>
        <v>2.0550973682770302E-2</v>
      </c>
      <c r="M22" s="23">
        <f t="shared" si="2"/>
        <v>205509.73682770302</v>
      </c>
      <c r="N22" s="23">
        <f t="shared" si="3"/>
        <v>195226.28881300421</v>
      </c>
      <c r="O22" s="23">
        <f t="shared" si="4"/>
        <v>412499.23510473687</v>
      </c>
      <c r="P22" s="23">
        <f t="shared" si="9"/>
        <v>11763.209464029642</v>
      </c>
      <c r="Q22" s="23">
        <f t="shared" si="10"/>
        <v>12</v>
      </c>
      <c r="R22" s="23">
        <f t="shared" si="11"/>
        <v>-11763.209464029642</v>
      </c>
      <c r="S22" s="23">
        <f t="shared" si="5"/>
        <v>9752.196998213698</v>
      </c>
    </row>
    <row r="23" spans="1:19" x14ac:dyDescent="0.2">
      <c r="A23" s="1">
        <v>14</v>
      </c>
      <c r="B23" s="2">
        <v>6.1399999999999996E-4</v>
      </c>
      <c r="C23" s="3">
        <f t="shared" si="12"/>
        <v>0.999386</v>
      </c>
      <c r="F23" s="24">
        <v>13</v>
      </c>
      <c r="G23" s="23">
        <f t="shared" si="13"/>
        <v>34</v>
      </c>
      <c r="H23" s="23">
        <f t="shared" si="6"/>
        <v>17</v>
      </c>
      <c r="I23" s="23">
        <f t="shared" si="7"/>
        <v>0.99885999999999997</v>
      </c>
      <c r="J23" s="23">
        <f t="shared" si="8"/>
        <v>1.1400000000000299E-3</v>
      </c>
      <c r="K23" s="23">
        <f t="shared" si="0"/>
        <v>6.1452541114695283</v>
      </c>
      <c r="L23" s="23">
        <f t="shared" si="1"/>
        <v>2.0720534604316783E-2</v>
      </c>
      <c r="M23" s="23">
        <f t="shared" si="2"/>
        <v>207205.34604316784</v>
      </c>
      <c r="N23" s="23">
        <f t="shared" si="3"/>
        <v>190359.21476336982</v>
      </c>
      <c r="O23" s="23">
        <f t="shared" si="4"/>
        <v>400284.31949813443</v>
      </c>
      <c r="P23" s="23">
        <f t="shared" si="9"/>
        <v>2719.7586915967986</v>
      </c>
      <c r="Q23" s="23">
        <f t="shared" si="10"/>
        <v>13</v>
      </c>
      <c r="R23" s="23">
        <f t="shared" si="11"/>
        <v>-2719.7586915967986</v>
      </c>
      <c r="S23" s="23">
        <f t="shared" si="5"/>
        <v>9210.5303105427483</v>
      </c>
    </row>
    <row r="24" spans="1:19" x14ac:dyDescent="0.2">
      <c r="A24" s="1">
        <v>15</v>
      </c>
      <c r="B24" s="2">
        <v>6.9800000000000005E-4</v>
      </c>
      <c r="C24" s="3">
        <f t="shared" si="12"/>
        <v>0.99930200000000002</v>
      </c>
      <c r="F24" s="24">
        <v>14</v>
      </c>
      <c r="G24" s="23">
        <f t="shared" si="13"/>
        <v>35</v>
      </c>
      <c r="H24" s="23">
        <f t="shared" si="6"/>
        <v>16</v>
      </c>
      <c r="I24" s="23">
        <f t="shared" si="7"/>
        <v>0.99879799999999996</v>
      </c>
      <c r="J24" s="23">
        <f t="shared" si="8"/>
        <v>1.2020000000000364E-3</v>
      </c>
      <c r="K24" s="23">
        <f t="shared" si="0"/>
        <v>5.9465817947370336</v>
      </c>
      <c r="L24" s="23">
        <f t="shared" si="1"/>
        <v>2.0847532868045335E-2</v>
      </c>
      <c r="M24" s="23">
        <f t="shared" si="2"/>
        <v>208475.32868045336</v>
      </c>
      <c r="N24" s="23">
        <f t="shared" si="3"/>
        <v>185202.85072568042</v>
      </c>
      <c r="O24" s="23">
        <f t="shared" si="4"/>
        <v>387343.37162781635</v>
      </c>
      <c r="P24" s="23">
        <f t="shared" si="9"/>
        <v>-6334.8077783174231</v>
      </c>
      <c r="Q24" s="23">
        <f t="shared" si="10"/>
        <v>14</v>
      </c>
      <c r="R24" s="23">
        <f t="shared" si="11"/>
        <v>6334.8077783174231</v>
      </c>
      <c r="S24" s="23">
        <f t="shared" si="5"/>
        <v>8588.6167061792439</v>
      </c>
    </row>
    <row r="25" spans="1:19" x14ac:dyDescent="0.2">
      <c r="A25" s="1">
        <v>16</v>
      </c>
      <c r="B25" s="2">
        <v>7.6999999999999996E-4</v>
      </c>
      <c r="C25" s="3">
        <f t="shared" si="12"/>
        <v>0.99922999999999995</v>
      </c>
      <c r="F25" s="24">
        <v>15</v>
      </c>
      <c r="G25" s="23">
        <f t="shared" si="13"/>
        <v>36</v>
      </c>
      <c r="H25" s="23">
        <f t="shared" si="6"/>
        <v>15</v>
      </c>
      <c r="I25" s="23">
        <f t="shared" si="7"/>
        <v>0.99872499999999997</v>
      </c>
      <c r="J25" s="23">
        <f t="shared" si="8"/>
        <v>1.2750000000000261E-3</v>
      </c>
      <c r="K25" s="23">
        <f t="shared" si="0"/>
        <v>5.7361048337647755</v>
      </c>
      <c r="L25" s="23">
        <f t="shared" si="1"/>
        <v>2.0921532522219729E-2</v>
      </c>
      <c r="M25" s="23">
        <f t="shared" si="2"/>
        <v>209215.32522219728</v>
      </c>
      <c r="N25" s="23">
        <f t="shared" si="3"/>
        <v>179740.10760087543</v>
      </c>
      <c r="O25" s="23">
        <f t="shared" si="4"/>
        <v>373633.50291212404</v>
      </c>
      <c r="P25" s="23">
        <f t="shared" si="9"/>
        <v>-15321.929910948675</v>
      </c>
      <c r="Q25" s="23">
        <f t="shared" si="10"/>
        <v>15</v>
      </c>
      <c r="R25" s="23">
        <f t="shared" si="11"/>
        <v>15321.929910948675</v>
      </c>
      <c r="S25" s="23">
        <f t="shared" si="5"/>
        <v>7856.3635913647431</v>
      </c>
    </row>
    <row r="26" spans="1:19" x14ac:dyDescent="0.2">
      <c r="A26" s="1">
        <v>17</v>
      </c>
      <c r="B26" s="2">
        <v>8.2899999999999998E-4</v>
      </c>
      <c r="C26" s="3">
        <f t="shared" si="12"/>
        <v>0.99917100000000003</v>
      </c>
      <c r="F26" s="24">
        <v>16</v>
      </c>
      <c r="G26" s="23">
        <f t="shared" si="13"/>
        <v>37</v>
      </c>
      <c r="H26" s="23">
        <f t="shared" si="6"/>
        <v>14</v>
      </c>
      <c r="I26" s="23">
        <f t="shared" si="7"/>
        <v>0.99864200000000003</v>
      </c>
      <c r="J26" s="23">
        <f t="shared" si="8"/>
        <v>1.3579999999999703E-3</v>
      </c>
      <c r="K26" s="23">
        <f t="shared" si="0"/>
        <v>5.5131337025948035</v>
      </c>
      <c r="L26" s="23">
        <f t="shared" si="1"/>
        <v>2.0928508321663011E-2</v>
      </c>
      <c r="M26" s="23">
        <f t="shared" si="2"/>
        <v>209285.0832166301</v>
      </c>
      <c r="N26" s="23">
        <f t="shared" si="3"/>
        <v>173953.08935335669</v>
      </c>
      <c r="O26" s="23">
        <f t="shared" si="4"/>
        <v>359109.79959747649</v>
      </c>
      <c r="P26" s="23">
        <f t="shared" si="9"/>
        <v>-24128.372972510289</v>
      </c>
      <c r="Q26" s="23">
        <f t="shared" si="10"/>
        <v>16</v>
      </c>
      <c r="R26" s="23">
        <f t="shared" si="11"/>
        <v>24128.372972510289</v>
      </c>
      <c r="S26" s="23">
        <f t="shared" si="5"/>
        <v>7023.8018306855556</v>
      </c>
    </row>
    <row r="27" spans="1:19" x14ac:dyDescent="0.2">
      <c r="A27" s="1">
        <v>18</v>
      </c>
      <c r="B27" s="2">
        <v>8.7399999999999999E-4</v>
      </c>
      <c r="C27" s="3">
        <f t="shared" si="12"/>
        <v>0.99912599999999996</v>
      </c>
      <c r="F27" s="24">
        <v>17</v>
      </c>
      <c r="G27" s="23">
        <f t="shared" si="13"/>
        <v>38</v>
      </c>
      <c r="H27" s="23">
        <f t="shared" si="6"/>
        <v>13</v>
      </c>
      <c r="I27" s="23">
        <f t="shared" si="7"/>
        <v>0.99854699999999996</v>
      </c>
      <c r="J27" s="23">
        <f t="shared" si="8"/>
        <v>1.4530000000000376E-3</v>
      </c>
      <c r="K27" s="23">
        <f t="shared" si="0"/>
        <v>5.2769211169606569</v>
      </c>
      <c r="L27" s="23">
        <f t="shared" si="1"/>
        <v>2.0854539285312276E-2</v>
      </c>
      <c r="M27" s="23">
        <f t="shared" si="2"/>
        <v>208545.39285312276</v>
      </c>
      <c r="N27" s="23">
        <f t="shared" si="3"/>
        <v>167822.40088177897</v>
      </c>
      <c r="O27" s="23">
        <f t="shared" si="4"/>
        <v>343723.58571886946</v>
      </c>
      <c r="P27" s="23">
        <f t="shared" si="9"/>
        <v>-32644.208016032237</v>
      </c>
      <c r="Q27" s="23">
        <f t="shared" si="10"/>
        <v>17</v>
      </c>
      <c r="R27" s="23">
        <f t="shared" si="11"/>
        <v>32644.208016032237</v>
      </c>
      <c r="S27" s="23">
        <f t="shared" si="5"/>
        <v>6070.8696949669829</v>
      </c>
    </row>
    <row r="28" spans="1:19" x14ac:dyDescent="0.2">
      <c r="A28" s="1">
        <v>19</v>
      </c>
      <c r="B28" s="2">
        <v>9.0499999999999999E-4</v>
      </c>
      <c r="C28" s="3">
        <f t="shared" si="12"/>
        <v>0.99909499999999996</v>
      </c>
      <c r="F28" s="24">
        <v>18</v>
      </c>
      <c r="G28" s="23">
        <f t="shared" si="13"/>
        <v>39</v>
      </c>
      <c r="H28" s="23">
        <f t="shared" si="6"/>
        <v>12</v>
      </c>
      <c r="I28" s="23">
        <f t="shared" si="7"/>
        <v>0.99843999999999999</v>
      </c>
      <c r="J28" s="23">
        <f t="shared" si="8"/>
        <v>1.5600000000000058E-3</v>
      </c>
      <c r="K28" s="23">
        <f t="shared" si="0"/>
        <v>5.0266734738691623</v>
      </c>
      <c r="L28" s="23">
        <f t="shared" si="1"/>
        <v>2.068286384359572E-2</v>
      </c>
      <c r="M28" s="23">
        <f t="shared" si="2"/>
        <v>206828.6384359572</v>
      </c>
      <c r="N28" s="23">
        <f t="shared" si="3"/>
        <v>161327.44492326485</v>
      </c>
      <c r="O28" s="23">
        <f t="shared" si="4"/>
        <v>327423.16824159498</v>
      </c>
      <c r="P28" s="23">
        <f t="shared" si="9"/>
        <v>-40732.915117627068</v>
      </c>
      <c r="Q28" s="23">
        <f t="shared" si="10"/>
        <v>18</v>
      </c>
      <c r="R28" s="23">
        <f t="shared" si="11"/>
        <v>40732.915117627068</v>
      </c>
      <c r="S28" s="23">
        <f t="shared" si="5"/>
        <v>4997.5671842115553</v>
      </c>
    </row>
    <row r="29" spans="1:19" x14ac:dyDescent="0.2">
      <c r="A29" s="1">
        <v>20</v>
      </c>
      <c r="B29" s="2">
        <v>9.2400000000000002E-4</v>
      </c>
      <c r="C29" s="3">
        <f t="shared" si="12"/>
        <v>0.99907599999999996</v>
      </c>
      <c r="F29" s="24">
        <v>19</v>
      </c>
      <c r="G29" s="23">
        <f t="shared" si="13"/>
        <v>40</v>
      </c>
      <c r="H29" s="23">
        <f t="shared" si="6"/>
        <v>11</v>
      </c>
      <c r="I29" s="23">
        <f t="shared" si="7"/>
        <v>0.99831999999999999</v>
      </c>
      <c r="J29" s="23">
        <f t="shared" si="8"/>
        <v>1.6800000000000148E-3</v>
      </c>
      <c r="K29" s="23">
        <f t="shared" si="0"/>
        <v>4.7615352105631237</v>
      </c>
      <c r="L29" s="23">
        <f t="shared" si="1"/>
        <v>2.039565289272411E-2</v>
      </c>
      <c r="M29" s="23">
        <f t="shared" si="2"/>
        <v>203956.5289272411</v>
      </c>
      <c r="N29" s="23">
        <f t="shared" si="3"/>
        <v>154446.01610413298</v>
      </c>
      <c r="O29" s="23">
        <f t="shared" si="4"/>
        <v>310152.81824869686</v>
      </c>
      <c r="P29" s="23">
        <f t="shared" si="9"/>
        <v>-48249.726782677229</v>
      </c>
      <c r="Q29" s="23">
        <f t="shared" si="10"/>
        <v>19</v>
      </c>
      <c r="R29" s="23">
        <f t="shared" si="11"/>
        <v>48249.726782677229</v>
      </c>
      <c r="S29" s="23">
        <f t="shared" si="5"/>
        <v>3793.8634338310949</v>
      </c>
    </row>
    <row r="30" spans="1:19" x14ac:dyDescent="0.2">
      <c r="A30" s="1">
        <v>21</v>
      </c>
      <c r="B30" s="2">
        <v>9.3400000000000004E-4</v>
      </c>
      <c r="C30" s="3">
        <f t="shared" si="12"/>
        <v>0.99906600000000001</v>
      </c>
      <c r="F30" s="24">
        <v>20</v>
      </c>
      <c r="G30" s="23">
        <f t="shared" si="13"/>
        <v>41</v>
      </c>
      <c r="H30" s="23">
        <f t="shared" si="6"/>
        <v>10</v>
      </c>
      <c r="I30" s="23">
        <f t="shared" si="7"/>
        <v>0.99818499999999999</v>
      </c>
      <c r="J30" s="23">
        <f t="shared" si="8"/>
        <v>1.815000000000011E-3</v>
      </c>
      <c r="K30" s="23">
        <f t="shared" si="0"/>
        <v>4.4805880444449118</v>
      </c>
      <c r="L30" s="23">
        <f t="shared" si="1"/>
        <v>1.997294661660344E-2</v>
      </c>
      <c r="M30" s="23">
        <f t="shared" si="2"/>
        <v>199729.4661660344</v>
      </c>
      <c r="N30" s="23">
        <f t="shared" si="3"/>
        <v>147154.28121278787</v>
      </c>
      <c r="O30" s="23">
        <f t="shared" si="4"/>
        <v>291852.72143176227</v>
      </c>
      <c r="P30" s="23">
        <f t="shared" si="9"/>
        <v>-55031.025947060029</v>
      </c>
      <c r="Q30" s="23">
        <f t="shared" si="10"/>
        <v>20</v>
      </c>
      <c r="R30" s="23">
        <f t="shared" si="11"/>
        <v>55031.025947060029</v>
      </c>
      <c r="S30" s="23">
        <f t="shared" si="5"/>
        <v>2439.6967146531024</v>
      </c>
    </row>
    <row r="31" spans="1:19" x14ac:dyDescent="0.2">
      <c r="A31" s="1">
        <v>22</v>
      </c>
      <c r="B31" s="2">
        <v>9.3700000000000001E-4</v>
      </c>
      <c r="C31" s="3">
        <f t="shared" si="12"/>
        <v>0.99906300000000003</v>
      </c>
      <c r="F31" s="24">
        <v>21</v>
      </c>
      <c r="G31" s="23">
        <f t="shared" si="13"/>
        <v>42</v>
      </c>
      <c r="H31" s="23">
        <f t="shared" si="6"/>
        <v>9</v>
      </c>
      <c r="I31" s="23">
        <f t="shared" si="7"/>
        <v>0.998031</v>
      </c>
      <c r="J31" s="23">
        <f t="shared" si="8"/>
        <v>1.9689999999999985E-3</v>
      </c>
      <c r="K31" s="23">
        <f t="shared" si="0"/>
        <v>4.1828485305278491</v>
      </c>
      <c r="L31" s="23">
        <f t="shared" si="1"/>
        <v>1.9391519020622069E-2</v>
      </c>
      <c r="M31" s="23">
        <f t="shared" si="2"/>
        <v>193915.19020622069</v>
      </c>
      <c r="N31" s="23">
        <f t="shared" si="3"/>
        <v>139426.71580553369</v>
      </c>
      <c r="O31" s="23">
        <f t="shared" si="4"/>
        <v>272458.81899027369</v>
      </c>
      <c r="P31" s="23">
        <f t="shared" si="9"/>
        <v>-60883.087021480722</v>
      </c>
      <c r="Q31" s="23">
        <f t="shared" si="10"/>
        <v>21</v>
      </c>
      <c r="R31" s="23">
        <f t="shared" si="11"/>
        <v>60883.087021480722</v>
      </c>
      <c r="S31" s="23">
        <f t="shared" si="5"/>
        <v>894.94356833176425</v>
      </c>
    </row>
    <row r="32" spans="1:19" x14ac:dyDescent="0.2">
      <c r="A32" s="1">
        <v>23</v>
      </c>
      <c r="B32" s="2">
        <v>9.3599999999999998E-4</v>
      </c>
      <c r="C32" s="3">
        <f t="shared" si="12"/>
        <v>0.99906399999999995</v>
      </c>
      <c r="F32" s="24">
        <v>22</v>
      </c>
      <c r="G32" s="23">
        <f t="shared" si="13"/>
        <v>43</v>
      </c>
      <c r="H32" s="23">
        <f t="shared" si="6"/>
        <v>8</v>
      </c>
      <c r="I32" s="23">
        <f t="shared" si="7"/>
        <v>0.99785599999999997</v>
      </c>
      <c r="J32" s="23">
        <f t="shared" si="8"/>
        <v>2.1440000000000348E-3</v>
      </c>
      <c r="K32" s="23">
        <f t="shared" si="0"/>
        <v>3.8672674252531771</v>
      </c>
      <c r="L32" s="23">
        <f t="shared" si="1"/>
        <v>1.8622678215265254E-2</v>
      </c>
      <c r="M32" s="23">
        <f t="shared" si="2"/>
        <v>186226.78215265254</v>
      </c>
      <c r="N32" s="23">
        <f t="shared" si="3"/>
        <v>131236.08769500721</v>
      </c>
      <c r="O32" s="23">
        <f t="shared" si="4"/>
        <v>251902.76619246131</v>
      </c>
      <c r="P32" s="23">
        <f t="shared" si="9"/>
        <v>-65560.103655198414</v>
      </c>
      <c r="Q32" s="23">
        <f t="shared" si="10"/>
        <v>22</v>
      </c>
      <c r="R32" s="23">
        <f t="shared" si="11"/>
        <v>65560.103655198414</v>
      </c>
      <c r="S32" s="23">
        <f t="shared" si="5"/>
        <v>-860.45773430656118</v>
      </c>
    </row>
    <row r="33" spans="1:19" x14ac:dyDescent="0.2">
      <c r="A33" s="1">
        <v>24</v>
      </c>
      <c r="B33" s="2">
        <v>9.3300000000000002E-4</v>
      </c>
      <c r="C33" s="3">
        <f t="shared" si="12"/>
        <v>0.99906700000000004</v>
      </c>
      <c r="F33" s="24">
        <v>23</v>
      </c>
      <c r="G33" s="23">
        <f t="shared" si="13"/>
        <v>44</v>
      </c>
      <c r="H33" s="23">
        <f t="shared" si="6"/>
        <v>7</v>
      </c>
      <c r="I33" s="23">
        <f t="shared" si="7"/>
        <v>0.99765499999999996</v>
      </c>
      <c r="J33" s="23">
        <f t="shared" si="8"/>
        <v>2.3450000000000415E-3</v>
      </c>
      <c r="K33" s="23">
        <f t="shared" si="0"/>
        <v>3.5327109363492339</v>
      </c>
      <c r="L33" s="23">
        <f t="shared" si="1"/>
        <v>1.7633845873734427E-2</v>
      </c>
      <c r="M33" s="23">
        <f t="shared" si="2"/>
        <v>176338.45873734428</v>
      </c>
      <c r="N33" s="23">
        <f t="shared" si="3"/>
        <v>122552.97030687753</v>
      </c>
      <c r="O33" s="23">
        <f t="shared" si="4"/>
        <v>230110.71104462692</v>
      </c>
      <c r="P33" s="23">
        <f t="shared" si="9"/>
        <v>-68780.717999594897</v>
      </c>
      <c r="Q33" s="23">
        <f t="shared" si="10"/>
        <v>23</v>
      </c>
      <c r="R33" s="23">
        <f t="shared" si="11"/>
        <v>68780.717999594897</v>
      </c>
      <c r="S33" s="23">
        <f t="shared" si="5"/>
        <v>-2876.6615161938389</v>
      </c>
    </row>
    <row r="34" spans="1:19" x14ac:dyDescent="0.2">
      <c r="A34" s="1">
        <v>25</v>
      </c>
      <c r="B34" s="2">
        <v>9.3099999999999997E-4</v>
      </c>
      <c r="C34" s="3">
        <f t="shared" si="12"/>
        <v>0.99906899999999998</v>
      </c>
      <c r="F34" s="24">
        <v>24</v>
      </c>
      <c r="G34" s="23">
        <f t="shared" si="13"/>
        <v>45</v>
      </c>
      <c r="H34" s="23">
        <f t="shared" si="6"/>
        <v>6</v>
      </c>
      <c r="I34" s="23">
        <f t="shared" si="7"/>
        <v>0.997421</v>
      </c>
      <c r="J34" s="23">
        <f t="shared" si="8"/>
        <v>2.578999999999998E-3</v>
      </c>
      <c r="K34" s="23">
        <f t="shared" si="0"/>
        <v>3.1779592402819832</v>
      </c>
      <c r="L34" s="23">
        <f t="shared" si="1"/>
        <v>1.638530015502198E-2</v>
      </c>
      <c r="M34" s="23">
        <f t="shared" si="2"/>
        <v>163853.00155021981</v>
      </c>
      <c r="N34" s="23">
        <f t="shared" si="3"/>
        <v>113345.70420158772</v>
      </c>
      <c r="O34" s="23">
        <f t="shared" si="4"/>
        <v>207003.19772210112</v>
      </c>
      <c r="P34" s="23">
        <f t="shared" si="9"/>
        <v>-70195.508029706427</v>
      </c>
      <c r="Q34" s="23">
        <f t="shared" si="10"/>
        <v>24</v>
      </c>
      <c r="R34" s="23">
        <f t="shared" si="11"/>
        <v>70195.508029706427</v>
      </c>
      <c r="S34" s="23">
        <f t="shared" si="5"/>
        <v>-5223.8838294351299</v>
      </c>
    </row>
    <row r="35" spans="1:19" x14ac:dyDescent="0.2">
      <c r="A35" s="1">
        <v>26</v>
      </c>
      <c r="B35" s="2">
        <v>9.3099999999999997E-4</v>
      </c>
      <c r="C35" s="3">
        <f t="shared" si="12"/>
        <v>0.99906899999999998</v>
      </c>
      <c r="F35" s="24">
        <v>25</v>
      </c>
      <c r="G35" s="23">
        <f t="shared" si="13"/>
        <v>46</v>
      </c>
      <c r="H35" s="23">
        <f t="shared" si="6"/>
        <v>5</v>
      </c>
      <c r="I35" s="23">
        <f t="shared" si="7"/>
        <v>0.99714899999999995</v>
      </c>
      <c r="J35" s="23">
        <f t="shared" si="8"/>
        <v>2.8510000000000479E-3</v>
      </c>
      <c r="K35" s="23">
        <f t="shared" si="0"/>
        <v>2.8016957012457486</v>
      </c>
      <c r="L35" s="23">
        <f t="shared" si="1"/>
        <v>1.4827658696100549E-2</v>
      </c>
      <c r="M35" s="23">
        <f t="shared" si="2"/>
        <v>148276.58696100549</v>
      </c>
      <c r="N35" s="23">
        <f t="shared" si="3"/>
        <v>103580.11726280686</v>
      </c>
      <c r="O35" s="23">
        <f t="shared" si="4"/>
        <v>182494.46432505979</v>
      </c>
      <c r="P35" s="23">
        <f t="shared" si="9"/>
        <v>-69362.239898752567</v>
      </c>
      <c r="Q35" s="23">
        <f t="shared" si="10"/>
        <v>25</v>
      </c>
      <c r="R35" s="23">
        <f t="shared" si="11"/>
        <v>69362.239898752567</v>
      </c>
      <c r="S35" s="23">
        <f t="shared" si="5"/>
        <v>-7952.2789969644946</v>
      </c>
    </row>
    <row r="36" spans="1:19" x14ac:dyDescent="0.2">
      <c r="A36" s="1">
        <v>27</v>
      </c>
      <c r="B36" s="2">
        <v>9.3400000000000004E-4</v>
      </c>
      <c r="C36" s="3">
        <f t="shared" si="12"/>
        <v>0.99906600000000001</v>
      </c>
      <c r="F36" s="24">
        <v>26</v>
      </c>
      <c r="G36" s="23">
        <f t="shared" si="13"/>
        <v>47</v>
      </c>
      <c r="H36" s="23">
        <f t="shared" si="6"/>
        <v>4</v>
      </c>
      <c r="I36" s="23">
        <f t="shared" si="7"/>
        <v>0.99683200000000005</v>
      </c>
      <c r="J36" s="23">
        <f t="shared" si="8"/>
        <v>3.1679999999999486E-3</v>
      </c>
      <c r="K36" s="23">
        <f t="shared" si="0"/>
        <v>2.4024802478404204</v>
      </c>
      <c r="L36" s="23">
        <f t="shared" si="1"/>
        <v>1.2903104970136397E-2</v>
      </c>
      <c r="M36" s="23">
        <f t="shared" si="2"/>
        <v>129031.04970136397</v>
      </c>
      <c r="N36" s="23">
        <f t="shared" si="3"/>
        <v>93218.833712664316</v>
      </c>
      <c r="O36" s="23">
        <f t="shared" si="4"/>
        <v>156490.70871123738</v>
      </c>
      <c r="P36" s="23">
        <f t="shared" si="9"/>
        <v>-65759.174702790886</v>
      </c>
      <c r="Q36" s="23">
        <f t="shared" si="10"/>
        <v>26</v>
      </c>
      <c r="R36" s="23">
        <f t="shared" si="11"/>
        <v>65759.174702790886</v>
      </c>
      <c r="S36" s="23">
        <f t="shared" si="5"/>
        <v>-11132.063070884971</v>
      </c>
    </row>
    <row r="37" spans="1:19" x14ac:dyDescent="0.2">
      <c r="A37" s="1">
        <v>28</v>
      </c>
      <c r="B37" s="2">
        <v>9.4200000000000002E-4</v>
      </c>
      <c r="C37" s="3">
        <f t="shared" si="12"/>
        <v>0.999058</v>
      </c>
      <c r="F37" s="24">
        <v>27</v>
      </c>
      <c r="G37" s="23">
        <f t="shared" si="13"/>
        <v>48</v>
      </c>
      <c r="H37" s="23">
        <f t="shared" si="6"/>
        <v>3</v>
      </c>
      <c r="I37" s="23">
        <f t="shared" si="7"/>
        <v>0.99646400000000002</v>
      </c>
      <c r="J37" s="23">
        <f t="shared" si="8"/>
        <v>3.5359999999999836E-3</v>
      </c>
      <c r="K37" s="23">
        <f t="shared" si="0"/>
        <v>1.9787310159025584</v>
      </c>
      <c r="L37" s="23">
        <f t="shared" si="1"/>
        <v>1.0542690511886289E-2</v>
      </c>
      <c r="M37" s="23">
        <f t="shared" si="2"/>
        <v>105426.90511886289</v>
      </c>
      <c r="N37" s="23">
        <f t="shared" si="3"/>
        <v>82220.797667688137</v>
      </c>
      <c r="O37" s="23">
        <f t="shared" si="4"/>
        <v>128888.8927623209</v>
      </c>
      <c r="P37" s="23">
        <f t="shared" si="9"/>
        <v>-58758.81002423013</v>
      </c>
      <c r="Q37" s="23">
        <f t="shared" si="10"/>
        <v>27</v>
      </c>
      <c r="R37" s="23">
        <f t="shared" si="11"/>
        <v>58758.81002423013</v>
      </c>
      <c r="S37" s="23">
        <f t="shared" si="5"/>
        <v>-14823.421238718554</v>
      </c>
    </row>
    <row r="38" spans="1:19" x14ac:dyDescent="0.2">
      <c r="A38" s="1">
        <v>29</v>
      </c>
      <c r="B38" s="2">
        <v>9.5600000000000004E-4</v>
      </c>
      <c r="C38" s="3">
        <f t="shared" si="12"/>
        <v>0.99904400000000004</v>
      </c>
      <c r="F38" s="24">
        <v>28</v>
      </c>
      <c r="G38" s="23">
        <f t="shared" si="13"/>
        <v>49</v>
      </c>
      <c r="H38" s="23">
        <f t="shared" si="6"/>
        <v>2</v>
      </c>
      <c r="I38" s="23">
        <f t="shared" si="7"/>
        <v>0.99604199999999998</v>
      </c>
      <c r="J38" s="23">
        <f t="shared" si="8"/>
        <v>3.9580000000000171E-3</v>
      </c>
      <c r="K38" s="23">
        <f t="shared" si="0"/>
        <v>1.5286936710107393</v>
      </c>
      <c r="L38" s="23">
        <f t="shared" si="1"/>
        <v>7.6663601922392416E-3</v>
      </c>
      <c r="M38" s="23">
        <f t="shared" si="2"/>
        <v>76663.601922392409</v>
      </c>
      <c r="N38" s="23">
        <f t="shared" si="3"/>
        <v>70540.476931599114</v>
      </c>
      <c r="O38" s="23">
        <f t="shared" si="4"/>
        <v>99574.744139475602</v>
      </c>
      <c r="P38" s="23">
        <f t="shared" si="9"/>
        <v>-47629.33471451592</v>
      </c>
      <c r="Q38" s="23">
        <f t="shared" si="10"/>
        <v>28</v>
      </c>
      <c r="R38" s="23">
        <f t="shared" si="11"/>
        <v>47629.33471451592</v>
      </c>
      <c r="S38" s="23">
        <f t="shared" si="5"/>
        <v>-19056.446094223153</v>
      </c>
    </row>
    <row r="39" spans="1:19" x14ac:dyDescent="0.2">
      <c r="A39" s="1">
        <v>30</v>
      </c>
      <c r="B39" s="2">
        <v>9.77E-4</v>
      </c>
      <c r="C39" s="3">
        <f t="shared" si="12"/>
        <v>0.99902299999999999</v>
      </c>
      <c r="F39" s="24">
        <v>29</v>
      </c>
      <c r="G39" s="23">
        <f t="shared" si="13"/>
        <v>50</v>
      </c>
      <c r="H39" s="23">
        <f t="shared" si="6"/>
        <v>1</v>
      </c>
      <c r="I39" s="23">
        <f t="shared" si="7"/>
        <v>0.995564</v>
      </c>
      <c r="J39" s="23">
        <f t="shared" si="8"/>
        <v>4.4359999999999955E-3</v>
      </c>
      <c r="K39" s="23">
        <f t="shared" si="0"/>
        <v>1.0504061320754718</v>
      </c>
      <c r="L39" s="23">
        <f t="shared" si="1"/>
        <v>4.1849056603773535E-3</v>
      </c>
      <c r="M39" s="23">
        <f t="shared" si="2"/>
        <v>41849.056603773533</v>
      </c>
      <c r="N39" s="23">
        <f t="shared" si="3"/>
        <v>58126.947427327643</v>
      </c>
      <c r="O39" s="23">
        <f t="shared" si="4"/>
        <v>68420.458478640823</v>
      </c>
      <c r="P39" s="23">
        <f t="shared" si="9"/>
        <v>-31555.54555246036</v>
      </c>
      <c r="Q39" s="23">
        <f t="shared" si="10"/>
        <v>29</v>
      </c>
      <c r="R39" s="23">
        <f t="shared" si="11"/>
        <v>31555.54555246036</v>
      </c>
      <c r="S39" s="23">
        <f t="shared" si="5"/>
        <v>-23851.199366571473</v>
      </c>
    </row>
    <row r="40" spans="1:19" x14ac:dyDescent="0.2">
      <c r="A40" s="1">
        <v>31</v>
      </c>
      <c r="B40" s="2">
        <v>1.005E-3</v>
      </c>
      <c r="C40" s="3">
        <f t="shared" si="12"/>
        <v>0.99899499999999997</v>
      </c>
      <c r="F40" s="24">
        <v>30</v>
      </c>
      <c r="G40" s="23">
        <f t="shared" si="13"/>
        <v>51</v>
      </c>
      <c r="H40" s="23">
        <f t="shared" si="6"/>
        <v>0</v>
      </c>
      <c r="I40" s="23">
        <f t="shared" si="7"/>
        <v>0.995031</v>
      </c>
      <c r="J40" s="23">
        <f t="shared" si="8"/>
        <v>4.9690000000000012E-3</v>
      </c>
      <c r="K40" s="23">
        <f t="shared" si="0"/>
        <v>0.54166666666666674</v>
      </c>
      <c r="L40" s="23">
        <v>0</v>
      </c>
      <c r="M40" s="23">
        <f t="shared" si="2"/>
        <v>0</v>
      </c>
      <c r="N40" s="23">
        <f t="shared" si="3"/>
        <v>44923.065139492814</v>
      </c>
      <c r="O40" s="23">
        <f t="shared" si="4"/>
        <v>35282.621211190351</v>
      </c>
      <c r="P40" s="23">
        <f t="shared" si="9"/>
        <v>-9640.4439283024622</v>
      </c>
      <c r="Q40" s="23">
        <f t="shared" si="10"/>
        <v>30</v>
      </c>
      <c r="R40" s="23">
        <f t="shared" si="11"/>
        <v>9640.4439283024622</v>
      </c>
      <c r="S40" s="23">
        <f t="shared" si="5"/>
        <v>-10218.87056400061</v>
      </c>
    </row>
    <row r="41" spans="1:19" x14ac:dyDescent="0.2">
      <c r="A41" s="1">
        <v>32</v>
      </c>
      <c r="B41" s="2">
        <v>1.042E-3</v>
      </c>
      <c r="C41" s="3">
        <f t="shared" si="12"/>
        <v>0.99895800000000001</v>
      </c>
    </row>
    <row r="42" spans="1:19" x14ac:dyDescent="0.2">
      <c r="A42" s="1">
        <v>33</v>
      </c>
      <c r="B42" s="2">
        <v>1.0859999999999999E-3</v>
      </c>
      <c r="C42" s="3">
        <f t="shared" si="12"/>
        <v>0.99891399999999997</v>
      </c>
    </row>
    <row r="43" spans="1:19" x14ac:dyDescent="0.2">
      <c r="A43" s="1">
        <v>34</v>
      </c>
      <c r="B43" s="2">
        <v>1.14E-3</v>
      </c>
      <c r="C43" s="3">
        <f t="shared" si="12"/>
        <v>0.99885999999999997</v>
      </c>
    </row>
    <row r="44" spans="1:19" x14ac:dyDescent="0.2">
      <c r="A44" s="1">
        <v>35</v>
      </c>
      <c r="B44" s="2">
        <v>1.2019999999999999E-3</v>
      </c>
      <c r="C44" s="3">
        <f t="shared" si="12"/>
        <v>0.99879799999999996</v>
      </c>
    </row>
    <row r="45" spans="1:19" x14ac:dyDescent="0.2">
      <c r="A45" s="1">
        <v>36</v>
      </c>
      <c r="B45" s="2">
        <v>1.2750000000000001E-3</v>
      </c>
      <c r="C45" s="3">
        <f t="shared" si="12"/>
        <v>0.99872499999999997</v>
      </c>
    </row>
    <row r="46" spans="1:19" x14ac:dyDescent="0.2">
      <c r="A46" s="1">
        <v>37</v>
      </c>
      <c r="B46" s="2">
        <v>1.358E-3</v>
      </c>
      <c r="C46" s="3">
        <f t="shared" si="12"/>
        <v>0.99864200000000003</v>
      </c>
    </row>
    <row r="47" spans="1:19" x14ac:dyDescent="0.2">
      <c r="A47" s="1">
        <v>38</v>
      </c>
      <c r="B47" s="2">
        <v>1.4530000000000001E-3</v>
      </c>
      <c r="C47" s="3">
        <f t="shared" si="12"/>
        <v>0.99854699999999996</v>
      </c>
    </row>
    <row r="48" spans="1:19" x14ac:dyDescent="0.2">
      <c r="A48" s="1">
        <v>39</v>
      </c>
      <c r="B48" s="2">
        <v>1.56E-3</v>
      </c>
      <c r="C48" s="3">
        <f t="shared" si="12"/>
        <v>0.99843999999999999</v>
      </c>
    </row>
    <row r="49" spans="1:3" x14ac:dyDescent="0.2">
      <c r="A49" s="1">
        <v>40</v>
      </c>
      <c r="B49" s="2">
        <v>1.6800000000000001E-3</v>
      </c>
      <c r="C49" s="3">
        <f t="shared" si="12"/>
        <v>0.99831999999999999</v>
      </c>
    </row>
    <row r="50" spans="1:3" x14ac:dyDescent="0.2">
      <c r="A50" s="1">
        <v>41</v>
      </c>
      <c r="B50" s="2">
        <v>1.815E-3</v>
      </c>
      <c r="C50" s="3">
        <f t="shared" si="12"/>
        <v>0.99818499999999999</v>
      </c>
    </row>
    <row r="51" spans="1:3" x14ac:dyDescent="0.2">
      <c r="A51" s="1">
        <v>42</v>
      </c>
      <c r="B51" s="2">
        <v>1.9689999999999998E-3</v>
      </c>
      <c r="C51" s="3">
        <f t="shared" si="12"/>
        <v>0.998031</v>
      </c>
    </row>
    <row r="52" spans="1:3" x14ac:dyDescent="0.2">
      <c r="A52" s="1">
        <v>43</v>
      </c>
      <c r="B52" s="2">
        <v>2.1440000000000001E-3</v>
      </c>
      <c r="C52" s="3">
        <f t="shared" si="12"/>
        <v>0.99785599999999997</v>
      </c>
    </row>
    <row r="53" spans="1:3" x14ac:dyDescent="0.2">
      <c r="A53" s="1">
        <v>44</v>
      </c>
      <c r="B53" s="2">
        <v>2.3449999999999999E-3</v>
      </c>
      <c r="C53" s="3">
        <f t="shared" si="12"/>
        <v>0.99765499999999996</v>
      </c>
    </row>
    <row r="54" spans="1:3" x14ac:dyDescent="0.2">
      <c r="A54" s="1">
        <v>45</v>
      </c>
      <c r="B54" s="2">
        <v>2.5790000000000001E-3</v>
      </c>
      <c r="C54" s="3">
        <f t="shared" si="12"/>
        <v>0.997421</v>
      </c>
    </row>
    <row r="55" spans="1:3" x14ac:dyDescent="0.2">
      <c r="A55" s="1">
        <v>46</v>
      </c>
      <c r="B55" s="2">
        <v>2.8509999999999998E-3</v>
      </c>
      <c r="C55" s="3">
        <f t="shared" si="12"/>
        <v>0.99714899999999995</v>
      </c>
    </row>
    <row r="56" spans="1:3" x14ac:dyDescent="0.2">
      <c r="A56" s="1">
        <v>47</v>
      </c>
      <c r="B56" s="2">
        <v>3.1679999999999998E-3</v>
      </c>
      <c r="C56" s="3">
        <f t="shared" si="12"/>
        <v>0.99683200000000005</v>
      </c>
    </row>
    <row r="57" spans="1:3" x14ac:dyDescent="0.2">
      <c r="A57" s="1">
        <v>48</v>
      </c>
      <c r="B57" s="2">
        <v>3.5360000000000001E-3</v>
      </c>
      <c r="C57" s="3">
        <f t="shared" si="12"/>
        <v>0.99646400000000002</v>
      </c>
    </row>
    <row r="58" spans="1:3" x14ac:dyDescent="0.2">
      <c r="A58" s="1">
        <v>49</v>
      </c>
      <c r="B58" s="2">
        <v>3.9579999999999997E-3</v>
      </c>
      <c r="C58" s="3">
        <f t="shared" si="12"/>
        <v>0.99604199999999998</v>
      </c>
    </row>
    <row r="59" spans="1:3" x14ac:dyDescent="0.2">
      <c r="A59" s="1">
        <v>50</v>
      </c>
      <c r="B59" s="2">
        <v>4.4359999999999998E-3</v>
      </c>
      <c r="C59" s="3">
        <f t="shared" si="12"/>
        <v>0.995564</v>
      </c>
    </row>
    <row r="60" spans="1:3" x14ac:dyDescent="0.2">
      <c r="A60" s="1">
        <v>51</v>
      </c>
      <c r="B60" s="2">
        <v>4.9690000000000003E-3</v>
      </c>
      <c r="C60" s="3">
        <f t="shared" si="12"/>
        <v>0.995031</v>
      </c>
    </row>
    <row r="61" spans="1:3" x14ac:dyDescent="0.2">
      <c r="A61" s="1">
        <v>52</v>
      </c>
      <c r="B61" s="2">
        <v>5.5500000000000002E-3</v>
      </c>
      <c r="C61" s="3">
        <f t="shared" si="12"/>
        <v>0.99444999999999995</v>
      </c>
    </row>
    <row r="62" spans="1:3" x14ac:dyDescent="0.2">
      <c r="A62" s="1">
        <v>53</v>
      </c>
      <c r="B62" s="2">
        <v>6.1739999999999998E-3</v>
      </c>
      <c r="C62" s="3">
        <f t="shared" si="12"/>
        <v>0.99382599999999999</v>
      </c>
    </row>
    <row r="63" spans="1:3" x14ac:dyDescent="0.2">
      <c r="A63" s="1">
        <v>54</v>
      </c>
      <c r="B63" s="2">
        <v>6.8310000000000003E-3</v>
      </c>
      <c r="C63" s="3">
        <f t="shared" si="12"/>
        <v>0.99316899999999997</v>
      </c>
    </row>
    <row r="64" spans="1:3" x14ac:dyDescent="0.2">
      <c r="A64" s="1">
        <v>55</v>
      </c>
      <c r="B64" s="2">
        <v>7.5129999999999997E-3</v>
      </c>
      <c r="C64" s="3">
        <f t="shared" si="12"/>
        <v>0.99248700000000001</v>
      </c>
    </row>
    <row r="65" spans="1:3" x14ac:dyDescent="0.2">
      <c r="A65" s="1">
        <v>56</v>
      </c>
      <c r="B65" s="2">
        <v>8.2120000000000005E-3</v>
      </c>
      <c r="C65" s="3">
        <f t="shared" si="12"/>
        <v>0.991788</v>
      </c>
    </row>
    <row r="66" spans="1:3" x14ac:dyDescent="0.2">
      <c r="A66" s="1">
        <v>57</v>
      </c>
      <c r="B66" s="2">
        <v>8.9250000000000006E-3</v>
      </c>
      <c r="C66" s="3">
        <f t="shared" si="12"/>
        <v>0.99107500000000004</v>
      </c>
    </row>
    <row r="67" spans="1:3" x14ac:dyDescent="0.2">
      <c r="A67" s="1">
        <v>58</v>
      </c>
      <c r="B67" s="2">
        <v>9.6509999999999999E-3</v>
      </c>
      <c r="C67" s="3">
        <f t="shared" si="12"/>
        <v>0.99034900000000003</v>
      </c>
    </row>
    <row r="68" spans="1:3" x14ac:dyDescent="0.2">
      <c r="A68" s="1">
        <v>59</v>
      </c>
      <c r="B68" s="2">
        <v>1.0392999999999999E-2</v>
      </c>
      <c r="C68" s="3">
        <f t="shared" si="12"/>
        <v>0.98960700000000001</v>
      </c>
    </row>
    <row r="69" spans="1:3" x14ac:dyDescent="0.2">
      <c r="A69" s="1">
        <v>60</v>
      </c>
      <c r="B69" s="2">
        <v>1.1162E-2</v>
      </c>
      <c r="C69" s="3">
        <f t="shared" si="12"/>
        <v>0.98883799999999999</v>
      </c>
    </row>
    <row r="70" spans="1:3" x14ac:dyDescent="0.2">
      <c r="A70" s="1">
        <v>61</v>
      </c>
      <c r="B70" s="2">
        <v>1.1969E-2</v>
      </c>
      <c r="C70" s="3">
        <f t="shared" si="12"/>
        <v>0.98803099999999999</v>
      </c>
    </row>
    <row r="71" spans="1:3" x14ac:dyDescent="0.2">
      <c r="A71" s="1">
        <v>62</v>
      </c>
      <c r="B71" s="2">
        <v>1.2831E-2</v>
      </c>
      <c r="C71" s="3">
        <f t="shared" si="12"/>
        <v>0.98716899999999996</v>
      </c>
    </row>
    <row r="72" spans="1:3" x14ac:dyDescent="0.2">
      <c r="A72" s="1">
        <v>63</v>
      </c>
      <c r="B72" s="2">
        <v>1.3764999999999999E-2</v>
      </c>
      <c r="C72" s="3">
        <f t="shared" si="12"/>
        <v>0.98623499999999997</v>
      </c>
    </row>
    <row r="73" spans="1:3" x14ac:dyDescent="0.2">
      <c r="A73" s="1">
        <v>64</v>
      </c>
      <c r="B73" s="2">
        <v>1.4792E-2</v>
      </c>
      <c r="C73" s="3">
        <f t="shared" si="12"/>
        <v>0.98520799999999997</v>
      </c>
    </row>
    <row r="74" spans="1:3" x14ac:dyDescent="0.2">
      <c r="A74" s="1">
        <v>65</v>
      </c>
      <c r="B74" s="2">
        <v>1.5932000000000002E-2</v>
      </c>
      <c r="C74" s="3">
        <f t="shared" si="12"/>
        <v>0.98406799999999994</v>
      </c>
    </row>
    <row r="75" spans="1:3" x14ac:dyDescent="0.2">
      <c r="A75" s="1">
        <v>66</v>
      </c>
      <c r="B75" s="2">
        <v>1.7205999999999999E-2</v>
      </c>
      <c r="C75" s="3">
        <f t="shared" si="12"/>
        <v>0.98279399999999995</v>
      </c>
    </row>
    <row r="76" spans="1:3" x14ac:dyDescent="0.2">
      <c r="A76" s="1">
        <v>67</v>
      </c>
      <c r="B76" s="2">
        <v>1.8634999999999999E-2</v>
      </c>
      <c r="C76" s="3">
        <f t="shared" ref="C76:C124" si="14">1-B76</f>
        <v>0.98136500000000004</v>
      </c>
    </row>
    <row r="77" spans="1:3" x14ac:dyDescent="0.2">
      <c r="A77" s="1">
        <v>68</v>
      </c>
      <c r="B77" s="2">
        <v>2.0240000000000001E-2</v>
      </c>
      <c r="C77" s="3">
        <f t="shared" si="14"/>
        <v>0.97975999999999996</v>
      </c>
    </row>
    <row r="78" spans="1:3" x14ac:dyDescent="0.2">
      <c r="A78" s="1">
        <v>69</v>
      </c>
      <c r="B78" s="2">
        <v>2.2040000000000001E-2</v>
      </c>
      <c r="C78" s="3">
        <f t="shared" si="14"/>
        <v>0.97796000000000005</v>
      </c>
    </row>
    <row r="79" spans="1:3" x14ac:dyDescent="0.2">
      <c r="A79" s="1">
        <v>70</v>
      </c>
      <c r="B79" s="2">
        <v>2.4058E-2</v>
      </c>
      <c r="C79" s="3">
        <f t="shared" si="14"/>
        <v>0.97594199999999998</v>
      </c>
    </row>
    <row r="80" spans="1:3" x14ac:dyDescent="0.2">
      <c r="A80" s="1">
        <v>71</v>
      </c>
      <c r="B80" s="2">
        <v>2.6314000000000001E-2</v>
      </c>
      <c r="C80" s="3">
        <f t="shared" si="14"/>
        <v>0.97368600000000005</v>
      </c>
    </row>
    <row r="81" spans="1:3" x14ac:dyDescent="0.2">
      <c r="A81" s="1">
        <v>72</v>
      </c>
      <c r="B81" s="2">
        <v>2.8832E-2</v>
      </c>
      <c r="C81" s="3">
        <f t="shared" si="14"/>
        <v>0.97116800000000003</v>
      </c>
    </row>
    <row r="82" spans="1:3" x14ac:dyDescent="0.2">
      <c r="A82" s="1">
        <v>73</v>
      </c>
      <c r="B82" s="2">
        <v>3.1637999999999999E-2</v>
      </c>
      <c r="C82" s="3">
        <f t="shared" si="14"/>
        <v>0.96836199999999995</v>
      </c>
    </row>
    <row r="83" spans="1:3" x14ac:dyDescent="0.2">
      <c r="A83" s="1">
        <v>74</v>
      </c>
      <c r="B83" s="2">
        <v>3.4757000000000003E-2</v>
      </c>
      <c r="C83" s="3">
        <f t="shared" si="14"/>
        <v>0.96524299999999996</v>
      </c>
    </row>
    <row r="84" spans="1:3" x14ac:dyDescent="0.2">
      <c r="A84" s="1">
        <v>75</v>
      </c>
      <c r="B84" s="2">
        <v>3.8220999999999998E-2</v>
      </c>
      <c r="C84" s="3">
        <f t="shared" si="14"/>
        <v>0.96177900000000005</v>
      </c>
    </row>
    <row r="85" spans="1:3" x14ac:dyDescent="0.2">
      <c r="A85" s="1">
        <v>76</v>
      </c>
      <c r="B85" s="2">
        <v>4.2061000000000001E-2</v>
      </c>
      <c r="C85" s="3">
        <f t="shared" si="14"/>
        <v>0.95793899999999998</v>
      </c>
    </row>
    <row r="86" spans="1:3" x14ac:dyDescent="0.2">
      <c r="A86" s="1">
        <v>77</v>
      </c>
      <c r="B86" s="2">
        <v>4.6316000000000003E-2</v>
      </c>
      <c r="C86" s="3">
        <f t="shared" si="14"/>
        <v>0.95368399999999998</v>
      </c>
    </row>
    <row r="87" spans="1:3" x14ac:dyDescent="0.2">
      <c r="A87" s="1">
        <v>78</v>
      </c>
      <c r="B87" s="2">
        <v>5.1024E-2</v>
      </c>
      <c r="C87" s="3">
        <f t="shared" si="14"/>
        <v>0.94897600000000004</v>
      </c>
    </row>
    <row r="88" spans="1:3" x14ac:dyDescent="0.2">
      <c r="A88" s="1">
        <v>79</v>
      </c>
      <c r="B88" s="2">
        <v>5.6231000000000003E-2</v>
      </c>
      <c r="C88" s="3">
        <f t="shared" si="14"/>
        <v>0.94376899999999997</v>
      </c>
    </row>
    <row r="89" spans="1:3" x14ac:dyDescent="0.2">
      <c r="A89" s="1">
        <v>80</v>
      </c>
      <c r="B89" s="2">
        <v>6.1984999999999998E-2</v>
      </c>
      <c r="C89" s="3">
        <f t="shared" si="14"/>
        <v>0.93801500000000004</v>
      </c>
    </row>
    <row r="90" spans="1:3" x14ac:dyDescent="0.2">
      <c r="A90" s="1">
        <v>81</v>
      </c>
      <c r="B90" s="2">
        <v>6.8337999999999996E-2</v>
      </c>
      <c r="C90" s="3">
        <f t="shared" si="14"/>
        <v>0.93166199999999999</v>
      </c>
    </row>
    <row r="91" spans="1:3" x14ac:dyDescent="0.2">
      <c r="A91" s="1">
        <v>82</v>
      </c>
      <c r="B91" s="2">
        <v>7.535E-2</v>
      </c>
      <c r="C91" s="3">
        <f t="shared" si="14"/>
        <v>0.92464999999999997</v>
      </c>
    </row>
    <row r="92" spans="1:3" x14ac:dyDescent="0.2">
      <c r="A92" s="1">
        <v>83</v>
      </c>
      <c r="B92" s="2">
        <v>8.3082000000000003E-2</v>
      </c>
      <c r="C92" s="3">
        <f t="shared" si="14"/>
        <v>0.91691800000000001</v>
      </c>
    </row>
    <row r="93" spans="1:3" x14ac:dyDescent="0.2">
      <c r="A93" s="1">
        <v>84</v>
      </c>
      <c r="B93" s="2">
        <v>9.1601000000000002E-2</v>
      </c>
      <c r="C93" s="3">
        <f t="shared" si="14"/>
        <v>0.90839899999999996</v>
      </c>
    </row>
    <row r="94" spans="1:3" x14ac:dyDescent="0.2">
      <c r="A94" s="1">
        <v>85</v>
      </c>
      <c r="B94" s="2">
        <v>0.100979</v>
      </c>
      <c r="C94" s="3">
        <f t="shared" si="14"/>
        <v>0.89902099999999996</v>
      </c>
    </row>
    <row r="95" spans="1:3" x14ac:dyDescent="0.2">
      <c r="A95" s="1">
        <v>86</v>
      </c>
      <c r="B95" s="2">
        <v>0.111291</v>
      </c>
      <c r="C95" s="3">
        <f t="shared" si="14"/>
        <v>0.88870899999999997</v>
      </c>
    </row>
    <row r="96" spans="1:3" x14ac:dyDescent="0.2">
      <c r="A96" s="1">
        <v>87</v>
      </c>
      <c r="B96" s="2">
        <v>0.122616</v>
      </c>
      <c r="C96" s="3">
        <f t="shared" si="14"/>
        <v>0.87738399999999994</v>
      </c>
    </row>
    <row r="97" spans="1:3" x14ac:dyDescent="0.2">
      <c r="A97" s="1">
        <v>88</v>
      </c>
      <c r="B97" s="2">
        <v>0.13503699999999999</v>
      </c>
      <c r="C97" s="3">
        <f t="shared" si="14"/>
        <v>0.86496300000000004</v>
      </c>
    </row>
    <row r="98" spans="1:3" x14ac:dyDescent="0.2">
      <c r="A98" s="1">
        <v>89</v>
      </c>
      <c r="B98" s="2">
        <v>0.14863899999999999</v>
      </c>
      <c r="C98" s="3">
        <f t="shared" si="14"/>
        <v>0.85136100000000003</v>
      </c>
    </row>
    <row r="99" spans="1:3" x14ac:dyDescent="0.2">
      <c r="A99" s="1">
        <v>90</v>
      </c>
      <c r="B99" s="2">
        <v>0.16350700000000001</v>
      </c>
      <c r="C99" s="3">
        <f t="shared" si="14"/>
        <v>0.83649299999999993</v>
      </c>
    </row>
    <row r="100" spans="1:3" x14ac:dyDescent="0.2">
      <c r="A100" s="1">
        <v>91</v>
      </c>
      <c r="B100" s="2">
        <v>0.179726</v>
      </c>
      <c r="C100" s="3">
        <f t="shared" si="14"/>
        <v>0.82027399999999995</v>
      </c>
    </row>
    <row r="101" spans="1:3" x14ac:dyDescent="0.2">
      <c r="A101" s="1">
        <v>92</v>
      </c>
      <c r="B101" s="2">
        <v>0.19738</v>
      </c>
      <c r="C101" s="3">
        <f t="shared" si="14"/>
        <v>0.80262</v>
      </c>
    </row>
    <row r="102" spans="1:3" x14ac:dyDescent="0.2">
      <c r="A102" s="1">
        <v>93</v>
      </c>
      <c r="B102" s="2">
        <v>0.21654699999999999</v>
      </c>
      <c r="C102" s="3">
        <f t="shared" si="14"/>
        <v>0.78345299999999995</v>
      </c>
    </row>
    <row r="103" spans="1:3" x14ac:dyDescent="0.2">
      <c r="A103" s="1">
        <v>94</v>
      </c>
      <c r="B103" s="2">
        <v>0.23730200000000001</v>
      </c>
      <c r="C103" s="3">
        <f t="shared" si="14"/>
        <v>0.76269799999999999</v>
      </c>
    </row>
    <row r="104" spans="1:3" x14ac:dyDescent="0.2">
      <c r="A104" s="1">
        <v>95</v>
      </c>
      <c r="B104" s="2">
        <v>0.25970599999999999</v>
      </c>
      <c r="C104" s="3">
        <f t="shared" si="14"/>
        <v>0.74029400000000001</v>
      </c>
    </row>
    <row r="105" spans="1:3" x14ac:dyDescent="0.2">
      <c r="A105" s="1">
        <v>96</v>
      </c>
      <c r="B105" s="2">
        <v>0.28381299999999998</v>
      </c>
      <c r="C105" s="3">
        <f t="shared" si="14"/>
        <v>0.71618700000000002</v>
      </c>
    </row>
    <row r="106" spans="1:3" x14ac:dyDescent="0.2">
      <c r="A106" s="1">
        <v>97</v>
      </c>
      <c r="B106" s="2">
        <v>0.30965900000000002</v>
      </c>
      <c r="C106" s="3">
        <f t="shared" si="14"/>
        <v>0.69034099999999998</v>
      </c>
    </row>
    <row r="107" spans="1:3" x14ac:dyDescent="0.2">
      <c r="A107" s="1">
        <v>98</v>
      </c>
      <c r="B107" s="2">
        <v>0.33726499999999998</v>
      </c>
      <c r="C107" s="3">
        <f t="shared" si="14"/>
        <v>0.66273500000000007</v>
      </c>
    </row>
    <row r="108" spans="1:3" x14ac:dyDescent="0.2">
      <c r="A108" s="1">
        <v>99</v>
      </c>
      <c r="B108" s="2">
        <v>0.36663000000000001</v>
      </c>
      <c r="C108" s="3">
        <f t="shared" si="14"/>
        <v>0.63336999999999999</v>
      </c>
    </row>
    <row r="109" spans="1:3" x14ac:dyDescent="0.2">
      <c r="A109" s="1">
        <v>100</v>
      </c>
      <c r="B109" s="2">
        <v>0.397733</v>
      </c>
      <c r="C109" s="3">
        <f t="shared" si="14"/>
        <v>0.602267</v>
      </c>
    </row>
    <row r="110" spans="1:3" x14ac:dyDescent="0.2">
      <c r="A110" s="1">
        <v>101</v>
      </c>
      <c r="B110" s="2">
        <v>0.430529</v>
      </c>
      <c r="C110" s="3">
        <f t="shared" si="14"/>
        <v>0.56947100000000006</v>
      </c>
    </row>
    <row r="111" spans="1:3" x14ac:dyDescent="0.2">
      <c r="A111" s="1">
        <v>102</v>
      </c>
      <c r="B111" s="2">
        <v>0.46494999999999997</v>
      </c>
      <c r="C111" s="3">
        <f t="shared" si="14"/>
        <v>0.53505000000000003</v>
      </c>
    </row>
    <row r="112" spans="1:3" x14ac:dyDescent="0.2">
      <c r="A112" s="1">
        <v>103</v>
      </c>
      <c r="B112" s="2">
        <v>0.50090400000000002</v>
      </c>
      <c r="C112" s="3">
        <f t="shared" si="14"/>
        <v>0.49909599999999998</v>
      </c>
    </row>
    <row r="113" spans="1:3" x14ac:dyDescent="0.2">
      <c r="A113" s="1">
        <v>104</v>
      </c>
      <c r="B113" s="2">
        <v>0.53827800000000003</v>
      </c>
      <c r="C113" s="3">
        <f t="shared" si="14"/>
        <v>0.46172199999999997</v>
      </c>
    </row>
    <row r="114" spans="1:3" x14ac:dyDescent="0.2">
      <c r="A114" s="1">
        <v>105</v>
      </c>
      <c r="B114" s="2">
        <v>0.57694199999999995</v>
      </c>
      <c r="C114" s="3">
        <f t="shared" si="14"/>
        <v>0.42305800000000005</v>
      </c>
    </row>
    <row r="115" spans="1:3" x14ac:dyDescent="0.2">
      <c r="A115" s="1">
        <v>106</v>
      </c>
      <c r="B115" s="2">
        <v>0.61675199999999997</v>
      </c>
      <c r="C115" s="3">
        <f t="shared" si="14"/>
        <v>0.38324800000000003</v>
      </c>
    </row>
    <row r="116" spans="1:3" x14ac:dyDescent="0.2">
      <c r="A116" s="1">
        <v>107</v>
      </c>
      <c r="B116" s="2">
        <v>0.65755300000000005</v>
      </c>
      <c r="C116" s="3">
        <f t="shared" si="14"/>
        <v>0.34244699999999995</v>
      </c>
    </row>
    <row r="117" spans="1:3" x14ac:dyDescent="0.2">
      <c r="A117" s="1">
        <v>108</v>
      </c>
      <c r="B117" s="2">
        <v>0.69919100000000001</v>
      </c>
      <c r="C117" s="3">
        <f t="shared" si="14"/>
        <v>0.30080899999999999</v>
      </c>
    </row>
    <row r="118" spans="1:3" x14ac:dyDescent="0.2">
      <c r="A118" s="1">
        <v>109</v>
      </c>
      <c r="B118" s="2">
        <v>0.74151500000000004</v>
      </c>
      <c r="C118" s="3">
        <f t="shared" si="14"/>
        <v>0.25848499999999996</v>
      </c>
    </row>
    <row r="119" spans="1:3" x14ac:dyDescent="0.2">
      <c r="A119" s="1">
        <v>110</v>
      </c>
      <c r="B119" s="2">
        <v>0.78438300000000005</v>
      </c>
      <c r="C119" s="3">
        <f t="shared" si="14"/>
        <v>0.21561699999999995</v>
      </c>
    </row>
    <row r="120" spans="1:3" x14ac:dyDescent="0.2">
      <c r="A120" s="1">
        <v>111</v>
      </c>
      <c r="B120" s="2">
        <v>0.82767299999999999</v>
      </c>
      <c r="C120" s="3">
        <f t="shared" si="14"/>
        <v>0.17232700000000001</v>
      </c>
    </row>
    <row r="121" spans="1:3" x14ac:dyDescent="0.2">
      <c r="A121" s="1">
        <v>112</v>
      </c>
      <c r="B121" s="2">
        <v>0.87128499999999998</v>
      </c>
      <c r="C121" s="3">
        <f t="shared" si="14"/>
        <v>0.12871500000000002</v>
      </c>
    </row>
    <row r="122" spans="1:3" x14ac:dyDescent="0.2">
      <c r="A122" s="1">
        <v>113</v>
      </c>
      <c r="B122" s="2">
        <v>0.91514499999999999</v>
      </c>
      <c r="C122" s="3">
        <f t="shared" si="14"/>
        <v>8.4855000000000014E-2</v>
      </c>
    </row>
    <row r="123" spans="1:3" x14ac:dyDescent="0.2">
      <c r="A123" s="1">
        <v>114</v>
      </c>
      <c r="B123" s="2">
        <v>0.95921400000000001</v>
      </c>
      <c r="C123" s="3">
        <f t="shared" si="14"/>
        <v>4.0785999999999989E-2</v>
      </c>
    </row>
    <row r="124" spans="1:3" x14ac:dyDescent="0.2">
      <c r="A124" s="1">
        <v>115</v>
      </c>
      <c r="B124" s="2">
        <v>1</v>
      </c>
      <c r="C124" s="3">
        <f t="shared" si="14"/>
        <v>0</v>
      </c>
    </row>
  </sheetData>
  <mergeCells count="14">
    <mergeCell ref="K7:K9"/>
    <mergeCell ref="F7:F9"/>
    <mergeCell ref="G7:G9"/>
    <mergeCell ref="H7:H9"/>
    <mergeCell ref="I7:I9"/>
    <mergeCell ref="J7:J9"/>
    <mergeCell ref="R7:R9"/>
    <mergeCell ref="S7:S9"/>
    <mergeCell ref="L7:L9"/>
    <mergeCell ref="M7:M9"/>
    <mergeCell ref="N7:N9"/>
    <mergeCell ref="O7:O9"/>
    <mergeCell ref="P7:P9"/>
    <mergeCell ref="Q7:Q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EFE78-70DF-4B64-9CA4-AFB784541CA0}">
  <dimension ref="A1:S369"/>
  <sheetViews>
    <sheetView tabSelected="1" zoomScale="111" workbookViewId="0">
      <selection activeCell="F19" sqref="F19"/>
    </sheetView>
  </sheetViews>
  <sheetFormatPr baseColWidth="10" defaultColWidth="8.83203125" defaultRowHeight="15" x14ac:dyDescent="0.2"/>
  <cols>
    <col min="1" max="1" width="5.83203125" bestFit="1" customWidth="1"/>
    <col min="2" max="2" width="7.5" bestFit="1" customWidth="1"/>
    <col min="3" max="3" width="12.6640625" bestFit="1" customWidth="1"/>
    <col min="6" max="6" width="13.6640625" bestFit="1" customWidth="1"/>
    <col min="7" max="7" width="10.6640625" bestFit="1" customWidth="1"/>
    <col min="8" max="8" width="12.1640625" bestFit="1" customWidth="1"/>
    <col min="9" max="9" width="7.5" bestFit="1" customWidth="1"/>
    <col min="10" max="10" width="7.5" customWidth="1"/>
    <col min="11" max="11" width="12" bestFit="1" customWidth="1"/>
    <col min="12" max="12" width="17.6640625" bestFit="1" customWidth="1"/>
    <col min="13" max="13" width="17.33203125" bestFit="1" customWidth="1"/>
    <col min="14" max="14" width="15.5" bestFit="1" customWidth="1"/>
    <col min="15" max="15" width="16.33203125" bestFit="1" customWidth="1"/>
    <col min="16" max="16" width="16" bestFit="1" customWidth="1"/>
    <col min="17" max="17" width="10.6640625" bestFit="1" customWidth="1"/>
  </cols>
  <sheetData>
    <row r="1" spans="1:19" x14ac:dyDescent="0.2">
      <c r="C1" s="13"/>
      <c r="D1" s="14"/>
      <c r="E1" s="13"/>
      <c r="F1" s="4" t="s">
        <v>7</v>
      </c>
      <c r="G1" s="8">
        <v>0.06</v>
      </c>
      <c r="H1" s="5"/>
      <c r="K1" s="6" t="s">
        <v>8</v>
      </c>
      <c r="L1" s="25">
        <v>7725.0807281732559</v>
      </c>
    </row>
    <row r="2" spans="1:19" x14ac:dyDescent="0.2">
      <c r="C2" s="15"/>
      <c r="D2" s="14"/>
      <c r="E2" s="16"/>
      <c r="F2" s="4" t="s">
        <v>3</v>
      </c>
      <c r="G2" s="9">
        <f>1/(1+G1)</f>
        <v>0.94339622641509424</v>
      </c>
      <c r="K2" s="6" t="s">
        <v>9</v>
      </c>
      <c r="L2" s="25">
        <f>20000+(0.2*L1*12)</f>
        <v>38540.19374761582</v>
      </c>
      <c r="M2" t="s">
        <v>4</v>
      </c>
    </row>
    <row r="3" spans="1:19" x14ac:dyDescent="0.2">
      <c r="C3" s="15"/>
      <c r="D3" s="14"/>
      <c r="E3" s="16"/>
      <c r="F3" s="6" t="s">
        <v>5</v>
      </c>
      <c r="G3" s="10">
        <v>10000000</v>
      </c>
      <c r="K3" s="6" t="s">
        <v>10</v>
      </c>
      <c r="L3" s="25">
        <f>2000+0.03*L1</f>
        <v>2231.7524218451977</v>
      </c>
    </row>
    <row r="4" spans="1:19" ht="32" x14ac:dyDescent="0.2">
      <c r="C4" s="15"/>
      <c r="D4" s="14"/>
      <c r="E4" s="16"/>
      <c r="F4" s="1" t="s">
        <v>6</v>
      </c>
      <c r="G4" s="9">
        <v>12</v>
      </c>
    </row>
    <row r="5" spans="1:19" x14ac:dyDescent="0.2">
      <c r="C5" s="15"/>
      <c r="D5" s="14"/>
      <c r="E5" s="16"/>
      <c r="F5" s="14"/>
      <c r="O5" s="29" t="s">
        <v>29</v>
      </c>
      <c r="P5" s="17">
        <f>SUM(P10:P40)</f>
        <v>4.5255821896716952E-4</v>
      </c>
    </row>
    <row r="6" spans="1:19" x14ac:dyDescent="0.2">
      <c r="C6" s="15"/>
      <c r="D6" s="14"/>
      <c r="E6" s="16"/>
      <c r="F6" s="14"/>
    </row>
    <row r="7" spans="1:19" x14ac:dyDescent="0.2">
      <c r="C7" s="15"/>
      <c r="D7" s="14"/>
      <c r="E7" s="16"/>
      <c r="F7" s="31" t="s">
        <v>12</v>
      </c>
      <c r="G7" s="30" t="s">
        <v>13</v>
      </c>
      <c r="H7" s="30" t="s">
        <v>14</v>
      </c>
      <c r="I7" s="32" t="s">
        <v>2</v>
      </c>
      <c r="J7" s="32" t="s">
        <v>1</v>
      </c>
      <c r="K7" s="30" t="s">
        <v>15</v>
      </c>
      <c r="L7" s="30" t="s">
        <v>16</v>
      </c>
      <c r="M7" s="30" t="s">
        <v>17</v>
      </c>
      <c r="N7" s="30" t="s">
        <v>18</v>
      </c>
      <c r="O7" s="30" t="s">
        <v>19</v>
      </c>
      <c r="P7" s="30" t="s">
        <v>20</v>
      </c>
      <c r="Q7" s="30" t="s">
        <v>21</v>
      </c>
      <c r="R7" s="30" t="s">
        <v>22</v>
      </c>
      <c r="S7" s="30" t="s">
        <v>31</v>
      </c>
    </row>
    <row r="8" spans="1:19" x14ac:dyDescent="0.2">
      <c r="C8" s="15"/>
      <c r="D8" s="14"/>
      <c r="E8" s="16"/>
      <c r="F8" s="31"/>
      <c r="G8" s="30"/>
      <c r="H8" s="30"/>
      <c r="I8" s="32"/>
      <c r="J8" s="32"/>
      <c r="K8" s="30"/>
      <c r="L8" s="30"/>
      <c r="M8" s="30"/>
      <c r="N8" s="30"/>
      <c r="O8" s="30"/>
      <c r="P8" s="30"/>
      <c r="Q8" s="30"/>
      <c r="R8" s="30"/>
      <c r="S8" s="30"/>
    </row>
    <row r="9" spans="1:19" x14ac:dyDescent="0.2">
      <c r="A9" s="22"/>
      <c r="B9" s="22"/>
      <c r="C9" s="15"/>
      <c r="D9" s="14"/>
      <c r="E9" s="16"/>
      <c r="F9" s="31"/>
      <c r="G9" s="30"/>
      <c r="H9" s="30"/>
      <c r="I9" s="32"/>
      <c r="J9" s="32"/>
      <c r="K9" s="30"/>
      <c r="L9" s="30"/>
      <c r="M9" s="30"/>
      <c r="N9" s="30"/>
      <c r="O9" s="30"/>
      <c r="P9" s="30"/>
      <c r="Q9" s="30"/>
      <c r="R9" s="30"/>
      <c r="S9" s="30"/>
    </row>
    <row r="10" spans="1:19" ht="16" x14ac:dyDescent="0.2">
      <c r="A10" s="33" t="s">
        <v>0</v>
      </c>
      <c r="B10" s="33" t="s">
        <v>1</v>
      </c>
      <c r="C10" s="33" t="s">
        <v>2</v>
      </c>
      <c r="D10" s="28"/>
      <c r="E10" s="16"/>
      <c r="F10" s="23">
        <v>0</v>
      </c>
      <c r="G10" s="23">
        <v>21</v>
      </c>
      <c r="H10" s="23">
        <v>40</v>
      </c>
      <c r="I10" s="23">
        <f>VLOOKUP(G10,$A$11:$C$124,3,FALSE)</f>
        <v>0.99906600000000001</v>
      </c>
      <c r="J10" s="23">
        <f>1-I10</f>
        <v>9.3399999999999039E-4</v>
      </c>
      <c r="K10" s="23">
        <f t="shared" ref="K10:K50" si="0">(K11*I10*v+1)-((mont_ann-1)/(2*mont_ann))</f>
        <v>8.5409891677066803</v>
      </c>
      <c r="L10" s="23">
        <f t="shared" ref="L10:L49" si="1">(J10*v)+(L11*I10*v)</f>
        <v>2.699817138700952E-2</v>
      </c>
      <c r="M10" s="23">
        <f t="shared" ref="M10:M50" si="2">L10*sum_assured</f>
        <v>269981.71387009521</v>
      </c>
      <c r="N10" s="23">
        <f t="shared" ref="N10:N50" si="3">initial_exp+((12*regular_)*(K10-1/12))</f>
        <v>265044.92044556641</v>
      </c>
      <c r="O10" s="23">
        <f t="shared" ref="O10:O50" si="4">K10*pre*12</f>
        <v>791757.96982784895</v>
      </c>
      <c r="P10" s="23">
        <f>O10-(N10+M10)</f>
        <v>256731.33551218733</v>
      </c>
      <c r="Q10" s="23">
        <f>F10</f>
        <v>0</v>
      </c>
      <c r="R10" s="23">
        <f>SUM(M10:N10)-O10</f>
        <v>-256731.33551218733</v>
      </c>
      <c r="S10" s="23">
        <f t="shared" ref="S10:S50" si="5">(R11*I10)-(R10*(1+int))</f>
        <v>26296.613466855808</v>
      </c>
    </row>
    <row r="11" spans="1:19" x14ac:dyDescent="0.2">
      <c r="A11" s="1">
        <v>2</v>
      </c>
      <c r="B11" s="2">
        <v>9.1500000000000001E-4</v>
      </c>
      <c r="C11" s="3">
        <f>1-B11</f>
        <v>0.999085</v>
      </c>
      <c r="D11" s="14"/>
      <c r="E11" s="14"/>
      <c r="F11" s="24">
        <v>1</v>
      </c>
      <c r="G11" s="23">
        <f>G10+1</f>
        <v>22</v>
      </c>
      <c r="H11" s="23">
        <f>$H$10-F11</f>
        <v>39</v>
      </c>
      <c r="I11" s="23">
        <f t="shared" ref="I11:I50" si="6">VLOOKUP(G11,$A$11:$C$124,3,FALSE)</f>
        <v>0.99906300000000003</v>
      </c>
      <c r="J11" s="23">
        <f t="shared" ref="J11:J50" si="7">1-I11</f>
        <v>9.3699999999996564E-4</v>
      </c>
      <c r="K11" s="23">
        <f t="shared" si="0"/>
        <v>8.4872089042189565</v>
      </c>
      <c r="L11" s="23">
        <f t="shared" si="1"/>
        <v>2.7709942756764923E-2</v>
      </c>
      <c r="M11" s="23">
        <f t="shared" si="2"/>
        <v>277099.42756764923</v>
      </c>
      <c r="N11" s="23">
        <f t="shared" si="3"/>
        <v>263604.629646132</v>
      </c>
      <c r="O11" s="23">
        <f t="shared" si="4"/>
        <v>786772.48730354779</v>
      </c>
      <c r="P11" s="23">
        <f t="shared" ref="P11:P49" si="8">O11-(N11+M11)</f>
        <v>246068.43008976663</v>
      </c>
      <c r="Q11" s="23">
        <f t="shared" ref="Q11:Q50" si="9">F11</f>
        <v>1</v>
      </c>
      <c r="R11" s="23">
        <f t="shared" ref="R11:R40" si="10">SUM(M11:N11)-O11</f>
        <v>-246068.43008976663</v>
      </c>
      <c r="S11" s="23">
        <f t="shared" si="5"/>
        <v>26266.504541532136</v>
      </c>
    </row>
    <row r="12" spans="1:19" x14ac:dyDescent="0.2">
      <c r="A12" s="1">
        <v>3</v>
      </c>
      <c r="B12" s="2">
        <v>4.6999999999999999E-4</v>
      </c>
      <c r="C12" s="3">
        <f t="shared" ref="C12:C75" si="11">1-B12</f>
        <v>0.99953000000000003</v>
      </c>
      <c r="D12" s="14"/>
      <c r="E12" s="14"/>
      <c r="F12" s="24">
        <v>2</v>
      </c>
      <c r="G12" s="23">
        <f t="shared" ref="G12:G50" si="12">G11+1</f>
        <v>23</v>
      </c>
      <c r="H12" s="23">
        <f t="shared" ref="H12:H50" si="13">$H$10-F12</f>
        <v>38</v>
      </c>
      <c r="I12" s="23">
        <f t="shared" si="6"/>
        <v>0.99906399999999995</v>
      </c>
      <c r="J12" s="23">
        <f t="shared" si="7"/>
        <v>9.360000000000479E-4</v>
      </c>
      <c r="K12" s="23">
        <f t="shared" si="0"/>
        <v>8.4301738446979098</v>
      </c>
      <c r="L12" s="23">
        <f t="shared" si="1"/>
        <v>2.8462208411452385E-2</v>
      </c>
      <c r="M12" s="23">
        <f t="shared" si="2"/>
        <v>284622.08411452384</v>
      </c>
      <c r="N12" s="23">
        <f t="shared" si="3"/>
        <v>262077.17205953781</v>
      </c>
      <c r="O12" s="23">
        <f t="shared" si="4"/>
        <v>781485.28203391284</v>
      </c>
      <c r="P12" s="23">
        <f t="shared" si="8"/>
        <v>234786.02585985116</v>
      </c>
      <c r="Q12" s="23">
        <f t="shared" si="9"/>
        <v>2</v>
      </c>
      <c r="R12" s="23">
        <f t="shared" si="10"/>
        <v>-234786.02585985116</v>
      </c>
      <c r="S12" s="23">
        <f t="shared" si="5"/>
        <v>26276.540849972807</v>
      </c>
    </row>
    <row r="13" spans="1:19" x14ac:dyDescent="0.2">
      <c r="A13" s="1">
        <v>4</v>
      </c>
      <c r="B13" s="2">
        <v>2.7099999999999997E-4</v>
      </c>
      <c r="C13" s="3">
        <f t="shared" si="11"/>
        <v>0.99972899999999998</v>
      </c>
      <c r="D13" s="14"/>
      <c r="E13" s="14"/>
      <c r="F13" s="23">
        <v>3</v>
      </c>
      <c r="G13" s="23">
        <f t="shared" si="12"/>
        <v>24</v>
      </c>
      <c r="H13" s="23">
        <f t="shared" si="13"/>
        <v>37</v>
      </c>
      <c r="I13" s="23">
        <f t="shared" si="6"/>
        <v>0.99906700000000004</v>
      </c>
      <c r="J13" s="23">
        <f t="shared" si="7"/>
        <v>9.3299999999996164E-4</v>
      </c>
      <c r="K13" s="23">
        <f t="shared" si="0"/>
        <v>8.3696516026131658</v>
      </c>
      <c r="L13" s="23">
        <f t="shared" si="1"/>
        <v>2.9261329520570742E-2</v>
      </c>
      <c r="M13" s="23">
        <f t="shared" si="2"/>
        <v>292613.29520570743</v>
      </c>
      <c r="N13" s="23">
        <f t="shared" si="3"/>
        <v>260456.32413536025</v>
      </c>
      <c r="O13" s="23">
        <f t="shared" si="4"/>
        <v>775874.81156245642</v>
      </c>
      <c r="P13" s="23">
        <f t="shared" si="8"/>
        <v>222805.19222138869</v>
      </c>
      <c r="Q13" s="23">
        <f t="shared" si="9"/>
        <v>3</v>
      </c>
      <c r="R13" s="23">
        <f t="shared" si="10"/>
        <v>-222805.19222138869</v>
      </c>
      <c r="S13" s="23">
        <f t="shared" si="5"/>
        <v>26306.649775297177</v>
      </c>
    </row>
    <row r="14" spans="1:19" x14ac:dyDescent="0.2">
      <c r="A14" s="1">
        <v>5</v>
      </c>
      <c r="B14" s="2">
        <v>1.85E-4</v>
      </c>
      <c r="C14" s="3">
        <f t="shared" si="11"/>
        <v>0.99981500000000001</v>
      </c>
      <c r="D14" s="14"/>
      <c r="E14" s="14"/>
      <c r="F14" s="24">
        <v>4</v>
      </c>
      <c r="G14" s="23">
        <f t="shared" si="12"/>
        <v>25</v>
      </c>
      <c r="H14" s="23">
        <f t="shared" si="13"/>
        <v>36</v>
      </c>
      <c r="I14" s="23">
        <f t="shared" si="6"/>
        <v>0.99906899999999998</v>
      </c>
      <c r="J14" s="23">
        <f t="shared" si="7"/>
        <v>9.3100000000001515E-4</v>
      </c>
      <c r="K14" s="23">
        <f t="shared" si="0"/>
        <v>8.305412982415886</v>
      </c>
      <c r="L14" s="23">
        <f t="shared" si="1"/>
        <v>3.0112103884729478E-2</v>
      </c>
      <c r="M14" s="23">
        <f t="shared" si="2"/>
        <v>301121.03884729481</v>
      </c>
      <c r="N14" s="23">
        <f t="shared" si="3"/>
        <v>258735.94778094499</v>
      </c>
      <c r="O14" s="23">
        <f t="shared" si="4"/>
        <v>769919.82923977112</v>
      </c>
      <c r="P14" s="23">
        <f t="shared" si="8"/>
        <v>210062.84261153138</v>
      </c>
      <c r="Q14" s="23">
        <f t="shared" si="9"/>
        <v>4</v>
      </c>
      <c r="R14" s="23">
        <f t="shared" si="10"/>
        <v>-210062.84261153138</v>
      </c>
      <c r="S14" s="23">
        <f t="shared" si="5"/>
        <v>26326.722392179654</v>
      </c>
    </row>
    <row r="15" spans="1:19" x14ac:dyDescent="0.2">
      <c r="A15" s="1">
        <v>6</v>
      </c>
      <c r="B15" s="2">
        <v>1.5200000000000001E-4</v>
      </c>
      <c r="C15" s="3">
        <f t="shared" si="11"/>
        <v>0.99984799999999996</v>
      </c>
      <c r="D15" s="14"/>
      <c r="E15" s="14"/>
      <c r="F15" s="24">
        <v>5</v>
      </c>
      <c r="G15" s="23">
        <f t="shared" si="12"/>
        <v>26</v>
      </c>
      <c r="H15" s="23">
        <f t="shared" si="13"/>
        <v>35</v>
      </c>
      <c r="I15" s="23">
        <f t="shared" si="6"/>
        <v>0.99906899999999998</v>
      </c>
      <c r="J15" s="23">
        <f t="shared" si="7"/>
        <v>9.3100000000001515E-4</v>
      </c>
      <c r="K15" s="23">
        <f t="shared" si="0"/>
        <v>8.2372399651016845</v>
      </c>
      <c r="L15" s="23">
        <f t="shared" si="1"/>
        <v>3.1016706671724611E-2</v>
      </c>
      <c r="M15" s="23">
        <f t="shared" si="2"/>
        <v>310167.06671724614</v>
      </c>
      <c r="N15" s="23">
        <f t="shared" si="3"/>
        <v>256910.20422299943</v>
      </c>
      <c r="O15" s="23">
        <f t="shared" si="4"/>
        <v>763600.12449294678</v>
      </c>
      <c r="P15" s="23">
        <f t="shared" si="8"/>
        <v>196522.85355270118</v>
      </c>
      <c r="Q15" s="23">
        <f t="shared" si="9"/>
        <v>5</v>
      </c>
      <c r="R15" s="23">
        <f t="shared" si="10"/>
        <v>-196522.85355270118</v>
      </c>
      <c r="S15" s="23">
        <f t="shared" si="5"/>
        <v>26326.722392179479</v>
      </c>
    </row>
    <row r="16" spans="1:19" x14ac:dyDescent="0.2">
      <c r="A16" s="1">
        <v>7</v>
      </c>
      <c r="B16" s="2">
        <v>1.4899999999999999E-4</v>
      </c>
      <c r="C16" s="3">
        <f t="shared" si="11"/>
        <v>0.99985100000000005</v>
      </c>
      <c r="D16" s="14"/>
      <c r="E16" s="14"/>
      <c r="F16" s="23">
        <v>6</v>
      </c>
      <c r="G16" s="23">
        <f t="shared" si="12"/>
        <v>27</v>
      </c>
      <c r="H16" s="23">
        <f t="shared" si="13"/>
        <v>34</v>
      </c>
      <c r="I16" s="23">
        <f t="shared" si="6"/>
        <v>0.99906600000000001</v>
      </c>
      <c r="J16" s="23">
        <f t="shared" si="7"/>
        <v>9.3399999999999039E-4</v>
      </c>
      <c r="K16" s="23">
        <f t="shared" si="0"/>
        <v>8.1649092268313019</v>
      </c>
      <c r="L16" s="23">
        <f t="shared" si="1"/>
        <v>3.1976479174139198E-2</v>
      </c>
      <c r="M16" s="23">
        <f t="shared" si="2"/>
        <v>319764.79174139199</v>
      </c>
      <c r="N16" s="23">
        <f t="shared" si="3"/>
        <v>254973.11261929409</v>
      </c>
      <c r="O16" s="23">
        <f t="shared" si="4"/>
        <v>756894.9949857418</v>
      </c>
      <c r="P16" s="23">
        <f t="shared" si="8"/>
        <v>182157.09062505572</v>
      </c>
      <c r="Q16" s="23">
        <f t="shared" si="9"/>
        <v>6</v>
      </c>
      <c r="R16" s="23">
        <f t="shared" si="10"/>
        <v>-182157.09062505572</v>
      </c>
      <c r="S16" s="23">
        <f t="shared" si="5"/>
        <v>26296.61346685575</v>
      </c>
    </row>
    <row r="17" spans="1:19" x14ac:dyDescent="0.2">
      <c r="A17" s="1">
        <v>8</v>
      </c>
      <c r="B17" s="2">
        <v>1.6699999999999999E-4</v>
      </c>
      <c r="C17" s="3">
        <f t="shared" si="11"/>
        <v>0.99983299999999997</v>
      </c>
      <c r="D17" s="14"/>
      <c r="E17" s="14"/>
      <c r="F17" s="24">
        <v>7</v>
      </c>
      <c r="G17" s="23">
        <f t="shared" si="12"/>
        <v>28</v>
      </c>
      <c r="H17" s="23">
        <f t="shared" si="13"/>
        <v>33</v>
      </c>
      <c r="I17" s="23">
        <f t="shared" si="6"/>
        <v>0.999058</v>
      </c>
      <c r="J17" s="23">
        <f t="shared" si="7"/>
        <v>9.4199999999999839E-4</v>
      </c>
      <c r="K17" s="23">
        <f t="shared" si="0"/>
        <v>8.0881914846211505</v>
      </c>
      <c r="L17" s="23">
        <f t="shared" si="1"/>
        <v>3.2991882342695643E-2</v>
      </c>
      <c r="M17" s="23">
        <f t="shared" si="2"/>
        <v>329918.82342695643</v>
      </c>
      <c r="N17" s="23">
        <f t="shared" si="3"/>
        <v>252918.53253558208</v>
      </c>
      <c r="O17" s="23">
        <f t="shared" si="4"/>
        <v>749783.18596346269</v>
      </c>
      <c r="P17" s="23">
        <f t="shared" si="8"/>
        <v>166945.83000092418</v>
      </c>
      <c r="Q17" s="23">
        <f t="shared" si="9"/>
        <v>7</v>
      </c>
      <c r="R17" s="23">
        <f t="shared" si="10"/>
        <v>-166945.83000092418</v>
      </c>
      <c r="S17" s="23">
        <f t="shared" si="5"/>
        <v>26216.322999325261</v>
      </c>
    </row>
    <row r="18" spans="1:19" x14ac:dyDescent="0.2">
      <c r="A18" s="1">
        <v>9</v>
      </c>
      <c r="B18" s="2">
        <v>2.0599999999999999E-4</v>
      </c>
      <c r="C18" s="3">
        <f t="shared" si="11"/>
        <v>0.99979399999999996</v>
      </c>
      <c r="D18" s="14"/>
      <c r="E18" s="14"/>
      <c r="F18" s="24">
        <v>8</v>
      </c>
      <c r="G18" s="23">
        <f t="shared" si="12"/>
        <v>29</v>
      </c>
      <c r="H18" s="23">
        <f t="shared" si="13"/>
        <v>32</v>
      </c>
      <c r="I18" s="23">
        <f t="shared" si="6"/>
        <v>0.99904400000000004</v>
      </c>
      <c r="J18" s="23">
        <f t="shared" si="7"/>
        <v>9.5599999999995688E-4</v>
      </c>
      <c r="K18" s="23">
        <f t="shared" si="0"/>
        <v>8.0068587679912024</v>
      </c>
      <c r="L18" s="23">
        <f t="shared" si="1"/>
        <v>3.406148119854642E-2</v>
      </c>
      <c r="M18" s="23">
        <f t="shared" si="2"/>
        <v>340614.81198546418</v>
      </c>
      <c r="N18" s="23">
        <f t="shared" si="3"/>
        <v>250740.35868781246</v>
      </c>
      <c r="O18" s="23">
        <f t="shared" si="4"/>
        <v>742243.56434176676</v>
      </c>
      <c r="P18" s="23">
        <f t="shared" si="8"/>
        <v>150888.39366849011</v>
      </c>
      <c r="Q18" s="23">
        <f t="shared" si="9"/>
        <v>8</v>
      </c>
      <c r="R18" s="23">
        <f t="shared" si="10"/>
        <v>-150888.39366849011</v>
      </c>
      <c r="S18" s="23">
        <f t="shared" si="5"/>
        <v>26075.814681146876</v>
      </c>
    </row>
    <row r="19" spans="1:19" x14ac:dyDescent="0.2">
      <c r="A19" s="1">
        <v>10</v>
      </c>
      <c r="B19" s="2">
        <v>2.6499999999999999E-4</v>
      </c>
      <c r="C19" s="3">
        <f t="shared" si="11"/>
        <v>0.99973500000000004</v>
      </c>
      <c r="D19" s="14"/>
      <c r="E19" s="14"/>
      <c r="F19" s="23">
        <v>9</v>
      </c>
      <c r="G19" s="23">
        <f t="shared" si="12"/>
        <v>30</v>
      </c>
      <c r="H19" s="23">
        <f t="shared" si="13"/>
        <v>31</v>
      </c>
      <c r="I19" s="23">
        <f t="shared" si="6"/>
        <v>0.99902299999999999</v>
      </c>
      <c r="J19" s="23">
        <f t="shared" si="7"/>
        <v>9.7700000000000564E-4</v>
      </c>
      <c r="K19" s="23">
        <f t="shared" si="0"/>
        <v>7.9206757934625598</v>
      </c>
      <c r="L19" s="23">
        <f t="shared" si="1"/>
        <v>3.5182804831878522E-2</v>
      </c>
      <c r="M19" s="23">
        <f t="shared" si="2"/>
        <v>351828.04831878521</v>
      </c>
      <c r="N19" s="23">
        <f t="shared" si="3"/>
        <v>248432.28994229902</v>
      </c>
      <c r="O19" s="23">
        <f t="shared" si="4"/>
        <v>734254.31911423244</v>
      </c>
      <c r="P19" s="23">
        <f t="shared" si="8"/>
        <v>133993.98085314827</v>
      </c>
      <c r="Q19" s="23">
        <f t="shared" si="9"/>
        <v>9</v>
      </c>
      <c r="R19" s="23">
        <f t="shared" si="10"/>
        <v>-133993.98085314827</v>
      </c>
      <c r="S19" s="23">
        <f t="shared" si="5"/>
        <v>25865.052203878906</v>
      </c>
    </row>
    <row r="20" spans="1:19" x14ac:dyDescent="0.2">
      <c r="A20" s="1">
        <v>11</v>
      </c>
      <c r="B20" s="2">
        <v>3.4099999999999999E-4</v>
      </c>
      <c r="C20" s="3">
        <f t="shared" si="11"/>
        <v>0.99965899999999996</v>
      </c>
      <c r="D20" s="14"/>
      <c r="E20" s="14"/>
      <c r="F20" s="24">
        <v>10</v>
      </c>
      <c r="G20" s="23">
        <f t="shared" si="12"/>
        <v>31</v>
      </c>
      <c r="H20" s="23">
        <f t="shared" si="13"/>
        <v>30</v>
      </c>
      <c r="I20" s="23">
        <f t="shared" si="6"/>
        <v>0.99899499999999997</v>
      </c>
      <c r="J20" s="23">
        <f t="shared" si="7"/>
        <v>1.0050000000000336E-3</v>
      </c>
      <c r="K20" s="23">
        <f t="shared" si="0"/>
        <v>7.829398997223934</v>
      </c>
      <c r="L20" s="23">
        <f t="shared" si="1"/>
        <v>3.6352289308445584E-2</v>
      </c>
      <c r="M20" s="23">
        <f t="shared" si="2"/>
        <v>363522.89308445586</v>
      </c>
      <c r="N20" s="23">
        <f t="shared" si="3"/>
        <v>245987.80340953314</v>
      </c>
      <c r="O20" s="23">
        <f t="shared" si="4"/>
        <v>725792.87167960359</v>
      </c>
      <c r="P20" s="23">
        <f t="shared" si="8"/>
        <v>116282.17518561461</v>
      </c>
      <c r="Q20" s="23">
        <f t="shared" si="9"/>
        <v>10</v>
      </c>
      <c r="R20" s="23">
        <f t="shared" si="10"/>
        <v>-116282.17518561461</v>
      </c>
      <c r="S20" s="23">
        <f t="shared" si="5"/>
        <v>25584.035567521583</v>
      </c>
    </row>
    <row r="21" spans="1:19" x14ac:dyDescent="0.2">
      <c r="A21" s="1">
        <v>12</v>
      </c>
      <c r="B21" s="2">
        <v>4.2900000000000002E-4</v>
      </c>
      <c r="C21" s="3">
        <f t="shared" si="11"/>
        <v>0.99957099999999999</v>
      </c>
      <c r="D21" s="14"/>
      <c r="E21" s="14"/>
      <c r="F21" s="24">
        <v>11</v>
      </c>
      <c r="G21" s="23">
        <f t="shared" si="12"/>
        <v>32</v>
      </c>
      <c r="H21" s="23">
        <f t="shared" si="13"/>
        <v>29</v>
      </c>
      <c r="I21" s="23">
        <f t="shared" si="6"/>
        <v>0.99895800000000001</v>
      </c>
      <c r="J21" s="23">
        <f t="shared" si="7"/>
        <v>1.0419999999999874E-3</v>
      </c>
      <c r="K21" s="23">
        <f t="shared" si="0"/>
        <v>7.7327677019311443</v>
      </c>
      <c r="L21" s="23">
        <f t="shared" si="1"/>
        <v>3.7566180678534219E-2</v>
      </c>
      <c r="M21" s="23">
        <f t="shared" si="2"/>
        <v>375661.80678534217</v>
      </c>
      <c r="N21" s="23">
        <f t="shared" si="3"/>
        <v>243399.91788198447</v>
      </c>
      <c r="O21" s="23">
        <f t="shared" si="4"/>
        <v>716835.05699554645</v>
      </c>
      <c r="P21" s="23">
        <f t="shared" si="8"/>
        <v>97773.332328219782</v>
      </c>
      <c r="Q21" s="23">
        <f t="shared" si="9"/>
        <v>11</v>
      </c>
      <c r="R21" s="23">
        <f t="shared" si="10"/>
        <v>-97773.332328219782</v>
      </c>
      <c r="S21" s="23">
        <f t="shared" si="5"/>
        <v>25212.692155192737</v>
      </c>
    </row>
    <row r="22" spans="1:19" x14ac:dyDescent="0.2">
      <c r="A22" s="1">
        <v>13</v>
      </c>
      <c r="B22" s="2">
        <v>5.22E-4</v>
      </c>
      <c r="C22" s="3">
        <f t="shared" si="11"/>
        <v>0.99947799999999998</v>
      </c>
      <c r="D22" s="18"/>
      <c r="E22" s="14"/>
      <c r="F22" s="23">
        <v>12</v>
      </c>
      <c r="G22" s="23">
        <f t="shared" si="12"/>
        <v>33</v>
      </c>
      <c r="H22" s="23">
        <f t="shared" si="13"/>
        <v>28</v>
      </c>
      <c r="I22" s="23">
        <f t="shared" si="6"/>
        <v>0.99891399999999997</v>
      </c>
      <c r="J22" s="23">
        <f t="shared" si="7"/>
        <v>1.0860000000000314E-3</v>
      </c>
      <c r="K22" s="23">
        <f t="shared" si="0"/>
        <v>7.6305180972376681</v>
      </c>
      <c r="L22" s="23">
        <f t="shared" si="1"/>
        <v>3.8818600500968296E-2</v>
      </c>
      <c r="M22" s="23">
        <f t="shared" si="2"/>
        <v>388186.00500968297</v>
      </c>
      <c r="N22" s="23">
        <f t="shared" si="3"/>
        <v>240661.56824709591</v>
      </c>
      <c r="O22" s="23">
        <f t="shared" si="4"/>
        <v>707356.4195873756</v>
      </c>
      <c r="P22" s="23">
        <f t="shared" si="8"/>
        <v>78508.846330596716</v>
      </c>
      <c r="Q22" s="23">
        <f t="shared" si="9"/>
        <v>12</v>
      </c>
      <c r="R22" s="23">
        <f t="shared" si="10"/>
        <v>-78508.846330596716</v>
      </c>
      <c r="S22" s="23">
        <f t="shared" si="5"/>
        <v>24771.09458377392</v>
      </c>
    </row>
    <row r="23" spans="1:19" x14ac:dyDescent="0.2">
      <c r="A23" s="1">
        <v>14</v>
      </c>
      <c r="B23" s="2">
        <v>6.1399999999999996E-4</v>
      </c>
      <c r="C23" s="3">
        <f t="shared" si="11"/>
        <v>0.999386</v>
      </c>
      <c r="D23" s="14"/>
      <c r="E23" s="14"/>
      <c r="F23" s="24">
        <v>13</v>
      </c>
      <c r="G23" s="23">
        <f t="shared" si="12"/>
        <v>34</v>
      </c>
      <c r="H23" s="23">
        <f t="shared" si="13"/>
        <v>27</v>
      </c>
      <c r="I23" s="23">
        <f t="shared" si="6"/>
        <v>0.99885999999999997</v>
      </c>
      <c r="J23" s="23">
        <f t="shared" si="7"/>
        <v>1.1400000000000299E-3</v>
      </c>
      <c r="K23" s="23">
        <f t="shared" si="0"/>
        <v>7.522351790449691</v>
      </c>
      <c r="L23" s="23">
        <f t="shared" si="1"/>
        <v>4.0105270855175089E-2</v>
      </c>
      <c r="M23" s="23">
        <f t="shared" si="2"/>
        <v>401052.70855175087</v>
      </c>
      <c r="N23" s="23">
        <f t="shared" si="3"/>
        <v>237764.7632414625</v>
      </c>
      <c r="O23" s="23">
        <f t="shared" si="4"/>
        <v>697329.29816330993</v>
      </c>
      <c r="P23" s="23">
        <f t="shared" si="8"/>
        <v>58511.826370096533</v>
      </c>
      <c r="Q23" s="23">
        <f t="shared" si="9"/>
        <v>13</v>
      </c>
      <c r="R23" s="23">
        <f t="shared" si="10"/>
        <v>-58511.826370096533</v>
      </c>
      <c r="S23" s="23">
        <f t="shared" si="5"/>
        <v>24229.133927942363</v>
      </c>
    </row>
    <row r="24" spans="1:19" x14ac:dyDescent="0.2">
      <c r="A24" s="1">
        <v>15</v>
      </c>
      <c r="B24" s="2">
        <v>6.9800000000000005E-4</v>
      </c>
      <c r="C24" s="3">
        <f t="shared" si="11"/>
        <v>0.99930200000000002</v>
      </c>
      <c r="D24" s="14"/>
      <c r="E24" s="14"/>
      <c r="F24" s="24">
        <v>14</v>
      </c>
      <c r="G24" s="23">
        <f t="shared" si="12"/>
        <v>35</v>
      </c>
      <c r="H24" s="23">
        <f t="shared" si="13"/>
        <v>26</v>
      </c>
      <c r="I24" s="23">
        <f t="shared" si="6"/>
        <v>0.99879799999999996</v>
      </c>
      <c r="J24" s="23">
        <f t="shared" si="7"/>
        <v>1.2020000000000364E-3</v>
      </c>
      <c r="K24" s="23">
        <f t="shared" si="0"/>
        <v>7.4079713185131117</v>
      </c>
      <c r="L24" s="23">
        <f t="shared" si="1"/>
        <v>4.1418804543665352E-2</v>
      </c>
      <c r="M24" s="23">
        <f t="shared" si="2"/>
        <v>414188.04543665354</v>
      </c>
      <c r="N24" s="23">
        <f t="shared" si="3"/>
        <v>234701.5364983874</v>
      </c>
      <c r="O24" s="23">
        <f t="shared" si="4"/>
        <v>686726.11761007039</v>
      </c>
      <c r="P24" s="23">
        <f t="shared" si="8"/>
        <v>37836.535675029503</v>
      </c>
      <c r="Q24" s="23">
        <f t="shared" si="9"/>
        <v>14</v>
      </c>
      <c r="R24" s="23">
        <f t="shared" si="10"/>
        <v>-37836.535675029503</v>
      </c>
      <c r="S24" s="23">
        <f t="shared" si="5"/>
        <v>23606.882804580273</v>
      </c>
    </row>
    <row r="25" spans="1:19" x14ac:dyDescent="0.2">
      <c r="A25" s="1">
        <v>16</v>
      </c>
      <c r="B25" s="2">
        <v>7.6999999999999996E-4</v>
      </c>
      <c r="C25" s="3">
        <f t="shared" si="11"/>
        <v>0.99922999999999995</v>
      </c>
      <c r="D25" s="14"/>
      <c r="E25" s="14"/>
      <c r="F25" s="23">
        <v>15</v>
      </c>
      <c r="G25" s="23">
        <f t="shared" si="12"/>
        <v>36</v>
      </c>
      <c r="H25" s="23">
        <f t="shared" si="13"/>
        <v>25</v>
      </c>
      <c r="I25" s="23">
        <f t="shared" si="6"/>
        <v>0.99872499999999997</v>
      </c>
      <c r="J25" s="23">
        <f t="shared" si="7"/>
        <v>1.2750000000000261E-3</v>
      </c>
      <c r="K25" s="23">
        <f t="shared" si="0"/>
        <v>7.2870419553876085</v>
      </c>
      <c r="L25" s="23">
        <f t="shared" si="1"/>
        <v>4.2753322309701511E-2</v>
      </c>
      <c r="M25" s="23">
        <f t="shared" si="2"/>
        <v>427533.22309701511</v>
      </c>
      <c r="N25" s="23">
        <f t="shared" si="3"/>
        <v>231462.92371005693</v>
      </c>
      <c r="O25" s="23">
        <f t="shared" si="4"/>
        <v>675515.84849945724</v>
      </c>
      <c r="P25" s="23">
        <f t="shared" si="8"/>
        <v>16519.70169238525</v>
      </c>
      <c r="Q25" s="23">
        <f t="shared" si="9"/>
        <v>15</v>
      </c>
      <c r="R25" s="23">
        <f t="shared" si="10"/>
        <v>-16519.70169238525</v>
      </c>
      <c r="S25" s="23">
        <f t="shared" si="5"/>
        <v>22874.232288363419</v>
      </c>
    </row>
    <row r="26" spans="1:19" x14ac:dyDescent="0.2">
      <c r="A26" s="1">
        <v>17</v>
      </c>
      <c r="B26" s="2">
        <v>8.2899999999999998E-4</v>
      </c>
      <c r="C26" s="3">
        <f t="shared" si="11"/>
        <v>0.99917100000000003</v>
      </c>
      <c r="D26" s="13"/>
      <c r="E26" s="14"/>
      <c r="F26" s="24">
        <v>16</v>
      </c>
      <c r="G26" s="23">
        <f t="shared" si="12"/>
        <v>37</v>
      </c>
      <c r="H26" s="23">
        <f t="shared" si="13"/>
        <v>24</v>
      </c>
      <c r="I26" s="23">
        <f t="shared" si="6"/>
        <v>0.99864200000000003</v>
      </c>
      <c r="J26" s="23">
        <f t="shared" si="7"/>
        <v>1.3579999999999703E-3</v>
      </c>
      <c r="K26" s="23">
        <f t="shared" si="0"/>
        <v>7.1592258189633773</v>
      </c>
      <c r="L26" s="23">
        <f t="shared" si="1"/>
        <v>4.4099748828039333E-2</v>
      </c>
      <c r="M26" s="23">
        <f t="shared" si="2"/>
        <v>440997.4882803933</v>
      </c>
      <c r="N26" s="23">
        <f t="shared" si="3"/>
        <v>228039.87604586885</v>
      </c>
      <c r="O26" s="23">
        <f t="shared" si="4"/>
        <v>663667.16883257264</v>
      </c>
      <c r="P26" s="23">
        <f t="shared" si="8"/>
        <v>-5370.1954936895054</v>
      </c>
      <c r="Q26" s="23">
        <f t="shared" si="9"/>
        <v>16</v>
      </c>
      <c r="R26" s="23">
        <f t="shared" si="10"/>
        <v>5370.1954936895054</v>
      </c>
      <c r="S26" s="23">
        <f t="shared" si="5"/>
        <v>22041.218687734123</v>
      </c>
    </row>
    <row r="27" spans="1:19" x14ac:dyDescent="0.2">
      <c r="A27" s="1">
        <v>18</v>
      </c>
      <c r="B27" s="2">
        <v>8.7399999999999999E-4</v>
      </c>
      <c r="C27" s="3">
        <f t="shared" si="11"/>
        <v>0.99912599999999996</v>
      </c>
      <c r="D27" s="13"/>
      <c r="E27" s="14"/>
      <c r="F27" s="24">
        <v>17</v>
      </c>
      <c r="G27" s="23">
        <f t="shared" si="12"/>
        <v>38</v>
      </c>
      <c r="H27" s="23">
        <f t="shared" si="13"/>
        <v>23</v>
      </c>
      <c r="I27" s="23">
        <f t="shared" si="6"/>
        <v>0.99854699999999996</v>
      </c>
      <c r="J27" s="23">
        <f t="shared" si="7"/>
        <v>1.4530000000000376E-3</v>
      </c>
      <c r="K27" s="23">
        <f t="shared" si="0"/>
        <v>7.0241514991703866</v>
      </c>
      <c r="L27" s="23">
        <f t="shared" si="1"/>
        <v>4.5449454116411818E-2</v>
      </c>
      <c r="M27" s="23">
        <f t="shared" si="2"/>
        <v>454494.54116411816</v>
      </c>
      <c r="N27" s="23">
        <f t="shared" si="3"/>
        <v>224422.44676194366</v>
      </c>
      <c r="O27" s="23">
        <f t="shared" si="4"/>
        <v>651145.64853612531</v>
      </c>
      <c r="P27" s="23">
        <f t="shared" si="8"/>
        <v>-27771.339389936533</v>
      </c>
      <c r="Q27" s="23">
        <f t="shared" si="9"/>
        <v>17</v>
      </c>
      <c r="R27" s="23">
        <f t="shared" si="10"/>
        <v>27771.339389936533</v>
      </c>
      <c r="S27" s="23">
        <f t="shared" si="5"/>
        <v>21087.769385807307</v>
      </c>
    </row>
    <row r="28" spans="1:19" x14ac:dyDescent="0.2">
      <c r="A28" s="1">
        <v>19</v>
      </c>
      <c r="B28" s="2">
        <v>9.0499999999999999E-4</v>
      </c>
      <c r="C28" s="3">
        <f t="shared" si="11"/>
        <v>0.99909499999999996</v>
      </c>
      <c r="D28" s="13"/>
      <c r="E28" s="14"/>
      <c r="F28" s="23">
        <v>18</v>
      </c>
      <c r="G28" s="23">
        <f t="shared" si="12"/>
        <v>39</v>
      </c>
      <c r="H28" s="23">
        <f t="shared" si="13"/>
        <v>22</v>
      </c>
      <c r="I28" s="23">
        <f t="shared" si="6"/>
        <v>0.99843999999999999</v>
      </c>
      <c r="J28" s="23">
        <f t="shared" si="7"/>
        <v>1.5600000000000058E-3</v>
      </c>
      <c r="K28" s="23">
        <f t="shared" si="0"/>
        <v>6.8814326440858</v>
      </c>
      <c r="L28" s="23">
        <f t="shared" si="1"/>
        <v>4.67914092810819E-2</v>
      </c>
      <c r="M28" s="23">
        <f t="shared" si="2"/>
        <v>467914.09281081898</v>
      </c>
      <c r="N28" s="23">
        <f t="shared" si="3"/>
        <v>220600.28895620766</v>
      </c>
      <c r="O28" s="23">
        <f t="shared" si="4"/>
        <v>637915.47241259459</v>
      </c>
      <c r="P28" s="23">
        <f t="shared" si="8"/>
        <v>-50598.90935443202</v>
      </c>
      <c r="Q28" s="23">
        <f t="shared" si="9"/>
        <v>18</v>
      </c>
      <c r="R28" s="23">
        <f t="shared" si="10"/>
        <v>50598.90935443202</v>
      </c>
      <c r="S28" s="23">
        <f t="shared" si="5"/>
        <v>20013.88438258582</v>
      </c>
    </row>
    <row r="29" spans="1:19" x14ac:dyDescent="0.2">
      <c r="A29" s="1">
        <v>20</v>
      </c>
      <c r="B29" s="2">
        <v>9.2400000000000002E-4</v>
      </c>
      <c r="C29" s="3">
        <f t="shared" si="11"/>
        <v>0.99907599999999996</v>
      </c>
      <c r="D29" s="18"/>
      <c r="E29" s="14"/>
      <c r="F29" s="24">
        <v>19</v>
      </c>
      <c r="G29" s="23">
        <f t="shared" si="12"/>
        <v>40</v>
      </c>
      <c r="H29" s="23">
        <f t="shared" si="13"/>
        <v>21</v>
      </c>
      <c r="I29" s="23">
        <f t="shared" si="6"/>
        <v>0.99831999999999999</v>
      </c>
      <c r="J29" s="23">
        <f t="shared" si="7"/>
        <v>1.6800000000000148E-3</v>
      </c>
      <c r="K29" s="23">
        <f t="shared" si="0"/>
        <v>6.7306517527986474</v>
      </c>
      <c r="L29" s="23">
        <f t="shared" si="1"/>
        <v>4.8113951602446622E-2</v>
      </c>
      <c r="M29" s="23">
        <f t="shared" si="2"/>
        <v>481139.5160244662</v>
      </c>
      <c r="N29" s="23">
        <f t="shared" si="3"/>
        <v>216562.2215246307</v>
      </c>
      <c r="O29" s="23">
        <f t="shared" si="4"/>
        <v>623937.93772308459</v>
      </c>
      <c r="P29" s="23">
        <f t="shared" si="8"/>
        <v>-73763.799826012342</v>
      </c>
      <c r="Q29" s="23">
        <f t="shared" si="9"/>
        <v>19</v>
      </c>
      <c r="R29" s="23">
        <f t="shared" si="10"/>
        <v>73763.799826012342</v>
      </c>
      <c r="S29" s="23">
        <f t="shared" si="5"/>
        <v>18809.527369626594</v>
      </c>
    </row>
    <row r="30" spans="1:19" x14ac:dyDescent="0.2">
      <c r="A30" s="1">
        <v>21</v>
      </c>
      <c r="B30" s="2">
        <v>9.3400000000000004E-4</v>
      </c>
      <c r="C30" s="3">
        <f t="shared" si="11"/>
        <v>0.99906600000000001</v>
      </c>
      <c r="D30" s="13"/>
      <c r="E30" s="14"/>
      <c r="F30" s="24">
        <v>20</v>
      </c>
      <c r="G30" s="23">
        <f t="shared" si="12"/>
        <v>41</v>
      </c>
      <c r="H30" s="23">
        <f t="shared" si="13"/>
        <v>20</v>
      </c>
      <c r="I30" s="23">
        <f t="shared" si="6"/>
        <v>0.99818499999999999</v>
      </c>
      <c r="J30" s="23">
        <f t="shared" si="7"/>
        <v>1.815000000000011E-3</v>
      </c>
      <c r="K30" s="23">
        <f t="shared" si="0"/>
        <v>6.5713640829592714</v>
      </c>
      <c r="L30" s="23">
        <f t="shared" si="1"/>
        <v>4.9403787060855645E-2</v>
      </c>
      <c r="M30" s="23">
        <f t="shared" si="2"/>
        <v>494037.87060855643</v>
      </c>
      <c r="N30" s="23">
        <f t="shared" si="3"/>
        <v>212296.33380942143</v>
      </c>
      <c r="O30" s="23">
        <f t="shared" si="4"/>
        <v>609171.81642094313</v>
      </c>
      <c r="P30" s="23">
        <f t="shared" si="8"/>
        <v>-97162.387997034704</v>
      </c>
      <c r="Q30" s="23">
        <f t="shared" si="9"/>
        <v>20</v>
      </c>
      <c r="R30" s="23">
        <f t="shared" si="10"/>
        <v>97162.387997034704</v>
      </c>
      <c r="S30" s="23">
        <f t="shared" si="5"/>
        <v>17454.625730047992</v>
      </c>
    </row>
    <row r="31" spans="1:19" x14ac:dyDescent="0.2">
      <c r="A31" s="1">
        <v>22</v>
      </c>
      <c r="B31" s="2">
        <v>9.3700000000000001E-4</v>
      </c>
      <c r="C31" s="3">
        <f t="shared" si="11"/>
        <v>0.99906300000000003</v>
      </c>
      <c r="D31" s="13"/>
      <c r="E31" s="14"/>
      <c r="F31" s="23">
        <v>21</v>
      </c>
      <c r="G31" s="23">
        <f t="shared" si="12"/>
        <v>42</v>
      </c>
      <c r="H31" s="23">
        <f t="shared" si="13"/>
        <v>19</v>
      </c>
      <c r="I31" s="23">
        <f t="shared" si="6"/>
        <v>0.998031</v>
      </c>
      <c r="J31" s="23">
        <f t="shared" si="7"/>
        <v>1.9689999999999985E-3</v>
      </c>
      <c r="K31" s="23">
        <f t="shared" si="0"/>
        <v>6.4031008893843939</v>
      </c>
      <c r="L31" s="23">
        <f t="shared" si="1"/>
        <v>5.0644934841243834E-2</v>
      </c>
      <c r="M31" s="23">
        <f t="shared" si="2"/>
        <v>506449.34841243835</v>
      </c>
      <c r="N31" s="23">
        <f t="shared" si="3"/>
        <v>207790.07233220374</v>
      </c>
      <c r="O31" s="23">
        <f t="shared" si="4"/>
        <v>593573.6553735889</v>
      </c>
      <c r="P31" s="23">
        <f t="shared" si="8"/>
        <v>-120665.76537105325</v>
      </c>
      <c r="Q31" s="23">
        <f t="shared" si="9"/>
        <v>21</v>
      </c>
      <c r="R31" s="23">
        <f t="shared" si="10"/>
        <v>120665.76537105325</v>
      </c>
      <c r="S31" s="23">
        <f t="shared" si="5"/>
        <v>15909.034230083547</v>
      </c>
    </row>
    <row r="32" spans="1:19" x14ac:dyDescent="0.2">
      <c r="A32" s="1">
        <v>23</v>
      </c>
      <c r="B32" s="2">
        <v>9.3599999999999998E-4</v>
      </c>
      <c r="C32" s="3">
        <f t="shared" si="11"/>
        <v>0.99906399999999995</v>
      </c>
      <c r="D32" s="18"/>
      <c r="E32" s="14"/>
      <c r="F32" s="24">
        <v>22</v>
      </c>
      <c r="G32" s="23">
        <f t="shared" si="12"/>
        <v>43</v>
      </c>
      <c r="H32" s="23">
        <f t="shared" si="13"/>
        <v>18</v>
      </c>
      <c r="I32" s="23">
        <f t="shared" si="6"/>
        <v>0.99785599999999997</v>
      </c>
      <c r="J32" s="23">
        <f t="shared" si="7"/>
        <v>2.1440000000000348E-3</v>
      </c>
      <c r="K32" s="23">
        <f t="shared" si="0"/>
        <v>6.2253780454522865</v>
      </c>
      <c r="L32" s="23">
        <f t="shared" si="1"/>
        <v>5.1816657931184971E-2</v>
      </c>
      <c r="M32" s="23">
        <f t="shared" si="2"/>
        <v>518166.57931184972</v>
      </c>
      <c r="N32" s="23">
        <f t="shared" si="3"/>
        <v>203030.47168385139</v>
      </c>
      <c r="O32" s="23">
        <f t="shared" si="4"/>
        <v>577098.57557419618</v>
      </c>
      <c r="P32" s="23">
        <f t="shared" si="8"/>
        <v>-144098.47542150493</v>
      </c>
      <c r="Q32" s="23">
        <f t="shared" si="9"/>
        <v>22</v>
      </c>
      <c r="R32" s="23">
        <f t="shared" si="10"/>
        <v>144098.47542150493</v>
      </c>
      <c r="S32" s="23">
        <f t="shared" si="5"/>
        <v>14152.680252851365</v>
      </c>
    </row>
    <row r="33" spans="1:19" x14ac:dyDescent="0.2">
      <c r="A33" s="1">
        <v>24</v>
      </c>
      <c r="B33" s="2">
        <v>9.3300000000000002E-4</v>
      </c>
      <c r="C33" s="3">
        <f t="shared" si="11"/>
        <v>0.99906700000000004</v>
      </c>
      <c r="D33" s="13"/>
      <c r="E33" s="14"/>
      <c r="F33" s="24">
        <v>23</v>
      </c>
      <c r="G33" s="23">
        <f t="shared" si="12"/>
        <v>44</v>
      </c>
      <c r="H33" s="23">
        <f t="shared" si="13"/>
        <v>17</v>
      </c>
      <c r="I33" s="23">
        <f t="shared" si="6"/>
        <v>0.99765499999999996</v>
      </c>
      <c r="J33" s="23">
        <f t="shared" si="7"/>
        <v>2.3450000000000415E-3</v>
      </c>
      <c r="K33" s="23">
        <f t="shared" si="0"/>
        <v>6.0376788449563437</v>
      </c>
      <c r="L33" s="23">
        <f t="shared" si="1"/>
        <v>5.2895064425183637E-2</v>
      </c>
      <c r="M33" s="23">
        <f t="shared" si="2"/>
        <v>528950.64425183635</v>
      </c>
      <c r="N33" s="23">
        <f t="shared" si="3"/>
        <v>198003.69394042864</v>
      </c>
      <c r="O33" s="23">
        <f t="shared" si="4"/>
        <v>559698.67785685929</v>
      </c>
      <c r="P33" s="23">
        <f t="shared" si="8"/>
        <v>-167255.66033540573</v>
      </c>
      <c r="Q33" s="23">
        <f t="shared" si="9"/>
        <v>23</v>
      </c>
      <c r="R33" s="23">
        <f t="shared" si="10"/>
        <v>167255.66033540573</v>
      </c>
      <c r="S33" s="23">
        <f t="shared" si="5"/>
        <v>12135.382256144629</v>
      </c>
    </row>
    <row r="34" spans="1:19" x14ac:dyDescent="0.2">
      <c r="A34" s="1">
        <v>25</v>
      </c>
      <c r="B34" s="2">
        <v>9.3099999999999997E-4</v>
      </c>
      <c r="C34" s="3">
        <f t="shared" si="11"/>
        <v>0.99906899999999998</v>
      </c>
      <c r="D34" s="19"/>
      <c r="E34" s="14"/>
      <c r="F34" s="23">
        <v>24</v>
      </c>
      <c r="G34" s="23">
        <f t="shared" si="12"/>
        <v>45</v>
      </c>
      <c r="H34" s="23">
        <f t="shared" si="13"/>
        <v>16</v>
      </c>
      <c r="I34" s="23">
        <f t="shared" si="6"/>
        <v>0.997421</v>
      </c>
      <c r="J34" s="23">
        <f t="shared" si="7"/>
        <v>2.578999999999998E-3</v>
      </c>
      <c r="K34" s="23">
        <f t="shared" si="0"/>
        <v>5.839466457830671</v>
      </c>
      <c r="L34" s="23">
        <f t="shared" si="1"/>
        <v>5.3850046650089078E-2</v>
      </c>
      <c r="M34" s="23">
        <f t="shared" si="2"/>
        <v>538500.46650089079</v>
      </c>
      <c r="N34" s="23">
        <f t="shared" si="3"/>
        <v>192695.3622403394</v>
      </c>
      <c r="O34" s="23">
        <f t="shared" si="4"/>
        <v>541324.19755442243</v>
      </c>
      <c r="P34" s="23">
        <f t="shared" si="8"/>
        <v>-189871.63118680776</v>
      </c>
      <c r="Q34" s="23">
        <f t="shared" si="9"/>
        <v>24</v>
      </c>
      <c r="R34" s="23">
        <f t="shared" si="10"/>
        <v>189871.63118680776</v>
      </c>
      <c r="S34" s="23">
        <f t="shared" si="5"/>
        <v>9786.8860808750323</v>
      </c>
    </row>
    <row r="35" spans="1:19" x14ac:dyDescent="0.2">
      <c r="A35" s="1">
        <v>26</v>
      </c>
      <c r="B35" s="2">
        <v>9.3099999999999997E-4</v>
      </c>
      <c r="C35" s="3">
        <f t="shared" si="11"/>
        <v>0.99906899999999998</v>
      </c>
      <c r="D35" s="13"/>
      <c r="E35" s="14"/>
      <c r="F35" s="24">
        <v>25</v>
      </c>
      <c r="G35" s="23">
        <f t="shared" si="12"/>
        <v>46</v>
      </c>
      <c r="H35" s="23">
        <f t="shared" si="13"/>
        <v>15</v>
      </c>
      <c r="I35" s="23">
        <f t="shared" si="6"/>
        <v>0.99714899999999995</v>
      </c>
      <c r="J35" s="23">
        <f t="shared" si="7"/>
        <v>2.8510000000000479E-3</v>
      </c>
      <c r="K35" s="23">
        <f t="shared" si="0"/>
        <v>5.6301880335724279</v>
      </c>
      <c r="L35" s="23">
        <f t="shared" si="1"/>
        <v>5.4642973678210534E-2</v>
      </c>
      <c r="M35" s="23">
        <f t="shared" si="2"/>
        <v>546429.73678210529</v>
      </c>
      <c r="N35" s="23">
        <f t="shared" si="3"/>
        <v>187090.67067820003</v>
      </c>
      <c r="O35" s="23">
        <f t="shared" si="4"/>
        <v>521923.88488970452</v>
      </c>
      <c r="P35" s="23">
        <f t="shared" si="8"/>
        <v>-211596.52257060085</v>
      </c>
      <c r="Q35" s="23">
        <f t="shared" si="9"/>
        <v>25</v>
      </c>
      <c r="R35" s="23">
        <f t="shared" si="10"/>
        <v>211596.52257060085</v>
      </c>
      <c r="S35" s="23">
        <f t="shared" si="5"/>
        <v>7057.0101848337217</v>
      </c>
    </row>
    <row r="36" spans="1:19" x14ac:dyDescent="0.2">
      <c r="A36" s="1">
        <v>27</v>
      </c>
      <c r="B36" s="2">
        <v>9.3400000000000004E-4</v>
      </c>
      <c r="C36" s="3">
        <f t="shared" si="11"/>
        <v>0.99906600000000001</v>
      </c>
      <c r="F36" s="24">
        <v>26</v>
      </c>
      <c r="G36" s="23">
        <f t="shared" si="12"/>
        <v>47</v>
      </c>
      <c r="H36" s="23">
        <f t="shared" si="13"/>
        <v>14</v>
      </c>
      <c r="I36" s="23">
        <f t="shared" si="6"/>
        <v>0.99683200000000005</v>
      </c>
      <c r="J36" s="23">
        <f t="shared" si="7"/>
        <v>3.1679999999999486E-3</v>
      </c>
      <c r="K36" s="23">
        <f t="shared" si="0"/>
        <v>5.4092544333094734</v>
      </c>
      <c r="L36" s="23">
        <f t="shared" si="1"/>
        <v>5.5228007147280024E-2</v>
      </c>
      <c r="M36" s="23">
        <f t="shared" si="2"/>
        <v>552280.07147280022</v>
      </c>
      <c r="N36" s="23">
        <f t="shared" si="3"/>
        <v>181173.84150875409</v>
      </c>
      <c r="O36" s="23">
        <f t="shared" si="4"/>
        <v>501443.12611853715</v>
      </c>
      <c r="P36" s="23">
        <f t="shared" si="8"/>
        <v>-232010.78686301713</v>
      </c>
      <c r="Q36" s="23">
        <f t="shared" si="9"/>
        <v>26</v>
      </c>
      <c r="R36" s="23">
        <f t="shared" si="10"/>
        <v>232010.78686301713</v>
      </c>
      <c r="S36" s="23">
        <f t="shared" si="5"/>
        <v>3875.5004089347203</v>
      </c>
    </row>
    <row r="37" spans="1:19" x14ac:dyDescent="0.2">
      <c r="A37" s="1">
        <v>28</v>
      </c>
      <c r="B37" s="2">
        <v>9.4200000000000002E-4</v>
      </c>
      <c r="C37" s="3">
        <f t="shared" si="11"/>
        <v>0.999058</v>
      </c>
      <c r="F37" s="23">
        <v>27</v>
      </c>
      <c r="G37" s="23">
        <f t="shared" si="12"/>
        <v>48</v>
      </c>
      <c r="H37" s="23">
        <f t="shared" si="13"/>
        <v>13</v>
      </c>
      <c r="I37" s="23">
        <f t="shared" si="6"/>
        <v>0.99646400000000002</v>
      </c>
      <c r="J37" s="23">
        <f t="shared" si="7"/>
        <v>3.5359999999999836E-3</v>
      </c>
      <c r="K37" s="23">
        <f t="shared" si="0"/>
        <v>5.1760407296729785</v>
      </c>
      <c r="L37" s="23">
        <f t="shared" si="1"/>
        <v>5.55496689272785E-2</v>
      </c>
      <c r="M37" s="23">
        <f t="shared" si="2"/>
        <v>555496.68927278498</v>
      </c>
      <c r="N37" s="23">
        <f t="shared" si="3"/>
        <v>174928.13853397526</v>
      </c>
      <c r="O37" s="23">
        <f t="shared" si="4"/>
        <v>479823.98986843874</v>
      </c>
      <c r="P37" s="23">
        <f t="shared" si="8"/>
        <v>-250600.83793832146</v>
      </c>
      <c r="Q37" s="23">
        <f t="shared" si="9"/>
        <v>27</v>
      </c>
      <c r="R37" s="23">
        <f t="shared" si="10"/>
        <v>250600.83793832146</v>
      </c>
      <c r="S37" s="23">
        <f t="shared" si="5"/>
        <v>182.13890252640704</v>
      </c>
    </row>
    <row r="38" spans="1:19" x14ac:dyDescent="0.2">
      <c r="A38" s="1">
        <v>29</v>
      </c>
      <c r="B38" s="2">
        <v>9.5600000000000004E-4</v>
      </c>
      <c r="C38" s="3">
        <f t="shared" si="11"/>
        <v>0.99904400000000004</v>
      </c>
      <c r="F38" s="24">
        <v>28</v>
      </c>
      <c r="G38" s="23">
        <f t="shared" si="12"/>
        <v>49</v>
      </c>
      <c r="H38" s="23">
        <f t="shared" si="13"/>
        <v>12</v>
      </c>
      <c r="I38" s="23">
        <f t="shared" si="6"/>
        <v>0.99604199999999998</v>
      </c>
      <c r="J38" s="23">
        <f t="shared" si="7"/>
        <v>3.9580000000000171E-3</v>
      </c>
      <c r="K38" s="23">
        <f t="shared" si="0"/>
        <v>4.9298685218800582</v>
      </c>
      <c r="L38" s="23">
        <f t="shared" si="1"/>
        <v>5.5543049285187655E-2</v>
      </c>
      <c r="M38" s="23">
        <f t="shared" si="2"/>
        <v>555430.49285187654</v>
      </c>
      <c r="N38" s="23">
        <f t="shared" si="3"/>
        <v>168335.39348278131</v>
      </c>
      <c r="O38" s="23">
        <f t="shared" si="4"/>
        <v>457003.58772964339</v>
      </c>
      <c r="P38" s="23">
        <f t="shared" si="8"/>
        <v>-266762.29860501451</v>
      </c>
      <c r="Q38" s="23">
        <f t="shared" si="9"/>
        <v>28</v>
      </c>
      <c r="R38" s="23">
        <f t="shared" si="10"/>
        <v>266762.29860501451</v>
      </c>
      <c r="S38" s="23">
        <f t="shared" si="5"/>
        <v>-4053.1832597134635</v>
      </c>
    </row>
    <row r="39" spans="1:19" x14ac:dyDescent="0.2">
      <c r="A39" s="1">
        <v>30</v>
      </c>
      <c r="B39" s="2">
        <v>9.77E-4</v>
      </c>
      <c r="C39" s="3">
        <f t="shared" si="11"/>
        <v>0.99902299999999999</v>
      </c>
      <c r="F39" s="24">
        <v>29</v>
      </c>
      <c r="G39" s="23">
        <f t="shared" si="12"/>
        <v>50</v>
      </c>
      <c r="H39" s="23">
        <f t="shared" si="13"/>
        <v>11</v>
      </c>
      <c r="I39" s="23">
        <f t="shared" si="6"/>
        <v>0.995564</v>
      </c>
      <c r="J39" s="23">
        <f t="shared" si="7"/>
        <v>4.4359999999999955E-3</v>
      </c>
      <c r="K39" s="23">
        <f t="shared" si="0"/>
        <v>4.6699777384148415</v>
      </c>
      <c r="L39" s="23">
        <f t="shared" si="1"/>
        <v>5.5135859976084244E-2</v>
      </c>
      <c r="M39" s="23">
        <f t="shared" si="2"/>
        <v>551358.59976084239</v>
      </c>
      <c r="N39" s="23">
        <f t="shared" si="3"/>
        <v>161375.2508578164</v>
      </c>
      <c r="O39" s="23">
        <f t="shared" si="4"/>
        <v>432911.4603363194</v>
      </c>
      <c r="P39" s="23">
        <f t="shared" si="8"/>
        <v>-279822.39028233942</v>
      </c>
      <c r="Q39" s="23">
        <f t="shared" si="9"/>
        <v>29</v>
      </c>
      <c r="R39" s="23">
        <f t="shared" si="10"/>
        <v>279822.39028233942</v>
      </c>
      <c r="S39" s="23">
        <f t="shared" si="5"/>
        <v>-8850.5386946668732</v>
      </c>
    </row>
    <row r="40" spans="1:19" x14ac:dyDescent="0.2">
      <c r="A40" s="1">
        <v>31</v>
      </c>
      <c r="B40" s="2">
        <v>1.005E-3</v>
      </c>
      <c r="C40" s="3">
        <f t="shared" si="11"/>
        <v>0.99899499999999997</v>
      </c>
      <c r="F40" s="23">
        <v>30</v>
      </c>
      <c r="G40" s="23">
        <f t="shared" si="12"/>
        <v>51</v>
      </c>
      <c r="H40" s="23">
        <f t="shared" si="13"/>
        <v>10</v>
      </c>
      <c r="I40" s="23">
        <f t="shared" si="6"/>
        <v>0.995031</v>
      </c>
      <c r="J40" s="23">
        <f t="shared" si="7"/>
        <v>4.9690000000000012E-3</v>
      </c>
      <c r="K40" s="23">
        <f t="shared" si="0"/>
        <v>4.3955082104747314</v>
      </c>
      <c r="L40" s="23">
        <f t="shared" si="1"/>
        <v>5.4248658624306736E-2</v>
      </c>
      <c r="M40" s="23">
        <f t="shared" si="2"/>
        <v>542486.5862430674</v>
      </c>
      <c r="N40" s="23">
        <f t="shared" si="3"/>
        <v>154024.67445337982</v>
      </c>
      <c r="O40" s="23">
        <f t="shared" si="4"/>
        <v>407467.86920718796</v>
      </c>
      <c r="P40" s="23">
        <f t="shared" si="8"/>
        <v>-289043.39148925926</v>
      </c>
      <c r="Q40" s="23">
        <f t="shared" si="9"/>
        <v>30</v>
      </c>
      <c r="R40" s="23">
        <f t="shared" si="10"/>
        <v>289043.39148925926</v>
      </c>
      <c r="S40" s="23">
        <f t="shared" si="5"/>
        <v>-14199.891093893733</v>
      </c>
    </row>
    <row r="41" spans="1:19" x14ac:dyDescent="0.2">
      <c r="A41" s="1">
        <v>32</v>
      </c>
      <c r="B41" s="2">
        <v>1.042E-3</v>
      </c>
      <c r="C41" s="3">
        <f t="shared" si="11"/>
        <v>0.99895800000000001</v>
      </c>
      <c r="F41" s="24">
        <v>31</v>
      </c>
      <c r="G41" s="23">
        <f t="shared" si="12"/>
        <v>52</v>
      </c>
      <c r="H41" s="23">
        <f t="shared" si="13"/>
        <v>9</v>
      </c>
      <c r="I41" s="23">
        <f t="shared" si="6"/>
        <v>0.99444999999999995</v>
      </c>
      <c r="J41" s="23">
        <f t="shared" si="7"/>
        <v>5.5500000000000549E-3</v>
      </c>
      <c r="K41" s="23">
        <f t="shared" si="0"/>
        <v>4.1054721274377872</v>
      </c>
      <c r="L41" s="23">
        <f t="shared" si="1"/>
        <v>5.2796926067394029E-2</v>
      </c>
      <c r="M41" s="23">
        <f t="shared" si="2"/>
        <v>527969.2606739403</v>
      </c>
      <c r="N41" s="23">
        <f t="shared" si="3"/>
        <v>146257.20968449747</v>
      </c>
      <c r="O41" s="23">
        <f t="shared" si="4"/>
        <v>380581.2433406653</v>
      </c>
      <c r="P41" s="23">
        <f t="shared" si="8"/>
        <v>-293645.22701777244</v>
      </c>
      <c r="Q41" s="23">
        <f t="shared" si="9"/>
        <v>31</v>
      </c>
      <c r="R41" s="23">
        <f t="shared" ref="R41:R50" si="14">SUM(M41:N41)-O41</f>
        <v>293645.22701777244</v>
      </c>
      <c r="S41" s="23">
        <f t="shared" si="5"/>
        <v>-20030.986298304517</v>
      </c>
    </row>
    <row r="42" spans="1:19" x14ac:dyDescent="0.2">
      <c r="A42" s="1">
        <v>33</v>
      </c>
      <c r="B42" s="2">
        <v>1.0859999999999999E-3</v>
      </c>
      <c r="C42" s="3">
        <f t="shared" si="11"/>
        <v>0.99891399999999997</v>
      </c>
      <c r="F42" s="24">
        <v>32</v>
      </c>
      <c r="G42" s="23">
        <f t="shared" si="12"/>
        <v>53</v>
      </c>
      <c r="H42" s="23">
        <f t="shared" si="13"/>
        <v>8</v>
      </c>
      <c r="I42" s="23">
        <f t="shared" si="6"/>
        <v>0.99382599999999999</v>
      </c>
      <c r="J42" s="23">
        <f t="shared" si="7"/>
        <v>6.1740000000000128E-3</v>
      </c>
      <c r="K42" s="23">
        <f t="shared" si="0"/>
        <v>3.7987166659132066</v>
      </c>
      <c r="L42" s="23">
        <f t="shared" si="1"/>
        <v>5.0696105014266801E-2</v>
      </c>
      <c r="M42" s="23">
        <f t="shared" si="2"/>
        <v>506961.05014266801</v>
      </c>
      <c r="N42" s="23">
        <f t="shared" si="3"/>
        <v>138041.98275443679</v>
      </c>
      <c r="O42" s="23">
        <f t="shared" si="4"/>
        <v>352144.71489164012</v>
      </c>
      <c r="P42" s="23">
        <f t="shared" si="8"/>
        <v>-292858.31800546462</v>
      </c>
      <c r="Q42" s="23">
        <f t="shared" si="9"/>
        <v>32</v>
      </c>
      <c r="R42" s="23">
        <f t="shared" si="14"/>
        <v>292858.31800546462</v>
      </c>
      <c r="S42" s="23">
        <f t="shared" si="5"/>
        <v>-26293.642765691271</v>
      </c>
    </row>
    <row r="43" spans="1:19" x14ac:dyDescent="0.2">
      <c r="A43" s="1">
        <v>34</v>
      </c>
      <c r="B43" s="2">
        <v>1.14E-3</v>
      </c>
      <c r="C43" s="3">
        <f t="shared" si="11"/>
        <v>0.99885999999999997</v>
      </c>
      <c r="F43" s="23">
        <v>33</v>
      </c>
      <c r="G43" s="23">
        <f t="shared" si="12"/>
        <v>54</v>
      </c>
      <c r="H43" s="23">
        <f t="shared" si="13"/>
        <v>7</v>
      </c>
      <c r="I43" s="23">
        <f t="shared" si="6"/>
        <v>0.99316899999999997</v>
      </c>
      <c r="J43" s="23">
        <f t="shared" si="7"/>
        <v>6.8310000000000315E-3</v>
      </c>
      <c r="K43" s="23">
        <f t="shared" si="0"/>
        <v>3.4739209873774004</v>
      </c>
      <c r="L43" s="23">
        <f t="shared" si="1"/>
        <v>4.7859354972724408E-2</v>
      </c>
      <c r="M43" s="23">
        <f t="shared" si="2"/>
        <v>478593.54972724407</v>
      </c>
      <c r="N43" s="23">
        <f t="shared" si="3"/>
        <v>129343.6202483111</v>
      </c>
      <c r="O43" s="23">
        <f t="shared" si="4"/>
        <v>322035.84084942919</v>
      </c>
      <c r="P43" s="23">
        <f t="shared" si="8"/>
        <v>-285901.32912612596</v>
      </c>
      <c r="Q43" s="23">
        <f t="shared" si="9"/>
        <v>33</v>
      </c>
      <c r="R43" s="23">
        <f t="shared" si="14"/>
        <v>285901.32912612596</v>
      </c>
      <c r="S43" s="23">
        <f t="shared" si="5"/>
        <v>-32887.497411642456</v>
      </c>
    </row>
    <row r="44" spans="1:19" x14ac:dyDescent="0.2">
      <c r="A44" s="1">
        <v>35</v>
      </c>
      <c r="B44" s="2">
        <v>1.2019999999999999E-3</v>
      </c>
      <c r="C44" s="3">
        <f t="shared" si="11"/>
        <v>0.99879799999999996</v>
      </c>
      <c r="F44" s="24">
        <v>34</v>
      </c>
      <c r="G44" s="23">
        <f t="shared" si="12"/>
        <v>55</v>
      </c>
      <c r="H44" s="23">
        <f t="shared" si="13"/>
        <v>6</v>
      </c>
      <c r="I44" s="23">
        <f t="shared" si="6"/>
        <v>0.99248700000000001</v>
      </c>
      <c r="J44" s="23">
        <f t="shared" si="7"/>
        <v>7.5129999999999919E-3</v>
      </c>
      <c r="K44" s="23">
        <f t="shared" si="0"/>
        <v>3.1295676566157202</v>
      </c>
      <c r="L44" s="23">
        <f t="shared" si="1"/>
        <v>4.4201859171085538E-2</v>
      </c>
      <c r="M44" s="23">
        <f t="shared" si="2"/>
        <v>442018.59171085537</v>
      </c>
      <c r="N44" s="23">
        <f t="shared" si="3"/>
        <v>120121.48368953701</v>
      </c>
      <c r="O44" s="23">
        <f t="shared" si="4"/>
        <v>290113.95349963725</v>
      </c>
      <c r="P44" s="23">
        <f t="shared" si="8"/>
        <v>-272026.12190075516</v>
      </c>
      <c r="Q44" s="23">
        <f t="shared" si="9"/>
        <v>34</v>
      </c>
      <c r="R44" s="23">
        <f t="shared" si="14"/>
        <v>272026.12190075516</v>
      </c>
      <c r="S44" s="23">
        <f t="shared" si="5"/>
        <v>-39732.259768626449</v>
      </c>
    </row>
    <row r="45" spans="1:19" x14ac:dyDescent="0.2">
      <c r="A45" s="1">
        <v>36</v>
      </c>
      <c r="B45" s="2">
        <v>1.2750000000000001E-3</v>
      </c>
      <c r="C45" s="3">
        <f t="shared" si="11"/>
        <v>0.99872499999999997</v>
      </c>
      <c r="F45" s="24">
        <v>35</v>
      </c>
      <c r="G45" s="23">
        <f t="shared" si="12"/>
        <v>56</v>
      </c>
      <c r="H45" s="23">
        <f t="shared" si="13"/>
        <v>5</v>
      </c>
      <c r="I45" s="23">
        <f t="shared" si="6"/>
        <v>0.991788</v>
      </c>
      <c r="J45" s="23">
        <f t="shared" si="7"/>
        <v>8.2119999999999971E-3</v>
      </c>
      <c r="K45" s="23">
        <f t="shared" si="0"/>
        <v>2.7639405345823143</v>
      </c>
      <c r="L45" s="23">
        <f t="shared" si="1"/>
        <v>3.9638776851838545E-2</v>
      </c>
      <c r="M45" s="23">
        <f t="shared" si="2"/>
        <v>396387.76851838542</v>
      </c>
      <c r="N45" s="23">
        <f t="shared" si="3"/>
        <v>110329.61310845289</v>
      </c>
      <c r="O45" s="23">
        <f t="shared" si="4"/>
        <v>256219.96509022469</v>
      </c>
      <c r="P45" s="23">
        <f t="shared" si="8"/>
        <v>-250497.4165366136</v>
      </c>
      <c r="Q45" s="23">
        <f t="shared" si="9"/>
        <v>35</v>
      </c>
      <c r="R45" s="23">
        <f t="shared" si="14"/>
        <v>250497.4165366136</v>
      </c>
      <c r="S45" s="23">
        <f t="shared" si="5"/>
        <v>-46747.639369113022</v>
      </c>
    </row>
    <row r="46" spans="1:19" x14ac:dyDescent="0.2">
      <c r="A46" s="1">
        <v>37</v>
      </c>
      <c r="B46" s="2">
        <v>1.358E-3</v>
      </c>
      <c r="C46" s="3">
        <f t="shared" si="11"/>
        <v>0.99864200000000003</v>
      </c>
      <c r="F46" s="23">
        <v>36</v>
      </c>
      <c r="G46" s="23">
        <f t="shared" si="12"/>
        <v>57</v>
      </c>
      <c r="H46" s="23">
        <f t="shared" si="13"/>
        <v>4</v>
      </c>
      <c r="I46" s="23">
        <f t="shared" si="6"/>
        <v>0.99107500000000004</v>
      </c>
      <c r="J46" s="23">
        <f t="shared" si="7"/>
        <v>8.9249999999999607E-3</v>
      </c>
      <c r="K46" s="23">
        <f t="shared" si="0"/>
        <v>2.3751147422539765</v>
      </c>
      <c r="L46" s="23">
        <f t="shared" si="1"/>
        <v>3.4085009561467636E-2</v>
      </c>
      <c r="M46" s="23">
        <f t="shared" si="2"/>
        <v>340850.09561467636</v>
      </c>
      <c r="N46" s="23">
        <f t="shared" si="3"/>
        <v>99916.458263997149</v>
      </c>
      <c r="O46" s="23">
        <f t="shared" si="4"/>
        <v>220175.4374710366</v>
      </c>
      <c r="P46" s="23">
        <f t="shared" si="8"/>
        <v>-220591.11640763693</v>
      </c>
      <c r="Q46" s="23">
        <f t="shared" si="9"/>
        <v>36</v>
      </c>
      <c r="R46" s="23">
        <f t="shared" si="14"/>
        <v>220591.11640763693</v>
      </c>
      <c r="S46" s="23">
        <f t="shared" si="5"/>
        <v>-53903.527287778124</v>
      </c>
    </row>
    <row r="47" spans="1:19" x14ac:dyDescent="0.2">
      <c r="A47" s="1">
        <v>38</v>
      </c>
      <c r="B47" s="2">
        <v>1.4530000000000001E-3</v>
      </c>
      <c r="C47" s="3">
        <f t="shared" si="11"/>
        <v>0.99854699999999996</v>
      </c>
      <c r="F47" s="24">
        <v>37</v>
      </c>
      <c r="G47" s="23">
        <f t="shared" si="12"/>
        <v>58</v>
      </c>
      <c r="H47" s="23">
        <f t="shared" si="13"/>
        <v>3</v>
      </c>
      <c r="I47" s="23">
        <f t="shared" si="6"/>
        <v>0.99034900000000003</v>
      </c>
      <c r="J47" s="23">
        <f t="shared" si="7"/>
        <v>9.6509999999999652E-3</v>
      </c>
      <c r="K47" s="23">
        <f t="shared" si="0"/>
        <v>1.9609564968569975</v>
      </c>
      <c r="L47" s="23">
        <f t="shared" si="1"/>
        <v>2.745010229816687E-2</v>
      </c>
      <c r="M47" s="23">
        <f t="shared" si="2"/>
        <v>274501.02298166871</v>
      </c>
      <c r="N47" s="23">
        <f t="shared" si="3"/>
        <v>88824.87425769477</v>
      </c>
      <c r="O47" s="23">
        <f t="shared" si="4"/>
        <v>181782.56691187358</v>
      </c>
      <c r="P47" s="23">
        <f t="shared" si="8"/>
        <v>-181543.33032748988</v>
      </c>
      <c r="Q47" s="23">
        <f t="shared" si="9"/>
        <v>37</v>
      </c>
      <c r="R47" s="23">
        <f t="shared" si="14"/>
        <v>181543.33032748988</v>
      </c>
      <c r="S47" s="23">
        <f t="shared" si="5"/>
        <v>-61189.887216180592</v>
      </c>
    </row>
    <row r="48" spans="1:19" x14ac:dyDescent="0.2">
      <c r="A48" s="1">
        <v>39</v>
      </c>
      <c r="B48" s="2">
        <v>1.56E-3</v>
      </c>
      <c r="C48" s="3">
        <f t="shared" si="11"/>
        <v>0.99843999999999999</v>
      </c>
      <c r="F48" s="24">
        <v>38</v>
      </c>
      <c r="G48" s="23">
        <f t="shared" si="12"/>
        <v>59</v>
      </c>
      <c r="H48" s="23">
        <f t="shared" si="13"/>
        <v>2</v>
      </c>
      <c r="I48" s="23">
        <f t="shared" si="6"/>
        <v>0.98960700000000001</v>
      </c>
      <c r="J48" s="23">
        <f t="shared" si="7"/>
        <v>1.0392999999999986E-2</v>
      </c>
      <c r="K48" s="23">
        <f t="shared" si="0"/>
        <v>1.5191081325893705</v>
      </c>
      <c r="L48" s="23">
        <f t="shared" si="1"/>
        <v>1.9635611724813089E-2</v>
      </c>
      <c r="M48" s="23">
        <f t="shared" si="2"/>
        <v>196356.11724813087</v>
      </c>
      <c r="N48" s="23">
        <f t="shared" si="3"/>
        <v>76991.720373183372</v>
      </c>
      <c r="O48" s="23">
        <f t="shared" si="4"/>
        <v>140822.79550892892</v>
      </c>
      <c r="P48" s="23">
        <f t="shared" si="8"/>
        <v>-132525.0421123853</v>
      </c>
      <c r="Q48" s="23">
        <f t="shared" si="9"/>
        <v>38</v>
      </c>
      <c r="R48" s="23">
        <f t="shared" si="14"/>
        <v>132525.0421123853</v>
      </c>
      <c r="S48" s="23">
        <f t="shared" si="5"/>
        <v>-68636.828079644445</v>
      </c>
    </row>
    <row r="49" spans="1:19" x14ac:dyDescent="0.2">
      <c r="A49" s="1">
        <v>40</v>
      </c>
      <c r="B49" s="2">
        <v>1.6800000000000001E-3</v>
      </c>
      <c r="C49" s="3">
        <f t="shared" si="11"/>
        <v>0.99831999999999999</v>
      </c>
      <c r="F49" s="23">
        <v>39</v>
      </c>
      <c r="G49" s="23">
        <f t="shared" si="12"/>
        <v>60</v>
      </c>
      <c r="H49" s="23">
        <f t="shared" si="13"/>
        <v>1</v>
      </c>
      <c r="I49" s="23">
        <f t="shared" si="6"/>
        <v>0.98883799999999999</v>
      </c>
      <c r="J49" s="23">
        <f t="shared" si="7"/>
        <v>1.1162000000000005E-2</v>
      </c>
      <c r="K49" s="23">
        <f t="shared" si="0"/>
        <v>1.0469691037735849</v>
      </c>
      <c r="L49" s="23">
        <f t="shared" si="1"/>
        <v>1.0530188679245286E-2</v>
      </c>
      <c r="M49" s="23">
        <f t="shared" si="2"/>
        <v>105301.88679245286</v>
      </c>
      <c r="N49" s="23">
        <f t="shared" si="3"/>
        <v>64347.351321096154</v>
      </c>
      <c r="O49" s="23">
        <f t="shared" si="4"/>
        <v>97055.050158649756</v>
      </c>
      <c r="P49" s="23">
        <f t="shared" si="8"/>
        <v>-72594.187954899258</v>
      </c>
      <c r="Q49" s="23">
        <f t="shared" si="9"/>
        <v>39</v>
      </c>
      <c r="R49" s="23">
        <f t="shared" si="14"/>
        <v>72594.187954899258</v>
      </c>
      <c r="S49" s="23">
        <f t="shared" si="5"/>
        <v>-76354.749271024208</v>
      </c>
    </row>
    <row r="50" spans="1:19" x14ac:dyDescent="0.2">
      <c r="A50" s="1">
        <v>41</v>
      </c>
      <c r="B50" s="2">
        <v>1.815E-3</v>
      </c>
      <c r="C50" s="3">
        <f t="shared" si="11"/>
        <v>0.99818499999999999</v>
      </c>
      <c r="F50" s="24">
        <v>40</v>
      </c>
      <c r="G50" s="23">
        <f t="shared" si="12"/>
        <v>61</v>
      </c>
      <c r="H50" s="23">
        <f t="shared" si="13"/>
        <v>0</v>
      </c>
      <c r="I50" s="23">
        <f t="shared" si="6"/>
        <v>0.98803099999999999</v>
      </c>
      <c r="J50" s="23">
        <f t="shared" si="7"/>
        <v>1.1969000000000007E-2</v>
      </c>
      <c r="K50" s="23">
        <f t="shared" si="0"/>
        <v>0.54166666666666674</v>
      </c>
      <c r="L50" s="23">
        <v>0</v>
      </c>
      <c r="M50" s="23">
        <f t="shared" si="2"/>
        <v>0</v>
      </c>
      <c r="N50" s="23">
        <f t="shared" si="3"/>
        <v>50814.832067764408</v>
      </c>
      <c r="O50" s="23">
        <f t="shared" si="4"/>
        <v>50213.024733126171</v>
      </c>
      <c r="P50" s="23">
        <v>0</v>
      </c>
      <c r="Q50" s="23">
        <f t="shared" si="9"/>
        <v>40</v>
      </c>
      <c r="R50" s="23">
        <f t="shared" si="14"/>
        <v>601.80733463823708</v>
      </c>
      <c r="S50" s="23">
        <f t="shared" si="5"/>
        <v>-637.91577471653136</v>
      </c>
    </row>
    <row r="51" spans="1:19" x14ac:dyDescent="0.2">
      <c r="A51" s="1">
        <v>42</v>
      </c>
      <c r="B51" s="2">
        <v>1.9689999999999998E-3</v>
      </c>
      <c r="C51" s="3">
        <f t="shared" si="11"/>
        <v>0.998031</v>
      </c>
      <c r="F51" s="20"/>
      <c r="H51" s="21"/>
    </row>
    <row r="52" spans="1:19" x14ac:dyDescent="0.2">
      <c r="A52" s="1">
        <v>43</v>
      </c>
      <c r="B52" s="2">
        <v>2.1440000000000001E-3</v>
      </c>
      <c r="C52" s="3">
        <f t="shared" si="11"/>
        <v>0.99785599999999997</v>
      </c>
      <c r="F52" s="20"/>
      <c r="H52" s="21"/>
    </row>
    <row r="53" spans="1:19" x14ac:dyDescent="0.2">
      <c r="A53" s="1">
        <v>44</v>
      </c>
      <c r="B53" s="2">
        <v>2.3449999999999999E-3</v>
      </c>
      <c r="C53" s="3">
        <f t="shared" si="11"/>
        <v>0.99765499999999996</v>
      </c>
      <c r="F53" s="20"/>
      <c r="H53" s="21"/>
    </row>
    <row r="54" spans="1:19" x14ac:dyDescent="0.2">
      <c r="A54" s="1">
        <v>45</v>
      </c>
      <c r="B54" s="2">
        <v>2.5790000000000001E-3</v>
      </c>
      <c r="C54" s="3">
        <f t="shared" si="11"/>
        <v>0.997421</v>
      </c>
      <c r="F54" s="20"/>
      <c r="H54" s="21"/>
    </row>
    <row r="55" spans="1:19" x14ac:dyDescent="0.2">
      <c r="A55" s="1">
        <v>46</v>
      </c>
      <c r="B55" s="2">
        <v>2.8509999999999998E-3</v>
      </c>
      <c r="C55" s="3">
        <f t="shared" si="11"/>
        <v>0.99714899999999995</v>
      </c>
      <c r="F55" s="20"/>
      <c r="H55" s="21"/>
    </row>
    <row r="56" spans="1:19" x14ac:dyDescent="0.2">
      <c r="A56" s="1">
        <v>47</v>
      </c>
      <c r="B56" s="2">
        <v>3.1679999999999998E-3</v>
      </c>
      <c r="C56" s="3">
        <f t="shared" si="11"/>
        <v>0.99683200000000005</v>
      </c>
      <c r="F56" s="20"/>
      <c r="H56" s="21"/>
    </row>
    <row r="57" spans="1:19" x14ac:dyDescent="0.2">
      <c r="A57" s="1">
        <v>48</v>
      </c>
      <c r="B57" s="2">
        <v>3.5360000000000001E-3</v>
      </c>
      <c r="C57" s="3">
        <f t="shared" si="11"/>
        <v>0.99646400000000002</v>
      </c>
      <c r="F57" s="20"/>
      <c r="H57" s="21"/>
    </row>
    <row r="58" spans="1:19" x14ac:dyDescent="0.2">
      <c r="A58" s="1">
        <v>49</v>
      </c>
      <c r="B58" s="2">
        <v>3.9579999999999997E-3</v>
      </c>
      <c r="C58" s="3">
        <f t="shared" si="11"/>
        <v>0.99604199999999998</v>
      </c>
      <c r="F58" s="20"/>
      <c r="H58" s="21"/>
    </row>
    <row r="59" spans="1:19" x14ac:dyDescent="0.2">
      <c r="A59" s="1">
        <v>50</v>
      </c>
      <c r="B59" s="2">
        <v>4.4359999999999998E-3</v>
      </c>
      <c r="C59" s="3">
        <f t="shared" si="11"/>
        <v>0.995564</v>
      </c>
      <c r="F59" s="20"/>
      <c r="H59" s="21"/>
    </row>
    <row r="60" spans="1:19" x14ac:dyDescent="0.2">
      <c r="A60" s="1">
        <v>51</v>
      </c>
      <c r="B60" s="2">
        <v>4.9690000000000003E-3</v>
      </c>
      <c r="C60" s="3">
        <f t="shared" si="11"/>
        <v>0.995031</v>
      </c>
      <c r="F60" s="20"/>
      <c r="H60" s="21"/>
    </row>
    <row r="61" spans="1:19" x14ac:dyDescent="0.2">
      <c r="A61" s="1">
        <v>52</v>
      </c>
      <c r="B61" s="2">
        <v>5.5500000000000002E-3</v>
      </c>
      <c r="C61" s="3">
        <f t="shared" si="11"/>
        <v>0.99444999999999995</v>
      </c>
      <c r="F61" s="20"/>
      <c r="H61" s="21"/>
    </row>
    <row r="62" spans="1:19" x14ac:dyDescent="0.2">
      <c r="A62" s="1">
        <v>53</v>
      </c>
      <c r="B62" s="2">
        <v>6.1739999999999998E-3</v>
      </c>
      <c r="C62" s="3">
        <f t="shared" si="11"/>
        <v>0.99382599999999999</v>
      </c>
      <c r="F62" s="20"/>
      <c r="H62" s="21"/>
    </row>
    <row r="63" spans="1:19" x14ac:dyDescent="0.2">
      <c r="A63" s="1">
        <v>54</v>
      </c>
      <c r="B63" s="2">
        <v>6.8310000000000003E-3</v>
      </c>
      <c r="C63" s="3">
        <f t="shared" si="11"/>
        <v>0.99316899999999997</v>
      </c>
      <c r="F63" s="20"/>
      <c r="H63" s="21"/>
    </row>
    <row r="64" spans="1:19" x14ac:dyDescent="0.2">
      <c r="A64" s="1">
        <v>55</v>
      </c>
      <c r="B64" s="2">
        <v>7.5129999999999997E-3</v>
      </c>
      <c r="C64" s="3">
        <f t="shared" si="11"/>
        <v>0.99248700000000001</v>
      </c>
      <c r="F64" s="20"/>
      <c r="H64" s="21"/>
    </row>
    <row r="65" spans="1:8" x14ac:dyDescent="0.2">
      <c r="A65" s="1">
        <v>56</v>
      </c>
      <c r="B65" s="2">
        <v>8.2120000000000005E-3</v>
      </c>
      <c r="C65" s="3">
        <f t="shared" si="11"/>
        <v>0.991788</v>
      </c>
      <c r="F65" s="20"/>
      <c r="H65" s="21"/>
    </row>
    <row r="66" spans="1:8" x14ac:dyDescent="0.2">
      <c r="A66" s="1">
        <v>57</v>
      </c>
      <c r="B66" s="2">
        <v>8.9250000000000006E-3</v>
      </c>
      <c r="C66" s="3">
        <f t="shared" si="11"/>
        <v>0.99107500000000004</v>
      </c>
      <c r="F66" s="20"/>
      <c r="H66" s="21"/>
    </row>
    <row r="67" spans="1:8" x14ac:dyDescent="0.2">
      <c r="A67" s="1">
        <v>58</v>
      </c>
      <c r="B67" s="2">
        <v>9.6509999999999999E-3</v>
      </c>
      <c r="C67" s="3">
        <f t="shared" si="11"/>
        <v>0.99034900000000003</v>
      </c>
      <c r="F67" s="20"/>
      <c r="H67" s="21"/>
    </row>
    <row r="68" spans="1:8" x14ac:dyDescent="0.2">
      <c r="A68" s="1">
        <v>59</v>
      </c>
      <c r="B68" s="2">
        <v>1.0392999999999999E-2</v>
      </c>
      <c r="C68" s="3">
        <f t="shared" si="11"/>
        <v>0.98960700000000001</v>
      </c>
      <c r="F68" s="20"/>
      <c r="H68" s="21"/>
    </row>
    <row r="69" spans="1:8" x14ac:dyDescent="0.2">
      <c r="A69" s="1">
        <v>60</v>
      </c>
      <c r="B69" s="2">
        <v>1.1162E-2</v>
      </c>
      <c r="C69" s="3">
        <f t="shared" si="11"/>
        <v>0.98883799999999999</v>
      </c>
      <c r="E69" s="21"/>
      <c r="F69" s="20"/>
      <c r="H69" s="21"/>
    </row>
    <row r="70" spans="1:8" x14ac:dyDescent="0.2">
      <c r="A70" s="1">
        <v>61</v>
      </c>
      <c r="B70" s="2">
        <v>1.1969E-2</v>
      </c>
      <c r="C70" s="3">
        <f t="shared" si="11"/>
        <v>0.98803099999999999</v>
      </c>
      <c r="F70" s="20"/>
      <c r="H70" s="21"/>
    </row>
    <row r="71" spans="1:8" x14ac:dyDescent="0.2">
      <c r="A71" s="1">
        <v>62</v>
      </c>
      <c r="B71" s="2">
        <v>1.2831E-2</v>
      </c>
      <c r="C71" s="3">
        <f t="shared" si="11"/>
        <v>0.98716899999999996</v>
      </c>
      <c r="F71" s="20"/>
      <c r="H71" s="21"/>
    </row>
    <row r="72" spans="1:8" x14ac:dyDescent="0.2">
      <c r="A72" s="1">
        <v>63</v>
      </c>
      <c r="B72" s="2">
        <v>1.3764999999999999E-2</v>
      </c>
      <c r="C72" s="3">
        <f t="shared" si="11"/>
        <v>0.98623499999999997</v>
      </c>
      <c r="F72" s="20"/>
      <c r="H72" s="21"/>
    </row>
    <row r="73" spans="1:8" x14ac:dyDescent="0.2">
      <c r="A73" s="1">
        <v>64</v>
      </c>
      <c r="B73" s="2">
        <v>1.4792E-2</v>
      </c>
      <c r="C73" s="3">
        <f t="shared" si="11"/>
        <v>0.98520799999999997</v>
      </c>
      <c r="F73" s="20"/>
      <c r="H73" s="21"/>
    </row>
    <row r="74" spans="1:8" x14ac:dyDescent="0.2">
      <c r="A74" s="1">
        <v>65</v>
      </c>
      <c r="B74" s="2">
        <v>1.5932000000000002E-2</v>
      </c>
      <c r="C74" s="3">
        <f t="shared" si="11"/>
        <v>0.98406799999999994</v>
      </c>
      <c r="F74" s="20"/>
      <c r="H74" s="21"/>
    </row>
    <row r="75" spans="1:8" x14ac:dyDescent="0.2">
      <c r="A75" s="1">
        <v>66</v>
      </c>
      <c r="B75" s="2">
        <v>1.7205999999999999E-2</v>
      </c>
      <c r="C75" s="3">
        <f t="shared" si="11"/>
        <v>0.98279399999999995</v>
      </c>
      <c r="F75" s="20"/>
      <c r="H75" s="21"/>
    </row>
    <row r="76" spans="1:8" x14ac:dyDescent="0.2">
      <c r="A76" s="1">
        <v>67</v>
      </c>
      <c r="B76" s="2">
        <v>1.8634999999999999E-2</v>
      </c>
      <c r="C76" s="3">
        <f t="shared" ref="C76:C124" si="15">1-B76</f>
        <v>0.98136500000000004</v>
      </c>
      <c r="F76" s="20"/>
      <c r="H76" s="21"/>
    </row>
    <row r="77" spans="1:8" x14ac:dyDescent="0.2">
      <c r="A77" s="1">
        <v>68</v>
      </c>
      <c r="B77" s="2">
        <v>2.0240000000000001E-2</v>
      </c>
      <c r="C77" s="3">
        <f t="shared" si="15"/>
        <v>0.97975999999999996</v>
      </c>
      <c r="F77" s="20"/>
      <c r="H77" s="21"/>
    </row>
    <row r="78" spans="1:8" x14ac:dyDescent="0.2">
      <c r="A78" s="1">
        <v>69</v>
      </c>
      <c r="B78" s="2">
        <v>2.2040000000000001E-2</v>
      </c>
      <c r="C78" s="3">
        <f t="shared" si="15"/>
        <v>0.97796000000000005</v>
      </c>
      <c r="F78" s="20"/>
      <c r="H78" s="21"/>
    </row>
    <row r="79" spans="1:8" x14ac:dyDescent="0.2">
      <c r="A79" s="1">
        <v>70</v>
      </c>
      <c r="B79" s="2">
        <v>2.4058E-2</v>
      </c>
      <c r="C79" s="3">
        <f t="shared" si="15"/>
        <v>0.97594199999999998</v>
      </c>
      <c r="F79" s="20"/>
      <c r="H79" s="21"/>
    </row>
    <row r="80" spans="1:8" x14ac:dyDescent="0.2">
      <c r="A80" s="1">
        <v>71</v>
      </c>
      <c r="B80" s="2">
        <v>2.6314000000000001E-2</v>
      </c>
      <c r="C80" s="3">
        <f t="shared" si="15"/>
        <v>0.97368600000000005</v>
      </c>
      <c r="F80" s="20"/>
      <c r="H80" s="21"/>
    </row>
    <row r="81" spans="1:8" x14ac:dyDescent="0.2">
      <c r="A81" s="1">
        <v>72</v>
      </c>
      <c r="B81" s="2">
        <v>2.8832E-2</v>
      </c>
      <c r="C81" s="3">
        <f t="shared" si="15"/>
        <v>0.97116800000000003</v>
      </c>
      <c r="F81" s="20"/>
      <c r="H81" s="21"/>
    </row>
    <row r="82" spans="1:8" x14ac:dyDescent="0.2">
      <c r="A82" s="1">
        <v>73</v>
      </c>
      <c r="B82" s="2">
        <v>3.1637999999999999E-2</v>
      </c>
      <c r="C82" s="3">
        <f t="shared" si="15"/>
        <v>0.96836199999999995</v>
      </c>
      <c r="F82" s="20"/>
      <c r="H82" s="21"/>
    </row>
    <row r="83" spans="1:8" x14ac:dyDescent="0.2">
      <c r="A83" s="1">
        <v>74</v>
      </c>
      <c r="B83" s="2">
        <v>3.4757000000000003E-2</v>
      </c>
      <c r="C83" s="3">
        <f t="shared" si="15"/>
        <v>0.96524299999999996</v>
      </c>
      <c r="F83" s="20"/>
      <c r="H83" s="21"/>
    </row>
    <row r="84" spans="1:8" x14ac:dyDescent="0.2">
      <c r="A84" s="1">
        <v>75</v>
      </c>
      <c r="B84" s="2">
        <v>3.8220999999999998E-2</v>
      </c>
      <c r="C84" s="3">
        <f t="shared" si="15"/>
        <v>0.96177900000000005</v>
      </c>
      <c r="F84" s="20"/>
      <c r="H84" s="21"/>
    </row>
    <row r="85" spans="1:8" x14ac:dyDescent="0.2">
      <c r="A85" s="1">
        <v>76</v>
      </c>
      <c r="B85" s="2">
        <v>4.2061000000000001E-2</v>
      </c>
      <c r="C85" s="3">
        <f t="shared" si="15"/>
        <v>0.95793899999999998</v>
      </c>
      <c r="F85" s="20"/>
      <c r="H85" s="21"/>
    </row>
    <row r="86" spans="1:8" x14ac:dyDescent="0.2">
      <c r="A86" s="1">
        <v>77</v>
      </c>
      <c r="B86" s="2">
        <v>4.6316000000000003E-2</v>
      </c>
      <c r="C86" s="3">
        <f t="shared" si="15"/>
        <v>0.95368399999999998</v>
      </c>
      <c r="F86" s="20"/>
      <c r="H86" s="21"/>
    </row>
    <row r="87" spans="1:8" x14ac:dyDescent="0.2">
      <c r="A87" s="1">
        <v>78</v>
      </c>
      <c r="B87" s="2">
        <v>5.1024E-2</v>
      </c>
      <c r="C87" s="3">
        <f t="shared" si="15"/>
        <v>0.94897600000000004</v>
      </c>
      <c r="F87" s="20"/>
      <c r="H87" s="21"/>
    </row>
    <row r="88" spans="1:8" x14ac:dyDescent="0.2">
      <c r="A88" s="1">
        <v>79</v>
      </c>
      <c r="B88" s="2">
        <v>5.6231000000000003E-2</v>
      </c>
      <c r="C88" s="3">
        <f t="shared" si="15"/>
        <v>0.94376899999999997</v>
      </c>
      <c r="F88" s="20"/>
      <c r="H88" s="21"/>
    </row>
    <row r="89" spans="1:8" x14ac:dyDescent="0.2">
      <c r="A89" s="1">
        <v>80</v>
      </c>
      <c r="B89" s="2">
        <v>6.1984999999999998E-2</v>
      </c>
      <c r="C89" s="3">
        <f t="shared" si="15"/>
        <v>0.93801500000000004</v>
      </c>
      <c r="F89" s="20"/>
      <c r="H89" s="21"/>
    </row>
    <row r="90" spans="1:8" x14ac:dyDescent="0.2">
      <c r="A90" s="1">
        <v>81</v>
      </c>
      <c r="B90" s="2">
        <v>6.8337999999999996E-2</v>
      </c>
      <c r="C90" s="3">
        <f t="shared" si="15"/>
        <v>0.93166199999999999</v>
      </c>
      <c r="F90" s="20"/>
      <c r="H90" s="21"/>
    </row>
    <row r="91" spans="1:8" x14ac:dyDescent="0.2">
      <c r="A91" s="1">
        <v>82</v>
      </c>
      <c r="B91" s="2">
        <v>7.535E-2</v>
      </c>
      <c r="C91" s="3">
        <f t="shared" si="15"/>
        <v>0.92464999999999997</v>
      </c>
      <c r="F91" s="20"/>
      <c r="H91" s="21"/>
    </row>
    <row r="92" spans="1:8" x14ac:dyDescent="0.2">
      <c r="A92" s="1">
        <v>83</v>
      </c>
      <c r="B92" s="2">
        <v>8.3082000000000003E-2</v>
      </c>
      <c r="C92" s="3">
        <f t="shared" si="15"/>
        <v>0.91691800000000001</v>
      </c>
      <c r="F92" s="20"/>
      <c r="H92" s="21"/>
    </row>
    <row r="93" spans="1:8" x14ac:dyDescent="0.2">
      <c r="A93" s="1">
        <v>84</v>
      </c>
      <c r="B93" s="2">
        <v>9.1601000000000002E-2</v>
      </c>
      <c r="C93" s="3">
        <f t="shared" si="15"/>
        <v>0.90839899999999996</v>
      </c>
      <c r="E93" s="21"/>
      <c r="F93" s="20"/>
      <c r="H93" s="21"/>
    </row>
    <row r="94" spans="1:8" x14ac:dyDescent="0.2">
      <c r="A94" s="1">
        <v>85</v>
      </c>
      <c r="B94" s="2">
        <v>0.100979</v>
      </c>
      <c r="C94" s="3">
        <f t="shared" si="15"/>
        <v>0.89902099999999996</v>
      </c>
      <c r="F94" s="20"/>
      <c r="H94" s="21"/>
    </row>
    <row r="95" spans="1:8" x14ac:dyDescent="0.2">
      <c r="A95" s="1">
        <v>86</v>
      </c>
      <c r="B95" s="2">
        <v>0.111291</v>
      </c>
      <c r="C95" s="3">
        <f t="shared" si="15"/>
        <v>0.88870899999999997</v>
      </c>
      <c r="F95" s="20"/>
      <c r="H95" s="21"/>
    </row>
    <row r="96" spans="1:8" x14ac:dyDescent="0.2">
      <c r="A96" s="1">
        <v>87</v>
      </c>
      <c r="B96" s="2">
        <v>0.122616</v>
      </c>
      <c r="C96" s="3">
        <f t="shared" si="15"/>
        <v>0.87738399999999994</v>
      </c>
      <c r="E96" s="21"/>
      <c r="F96" s="20"/>
      <c r="H96" s="21"/>
    </row>
    <row r="97" spans="1:8" x14ac:dyDescent="0.2">
      <c r="A97" s="1">
        <v>88</v>
      </c>
      <c r="B97" s="2">
        <v>0.13503699999999999</v>
      </c>
      <c r="C97" s="3">
        <f t="shared" si="15"/>
        <v>0.86496300000000004</v>
      </c>
      <c r="F97" s="20"/>
      <c r="H97" s="21"/>
    </row>
    <row r="98" spans="1:8" x14ac:dyDescent="0.2">
      <c r="A98" s="1">
        <v>89</v>
      </c>
      <c r="B98" s="2">
        <v>0.14863899999999999</v>
      </c>
      <c r="C98" s="3">
        <f t="shared" si="15"/>
        <v>0.85136100000000003</v>
      </c>
      <c r="F98" s="20"/>
      <c r="H98" s="21"/>
    </row>
    <row r="99" spans="1:8" x14ac:dyDescent="0.2">
      <c r="A99" s="1">
        <v>90</v>
      </c>
      <c r="B99" s="2">
        <v>0.16350700000000001</v>
      </c>
      <c r="C99" s="3">
        <f t="shared" si="15"/>
        <v>0.83649299999999993</v>
      </c>
      <c r="F99" s="20"/>
      <c r="H99" s="21"/>
    </row>
    <row r="100" spans="1:8" x14ac:dyDescent="0.2">
      <c r="A100" s="1">
        <v>91</v>
      </c>
      <c r="B100" s="2">
        <v>0.179726</v>
      </c>
      <c r="C100" s="3">
        <f t="shared" si="15"/>
        <v>0.82027399999999995</v>
      </c>
      <c r="F100" s="20"/>
      <c r="H100" s="21"/>
    </row>
    <row r="101" spans="1:8" x14ac:dyDescent="0.2">
      <c r="A101" s="1">
        <v>92</v>
      </c>
      <c r="B101" s="2">
        <v>0.19738</v>
      </c>
      <c r="C101" s="3">
        <f t="shared" si="15"/>
        <v>0.80262</v>
      </c>
      <c r="F101" s="20"/>
      <c r="H101" s="21"/>
    </row>
    <row r="102" spans="1:8" x14ac:dyDescent="0.2">
      <c r="A102" s="1">
        <v>93</v>
      </c>
      <c r="B102" s="2">
        <v>0.21654699999999999</v>
      </c>
      <c r="C102" s="3">
        <f t="shared" si="15"/>
        <v>0.78345299999999995</v>
      </c>
      <c r="F102" s="20"/>
      <c r="H102" s="21"/>
    </row>
    <row r="103" spans="1:8" x14ac:dyDescent="0.2">
      <c r="A103" s="1">
        <v>94</v>
      </c>
      <c r="B103" s="2">
        <v>0.23730200000000001</v>
      </c>
      <c r="C103" s="3">
        <f t="shared" si="15"/>
        <v>0.76269799999999999</v>
      </c>
      <c r="F103" s="20"/>
      <c r="H103" s="21"/>
    </row>
    <row r="104" spans="1:8" x14ac:dyDescent="0.2">
      <c r="A104" s="1">
        <v>95</v>
      </c>
      <c r="B104" s="2">
        <v>0.25970599999999999</v>
      </c>
      <c r="C104" s="3">
        <f t="shared" si="15"/>
        <v>0.74029400000000001</v>
      </c>
      <c r="F104" s="20"/>
      <c r="H104" s="21"/>
    </row>
    <row r="105" spans="1:8" x14ac:dyDescent="0.2">
      <c r="A105" s="1">
        <v>96</v>
      </c>
      <c r="B105" s="2">
        <v>0.28381299999999998</v>
      </c>
      <c r="C105" s="3">
        <f t="shared" si="15"/>
        <v>0.71618700000000002</v>
      </c>
      <c r="F105" s="20"/>
      <c r="H105" s="21"/>
    </row>
    <row r="106" spans="1:8" x14ac:dyDescent="0.2">
      <c r="A106" s="1">
        <v>97</v>
      </c>
      <c r="B106" s="2">
        <v>0.30965900000000002</v>
      </c>
      <c r="C106" s="3">
        <f t="shared" si="15"/>
        <v>0.69034099999999998</v>
      </c>
      <c r="F106" s="20"/>
      <c r="H106" s="21"/>
    </row>
    <row r="107" spans="1:8" x14ac:dyDescent="0.2">
      <c r="A107" s="1">
        <v>98</v>
      </c>
      <c r="B107" s="2">
        <v>0.33726499999999998</v>
      </c>
      <c r="C107" s="3">
        <f t="shared" si="15"/>
        <v>0.66273500000000007</v>
      </c>
      <c r="F107" s="20"/>
      <c r="H107" s="21"/>
    </row>
    <row r="108" spans="1:8" x14ac:dyDescent="0.2">
      <c r="A108" s="1">
        <v>99</v>
      </c>
      <c r="B108" s="2">
        <v>0.36663000000000001</v>
      </c>
      <c r="C108" s="3">
        <f t="shared" si="15"/>
        <v>0.63336999999999999</v>
      </c>
      <c r="F108" s="20"/>
      <c r="H108" s="21"/>
    </row>
    <row r="109" spans="1:8" x14ac:dyDescent="0.2">
      <c r="A109" s="1">
        <v>100</v>
      </c>
      <c r="B109" s="2">
        <v>0.397733</v>
      </c>
      <c r="C109" s="3">
        <f t="shared" si="15"/>
        <v>0.602267</v>
      </c>
      <c r="F109" s="20"/>
      <c r="H109" s="21"/>
    </row>
    <row r="110" spans="1:8" x14ac:dyDescent="0.2">
      <c r="A110" s="1">
        <v>101</v>
      </c>
      <c r="B110" s="2">
        <v>0.430529</v>
      </c>
      <c r="C110" s="3">
        <f t="shared" si="15"/>
        <v>0.56947100000000006</v>
      </c>
      <c r="F110" s="20"/>
      <c r="H110" s="21"/>
    </row>
    <row r="111" spans="1:8" x14ac:dyDescent="0.2">
      <c r="A111" s="1">
        <v>102</v>
      </c>
      <c r="B111" s="2">
        <v>0.46494999999999997</v>
      </c>
      <c r="C111" s="3">
        <f t="shared" si="15"/>
        <v>0.53505000000000003</v>
      </c>
      <c r="F111" s="20"/>
      <c r="H111" s="21"/>
    </row>
    <row r="112" spans="1:8" x14ac:dyDescent="0.2">
      <c r="A112" s="1">
        <v>103</v>
      </c>
      <c r="B112" s="2">
        <v>0.50090400000000002</v>
      </c>
      <c r="C112" s="3">
        <f t="shared" si="15"/>
        <v>0.49909599999999998</v>
      </c>
      <c r="F112" s="20"/>
      <c r="H112" s="21"/>
    </row>
    <row r="113" spans="1:8" x14ac:dyDescent="0.2">
      <c r="A113" s="1">
        <v>104</v>
      </c>
      <c r="B113" s="2">
        <v>0.53827800000000003</v>
      </c>
      <c r="C113" s="3">
        <f t="shared" si="15"/>
        <v>0.46172199999999997</v>
      </c>
      <c r="F113" s="20"/>
      <c r="H113" s="21"/>
    </row>
    <row r="114" spans="1:8" x14ac:dyDescent="0.2">
      <c r="A114" s="1">
        <v>105</v>
      </c>
      <c r="B114" s="2">
        <v>0.57694199999999995</v>
      </c>
      <c r="C114" s="3">
        <f t="shared" si="15"/>
        <v>0.42305800000000005</v>
      </c>
      <c r="F114" s="20"/>
      <c r="H114" s="21"/>
    </row>
    <row r="115" spans="1:8" x14ac:dyDescent="0.2">
      <c r="A115" s="1">
        <v>106</v>
      </c>
      <c r="B115" s="2">
        <v>0.61675199999999997</v>
      </c>
      <c r="C115" s="3">
        <f t="shared" si="15"/>
        <v>0.38324800000000003</v>
      </c>
      <c r="F115" s="20"/>
      <c r="H115" s="21"/>
    </row>
    <row r="116" spans="1:8" x14ac:dyDescent="0.2">
      <c r="A116" s="1">
        <v>107</v>
      </c>
      <c r="B116" s="2">
        <v>0.65755300000000005</v>
      </c>
      <c r="C116" s="3">
        <f t="shared" si="15"/>
        <v>0.34244699999999995</v>
      </c>
      <c r="F116" s="20"/>
      <c r="H116" s="21"/>
    </row>
    <row r="117" spans="1:8" x14ac:dyDescent="0.2">
      <c r="A117" s="1">
        <v>108</v>
      </c>
      <c r="B117" s="2">
        <v>0.69919100000000001</v>
      </c>
      <c r="C117" s="3">
        <f t="shared" si="15"/>
        <v>0.30080899999999999</v>
      </c>
      <c r="F117" s="20"/>
      <c r="H117" s="21"/>
    </row>
    <row r="118" spans="1:8" x14ac:dyDescent="0.2">
      <c r="A118" s="1">
        <v>109</v>
      </c>
      <c r="B118" s="2">
        <v>0.74151500000000004</v>
      </c>
      <c r="C118" s="3">
        <f t="shared" si="15"/>
        <v>0.25848499999999996</v>
      </c>
      <c r="F118" s="20"/>
      <c r="H118" s="21"/>
    </row>
    <row r="119" spans="1:8" x14ac:dyDescent="0.2">
      <c r="A119" s="1">
        <v>110</v>
      </c>
      <c r="B119" s="2">
        <v>0.78438300000000005</v>
      </c>
      <c r="C119" s="3">
        <f t="shared" si="15"/>
        <v>0.21561699999999995</v>
      </c>
      <c r="F119" s="20"/>
      <c r="H119" s="21"/>
    </row>
    <row r="120" spans="1:8" x14ac:dyDescent="0.2">
      <c r="A120" s="1">
        <v>111</v>
      </c>
      <c r="B120" s="2">
        <v>0.82767299999999999</v>
      </c>
      <c r="C120" s="3">
        <f t="shared" si="15"/>
        <v>0.17232700000000001</v>
      </c>
      <c r="F120" s="20"/>
      <c r="H120" s="21"/>
    </row>
    <row r="121" spans="1:8" x14ac:dyDescent="0.2">
      <c r="A121" s="1">
        <v>112</v>
      </c>
      <c r="B121" s="2">
        <v>0.87128499999999998</v>
      </c>
      <c r="C121" s="3">
        <f t="shared" si="15"/>
        <v>0.12871500000000002</v>
      </c>
      <c r="F121" s="20"/>
      <c r="H121" s="21"/>
    </row>
    <row r="122" spans="1:8" x14ac:dyDescent="0.2">
      <c r="A122" s="1">
        <v>113</v>
      </c>
      <c r="B122" s="2">
        <v>0.91514499999999999</v>
      </c>
      <c r="C122" s="3">
        <f t="shared" si="15"/>
        <v>8.4855000000000014E-2</v>
      </c>
      <c r="F122" s="20"/>
      <c r="H122" s="21"/>
    </row>
    <row r="123" spans="1:8" x14ac:dyDescent="0.2">
      <c r="A123" s="1">
        <v>114</v>
      </c>
      <c r="B123" s="2">
        <v>0.95921400000000001</v>
      </c>
      <c r="C123" s="3">
        <f t="shared" si="15"/>
        <v>4.0785999999999989E-2</v>
      </c>
      <c r="F123" s="20"/>
      <c r="H123" s="21"/>
    </row>
    <row r="124" spans="1:8" x14ac:dyDescent="0.2">
      <c r="A124" s="1">
        <v>115</v>
      </c>
      <c r="B124" s="2">
        <v>1</v>
      </c>
      <c r="C124" s="3">
        <f t="shared" si="15"/>
        <v>0</v>
      </c>
      <c r="F124" s="20"/>
      <c r="H124" s="21"/>
    </row>
    <row r="125" spans="1:8" x14ac:dyDescent="0.2">
      <c r="F125" s="20"/>
      <c r="H125" s="21"/>
    </row>
    <row r="126" spans="1:8" x14ac:dyDescent="0.2">
      <c r="F126" s="20"/>
      <c r="H126" s="21"/>
    </row>
    <row r="127" spans="1:8" x14ac:dyDescent="0.2">
      <c r="F127" s="20"/>
      <c r="H127" s="21"/>
    </row>
    <row r="128" spans="1:8" x14ac:dyDescent="0.2">
      <c r="F128" s="20"/>
      <c r="H128" s="21"/>
    </row>
    <row r="129" spans="6:8" x14ac:dyDescent="0.2">
      <c r="F129" s="20"/>
      <c r="H129" s="21"/>
    </row>
    <row r="130" spans="6:8" x14ac:dyDescent="0.2">
      <c r="F130" s="20"/>
      <c r="H130" s="21"/>
    </row>
    <row r="131" spans="6:8" x14ac:dyDescent="0.2">
      <c r="F131" s="20"/>
      <c r="H131" s="21"/>
    </row>
    <row r="132" spans="6:8" x14ac:dyDescent="0.2">
      <c r="F132" s="20"/>
      <c r="H132" s="21"/>
    </row>
    <row r="133" spans="6:8" x14ac:dyDescent="0.2">
      <c r="F133" s="20"/>
      <c r="H133" s="21"/>
    </row>
    <row r="134" spans="6:8" x14ac:dyDescent="0.2">
      <c r="F134" s="20"/>
      <c r="H134" s="21"/>
    </row>
    <row r="135" spans="6:8" x14ac:dyDescent="0.2">
      <c r="F135" s="20"/>
      <c r="H135" s="21"/>
    </row>
    <row r="136" spans="6:8" x14ac:dyDescent="0.2">
      <c r="F136" s="20"/>
      <c r="H136" s="21"/>
    </row>
    <row r="137" spans="6:8" x14ac:dyDescent="0.2">
      <c r="F137" s="20"/>
      <c r="H137" s="21"/>
    </row>
    <row r="138" spans="6:8" x14ac:dyDescent="0.2">
      <c r="F138" s="20"/>
      <c r="H138" s="21"/>
    </row>
    <row r="139" spans="6:8" x14ac:dyDescent="0.2">
      <c r="F139" s="20"/>
      <c r="H139" s="21"/>
    </row>
    <row r="140" spans="6:8" x14ac:dyDescent="0.2">
      <c r="F140" s="20"/>
      <c r="H140" s="21"/>
    </row>
    <row r="141" spans="6:8" x14ac:dyDescent="0.2">
      <c r="F141" s="20"/>
      <c r="H141" s="21"/>
    </row>
    <row r="142" spans="6:8" x14ac:dyDescent="0.2">
      <c r="F142" s="20"/>
      <c r="H142" s="21"/>
    </row>
    <row r="143" spans="6:8" x14ac:dyDescent="0.2">
      <c r="F143" s="20"/>
      <c r="H143" s="21"/>
    </row>
    <row r="144" spans="6:8" x14ac:dyDescent="0.2">
      <c r="F144" s="20"/>
      <c r="H144" s="21"/>
    </row>
    <row r="145" spans="6:8" x14ac:dyDescent="0.2">
      <c r="F145" s="20"/>
      <c r="H145" s="21"/>
    </row>
    <row r="146" spans="6:8" x14ac:dyDescent="0.2">
      <c r="F146" s="20"/>
      <c r="H146" s="21"/>
    </row>
    <row r="147" spans="6:8" x14ac:dyDescent="0.2">
      <c r="F147" s="20"/>
      <c r="H147" s="21"/>
    </row>
    <row r="148" spans="6:8" x14ac:dyDescent="0.2">
      <c r="F148" s="20"/>
      <c r="H148" s="21"/>
    </row>
    <row r="149" spans="6:8" x14ac:dyDescent="0.2">
      <c r="F149" s="20"/>
      <c r="H149" s="21"/>
    </row>
    <row r="150" spans="6:8" x14ac:dyDescent="0.2">
      <c r="F150" s="20"/>
      <c r="H150" s="21"/>
    </row>
    <row r="151" spans="6:8" x14ac:dyDescent="0.2">
      <c r="F151" s="20"/>
      <c r="H151" s="21"/>
    </row>
    <row r="152" spans="6:8" x14ac:dyDescent="0.2">
      <c r="F152" s="20"/>
      <c r="H152" s="21"/>
    </row>
    <row r="153" spans="6:8" x14ac:dyDescent="0.2">
      <c r="F153" s="20"/>
      <c r="H153" s="21"/>
    </row>
    <row r="154" spans="6:8" x14ac:dyDescent="0.2">
      <c r="F154" s="20"/>
      <c r="H154" s="21"/>
    </row>
    <row r="155" spans="6:8" x14ac:dyDescent="0.2">
      <c r="F155" s="20"/>
      <c r="H155" s="21"/>
    </row>
    <row r="156" spans="6:8" x14ac:dyDescent="0.2">
      <c r="F156" s="20"/>
      <c r="H156" s="21"/>
    </row>
    <row r="157" spans="6:8" x14ac:dyDescent="0.2">
      <c r="F157" s="20"/>
      <c r="H157" s="21"/>
    </row>
    <row r="158" spans="6:8" x14ac:dyDescent="0.2">
      <c r="F158" s="20"/>
      <c r="H158" s="21"/>
    </row>
    <row r="159" spans="6:8" x14ac:dyDescent="0.2">
      <c r="F159" s="20"/>
      <c r="H159" s="21"/>
    </row>
    <row r="160" spans="6:8" x14ac:dyDescent="0.2">
      <c r="F160" s="20"/>
      <c r="H160" s="21"/>
    </row>
    <row r="161" spans="6:8" x14ac:dyDescent="0.2">
      <c r="F161" s="20"/>
      <c r="H161" s="21"/>
    </row>
    <row r="162" spans="6:8" x14ac:dyDescent="0.2">
      <c r="F162" s="20"/>
      <c r="H162" s="21"/>
    </row>
    <row r="163" spans="6:8" x14ac:dyDescent="0.2">
      <c r="F163" s="20"/>
      <c r="H163" s="21"/>
    </row>
    <row r="164" spans="6:8" x14ac:dyDescent="0.2">
      <c r="F164" s="20"/>
      <c r="H164" s="21"/>
    </row>
    <row r="165" spans="6:8" x14ac:dyDescent="0.2">
      <c r="F165" s="20"/>
      <c r="H165" s="21"/>
    </row>
    <row r="166" spans="6:8" x14ac:dyDescent="0.2">
      <c r="F166" s="20"/>
      <c r="H166" s="21"/>
    </row>
    <row r="167" spans="6:8" x14ac:dyDescent="0.2">
      <c r="F167" s="20"/>
      <c r="H167" s="21"/>
    </row>
    <row r="168" spans="6:8" x14ac:dyDescent="0.2">
      <c r="F168" s="20"/>
      <c r="H168" s="21"/>
    </row>
    <row r="169" spans="6:8" x14ac:dyDescent="0.2">
      <c r="F169" s="20"/>
      <c r="H169" s="21"/>
    </row>
    <row r="170" spans="6:8" x14ac:dyDescent="0.2">
      <c r="F170" s="20"/>
      <c r="H170" s="21"/>
    </row>
    <row r="171" spans="6:8" x14ac:dyDescent="0.2">
      <c r="F171" s="20"/>
      <c r="H171" s="21"/>
    </row>
    <row r="172" spans="6:8" x14ac:dyDescent="0.2">
      <c r="F172" s="20"/>
      <c r="H172" s="21"/>
    </row>
    <row r="173" spans="6:8" x14ac:dyDescent="0.2">
      <c r="F173" s="20"/>
      <c r="H173" s="21"/>
    </row>
    <row r="174" spans="6:8" x14ac:dyDescent="0.2">
      <c r="F174" s="20"/>
      <c r="H174" s="21"/>
    </row>
    <row r="175" spans="6:8" x14ac:dyDescent="0.2">
      <c r="F175" s="20"/>
      <c r="H175" s="21"/>
    </row>
    <row r="176" spans="6:8" x14ac:dyDescent="0.2">
      <c r="F176" s="20"/>
      <c r="H176" s="21"/>
    </row>
    <row r="177" spans="6:8" x14ac:dyDescent="0.2">
      <c r="F177" s="20"/>
      <c r="H177" s="21"/>
    </row>
    <row r="178" spans="6:8" x14ac:dyDescent="0.2">
      <c r="F178" s="20"/>
      <c r="H178" s="21"/>
    </row>
    <row r="179" spans="6:8" x14ac:dyDescent="0.2">
      <c r="F179" s="20"/>
      <c r="H179" s="21"/>
    </row>
    <row r="180" spans="6:8" x14ac:dyDescent="0.2">
      <c r="F180" s="20"/>
      <c r="H180" s="21"/>
    </row>
    <row r="181" spans="6:8" x14ac:dyDescent="0.2">
      <c r="F181" s="20"/>
      <c r="H181" s="21"/>
    </row>
    <row r="182" spans="6:8" x14ac:dyDescent="0.2">
      <c r="F182" s="20"/>
      <c r="H182" s="21"/>
    </row>
    <row r="183" spans="6:8" x14ac:dyDescent="0.2">
      <c r="F183" s="20"/>
      <c r="H183" s="21"/>
    </row>
    <row r="184" spans="6:8" x14ac:dyDescent="0.2">
      <c r="F184" s="20"/>
      <c r="H184" s="21"/>
    </row>
    <row r="185" spans="6:8" x14ac:dyDescent="0.2">
      <c r="F185" s="20"/>
      <c r="H185" s="21"/>
    </row>
    <row r="186" spans="6:8" x14ac:dyDescent="0.2">
      <c r="F186" s="20"/>
      <c r="H186" s="21"/>
    </row>
    <row r="187" spans="6:8" x14ac:dyDescent="0.2">
      <c r="F187" s="20"/>
      <c r="H187" s="21"/>
    </row>
    <row r="188" spans="6:8" x14ac:dyDescent="0.2">
      <c r="F188" s="20"/>
      <c r="H188" s="21"/>
    </row>
    <row r="189" spans="6:8" x14ac:dyDescent="0.2">
      <c r="F189" s="20"/>
      <c r="H189" s="21"/>
    </row>
    <row r="190" spans="6:8" x14ac:dyDescent="0.2">
      <c r="F190" s="20"/>
      <c r="H190" s="21"/>
    </row>
    <row r="191" spans="6:8" x14ac:dyDescent="0.2">
      <c r="F191" s="20"/>
      <c r="H191" s="21"/>
    </row>
    <row r="192" spans="6:8" x14ac:dyDescent="0.2">
      <c r="F192" s="20"/>
      <c r="H192" s="21"/>
    </row>
    <row r="193" spans="6:8" x14ac:dyDescent="0.2">
      <c r="F193" s="20"/>
      <c r="H193" s="21"/>
    </row>
    <row r="194" spans="6:8" x14ac:dyDescent="0.2">
      <c r="F194" s="20"/>
      <c r="H194" s="21"/>
    </row>
    <row r="195" spans="6:8" x14ac:dyDescent="0.2">
      <c r="F195" s="20"/>
      <c r="H195" s="21"/>
    </row>
    <row r="196" spans="6:8" x14ac:dyDescent="0.2">
      <c r="F196" s="20"/>
      <c r="H196" s="21"/>
    </row>
    <row r="197" spans="6:8" x14ac:dyDescent="0.2">
      <c r="F197" s="20"/>
      <c r="H197" s="21"/>
    </row>
    <row r="198" spans="6:8" x14ac:dyDescent="0.2">
      <c r="F198" s="20"/>
      <c r="H198" s="21"/>
    </row>
    <row r="199" spans="6:8" x14ac:dyDescent="0.2">
      <c r="F199" s="20"/>
      <c r="H199" s="21"/>
    </row>
    <row r="200" spans="6:8" x14ac:dyDescent="0.2">
      <c r="F200" s="20"/>
      <c r="H200" s="21"/>
    </row>
    <row r="201" spans="6:8" x14ac:dyDescent="0.2">
      <c r="F201" s="20"/>
      <c r="H201" s="21"/>
    </row>
    <row r="202" spans="6:8" x14ac:dyDescent="0.2">
      <c r="F202" s="20"/>
      <c r="H202" s="21"/>
    </row>
    <row r="203" spans="6:8" x14ac:dyDescent="0.2">
      <c r="F203" s="20"/>
      <c r="H203" s="21"/>
    </row>
    <row r="204" spans="6:8" x14ac:dyDescent="0.2">
      <c r="F204" s="20"/>
      <c r="H204" s="21"/>
    </row>
    <row r="205" spans="6:8" x14ac:dyDescent="0.2">
      <c r="F205" s="20"/>
      <c r="H205" s="21"/>
    </row>
    <row r="206" spans="6:8" x14ac:dyDescent="0.2">
      <c r="F206" s="20"/>
      <c r="H206" s="21"/>
    </row>
    <row r="207" spans="6:8" x14ac:dyDescent="0.2">
      <c r="F207" s="20"/>
      <c r="H207" s="21"/>
    </row>
    <row r="208" spans="6:8" x14ac:dyDescent="0.2">
      <c r="F208" s="20"/>
      <c r="H208" s="21"/>
    </row>
    <row r="209" spans="6:8" x14ac:dyDescent="0.2">
      <c r="F209" s="20"/>
      <c r="H209" s="21"/>
    </row>
    <row r="210" spans="6:8" x14ac:dyDescent="0.2">
      <c r="F210" s="20"/>
      <c r="H210" s="21"/>
    </row>
    <row r="211" spans="6:8" x14ac:dyDescent="0.2">
      <c r="F211" s="20"/>
      <c r="H211" s="21"/>
    </row>
    <row r="212" spans="6:8" x14ac:dyDescent="0.2">
      <c r="F212" s="20"/>
      <c r="H212" s="21"/>
    </row>
    <row r="213" spans="6:8" x14ac:dyDescent="0.2">
      <c r="F213" s="20"/>
      <c r="H213" s="21"/>
    </row>
    <row r="214" spans="6:8" x14ac:dyDescent="0.2">
      <c r="F214" s="20"/>
      <c r="H214" s="21"/>
    </row>
    <row r="215" spans="6:8" x14ac:dyDescent="0.2">
      <c r="F215" s="20"/>
      <c r="H215" s="21"/>
    </row>
    <row r="216" spans="6:8" x14ac:dyDescent="0.2">
      <c r="F216" s="20"/>
      <c r="H216" s="21"/>
    </row>
    <row r="217" spans="6:8" x14ac:dyDescent="0.2">
      <c r="F217" s="20"/>
      <c r="H217" s="21"/>
    </row>
    <row r="218" spans="6:8" x14ac:dyDescent="0.2">
      <c r="F218" s="20"/>
      <c r="H218" s="21"/>
    </row>
    <row r="219" spans="6:8" x14ac:dyDescent="0.2">
      <c r="F219" s="20"/>
      <c r="H219" s="21"/>
    </row>
    <row r="220" spans="6:8" x14ac:dyDescent="0.2">
      <c r="F220" s="20"/>
      <c r="H220" s="21"/>
    </row>
    <row r="221" spans="6:8" x14ac:dyDescent="0.2">
      <c r="F221" s="20"/>
      <c r="H221" s="21"/>
    </row>
    <row r="222" spans="6:8" x14ac:dyDescent="0.2">
      <c r="F222" s="20"/>
      <c r="H222" s="21"/>
    </row>
    <row r="223" spans="6:8" x14ac:dyDescent="0.2">
      <c r="F223" s="20"/>
      <c r="H223" s="21"/>
    </row>
    <row r="224" spans="6:8" x14ac:dyDescent="0.2">
      <c r="F224" s="20"/>
      <c r="H224" s="21"/>
    </row>
    <row r="225" spans="6:8" x14ac:dyDescent="0.2">
      <c r="F225" s="20"/>
      <c r="H225" s="21"/>
    </row>
    <row r="226" spans="6:8" x14ac:dyDescent="0.2">
      <c r="F226" s="20"/>
      <c r="H226" s="21"/>
    </row>
    <row r="227" spans="6:8" x14ac:dyDescent="0.2">
      <c r="F227" s="20"/>
      <c r="H227" s="21"/>
    </row>
    <row r="228" spans="6:8" x14ac:dyDescent="0.2">
      <c r="F228" s="20"/>
      <c r="H228" s="21"/>
    </row>
    <row r="229" spans="6:8" x14ac:dyDescent="0.2">
      <c r="F229" s="20"/>
      <c r="H229" s="21"/>
    </row>
    <row r="230" spans="6:8" x14ac:dyDescent="0.2">
      <c r="F230" s="20"/>
      <c r="H230" s="21"/>
    </row>
    <row r="231" spans="6:8" x14ac:dyDescent="0.2">
      <c r="F231" s="20"/>
      <c r="H231" s="21"/>
    </row>
    <row r="232" spans="6:8" x14ac:dyDescent="0.2">
      <c r="F232" s="20"/>
      <c r="H232" s="21"/>
    </row>
    <row r="233" spans="6:8" x14ac:dyDescent="0.2">
      <c r="F233" s="20"/>
      <c r="H233" s="21"/>
    </row>
    <row r="234" spans="6:8" x14ac:dyDescent="0.2">
      <c r="F234" s="20"/>
      <c r="H234" s="21"/>
    </row>
    <row r="235" spans="6:8" x14ac:dyDescent="0.2">
      <c r="F235" s="20"/>
      <c r="H235" s="21"/>
    </row>
    <row r="236" spans="6:8" x14ac:dyDescent="0.2">
      <c r="F236" s="20"/>
      <c r="H236" s="21"/>
    </row>
    <row r="237" spans="6:8" x14ac:dyDescent="0.2">
      <c r="F237" s="20"/>
      <c r="H237" s="21"/>
    </row>
    <row r="238" spans="6:8" x14ac:dyDescent="0.2">
      <c r="F238" s="20"/>
      <c r="H238" s="21"/>
    </row>
    <row r="239" spans="6:8" x14ac:dyDescent="0.2">
      <c r="F239" s="20"/>
      <c r="H239" s="21"/>
    </row>
    <row r="240" spans="6:8" x14ac:dyDescent="0.2">
      <c r="F240" s="20"/>
      <c r="H240" s="21"/>
    </row>
    <row r="241" spans="6:8" x14ac:dyDescent="0.2">
      <c r="F241" s="20"/>
      <c r="H241" s="21"/>
    </row>
    <row r="242" spans="6:8" x14ac:dyDescent="0.2">
      <c r="F242" s="20"/>
      <c r="H242" s="21"/>
    </row>
    <row r="243" spans="6:8" x14ac:dyDescent="0.2">
      <c r="F243" s="20"/>
      <c r="H243" s="21"/>
    </row>
    <row r="244" spans="6:8" x14ac:dyDescent="0.2">
      <c r="F244" s="20"/>
      <c r="H244" s="21"/>
    </row>
    <row r="245" spans="6:8" x14ac:dyDescent="0.2">
      <c r="F245" s="20"/>
      <c r="H245" s="21"/>
    </row>
    <row r="246" spans="6:8" x14ac:dyDescent="0.2">
      <c r="F246" s="20"/>
      <c r="H246" s="21"/>
    </row>
    <row r="247" spans="6:8" x14ac:dyDescent="0.2">
      <c r="F247" s="20"/>
      <c r="H247" s="21"/>
    </row>
    <row r="248" spans="6:8" x14ac:dyDescent="0.2">
      <c r="F248" s="20"/>
      <c r="H248" s="21"/>
    </row>
    <row r="249" spans="6:8" x14ac:dyDescent="0.2">
      <c r="F249" s="20"/>
      <c r="H249" s="21"/>
    </row>
    <row r="250" spans="6:8" x14ac:dyDescent="0.2">
      <c r="F250" s="20"/>
      <c r="H250" s="21"/>
    </row>
    <row r="251" spans="6:8" x14ac:dyDescent="0.2">
      <c r="F251" s="20"/>
      <c r="H251" s="21"/>
    </row>
    <row r="252" spans="6:8" x14ac:dyDescent="0.2">
      <c r="F252" s="20"/>
      <c r="H252" s="21"/>
    </row>
    <row r="253" spans="6:8" x14ac:dyDescent="0.2">
      <c r="F253" s="20"/>
      <c r="H253" s="21"/>
    </row>
    <row r="254" spans="6:8" x14ac:dyDescent="0.2">
      <c r="F254" s="20"/>
      <c r="H254" s="21"/>
    </row>
    <row r="255" spans="6:8" x14ac:dyDescent="0.2">
      <c r="F255" s="20"/>
      <c r="H255" s="21"/>
    </row>
    <row r="256" spans="6:8" x14ac:dyDescent="0.2">
      <c r="F256" s="20"/>
      <c r="H256" s="21"/>
    </row>
    <row r="257" spans="6:8" x14ac:dyDescent="0.2">
      <c r="F257" s="20"/>
      <c r="H257" s="21"/>
    </row>
    <row r="258" spans="6:8" x14ac:dyDescent="0.2">
      <c r="F258" s="20"/>
      <c r="H258" s="21"/>
    </row>
    <row r="259" spans="6:8" x14ac:dyDescent="0.2">
      <c r="F259" s="20"/>
      <c r="H259" s="21"/>
    </row>
    <row r="260" spans="6:8" x14ac:dyDescent="0.2">
      <c r="F260" s="20"/>
      <c r="H260" s="21"/>
    </row>
    <row r="261" spans="6:8" x14ac:dyDescent="0.2">
      <c r="F261" s="20"/>
      <c r="H261" s="21"/>
    </row>
    <row r="262" spans="6:8" x14ac:dyDescent="0.2">
      <c r="F262" s="20"/>
      <c r="H262" s="21"/>
    </row>
    <row r="263" spans="6:8" x14ac:dyDescent="0.2">
      <c r="F263" s="20"/>
      <c r="H263" s="21"/>
    </row>
    <row r="264" spans="6:8" x14ac:dyDescent="0.2">
      <c r="F264" s="20"/>
      <c r="H264" s="21"/>
    </row>
    <row r="265" spans="6:8" x14ac:dyDescent="0.2">
      <c r="F265" s="20"/>
      <c r="H265" s="21"/>
    </row>
    <row r="266" spans="6:8" x14ac:dyDescent="0.2">
      <c r="F266" s="20"/>
      <c r="H266" s="21"/>
    </row>
    <row r="267" spans="6:8" x14ac:dyDescent="0.2">
      <c r="F267" s="20"/>
      <c r="H267" s="21"/>
    </row>
    <row r="268" spans="6:8" x14ac:dyDescent="0.2">
      <c r="F268" s="20"/>
      <c r="H268" s="21"/>
    </row>
    <row r="269" spans="6:8" x14ac:dyDescent="0.2">
      <c r="F269" s="20"/>
      <c r="H269" s="21"/>
    </row>
    <row r="270" spans="6:8" x14ac:dyDescent="0.2">
      <c r="F270" s="20"/>
      <c r="H270" s="21"/>
    </row>
    <row r="271" spans="6:8" x14ac:dyDescent="0.2">
      <c r="F271" s="20"/>
      <c r="H271" s="21"/>
    </row>
    <row r="272" spans="6:8" x14ac:dyDescent="0.2">
      <c r="F272" s="20"/>
      <c r="H272" s="21"/>
    </row>
    <row r="273" spans="6:8" x14ac:dyDescent="0.2">
      <c r="F273" s="20"/>
      <c r="H273" s="21"/>
    </row>
    <row r="274" spans="6:8" x14ac:dyDescent="0.2">
      <c r="F274" s="20"/>
      <c r="H274" s="21"/>
    </row>
    <row r="275" spans="6:8" x14ac:dyDescent="0.2">
      <c r="F275" s="20"/>
      <c r="H275" s="21"/>
    </row>
    <row r="276" spans="6:8" x14ac:dyDescent="0.2">
      <c r="F276" s="20"/>
      <c r="H276" s="21"/>
    </row>
    <row r="277" spans="6:8" x14ac:dyDescent="0.2">
      <c r="F277" s="20"/>
      <c r="H277" s="21"/>
    </row>
    <row r="278" spans="6:8" x14ac:dyDescent="0.2">
      <c r="F278" s="20"/>
      <c r="H278" s="21"/>
    </row>
    <row r="279" spans="6:8" x14ac:dyDescent="0.2">
      <c r="F279" s="20"/>
      <c r="H279" s="21"/>
    </row>
    <row r="280" spans="6:8" x14ac:dyDescent="0.2">
      <c r="F280" s="20"/>
      <c r="H280" s="21"/>
    </row>
    <row r="281" spans="6:8" x14ac:dyDescent="0.2">
      <c r="F281" s="20"/>
      <c r="H281" s="21"/>
    </row>
    <row r="282" spans="6:8" x14ac:dyDescent="0.2">
      <c r="F282" s="20"/>
      <c r="H282" s="21"/>
    </row>
    <row r="283" spans="6:8" x14ac:dyDescent="0.2">
      <c r="F283" s="20"/>
      <c r="H283" s="21"/>
    </row>
    <row r="284" spans="6:8" x14ac:dyDescent="0.2">
      <c r="F284" s="20"/>
      <c r="H284" s="21"/>
    </row>
    <row r="285" spans="6:8" x14ac:dyDescent="0.2">
      <c r="F285" s="20"/>
      <c r="H285" s="21"/>
    </row>
    <row r="286" spans="6:8" x14ac:dyDescent="0.2">
      <c r="F286" s="20"/>
      <c r="H286" s="21"/>
    </row>
    <row r="287" spans="6:8" x14ac:dyDescent="0.2">
      <c r="F287" s="20"/>
      <c r="H287" s="21"/>
    </row>
    <row r="288" spans="6:8" x14ac:dyDescent="0.2">
      <c r="F288" s="20"/>
      <c r="H288" s="21"/>
    </row>
    <row r="289" spans="6:8" x14ac:dyDescent="0.2">
      <c r="F289" s="20"/>
      <c r="H289" s="21"/>
    </row>
    <row r="290" spans="6:8" x14ac:dyDescent="0.2">
      <c r="F290" s="20"/>
      <c r="H290" s="21"/>
    </row>
    <row r="291" spans="6:8" x14ac:dyDescent="0.2">
      <c r="F291" s="20"/>
      <c r="H291" s="21"/>
    </row>
    <row r="292" spans="6:8" x14ac:dyDescent="0.2">
      <c r="F292" s="20"/>
      <c r="H292" s="21"/>
    </row>
    <row r="293" spans="6:8" x14ac:dyDescent="0.2">
      <c r="F293" s="20"/>
      <c r="H293" s="21"/>
    </row>
    <row r="294" spans="6:8" x14ac:dyDescent="0.2">
      <c r="F294" s="20"/>
      <c r="H294" s="21"/>
    </row>
    <row r="295" spans="6:8" x14ac:dyDescent="0.2">
      <c r="F295" s="20"/>
      <c r="H295" s="21"/>
    </row>
    <row r="296" spans="6:8" x14ac:dyDescent="0.2">
      <c r="F296" s="20"/>
      <c r="H296" s="21"/>
    </row>
    <row r="297" spans="6:8" x14ac:dyDescent="0.2">
      <c r="F297" s="20"/>
      <c r="H297" s="21"/>
    </row>
    <row r="298" spans="6:8" x14ac:dyDescent="0.2">
      <c r="F298" s="20"/>
      <c r="H298" s="21"/>
    </row>
    <row r="299" spans="6:8" x14ac:dyDescent="0.2">
      <c r="F299" s="20"/>
      <c r="H299" s="21"/>
    </row>
    <row r="300" spans="6:8" x14ac:dyDescent="0.2">
      <c r="F300" s="20"/>
      <c r="H300" s="21"/>
    </row>
    <row r="301" spans="6:8" x14ac:dyDescent="0.2">
      <c r="F301" s="20"/>
      <c r="H301" s="21"/>
    </row>
    <row r="302" spans="6:8" x14ac:dyDescent="0.2">
      <c r="F302" s="20"/>
      <c r="H302" s="21"/>
    </row>
    <row r="303" spans="6:8" x14ac:dyDescent="0.2">
      <c r="F303" s="20"/>
      <c r="H303" s="21"/>
    </row>
    <row r="304" spans="6:8" x14ac:dyDescent="0.2">
      <c r="F304" s="20"/>
      <c r="H304" s="21"/>
    </row>
    <row r="305" spans="6:8" x14ac:dyDescent="0.2">
      <c r="F305" s="20"/>
      <c r="H305" s="21"/>
    </row>
    <row r="306" spans="6:8" x14ac:dyDescent="0.2">
      <c r="F306" s="20"/>
      <c r="H306" s="21"/>
    </row>
    <row r="307" spans="6:8" x14ac:dyDescent="0.2">
      <c r="F307" s="20"/>
      <c r="H307" s="21"/>
    </row>
    <row r="308" spans="6:8" x14ac:dyDescent="0.2">
      <c r="F308" s="20"/>
      <c r="H308" s="21"/>
    </row>
    <row r="309" spans="6:8" x14ac:dyDescent="0.2">
      <c r="F309" s="20"/>
      <c r="H309" s="21"/>
    </row>
    <row r="310" spans="6:8" x14ac:dyDescent="0.2">
      <c r="F310" s="20"/>
      <c r="H310" s="21"/>
    </row>
    <row r="311" spans="6:8" x14ac:dyDescent="0.2">
      <c r="F311" s="20"/>
      <c r="H311" s="21"/>
    </row>
    <row r="312" spans="6:8" x14ac:dyDescent="0.2">
      <c r="F312" s="20"/>
      <c r="H312" s="21"/>
    </row>
    <row r="313" spans="6:8" x14ac:dyDescent="0.2">
      <c r="F313" s="20"/>
      <c r="H313" s="21"/>
    </row>
    <row r="314" spans="6:8" x14ac:dyDescent="0.2">
      <c r="F314" s="20"/>
      <c r="H314" s="21"/>
    </row>
    <row r="315" spans="6:8" x14ac:dyDescent="0.2">
      <c r="F315" s="20"/>
      <c r="H315" s="21"/>
    </row>
    <row r="316" spans="6:8" x14ac:dyDescent="0.2">
      <c r="F316" s="20"/>
      <c r="H316" s="21"/>
    </row>
    <row r="317" spans="6:8" x14ac:dyDescent="0.2">
      <c r="F317" s="20"/>
      <c r="H317" s="21"/>
    </row>
    <row r="318" spans="6:8" x14ac:dyDescent="0.2">
      <c r="F318" s="20"/>
      <c r="H318" s="21"/>
    </row>
    <row r="319" spans="6:8" x14ac:dyDescent="0.2">
      <c r="F319" s="20"/>
      <c r="H319" s="21"/>
    </row>
    <row r="320" spans="6:8" x14ac:dyDescent="0.2">
      <c r="F320" s="20"/>
      <c r="H320" s="21"/>
    </row>
    <row r="321" spans="6:8" x14ac:dyDescent="0.2">
      <c r="F321" s="20"/>
      <c r="H321" s="21"/>
    </row>
    <row r="322" spans="6:8" x14ac:dyDescent="0.2">
      <c r="F322" s="20"/>
      <c r="H322" s="21"/>
    </row>
    <row r="323" spans="6:8" x14ac:dyDescent="0.2">
      <c r="F323" s="20"/>
      <c r="H323" s="21"/>
    </row>
    <row r="324" spans="6:8" x14ac:dyDescent="0.2">
      <c r="F324" s="20"/>
      <c r="H324" s="21"/>
    </row>
    <row r="325" spans="6:8" x14ac:dyDescent="0.2">
      <c r="F325" s="20"/>
      <c r="H325" s="21"/>
    </row>
    <row r="326" spans="6:8" x14ac:dyDescent="0.2">
      <c r="F326" s="20"/>
      <c r="H326" s="21"/>
    </row>
    <row r="327" spans="6:8" x14ac:dyDescent="0.2">
      <c r="F327" s="20"/>
      <c r="H327" s="21"/>
    </row>
    <row r="328" spans="6:8" x14ac:dyDescent="0.2">
      <c r="F328" s="20"/>
      <c r="H328" s="21"/>
    </row>
    <row r="329" spans="6:8" x14ac:dyDescent="0.2">
      <c r="F329" s="20"/>
      <c r="H329" s="21"/>
    </row>
    <row r="330" spans="6:8" x14ac:dyDescent="0.2">
      <c r="F330" s="20"/>
      <c r="H330" s="21"/>
    </row>
    <row r="331" spans="6:8" x14ac:dyDescent="0.2">
      <c r="F331" s="20"/>
      <c r="H331" s="21"/>
    </row>
    <row r="332" spans="6:8" x14ac:dyDescent="0.2">
      <c r="F332" s="20"/>
      <c r="H332" s="21"/>
    </row>
    <row r="333" spans="6:8" x14ac:dyDescent="0.2">
      <c r="F333" s="20"/>
      <c r="H333" s="21"/>
    </row>
    <row r="334" spans="6:8" x14ac:dyDescent="0.2">
      <c r="F334" s="20"/>
      <c r="H334" s="21"/>
    </row>
    <row r="335" spans="6:8" x14ac:dyDescent="0.2">
      <c r="F335" s="20"/>
      <c r="H335" s="21"/>
    </row>
    <row r="336" spans="6:8" x14ac:dyDescent="0.2">
      <c r="F336" s="20"/>
      <c r="H336" s="21"/>
    </row>
    <row r="337" spans="6:8" x14ac:dyDescent="0.2">
      <c r="F337" s="20"/>
      <c r="H337" s="21"/>
    </row>
    <row r="338" spans="6:8" x14ac:dyDescent="0.2">
      <c r="F338" s="20"/>
      <c r="H338" s="21"/>
    </row>
    <row r="339" spans="6:8" x14ac:dyDescent="0.2">
      <c r="F339" s="20"/>
      <c r="H339" s="21"/>
    </row>
    <row r="340" spans="6:8" x14ac:dyDescent="0.2">
      <c r="F340" s="20"/>
      <c r="H340" s="21"/>
    </row>
    <row r="341" spans="6:8" x14ac:dyDescent="0.2">
      <c r="F341" s="20"/>
      <c r="H341" s="21"/>
    </row>
    <row r="342" spans="6:8" x14ac:dyDescent="0.2">
      <c r="F342" s="20"/>
      <c r="H342" s="21"/>
    </row>
    <row r="343" spans="6:8" x14ac:dyDescent="0.2">
      <c r="F343" s="20"/>
      <c r="H343" s="21"/>
    </row>
    <row r="344" spans="6:8" x14ac:dyDescent="0.2">
      <c r="F344" s="20"/>
      <c r="H344" s="21"/>
    </row>
    <row r="345" spans="6:8" x14ac:dyDescent="0.2">
      <c r="F345" s="20"/>
      <c r="H345" s="21"/>
    </row>
    <row r="346" spans="6:8" x14ac:dyDescent="0.2">
      <c r="F346" s="20"/>
      <c r="H346" s="21"/>
    </row>
    <row r="347" spans="6:8" x14ac:dyDescent="0.2">
      <c r="F347" s="20"/>
      <c r="H347" s="21"/>
    </row>
    <row r="348" spans="6:8" x14ac:dyDescent="0.2">
      <c r="F348" s="20"/>
      <c r="H348" s="21"/>
    </row>
    <row r="349" spans="6:8" x14ac:dyDescent="0.2">
      <c r="F349" s="20"/>
      <c r="H349" s="21"/>
    </row>
    <row r="350" spans="6:8" x14ac:dyDescent="0.2">
      <c r="F350" s="20"/>
      <c r="H350" s="21"/>
    </row>
    <row r="351" spans="6:8" x14ac:dyDescent="0.2">
      <c r="F351" s="20"/>
      <c r="H351" s="21"/>
    </row>
    <row r="352" spans="6:8" x14ac:dyDescent="0.2">
      <c r="F352" s="20"/>
      <c r="H352" s="21"/>
    </row>
    <row r="353" spans="6:8" x14ac:dyDescent="0.2">
      <c r="F353" s="20"/>
      <c r="H353" s="21"/>
    </row>
    <row r="354" spans="6:8" x14ac:dyDescent="0.2">
      <c r="F354" s="20"/>
      <c r="H354" s="21"/>
    </row>
    <row r="355" spans="6:8" x14ac:dyDescent="0.2">
      <c r="F355" s="20"/>
      <c r="H355" s="21"/>
    </row>
    <row r="356" spans="6:8" x14ac:dyDescent="0.2">
      <c r="F356" s="20"/>
      <c r="H356" s="21"/>
    </row>
    <row r="357" spans="6:8" x14ac:dyDescent="0.2">
      <c r="F357" s="20"/>
      <c r="H357" s="21"/>
    </row>
    <row r="358" spans="6:8" x14ac:dyDescent="0.2">
      <c r="F358" s="20"/>
      <c r="H358" s="21"/>
    </row>
    <row r="359" spans="6:8" x14ac:dyDescent="0.2">
      <c r="F359" s="20"/>
      <c r="H359" s="21"/>
    </row>
    <row r="360" spans="6:8" x14ac:dyDescent="0.2">
      <c r="F360" s="20"/>
      <c r="H360" s="21"/>
    </row>
    <row r="361" spans="6:8" x14ac:dyDescent="0.2">
      <c r="F361" s="20"/>
      <c r="H361" s="21"/>
    </row>
    <row r="362" spans="6:8" x14ac:dyDescent="0.2">
      <c r="F362" s="20"/>
      <c r="H362" s="21"/>
    </row>
    <row r="363" spans="6:8" x14ac:dyDescent="0.2">
      <c r="F363" s="20"/>
      <c r="H363" s="21"/>
    </row>
    <row r="364" spans="6:8" x14ac:dyDescent="0.2">
      <c r="F364" s="20"/>
      <c r="H364" s="21"/>
    </row>
    <row r="365" spans="6:8" x14ac:dyDescent="0.2">
      <c r="F365" s="20"/>
      <c r="H365" s="21"/>
    </row>
    <row r="366" spans="6:8" x14ac:dyDescent="0.2">
      <c r="F366" s="20"/>
      <c r="H366" s="21"/>
    </row>
    <row r="367" spans="6:8" x14ac:dyDescent="0.2">
      <c r="F367" s="20"/>
      <c r="H367" s="21"/>
    </row>
    <row r="368" spans="6:8" x14ac:dyDescent="0.2">
      <c r="F368" s="20"/>
      <c r="H368" s="21"/>
    </row>
    <row r="369" spans="6:8" x14ac:dyDescent="0.2">
      <c r="F369" s="20"/>
      <c r="H369" s="21"/>
    </row>
  </sheetData>
  <mergeCells count="14">
    <mergeCell ref="K7:K9"/>
    <mergeCell ref="F7:F9"/>
    <mergeCell ref="G7:G9"/>
    <mergeCell ref="H7:H9"/>
    <mergeCell ref="I7:I9"/>
    <mergeCell ref="J7:J9"/>
    <mergeCell ref="R7:R9"/>
    <mergeCell ref="S7:S9"/>
    <mergeCell ref="L7:L9"/>
    <mergeCell ref="M7:M9"/>
    <mergeCell ref="N7:N9"/>
    <mergeCell ref="O7:O9"/>
    <mergeCell ref="P7:P9"/>
    <mergeCell ref="Q7:Q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13C58-3DB0-46DC-B843-A23F65A61C63}">
  <dimension ref="A1:S369"/>
  <sheetViews>
    <sheetView zoomScale="111" workbookViewId="0">
      <selection activeCell="H5" sqref="H5"/>
    </sheetView>
  </sheetViews>
  <sheetFormatPr baseColWidth="10" defaultColWidth="8.83203125" defaultRowHeight="15" x14ac:dyDescent="0.2"/>
  <cols>
    <col min="1" max="1" width="5.83203125" bestFit="1" customWidth="1"/>
    <col min="2" max="2" width="7.5" bestFit="1" customWidth="1"/>
    <col min="3" max="3" width="12.6640625" bestFit="1" customWidth="1"/>
    <col min="6" max="6" width="13.6640625" bestFit="1" customWidth="1"/>
    <col min="7" max="7" width="10.6640625" bestFit="1" customWidth="1"/>
    <col min="8" max="8" width="12.1640625" bestFit="1" customWidth="1"/>
    <col min="9" max="9" width="7.5" bestFit="1" customWidth="1"/>
    <col min="10" max="10" width="7.5" customWidth="1"/>
    <col min="11" max="11" width="12" bestFit="1" customWidth="1"/>
    <col min="12" max="12" width="17.6640625" bestFit="1" customWidth="1"/>
    <col min="13" max="13" width="17.33203125" bestFit="1" customWidth="1"/>
    <col min="14" max="14" width="15.5" bestFit="1" customWidth="1"/>
    <col min="15" max="15" width="16.33203125" bestFit="1" customWidth="1"/>
    <col min="16" max="16" width="16" bestFit="1" customWidth="1"/>
    <col min="17" max="17" width="10.6640625" bestFit="1" customWidth="1"/>
    <col min="19" max="19" width="14.83203125" bestFit="1" customWidth="1"/>
  </cols>
  <sheetData>
    <row r="1" spans="1:19" x14ac:dyDescent="0.2">
      <c r="C1" s="13"/>
      <c r="D1" s="14"/>
      <c r="E1" s="13"/>
      <c r="F1" s="4" t="s">
        <v>7</v>
      </c>
      <c r="G1" s="8">
        <v>0.06</v>
      </c>
      <c r="H1" s="5"/>
      <c r="K1" s="6" t="s">
        <v>8</v>
      </c>
      <c r="L1" s="25">
        <v>10111.7461871305</v>
      </c>
    </row>
    <row r="2" spans="1:19" x14ac:dyDescent="0.2">
      <c r="C2" s="15"/>
      <c r="D2" s="14"/>
      <c r="E2" s="16"/>
      <c r="F2" s="4" t="s">
        <v>3</v>
      </c>
      <c r="G2" s="9">
        <f>1/(1+G1)</f>
        <v>0.94339622641509424</v>
      </c>
      <c r="K2" s="6" t="s">
        <v>9</v>
      </c>
      <c r="L2" s="25">
        <f>20000+(0.2*L1*12)</f>
        <v>44268.190849113205</v>
      </c>
      <c r="M2" t="s">
        <v>4</v>
      </c>
    </row>
    <row r="3" spans="1:19" x14ac:dyDescent="0.2">
      <c r="C3" s="15"/>
      <c r="D3" s="14"/>
      <c r="E3" s="16"/>
      <c r="F3" s="6" t="s">
        <v>5</v>
      </c>
      <c r="G3" s="10">
        <v>10000000</v>
      </c>
      <c r="K3" s="6" t="s">
        <v>10</v>
      </c>
      <c r="L3" s="25">
        <f>2000+0.03*L1</f>
        <v>2303.352385613915</v>
      </c>
    </row>
    <row r="4" spans="1:19" ht="32" x14ac:dyDescent="0.2">
      <c r="C4" s="15"/>
      <c r="D4" s="14"/>
      <c r="E4" s="16"/>
      <c r="F4" s="1" t="s">
        <v>6</v>
      </c>
      <c r="G4" s="9">
        <v>12</v>
      </c>
    </row>
    <row r="5" spans="1:19" x14ac:dyDescent="0.2">
      <c r="C5" s="15"/>
      <c r="D5" s="14"/>
      <c r="E5" s="16"/>
      <c r="F5" s="14"/>
      <c r="O5" s="29" t="s">
        <v>29</v>
      </c>
      <c r="P5" s="17">
        <f>SUM(P10:P40)</f>
        <v>1.3795215636491776E-7</v>
      </c>
    </row>
    <row r="6" spans="1:19" x14ac:dyDescent="0.2">
      <c r="C6" s="15"/>
      <c r="D6" s="14"/>
      <c r="E6" s="16"/>
      <c r="F6" s="14"/>
    </row>
    <row r="7" spans="1:19" ht="15" customHeight="1" x14ac:dyDescent="0.2">
      <c r="C7" s="15"/>
      <c r="D7" s="14"/>
      <c r="E7" s="16"/>
      <c r="F7" s="31" t="s">
        <v>12</v>
      </c>
      <c r="G7" s="30" t="s">
        <v>13</v>
      </c>
      <c r="H7" s="30" t="s">
        <v>14</v>
      </c>
      <c r="I7" s="32" t="s">
        <v>2</v>
      </c>
      <c r="J7" s="32" t="s">
        <v>1</v>
      </c>
      <c r="K7" s="30" t="s">
        <v>15</v>
      </c>
      <c r="L7" s="30" t="s">
        <v>16</v>
      </c>
      <c r="M7" s="30" t="s">
        <v>17</v>
      </c>
      <c r="N7" s="30" t="s">
        <v>18</v>
      </c>
      <c r="O7" s="30" t="s">
        <v>19</v>
      </c>
      <c r="P7" s="30" t="s">
        <v>20</v>
      </c>
      <c r="Q7" s="30" t="s">
        <v>21</v>
      </c>
      <c r="R7" s="30" t="s">
        <v>22</v>
      </c>
      <c r="S7" s="30" t="s">
        <v>30</v>
      </c>
    </row>
    <row r="8" spans="1:19" x14ac:dyDescent="0.2">
      <c r="C8" s="15"/>
      <c r="D8" s="14"/>
      <c r="E8" s="16"/>
      <c r="F8" s="31"/>
      <c r="G8" s="30"/>
      <c r="H8" s="30"/>
      <c r="I8" s="32"/>
      <c r="J8" s="32"/>
      <c r="K8" s="30"/>
      <c r="L8" s="30"/>
      <c r="M8" s="30"/>
      <c r="N8" s="30"/>
      <c r="O8" s="30"/>
      <c r="P8" s="30"/>
      <c r="Q8" s="30"/>
      <c r="R8" s="30"/>
      <c r="S8" s="30"/>
    </row>
    <row r="9" spans="1:19" ht="16" x14ac:dyDescent="0.2">
      <c r="A9" s="33" t="s">
        <v>0</v>
      </c>
      <c r="B9" s="33" t="s">
        <v>1</v>
      </c>
      <c r="C9" s="33" t="s">
        <v>2</v>
      </c>
      <c r="D9" s="14"/>
      <c r="E9" s="16"/>
      <c r="F9" s="31"/>
      <c r="G9" s="30"/>
      <c r="H9" s="30"/>
      <c r="I9" s="32"/>
      <c r="J9" s="32"/>
      <c r="K9" s="30"/>
      <c r="L9" s="30"/>
      <c r="M9" s="30"/>
      <c r="N9" s="30"/>
      <c r="O9" s="30"/>
      <c r="P9" s="30"/>
      <c r="Q9" s="30"/>
      <c r="R9" s="30"/>
      <c r="S9" s="30"/>
    </row>
    <row r="10" spans="1:19" x14ac:dyDescent="0.2">
      <c r="A10" s="1">
        <v>2</v>
      </c>
      <c r="B10" s="2">
        <v>9.1500000000000001E-4</v>
      </c>
      <c r="C10" s="3">
        <f>1-B10</f>
        <v>0.999085</v>
      </c>
      <c r="D10" s="14"/>
      <c r="E10" s="16"/>
      <c r="F10" s="23">
        <v>0</v>
      </c>
      <c r="G10" s="11">
        <v>21</v>
      </c>
      <c r="H10" s="23">
        <v>50</v>
      </c>
      <c r="I10" s="12">
        <f>VLOOKUP(G10,$A$10:$C$123,3,FALSE)</f>
        <v>0.99906600000000001</v>
      </c>
      <c r="J10" s="12">
        <f>1-I10</f>
        <v>9.3399999999999039E-4</v>
      </c>
      <c r="K10" s="11">
        <f t="shared" ref="K10:K41" si="0">(K11*I10*v+1)-((monthly_annuity-1)/(2*monthly_annuity))</f>
        <v>8.8566875356529877</v>
      </c>
      <c r="L10" s="11">
        <f t="shared" ref="L10:L41" si="1">(J10*v)+(L11*I10*v)</f>
        <v>3.6685879398862441E-2</v>
      </c>
      <c r="M10" s="11">
        <f>L10*'TA 50 YEARS'!sum_assured</f>
        <v>366858.79398862441</v>
      </c>
      <c r="N10" s="11">
        <f>'TA 50 YEARS'!initial_exp+((12*'TA 50 YEARS'!regular_)*(K10-1/12))</f>
        <v>286765.70683009928</v>
      </c>
      <c r="O10" s="11">
        <f>K10*'TA 50 YEARS'!pre*12</f>
        <v>1074678.9170309438</v>
      </c>
      <c r="P10" s="11">
        <f>O10-(N10+M10)</f>
        <v>421054.41621222009</v>
      </c>
      <c r="Q10" s="11">
        <f>F10</f>
        <v>0</v>
      </c>
      <c r="R10" s="11">
        <f>SUM(M10:N10)-O10</f>
        <v>-421054.41621222009</v>
      </c>
      <c r="S10" s="11">
        <f>(R11*I10)-(R10*(1+'TA 50 YEARS'!int))</f>
        <v>41902.747825514292</v>
      </c>
    </row>
    <row r="11" spans="1:19" x14ac:dyDescent="0.2">
      <c r="A11" s="1">
        <v>3</v>
      </c>
      <c r="B11" s="2">
        <v>4.6999999999999999E-4</v>
      </c>
      <c r="C11" s="3">
        <f t="shared" ref="C11:C74" si="2">1-B11</f>
        <v>0.99953000000000003</v>
      </c>
      <c r="D11" s="14"/>
      <c r="E11" s="14"/>
      <c r="F11" s="24">
        <v>1</v>
      </c>
      <c r="G11" s="11">
        <f>G10+1</f>
        <v>22</v>
      </c>
      <c r="H11" s="23">
        <f t="shared" ref="H11:H60" si="3">$H$10-F11</f>
        <v>49</v>
      </c>
      <c r="I11" s="12">
        <f t="shared" ref="I11:I60" si="4">VLOOKUP(G11,$A$10:$C$123,3,FALSE)</f>
        <v>0.99906300000000003</v>
      </c>
      <c r="J11" s="12">
        <f t="shared" ref="J11:J60" si="5">1-I11</f>
        <v>9.3699999999996564E-4</v>
      </c>
      <c r="K11" s="11">
        <f t="shared" si="0"/>
        <v>8.8221620204526054</v>
      </c>
      <c r="L11" s="11">
        <f t="shared" si="1"/>
        <v>3.7988513434341876E-2</v>
      </c>
      <c r="M11" s="11">
        <f>L11*'TA 50 YEARS'!sum_assured</f>
        <v>379885.13434341876</v>
      </c>
      <c r="N11" s="11">
        <f>'TA 50 YEARS'!initial_exp+((12*'TA 50 YEARS'!regular_)*(K11-1/12))</f>
        <v>285811.41369648313</v>
      </c>
      <c r="O11" s="11">
        <f>K11*'TA 50 YEARS'!pre*12</f>
        <v>1070489.5580707097</v>
      </c>
      <c r="P11" s="11">
        <f t="shared" ref="P11:P60" si="6">O11-(N11+M11)</f>
        <v>404793.01003080781</v>
      </c>
      <c r="Q11" s="11">
        <f t="shared" ref="Q11:Q60" si="7">F11</f>
        <v>1</v>
      </c>
      <c r="R11" s="11">
        <f t="shared" ref="R11:R50" si="8">SUM(M11:N11)-O11</f>
        <v>-404793.01003080781</v>
      </c>
      <c r="S11" s="11">
        <f>(R12*I11)-(R11*(1+'TA 50 YEARS'!int))</f>
        <v>41872.621930999216</v>
      </c>
    </row>
    <row r="12" spans="1:19" x14ac:dyDescent="0.2">
      <c r="A12" s="1">
        <v>4</v>
      </c>
      <c r="B12" s="2">
        <v>2.7099999999999997E-4</v>
      </c>
      <c r="C12" s="3">
        <f t="shared" si="2"/>
        <v>0.99972899999999998</v>
      </c>
      <c r="D12" s="14"/>
      <c r="E12" s="14"/>
      <c r="F12" s="24">
        <v>2</v>
      </c>
      <c r="G12" s="11">
        <f t="shared" ref="G12:G60" si="9">G11+1</f>
        <v>23</v>
      </c>
      <c r="H12" s="23">
        <f t="shared" si="3"/>
        <v>48</v>
      </c>
      <c r="I12" s="12">
        <f t="shared" si="4"/>
        <v>0.99906399999999995</v>
      </c>
      <c r="J12" s="12">
        <f t="shared" si="5"/>
        <v>9.360000000000479E-4</v>
      </c>
      <c r="K12" s="11">
        <f t="shared" si="0"/>
        <v>8.7855571420552021</v>
      </c>
      <c r="L12" s="11">
        <f t="shared" si="1"/>
        <v>3.9367711786346231E-2</v>
      </c>
      <c r="M12" s="11">
        <f>L12*'TA 50 YEARS'!sum_assured</f>
        <v>393677.11786346231</v>
      </c>
      <c r="N12" s="11">
        <f>'TA 50 YEARS'!initial_exp+((12*'TA 50 YEARS'!regular_)*(K12-1/12))</f>
        <v>284799.64648870192</v>
      </c>
      <c r="O12" s="11">
        <f>K12*'TA 50 YEARS'!pre*12</f>
        <v>1066047.8871959259</v>
      </c>
      <c r="P12" s="11">
        <f t="shared" si="6"/>
        <v>387571.1228437617</v>
      </c>
      <c r="Q12" s="11">
        <f t="shared" si="7"/>
        <v>2</v>
      </c>
      <c r="R12" s="11">
        <f t="shared" si="8"/>
        <v>-387571.1228437617</v>
      </c>
      <c r="S12" s="11">
        <f>(R13*I12)-(R12*(1+'TA 50 YEARS'!int))</f>
        <v>41882.663895837031</v>
      </c>
    </row>
    <row r="13" spans="1:19" x14ac:dyDescent="0.2">
      <c r="A13" s="1">
        <v>5</v>
      </c>
      <c r="B13" s="2">
        <v>1.85E-4</v>
      </c>
      <c r="C13" s="3">
        <f t="shared" si="2"/>
        <v>0.99981500000000001</v>
      </c>
      <c r="D13" s="14"/>
      <c r="E13" s="14"/>
      <c r="F13" s="24">
        <v>3</v>
      </c>
      <c r="G13" s="11">
        <f t="shared" si="9"/>
        <v>24</v>
      </c>
      <c r="H13" s="23">
        <f t="shared" si="3"/>
        <v>47</v>
      </c>
      <c r="I13" s="12">
        <f t="shared" si="4"/>
        <v>0.99906700000000004</v>
      </c>
      <c r="J13" s="12">
        <f t="shared" si="5"/>
        <v>9.3299999999996164E-4</v>
      </c>
      <c r="K13" s="11">
        <f t="shared" si="0"/>
        <v>8.7467108252442785</v>
      </c>
      <c r="L13" s="11">
        <f t="shared" si="1"/>
        <v>4.0831993239198852E-2</v>
      </c>
      <c r="M13" s="11">
        <f>L13*'TA 50 YEARS'!sum_assured</f>
        <v>408319.93239198852</v>
      </c>
      <c r="N13" s="11">
        <f>'TA 50 YEARS'!initial_exp+((12*'TA 50 YEARS'!regular_)*(K13-1/12))</f>
        <v>283725.92541071685</v>
      </c>
      <c r="O13" s="11">
        <f>K13*'TA 50 YEARS'!pre*12</f>
        <v>1061334.2380451628</v>
      </c>
      <c r="P13" s="11">
        <f t="shared" si="6"/>
        <v>369288.38024245738</v>
      </c>
      <c r="Q13" s="11">
        <f t="shared" si="7"/>
        <v>3</v>
      </c>
      <c r="R13" s="11">
        <f t="shared" si="8"/>
        <v>-369288.38024245738</v>
      </c>
      <c r="S13" s="11">
        <f>(R14*I13)-(R13*(1+'TA 50 YEARS'!int))</f>
        <v>41912.789790352923</v>
      </c>
    </row>
    <row r="14" spans="1:19" x14ac:dyDescent="0.2">
      <c r="A14" s="1">
        <v>6</v>
      </c>
      <c r="B14" s="2">
        <v>1.5200000000000001E-4</v>
      </c>
      <c r="C14" s="3">
        <f t="shared" si="2"/>
        <v>0.99984799999999996</v>
      </c>
      <c r="D14" s="14"/>
      <c r="E14" s="14"/>
      <c r="F14" s="24">
        <v>4</v>
      </c>
      <c r="G14" s="11">
        <f t="shared" si="9"/>
        <v>25</v>
      </c>
      <c r="H14" s="23">
        <f t="shared" si="3"/>
        <v>46</v>
      </c>
      <c r="I14" s="12">
        <f t="shared" si="4"/>
        <v>0.99906899999999998</v>
      </c>
      <c r="J14" s="12">
        <f t="shared" si="5"/>
        <v>9.3100000000001515E-4</v>
      </c>
      <c r="K14" s="11">
        <f t="shared" si="0"/>
        <v>8.7054690106792343</v>
      </c>
      <c r="L14" s="11">
        <f t="shared" si="1"/>
        <v>4.2388461267913791E-2</v>
      </c>
      <c r="M14" s="11">
        <f>L14*'TA 50 YEARS'!sum_assured</f>
        <v>423884.61267913791</v>
      </c>
      <c r="N14" s="11">
        <f>'TA 50 YEARS'!initial_exp+((12*'TA 50 YEARS'!regular_)*(K14-1/12))</f>
        <v>282585.99222713156</v>
      </c>
      <c r="O14" s="11">
        <f>K14*'TA 50 YEARS'!pre*12</f>
        <v>1056329.9169110218</v>
      </c>
      <c r="P14" s="11">
        <f t="shared" si="6"/>
        <v>349859.31200475234</v>
      </c>
      <c r="Q14" s="11">
        <f t="shared" si="7"/>
        <v>4</v>
      </c>
      <c r="R14" s="11">
        <f t="shared" si="8"/>
        <v>-349859.31200475234</v>
      </c>
      <c r="S14" s="11">
        <f>(R15*I14)-(R14*(1+'TA 50 YEARS'!int))</f>
        <v>41932.873720029602</v>
      </c>
    </row>
    <row r="15" spans="1:19" x14ac:dyDescent="0.2">
      <c r="A15" s="1">
        <v>7</v>
      </c>
      <c r="B15" s="2">
        <v>1.4899999999999999E-4</v>
      </c>
      <c r="C15" s="3">
        <f t="shared" si="2"/>
        <v>0.99985100000000005</v>
      </c>
      <c r="D15" s="14"/>
      <c r="E15" s="14"/>
      <c r="F15" s="24">
        <v>5</v>
      </c>
      <c r="G15" s="11">
        <f t="shared" si="9"/>
        <v>26</v>
      </c>
      <c r="H15" s="23">
        <f t="shared" si="3"/>
        <v>45</v>
      </c>
      <c r="I15" s="12">
        <f t="shared" si="4"/>
        <v>0.99906899999999998</v>
      </c>
      <c r="J15" s="12">
        <f t="shared" si="5"/>
        <v>9.3100000000001515E-4</v>
      </c>
      <c r="K15" s="11">
        <f t="shared" si="0"/>
        <v>8.6616945222535424</v>
      </c>
      <c r="L15" s="11">
        <f t="shared" si="1"/>
        <v>4.4041771833565661E-2</v>
      </c>
      <c r="M15" s="11">
        <f>L15*'TA 50 YEARS'!sum_assured</f>
        <v>440417.71833565662</v>
      </c>
      <c r="N15" s="11">
        <f>'TA 50 YEARS'!initial_exp+((12*'TA 50 YEARS'!regular_)*(K15-1/12))</f>
        <v>281376.05535899941</v>
      </c>
      <c r="O15" s="11">
        <f>K15*'TA 50 YEARS'!pre*12</f>
        <v>1051018.2787138368</v>
      </c>
      <c r="P15" s="11">
        <f t="shared" si="6"/>
        <v>329224.50501918071</v>
      </c>
      <c r="Q15" s="11">
        <f t="shared" si="7"/>
        <v>5</v>
      </c>
      <c r="R15" s="11">
        <f t="shared" si="8"/>
        <v>-329224.50501918071</v>
      </c>
      <c r="S15" s="11">
        <f>(R16*I15)-(R15*(1+'TA 50 YEARS'!int))</f>
        <v>41932.873720029369</v>
      </c>
    </row>
    <row r="16" spans="1:19" x14ac:dyDescent="0.2">
      <c r="A16" s="1">
        <v>8</v>
      </c>
      <c r="B16" s="2">
        <v>1.6699999999999999E-4</v>
      </c>
      <c r="C16" s="3">
        <f t="shared" si="2"/>
        <v>0.99983299999999997</v>
      </c>
      <c r="D16" s="14"/>
      <c r="E16" s="14"/>
      <c r="F16" s="24">
        <v>6</v>
      </c>
      <c r="G16" s="11">
        <f t="shared" si="9"/>
        <v>27</v>
      </c>
      <c r="H16" s="23">
        <f t="shared" si="3"/>
        <v>44</v>
      </c>
      <c r="I16" s="12">
        <f t="shared" si="4"/>
        <v>0.99906600000000001</v>
      </c>
      <c r="J16" s="12">
        <f t="shared" si="5"/>
        <v>9.3399999999999039E-4</v>
      </c>
      <c r="K16" s="11">
        <f t="shared" si="0"/>
        <v>8.6152503249746424</v>
      </c>
      <c r="L16" s="11">
        <f t="shared" si="1"/>
        <v>4.5795914139643602E-2</v>
      </c>
      <c r="M16" s="11">
        <f>L16*'TA 50 YEARS'!sum_assured</f>
        <v>457959.14139643603</v>
      </c>
      <c r="N16" s="11">
        <f>'TA 50 YEARS'!initial_exp+((12*'TA 50 YEARS'!regular_)*(K16-1/12))</f>
        <v>280092.32712779607</v>
      </c>
      <c r="O16" s="11">
        <f>K16*'TA 50 YEARS'!pre*12</f>
        <v>1045382.6954968458</v>
      </c>
      <c r="P16" s="11">
        <f t="shared" si="6"/>
        <v>307331.22697261372</v>
      </c>
      <c r="Q16" s="11">
        <f t="shared" si="7"/>
        <v>6</v>
      </c>
      <c r="R16" s="11">
        <f t="shared" si="8"/>
        <v>-307331.22697261372</v>
      </c>
      <c r="S16" s="11">
        <f>(R17*I16)-(R16*(1+'TA 50 YEARS'!int))</f>
        <v>41902.747825514409</v>
      </c>
    </row>
    <row r="17" spans="1:19" x14ac:dyDescent="0.2">
      <c r="A17" s="1">
        <v>9</v>
      </c>
      <c r="B17" s="2">
        <v>2.0599999999999999E-4</v>
      </c>
      <c r="C17" s="3">
        <f t="shared" si="2"/>
        <v>0.99979399999999996</v>
      </c>
      <c r="D17" s="14"/>
      <c r="E17" s="14"/>
      <c r="F17" s="24">
        <v>7</v>
      </c>
      <c r="G17" s="11">
        <f t="shared" si="9"/>
        <v>28</v>
      </c>
      <c r="H17" s="23">
        <f t="shared" si="3"/>
        <v>43</v>
      </c>
      <c r="I17" s="12">
        <f t="shared" si="4"/>
        <v>0.999058</v>
      </c>
      <c r="J17" s="12">
        <f t="shared" si="5"/>
        <v>9.4199999999999839E-4</v>
      </c>
      <c r="K17" s="11">
        <f t="shared" si="0"/>
        <v>8.5659993211724306</v>
      </c>
      <c r="L17" s="11">
        <f t="shared" si="1"/>
        <v>4.765417799026514E-2</v>
      </c>
      <c r="M17" s="11">
        <f>L17*'TA 50 YEARS'!sum_assured</f>
        <v>476541.77990265138</v>
      </c>
      <c r="N17" s="11">
        <f>'TA 50 YEARS'!initial_exp+((12*'TA 50 YEARS'!regular_)*(K17-1/12))</f>
        <v>278731.0181225756</v>
      </c>
      <c r="O17" s="11">
        <f>K17*'TA 50 YEARS'!pre*12</f>
        <v>1039406.5316979333</v>
      </c>
      <c r="P17" s="11">
        <f t="shared" si="6"/>
        <v>284133.73367270641</v>
      </c>
      <c r="Q17" s="11">
        <f t="shared" si="7"/>
        <v>7</v>
      </c>
      <c r="R17" s="11">
        <f t="shared" si="8"/>
        <v>-284133.73367270641</v>
      </c>
      <c r="S17" s="11">
        <f>(R18*I17)-(R17*(1+'TA 50 YEARS'!int))</f>
        <v>41822.412106806587</v>
      </c>
    </row>
    <row r="18" spans="1:19" x14ac:dyDescent="0.2">
      <c r="A18" s="1">
        <v>10</v>
      </c>
      <c r="B18" s="2">
        <v>2.6499999999999999E-4</v>
      </c>
      <c r="C18" s="3">
        <f t="shared" si="2"/>
        <v>0.99973500000000004</v>
      </c>
      <c r="D18" s="14"/>
      <c r="E18" s="14"/>
      <c r="F18" s="24">
        <v>8</v>
      </c>
      <c r="G18" s="11">
        <f t="shared" si="9"/>
        <v>29</v>
      </c>
      <c r="H18" s="23">
        <f t="shared" si="3"/>
        <v>42</v>
      </c>
      <c r="I18" s="12">
        <f t="shared" si="4"/>
        <v>0.99904400000000004</v>
      </c>
      <c r="J18" s="12">
        <f t="shared" si="5"/>
        <v>9.5599999999995688E-4</v>
      </c>
      <c r="K18" s="11">
        <f t="shared" si="0"/>
        <v>8.5138126252691162</v>
      </c>
      <c r="L18" s="11">
        <f t="shared" si="1"/>
        <v>4.9618168984864798E-2</v>
      </c>
      <c r="M18" s="11">
        <f>L18*'TA 50 YEARS'!sum_assured</f>
        <v>496181.68984864798</v>
      </c>
      <c r="N18" s="11">
        <f>'TA 50 YEARS'!initial_exp+((12*'TA 50 YEARS'!regular_)*(K18-1/12))</f>
        <v>277288.56591650116</v>
      </c>
      <c r="O18" s="11">
        <f>K18*'TA 50 YEARS'!pre*12</f>
        <v>1033074.1482181021</v>
      </c>
      <c r="P18" s="11">
        <f t="shared" si="6"/>
        <v>259603.89245295292</v>
      </c>
      <c r="Q18" s="11">
        <f t="shared" si="7"/>
        <v>8</v>
      </c>
      <c r="R18" s="11">
        <f t="shared" si="8"/>
        <v>-259603.89245295292</v>
      </c>
      <c r="S18" s="11">
        <f>(R19*I18)-(R18*(1+'TA 50 YEARS'!int))</f>
        <v>41681.824599068554</v>
      </c>
    </row>
    <row r="19" spans="1:19" x14ac:dyDescent="0.2">
      <c r="A19" s="1">
        <v>11</v>
      </c>
      <c r="B19" s="2">
        <v>3.4099999999999999E-4</v>
      </c>
      <c r="C19" s="3">
        <f t="shared" si="2"/>
        <v>0.99965899999999996</v>
      </c>
      <c r="D19" s="14"/>
      <c r="E19" s="14"/>
      <c r="F19" s="24">
        <v>9</v>
      </c>
      <c r="G19" s="11">
        <f t="shared" si="9"/>
        <v>30</v>
      </c>
      <c r="H19" s="23">
        <f t="shared" si="3"/>
        <v>41</v>
      </c>
      <c r="I19" s="12">
        <f t="shared" si="4"/>
        <v>0.99902299999999999</v>
      </c>
      <c r="J19" s="12">
        <f t="shared" si="5"/>
        <v>9.7700000000000564E-4</v>
      </c>
      <c r="K19" s="11">
        <f t="shared" si="0"/>
        <v>8.4585611005307033</v>
      </c>
      <c r="L19" s="11">
        <f t="shared" si="1"/>
        <v>5.1688673495818731E-2</v>
      </c>
      <c r="M19" s="11">
        <f>L19*'TA 50 YEARS'!sum_assured</f>
        <v>516886.73495818733</v>
      </c>
      <c r="N19" s="11">
        <f>'TA 50 YEARS'!initial_exp+((12*'TA 50 YEARS'!regular_)*(K19-1/12))</f>
        <v>275761.40114072076</v>
      </c>
      <c r="O19" s="11">
        <f>K19*'TA 50 YEARS'!pre*12</f>
        <v>1026369.8754828206</v>
      </c>
      <c r="P19" s="11">
        <f t="shared" si="6"/>
        <v>233721.73938391253</v>
      </c>
      <c r="Q19" s="11">
        <f t="shared" si="7"/>
        <v>9</v>
      </c>
      <c r="R19" s="11">
        <f t="shared" si="8"/>
        <v>-233721.73938391253</v>
      </c>
      <c r="S19" s="11">
        <f>(R20*I19)-(R19*(1+'TA 50 YEARS'!int))</f>
        <v>41470.943337460427</v>
      </c>
    </row>
    <row r="20" spans="1:19" x14ac:dyDescent="0.2">
      <c r="A20" s="1">
        <v>12</v>
      </c>
      <c r="B20" s="2">
        <v>4.2900000000000002E-4</v>
      </c>
      <c r="C20" s="3">
        <f t="shared" si="2"/>
        <v>0.99957099999999999</v>
      </c>
      <c r="D20" s="14"/>
      <c r="E20" s="14"/>
      <c r="F20" s="24">
        <v>10</v>
      </c>
      <c r="G20" s="11">
        <f t="shared" si="9"/>
        <v>31</v>
      </c>
      <c r="H20" s="23">
        <f t="shared" si="3"/>
        <v>40</v>
      </c>
      <c r="I20" s="12">
        <f t="shared" si="4"/>
        <v>0.99899499999999997</v>
      </c>
      <c r="J20" s="12">
        <f t="shared" si="5"/>
        <v>1.0050000000000336E-3</v>
      </c>
      <c r="K20" s="11">
        <f t="shared" si="0"/>
        <v>8.4001150122628605</v>
      </c>
      <c r="L20" s="11">
        <f t="shared" si="1"/>
        <v>5.3865620616910574E-2</v>
      </c>
      <c r="M20" s="11">
        <f>L20*'TA 50 YEARS'!sum_assured</f>
        <v>538656.20616910572</v>
      </c>
      <c r="N20" s="11">
        <f>'TA 50 YEARS'!initial_exp+((12*'TA 50 YEARS'!regular_)*(K20-1/12))</f>
        <v>274145.93789862236</v>
      </c>
      <c r="O20" s="11">
        <f>K20*'TA 50 YEARS'!pre*12</f>
        <v>1019277.9713604799</v>
      </c>
      <c r="P20" s="11">
        <f t="shared" si="6"/>
        <v>206475.82729275187</v>
      </c>
      <c r="Q20" s="11">
        <f t="shared" si="7"/>
        <v>10</v>
      </c>
      <c r="R20" s="11">
        <f t="shared" si="8"/>
        <v>-206475.82729275187</v>
      </c>
      <c r="S20" s="11">
        <f>(R21*I20)-(R20*(1+'TA 50 YEARS'!int))</f>
        <v>41189.768321983021</v>
      </c>
    </row>
    <row r="21" spans="1:19" x14ac:dyDescent="0.2">
      <c r="A21" s="1">
        <v>13</v>
      </c>
      <c r="B21" s="2">
        <v>5.22E-4</v>
      </c>
      <c r="C21" s="3">
        <f t="shared" si="2"/>
        <v>0.99947799999999998</v>
      </c>
      <c r="D21" s="14"/>
      <c r="E21" s="14"/>
      <c r="F21" s="24">
        <v>11</v>
      </c>
      <c r="G21" s="11">
        <f t="shared" si="9"/>
        <v>32</v>
      </c>
      <c r="H21" s="23">
        <f t="shared" si="3"/>
        <v>39</v>
      </c>
      <c r="I21" s="12">
        <f t="shared" si="4"/>
        <v>0.99895800000000001</v>
      </c>
      <c r="J21" s="12">
        <f t="shared" si="5"/>
        <v>1.0419999999999874E-3</v>
      </c>
      <c r="K21" s="11">
        <f t="shared" si="0"/>
        <v>8.3383352732816149</v>
      </c>
      <c r="L21" s="11">
        <f t="shared" si="1"/>
        <v>5.6148987586449567E-2</v>
      </c>
      <c r="M21" s="11">
        <f>L21*'TA 50 YEARS'!sum_assured</f>
        <v>561489.87586449564</v>
      </c>
      <c r="N21" s="11">
        <f>'TA 50 YEARS'!initial_exp+((12*'TA 50 YEARS'!regular_)*(K21-1/12))</f>
        <v>272438.33178864163</v>
      </c>
      <c r="O21" s="11">
        <f>K21*'TA 50 YEARS'!pre*12</f>
        <v>1011781.5588794537</v>
      </c>
      <c r="P21" s="11">
        <f t="shared" si="6"/>
        <v>177853.35122631642</v>
      </c>
      <c r="Q21" s="11">
        <f t="shared" si="7"/>
        <v>11</v>
      </c>
      <c r="R21" s="11">
        <f t="shared" si="8"/>
        <v>-177853.35122631642</v>
      </c>
      <c r="S21" s="11">
        <f>(R22*I21)-(R21*(1+'TA 50 YEARS'!int))</f>
        <v>40818.215622960415</v>
      </c>
    </row>
    <row r="22" spans="1:19" x14ac:dyDescent="0.2">
      <c r="A22" s="1">
        <v>14</v>
      </c>
      <c r="B22" s="2">
        <v>6.1399999999999996E-4</v>
      </c>
      <c r="C22" s="3">
        <f t="shared" si="2"/>
        <v>0.999386</v>
      </c>
      <c r="D22" s="18"/>
      <c r="E22" s="14"/>
      <c r="F22" s="24">
        <v>12</v>
      </c>
      <c r="G22" s="11">
        <f t="shared" si="9"/>
        <v>33</v>
      </c>
      <c r="H22" s="23">
        <f t="shared" si="3"/>
        <v>38</v>
      </c>
      <c r="I22" s="12">
        <f t="shared" si="4"/>
        <v>0.99891399999999997</v>
      </c>
      <c r="J22" s="12">
        <f t="shared" si="5"/>
        <v>1.0860000000000314E-3</v>
      </c>
      <c r="K22" s="11">
        <f t="shared" si="0"/>
        <v>8.2730892820437365</v>
      </c>
      <c r="L22" s="11">
        <f t="shared" si="1"/>
        <v>5.8536922314688461E-2</v>
      </c>
      <c r="M22" s="11">
        <f>L22*'TA 50 YEARS'!sum_assured</f>
        <v>585369.22314688459</v>
      </c>
      <c r="N22" s="11">
        <f>'TA 50 YEARS'!initial_exp+((12*'TA 50 YEARS'!regular_)*(K22-1/12))</f>
        <v>270634.91767380753</v>
      </c>
      <c r="O22" s="11">
        <f>K22*'TA 50 YEARS'!pre*12</f>
        <v>1003864.5480419516</v>
      </c>
      <c r="P22" s="11">
        <f t="shared" si="6"/>
        <v>147860.40722125955</v>
      </c>
      <c r="Q22" s="11">
        <f t="shared" si="7"/>
        <v>12</v>
      </c>
      <c r="R22" s="11">
        <f t="shared" si="8"/>
        <v>-147860.40722125955</v>
      </c>
      <c r="S22" s="11">
        <f>(R23*I22)-(R22*(1+'TA 50 YEARS'!int))</f>
        <v>40376.36917006773</v>
      </c>
    </row>
    <row r="23" spans="1:19" x14ac:dyDescent="0.2">
      <c r="A23" s="1">
        <v>15</v>
      </c>
      <c r="B23" s="2">
        <v>6.9800000000000005E-4</v>
      </c>
      <c r="C23" s="3">
        <f t="shared" si="2"/>
        <v>0.99930200000000002</v>
      </c>
      <c r="D23" s="14"/>
      <c r="E23" s="14"/>
      <c r="F23" s="24">
        <v>13</v>
      </c>
      <c r="G23" s="11">
        <f t="shared" si="9"/>
        <v>34</v>
      </c>
      <c r="H23" s="23">
        <f t="shared" si="3"/>
        <v>37</v>
      </c>
      <c r="I23" s="12">
        <f t="shared" si="4"/>
        <v>0.99885999999999997</v>
      </c>
      <c r="J23" s="12">
        <f t="shared" si="5"/>
        <v>1.1400000000000299E-3</v>
      </c>
      <c r="K23" s="11">
        <f t="shared" si="0"/>
        <v>8.2042177527792131</v>
      </c>
      <c r="L23" s="11">
        <f t="shared" si="1"/>
        <v>6.1029415598910161E-2</v>
      </c>
      <c r="M23" s="11">
        <f>L23*'TA 50 YEARS'!sum_assured</f>
        <v>610294.15598910162</v>
      </c>
      <c r="N23" s="11">
        <f>'TA 50 YEARS'!initial_exp+((12*'TA 50 YEARS'!regular_)*(K23-1/12))</f>
        <v>268731.29285901971</v>
      </c>
      <c r="O23" s="11">
        <f>K23*'TA 50 YEARS'!pre*12</f>
        <v>995507.61096064292</v>
      </c>
      <c r="P23" s="11">
        <f t="shared" si="6"/>
        <v>116482.16211252159</v>
      </c>
      <c r="Q23" s="11">
        <f t="shared" si="7"/>
        <v>13</v>
      </c>
      <c r="R23" s="11">
        <f t="shared" si="8"/>
        <v>-116482.16211252159</v>
      </c>
      <c r="S23" s="11">
        <f>(R24*I23)-(R23*(1+'TA 50 YEARS'!int))</f>
        <v>39834.103068790399</v>
      </c>
    </row>
    <row r="24" spans="1:19" x14ac:dyDescent="0.2">
      <c r="A24" s="1">
        <v>16</v>
      </c>
      <c r="B24" s="2">
        <v>7.6999999999999996E-4</v>
      </c>
      <c r="C24" s="3">
        <f t="shared" si="2"/>
        <v>0.99922999999999995</v>
      </c>
      <c r="D24" s="14"/>
      <c r="E24" s="14"/>
      <c r="F24" s="24">
        <v>14</v>
      </c>
      <c r="G24" s="11">
        <f t="shared" si="9"/>
        <v>35</v>
      </c>
      <c r="H24" s="23">
        <f t="shared" si="3"/>
        <v>36</v>
      </c>
      <c r="I24" s="12">
        <f t="shared" si="4"/>
        <v>0.99879799999999996</v>
      </c>
      <c r="J24" s="12">
        <f t="shared" si="5"/>
        <v>1.2020000000000364E-3</v>
      </c>
      <c r="K24" s="11">
        <f t="shared" si="0"/>
        <v>8.1315741458055211</v>
      </c>
      <c r="L24" s="11">
        <f t="shared" si="1"/>
        <v>6.3623711566030028E-2</v>
      </c>
      <c r="M24" s="11">
        <f>L24*'TA 50 YEARS'!sum_assured</f>
        <v>636237.11566030025</v>
      </c>
      <c r="N24" s="11">
        <f>'TA 50 YEARS'!initial_exp+((12*'TA 50 YEARS'!regular_)*(K24-1/12))</f>
        <v>266723.40695395024</v>
      </c>
      <c r="O24" s="11">
        <f>K24*'TA 50 YEARS'!pre*12</f>
        <v>986692.96637061518</v>
      </c>
      <c r="P24" s="11">
        <f t="shared" si="6"/>
        <v>83732.443756364752</v>
      </c>
      <c r="Q24" s="11">
        <f t="shared" si="7"/>
        <v>14</v>
      </c>
      <c r="R24" s="11">
        <f t="shared" si="8"/>
        <v>-83732.443756364752</v>
      </c>
      <c r="S24" s="11">
        <f>(R25*I24)-(R24*(1+'TA 50 YEARS'!int))</f>
        <v>39211.501248805871</v>
      </c>
    </row>
    <row r="25" spans="1:19" x14ac:dyDescent="0.2">
      <c r="A25" s="1">
        <v>17</v>
      </c>
      <c r="B25" s="2">
        <v>8.2899999999999998E-4</v>
      </c>
      <c r="C25" s="3">
        <f t="shared" si="2"/>
        <v>0.99917100000000003</v>
      </c>
      <c r="D25" s="14"/>
      <c r="E25" s="14"/>
      <c r="F25" s="24">
        <v>15</v>
      </c>
      <c r="G25" s="11">
        <f t="shared" si="9"/>
        <v>36</v>
      </c>
      <c r="H25" s="23">
        <f t="shared" si="3"/>
        <v>35</v>
      </c>
      <c r="I25" s="12">
        <f t="shared" si="4"/>
        <v>0.99872499999999997</v>
      </c>
      <c r="J25" s="12">
        <f t="shared" si="5"/>
        <v>1.2750000000000261E-3</v>
      </c>
      <c r="K25" s="11">
        <f t="shared" si="0"/>
        <v>8.0549840186776382</v>
      </c>
      <c r="L25" s="11">
        <f t="shared" si="1"/>
        <v>6.6318849517111367E-2</v>
      </c>
      <c r="M25" s="11">
        <f>L25*'TA 50 YEARS'!sum_assured</f>
        <v>663188.49517111364</v>
      </c>
      <c r="N25" s="11">
        <f>'TA 50 YEARS'!initial_exp+((12*'TA 50 YEARS'!regular_)*(K25-1/12))</f>
        <v>264606.43832953647</v>
      </c>
      <c r="O25" s="11">
        <f>K25*'TA 50 YEARS'!pre*12</f>
        <v>977399.44725912856</v>
      </c>
      <c r="P25" s="11">
        <f t="shared" si="6"/>
        <v>49604.513758478453</v>
      </c>
      <c r="Q25" s="11">
        <f t="shared" si="7"/>
        <v>15</v>
      </c>
      <c r="R25" s="11">
        <f t="shared" si="8"/>
        <v>-49604.513758478453</v>
      </c>
      <c r="S25" s="11">
        <f>(R26*I25)-(R25*(1+'TA 50 YEARS'!int))</f>
        <v>38478.437815598045</v>
      </c>
    </row>
    <row r="26" spans="1:19" x14ac:dyDescent="0.2">
      <c r="A26" s="1">
        <v>18</v>
      </c>
      <c r="B26" s="2">
        <v>8.7399999999999999E-4</v>
      </c>
      <c r="C26" s="3">
        <f t="shared" si="2"/>
        <v>0.99912599999999996</v>
      </c>
      <c r="D26" s="13"/>
      <c r="E26" s="14"/>
      <c r="F26" s="24">
        <v>16</v>
      </c>
      <c r="G26" s="11">
        <f t="shared" si="9"/>
        <v>37</v>
      </c>
      <c r="H26" s="23">
        <f t="shared" si="3"/>
        <v>34</v>
      </c>
      <c r="I26" s="12">
        <f t="shared" si="4"/>
        <v>0.99864200000000003</v>
      </c>
      <c r="J26" s="12">
        <f t="shared" si="5"/>
        <v>1.3579999999999703E-3</v>
      </c>
      <c r="K26" s="11">
        <f t="shared" si="0"/>
        <v>7.9742836047276588</v>
      </c>
      <c r="L26" s="11">
        <f t="shared" si="1"/>
        <v>6.9111097136987695E-2</v>
      </c>
      <c r="M26" s="11">
        <f>L26*'TA 50 YEARS'!sum_assured</f>
        <v>691110.97136987699</v>
      </c>
      <c r="N26" s="11">
        <f>'TA 50 YEARS'!initial_exp+((12*'TA 50 YEARS'!regular_)*(K26-1/12))</f>
        <v>262375.86043763591</v>
      </c>
      <c r="O26" s="11">
        <f>K26*'TA 50 YEARS'!pre*12</f>
        <v>967607.18202242604</v>
      </c>
      <c r="P26" s="11">
        <f t="shared" si="6"/>
        <v>14120.350214913138</v>
      </c>
      <c r="Q26" s="11">
        <f t="shared" si="7"/>
        <v>16</v>
      </c>
      <c r="R26" s="11">
        <f t="shared" si="8"/>
        <v>-14120.350214913138</v>
      </c>
      <c r="S26" s="11">
        <f>(R27*I26)-(R26*(1+'TA 50 YEARS'!int))</f>
        <v>37644.954734006256</v>
      </c>
    </row>
    <row r="27" spans="1:19" x14ac:dyDescent="0.2">
      <c r="A27" s="1">
        <v>19</v>
      </c>
      <c r="B27" s="2">
        <v>9.0499999999999999E-4</v>
      </c>
      <c r="C27" s="3">
        <f t="shared" si="2"/>
        <v>0.99909499999999996</v>
      </c>
      <c r="D27" s="13"/>
      <c r="E27" s="14"/>
      <c r="F27" s="24">
        <v>17</v>
      </c>
      <c r="G27" s="11">
        <f t="shared" si="9"/>
        <v>38</v>
      </c>
      <c r="H27" s="23">
        <f t="shared" si="3"/>
        <v>33</v>
      </c>
      <c r="I27" s="12">
        <f t="shared" si="4"/>
        <v>0.99854699999999996</v>
      </c>
      <c r="J27" s="12">
        <f t="shared" si="5"/>
        <v>1.4530000000000376E-3</v>
      </c>
      <c r="K27" s="11">
        <f t="shared" si="0"/>
        <v>7.8892876069148423</v>
      </c>
      <c r="L27" s="11">
        <f t="shared" si="1"/>
        <v>7.199753561857701E-2</v>
      </c>
      <c r="M27" s="11">
        <f>L27*'TA 50 YEARS'!sum_assured</f>
        <v>719975.35618577013</v>
      </c>
      <c r="N27" s="11">
        <f>'TA 50 YEARS'!initial_exp+((12*'TA 50 YEARS'!regular_)*(K27-1/12))</f>
        <v>260026.55162567849</v>
      </c>
      <c r="O27" s="11">
        <f>K27*'TA 50 YEARS'!pre*12</f>
        <v>957293.68654076476</v>
      </c>
      <c r="P27" s="11">
        <f t="shared" si="6"/>
        <v>-22708.22127068392</v>
      </c>
      <c r="Q27" s="11">
        <f t="shared" si="7"/>
        <v>17</v>
      </c>
      <c r="R27" s="11">
        <f t="shared" si="8"/>
        <v>22708.22127068392</v>
      </c>
      <c r="S27" s="11">
        <f>(R28*I27)-(R27*(1+'TA 50 YEARS'!int))</f>
        <v>36690.968074351447</v>
      </c>
    </row>
    <row r="28" spans="1:19" x14ac:dyDescent="0.2">
      <c r="A28" s="1">
        <v>20</v>
      </c>
      <c r="B28" s="2">
        <v>9.2400000000000002E-4</v>
      </c>
      <c r="C28" s="3">
        <f t="shared" si="2"/>
        <v>0.99907599999999996</v>
      </c>
      <c r="D28" s="13"/>
      <c r="E28" s="14"/>
      <c r="F28" s="24">
        <v>18</v>
      </c>
      <c r="G28" s="11">
        <f t="shared" si="9"/>
        <v>39</v>
      </c>
      <c r="H28" s="23">
        <f t="shared" si="3"/>
        <v>32</v>
      </c>
      <c r="I28" s="12">
        <f t="shared" si="4"/>
        <v>0.99843999999999999</v>
      </c>
      <c r="J28" s="12">
        <f t="shared" si="5"/>
        <v>1.5600000000000058E-3</v>
      </c>
      <c r="K28" s="11">
        <f t="shared" si="0"/>
        <v>7.7998113225146808</v>
      </c>
      <c r="L28" s="11">
        <f t="shared" si="1"/>
        <v>7.4973323995457003E-2</v>
      </c>
      <c r="M28" s="11">
        <f>L28*'TA 50 YEARS'!sum_assured</f>
        <v>749733.23995457008</v>
      </c>
      <c r="N28" s="11">
        <f>'TA 50 YEARS'!initial_exp+((12*'TA 50 YEARS'!regular_)*(K28-1/12))</f>
        <v>257553.40666813072</v>
      </c>
      <c r="O28" s="11">
        <f>K28*'TA 50 YEARS'!pre*12</f>
        <v>946436.54880930157</v>
      </c>
      <c r="P28" s="11">
        <f t="shared" si="6"/>
        <v>-60850.097813399276</v>
      </c>
      <c r="Q28" s="11">
        <f t="shared" si="7"/>
        <v>18</v>
      </c>
      <c r="R28" s="11">
        <f t="shared" si="8"/>
        <v>60850.097813399276</v>
      </c>
      <c r="S28" s="11">
        <f>(R29*I28)-(R28*(1+'TA 50 YEARS'!int))</f>
        <v>35616.477836636259</v>
      </c>
    </row>
    <row r="29" spans="1:19" x14ac:dyDescent="0.2">
      <c r="A29" s="1">
        <v>21</v>
      </c>
      <c r="B29" s="2">
        <v>9.3400000000000004E-4</v>
      </c>
      <c r="C29" s="3">
        <f t="shared" si="2"/>
        <v>0.99906600000000001</v>
      </c>
      <c r="D29" s="18"/>
      <c r="E29" s="14"/>
      <c r="F29" s="24">
        <v>19</v>
      </c>
      <c r="G29" s="11">
        <f t="shared" si="9"/>
        <v>40</v>
      </c>
      <c r="H29" s="23">
        <f t="shared" si="3"/>
        <v>31</v>
      </c>
      <c r="I29" s="12">
        <f t="shared" si="4"/>
        <v>0.99831999999999999</v>
      </c>
      <c r="J29" s="12">
        <f t="shared" si="5"/>
        <v>1.6800000000000148E-3</v>
      </c>
      <c r="K29" s="11">
        <f t="shared" si="0"/>
        <v>7.705654155681759</v>
      </c>
      <c r="L29" s="11">
        <f t="shared" si="1"/>
        <v>7.8033455625960937E-2</v>
      </c>
      <c r="M29" s="11">
        <f>L29*'TA 50 YEARS'!sum_assured</f>
        <v>780334.55625960941</v>
      </c>
      <c r="N29" s="11">
        <f>'TA 50 YEARS'!initial_exp+((12*'TA 50 YEARS'!regular_)*(K29-1/12))</f>
        <v>254950.88104996359</v>
      </c>
      <c r="O29" s="11">
        <f>K29*'TA 50 YEARS'!pre*12</f>
        <v>935011.42833673581</v>
      </c>
      <c r="P29" s="11">
        <f t="shared" si="6"/>
        <v>-100274.00897283712</v>
      </c>
      <c r="Q29" s="11">
        <f t="shared" si="7"/>
        <v>19</v>
      </c>
      <c r="R29" s="11">
        <f t="shared" si="8"/>
        <v>100274.00897283712</v>
      </c>
      <c r="S29" s="11">
        <f>(R30*I29)-(R29*(1+'TA 50 YEARS'!int))</f>
        <v>34411.442056020445</v>
      </c>
    </row>
    <row r="30" spans="1:19" x14ac:dyDescent="0.2">
      <c r="A30" s="1">
        <v>22</v>
      </c>
      <c r="B30" s="2">
        <v>9.3700000000000001E-4</v>
      </c>
      <c r="C30" s="3">
        <f t="shared" si="2"/>
        <v>0.99906300000000003</v>
      </c>
      <c r="D30" s="13"/>
      <c r="E30" s="14"/>
      <c r="F30" s="24">
        <v>20</v>
      </c>
      <c r="G30" s="11">
        <f t="shared" si="9"/>
        <v>41</v>
      </c>
      <c r="H30" s="23">
        <f t="shared" si="3"/>
        <v>30</v>
      </c>
      <c r="I30" s="12">
        <f t="shared" si="4"/>
        <v>0.99818499999999999</v>
      </c>
      <c r="J30" s="12">
        <f t="shared" si="5"/>
        <v>1.815000000000011E-3</v>
      </c>
      <c r="K30" s="11">
        <f t="shared" si="0"/>
        <v>7.6066058361607487</v>
      </c>
      <c r="L30" s="11">
        <f t="shared" si="1"/>
        <v>8.1171831640674916E-2</v>
      </c>
      <c r="M30" s="11">
        <f>L30*'TA 50 YEARS'!sum_assured</f>
        <v>811718.31640674919</v>
      </c>
      <c r="N30" s="11">
        <f>'TA 50 YEARS'!initial_exp+((12*'TA 50 YEARS'!regular_)*(K30-1/12))</f>
        <v>252213.16285324638</v>
      </c>
      <c r="O30" s="11">
        <f>K30*'TA 50 YEARS'!pre*12</f>
        <v>922992.81072963669</v>
      </c>
      <c r="P30" s="11">
        <f t="shared" si="6"/>
        <v>-140938.66853035882</v>
      </c>
      <c r="Q30" s="11">
        <f t="shared" si="7"/>
        <v>20</v>
      </c>
      <c r="R30" s="11">
        <f t="shared" si="8"/>
        <v>140938.66853035882</v>
      </c>
      <c r="S30" s="11">
        <f>(R31*I30)-(R30*(1+'TA 50 YEARS'!int))</f>
        <v>33055.776802827982</v>
      </c>
    </row>
    <row r="31" spans="1:19" x14ac:dyDescent="0.2">
      <c r="A31" s="1">
        <v>23</v>
      </c>
      <c r="B31" s="2">
        <v>9.3599999999999998E-4</v>
      </c>
      <c r="C31" s="3">
        <f t="shared" si="2"/>
        <v>0.99906399999999995</v>
      </c>
      <c r="D31" s="13"/>
      <c r="E31" s="14"/>
      <c r="F31" s="24">
        <v>21</v>
      </c>
      <c r="G31" s="11">
        <f t="shared" si="9"/>
        <v>42</v>
      </c>
      <c r="H31" s="23">
        <f t="shared" si="3"/>
        <v>29</v>
      </c>
      <c r="I31" s="12">
        <f t="shared" si="4"/>
        <v>0.998031</v>
      </c>
      <c r="J31" s="12">
        <f t="shared" si="5"/>
        <v>1.9689999999999985E-3</v>
      </c>
      <c r="K31" s="11">
        <f t="shared" si="0"/>
        <v>7.5024524708984082</v>
      </c>
      <c r="L31" s="11">
        <f t="shared" si="1"/>
        <v>8.4380291768675564E-2</v>
      </c>
      <c r="M31" s="11">
        <f>L31*'TA 50 YEARS'!sum_assured</f>
        <v>843802.91768675565</v>
      </c>
      <c r="N31" s="11">
        <f>'TA 50 YEARS'!initial_exp+((12*'TA 50 YEARS'!regular_)*(K31-1/12))</f>
        <v>249334.34002508561</v>
      </c>
      <c r="O31" s="11">
        <f>K31*'TA 50 YEARS'!pre*12</f>
        <v>910354.74200081744</v>
      </c>
      <c r="P31" s="11">
        <f t="shared" si="6"/>
        <v>-182782.51571102382</v>
      </c>
      <c r="Q31" s="11">
        <f t="shared" si="7"/>
        <v>21</v>
      </c>
      <c r="R31" s="11">
        <f t="shared" si="8"/>
        <v>182782.51571102382</v>
      </c>
      <c r="S31" s="11">
        <f>(R32*I31)-(R31*(1+'TA 50 YEARS'!int))</f>
        <v>31509.314217704814</v>
      </c>
    </row>
    <row r="32" spans="1:19" x14ac:dyDescent="0.2">
      <c r="A32" s="1">
        <v>24</v>
      </c>
      <c r="B32" s="2">
        <v>9.3300000000000002E-4</v>
      </c>
      <c r="C32" s="3">
        <f t="shared" si="2"/>
        <v>0.99906700000000004</v>
      </c>
      <c r="D32" s="18"/>
      <c r="E32" s="14"/>
      <c r="F32" s="24">
        <v>22</v>
      </c>
      <c r="G32" s="11">
        <f t="shared" si="9"/>
        <v>43</v>
      </c>
      <c r="H32" s="23">
        <f t="shared" si="3"/>
        <v>28</v>
      </c>
      <c r="I32" s="12">
        <f t="shared" si="4"/>
        <v>0.99785599999999997</v>
      </c>
      <c r="J32" s="12">
        <f t="shared" si="5"/>
        <v>2.1440000000000348E-3</v>
      </c>
      <c r="K32" s="11">
        <f t="shared" si="0"/>
        <v>7.3929897493020222</v>
      </c>
      <c r="L32" s="11">
        <f t="shared" si="1"/>
        <v>8.7646685598740032E-2</v>
      </c>
      <c r="M32" s="11">
        <f>L32*'TA 50 YEARS'!sum_assured</f>
        <v>876466.85598740028</v>
      </c>
      <c r="N32" s="11">
        <f>'TA 50 YEARS'!initial_exp+((12*'TA 50 YEARS'!regular_)*(K32-1/12))</f>
        <v>246308.76537398767</v>
      </c>
      <c r="O32" s="11">
        <f>K32*'TA 50 YEARS'!pre*12</f>
        <v>897072.43090799509</v>
      </c>
      <c r="P32" s="11">
        <f t="shared" si="6"/>
        <v>-225703.1904533928</v>
      </c>
      <c r="Q32" s="11">
        <f t="shared" si="7"/>
        <v>22</v>
      </c>
      <c r="R32" s="11">
        <f t="shared" si="8"/>
        <v>225703.1904533928</v>
      </c>
      <c r="S32" s="11">
        <f>(R33*I32)-(R32*(1+'TA 50 YEARS'!int))</f>
        <v>29751.970370973228</v>
      </c>
    </row>
    <row r="33" spans="1:19" x14ac:dyDescent="0.2">
      <c r="A33" s="1">
        <v>25</v>
      </c>
      <c r="B33" s="2">
        <v>9.3099999999999997E-4</v>
      </c>
      <c r="C33" s="3">
        <f t="shared" si="2"/>
        <v>0.99906899999999998</v>
      </c>
      <c r="D33" s="13"/>
      <c r="E33" s="14"/>
      <c r="F33" s="24">
        <v>23</v>
      </c>
      <c r="G33" s="11">
        <f t="shared" si="9"/>
        <v>44</v>
      </c>
      <c r="H33" s="23">
        <f t="shared" si="3"/>
        <v>27</v>
      </c>
      <c r="I33" s="12">
        <f t="shared" si="4"/>
        <v>0.99765499999999996</v>
      </c>
      <c r="J33" s="12">
        <f t="shared" si="5"/>
        <v>2.3450000000000415E-3</v>
      </c>
      <c r="K33" s="11">
        <f t="shared" si="0"/>
        <v>7.2780065135585472</v>
      </c>
      <c r="L33" s="11">
        <f t="shared" si="1"/>
        <v>9.0956497465229852E-2</v>
      </c>
      <c r="M33" s="11">
        <f>L33*'TA 50 YEARS'!sum_assured</f>
        <v>909564.97465229849</v>
      </c>
      <c r="N33" s="11">
        <f>'TA 50 YEARS'!initial_exp+((12*'TA 50 YEARS'!regular_)*(K33-1/12))</f>
        <v>243130.60244972364</v>
      </c>
      <c r="O33" s="11">
        <f>K33*'TA 50 YEARS'!pre*12</f>
        <v>883120.25536063907</v>
      </c>
      <c r="P33" s="11">
        <f t="shared" si="6"/>
        <v>-269575.32174138317</v>
      </c>
      <c r="Q33" s="11">
        <f t="shared" si="7"/>
        <v>23</v>
      </c>
      <c r="R33" s="11">
        <f t="shared" si="8"/>
        <v>269575.32174138317</v>
      </c>
      <c r="S33" s="11">
        <f>(R34*I33)-(R33*(1+'TA 50 YEARS'!int))</f>
        <v>27733.535438441846</v>
      </c>
    </row>
    <row r="34" spans="1:19" x14ac:dyDescent="0.2">
      <c r="A34" s="1">
        <v>26</v>
      </c>
      <c r="B34" s="2">
        <v>9.3099999999999997E-4</v>
      </c>
      <c r="C34" s="3">
        <f t="shared" si="2"/>
        <v>0.99906899999999998</v>
      </c>
      <c r="D34" s="19"/>
      <c r="E34" s="14"/>
      <c r="F34" s="24">
        <v>24</v>
      </c>
      <c r="G34" s="11">
        <f t="shared" si="9"/>
        <v>45</v>
      </c>
      <c r="H34" s="23">
        <f t="shared" si="3"/>
        <v>26</v>
      </c>
      <c r="I34" s="12">
        <f t="shared" si="4"/>
        <v>0.997421</v>
      </c>
      <c r="J34" s="12">
        <f t="shared" si="5"/>
        <v>2.578999999999998E-3</v>
      </c>
      <c r="K34" s="11">
        <f t="shared" si="0"/>
        <v>7.1573041158570785</v>
      </c>
      <c r="L34" s="11">
        <f t="shared" si="1"/>
        <v>9.4289997356945654E-2</v>
      </c>
      <c r="M34" s="11">
        <f>L34*'TA 50 YEARS'!sum_assured</f>
        <v>942899.97356945649</v>
      </c>
      <c r="N34" s="11">
        <f>'TA 50 YEARS'!initial_exp+((12*'TA 50 YEARS'!regular_)*(K34-1/12))</f>
        <v>239794.36058138363</v>
      </c>
      <c r="O34" s="11">
        <f>K34*'TA 50 YEARS'!pre*12</f>
        <v>868474.11124381504</v>
      </c>
      <c r="P34" s="11">
        <f t="shared" si="6"/>
        <v>-314220.22290702502</v>
      </c>
      <c r="Q34" s="11">
        <f t="shared" si="7"/>
        <v>24</v>
      </c>
      <c r="R34" s="11">
        <f t="shared" si="8"/>
        <v>314220.22290702502</v>
      </c>
      <c r="S34" s="11">
        <f>(R35*I34)-(R34*(1+'TA 50 YEARS'!int))</f>
        <v>25383.715666242002</v>
      </c>
    </row>
    <row r="35" spans="1:19" x14ac:dyDescent="0.2">
      <c r="A35" s="1">
        <v>27</v>
      </c>
      <c r="B35" s="2">
        <v>9.3400000000000004E-4</v>
      </c>
      <c r="C35" s="3">
        <f t="shared" si="2"/>
        <v>0.99906600000000001</v>
      </c>
      <c r="D35" s="13"/>
      <c r="E35" s="14"/>
      <c r="F35" s="24">
        <v>25</v>
      </c>
      <c r="G35" s="11">
        <f t="shared" si="9"/>
        <v>46</v>
      </c>
      <c r="H35" s="23">
        <f t="shared" si="3"/>
        <v>25</v>
      </c>
      <c r="I35" s="12">
        <f t="shared" si="4"/>
        <v>0.99714899999999995</v>
      </c>
      <c r="J35" s="12">
        <f t="shared" si="5"/>
        <v>2.8510000000000479E-3</v>
      </c>
      <c r="K35" s="11">
        <f t="shared" si="0"/>
        <v>7.0307078917947754</v>
      </c>
      <c r="L35" s="11">
        <f t="shared" si="1"/>
        <v>9.7620159589944855E-2</v>
      </c>
      <c r="M35" s="11">
        <f>L35*'TA 50 YEARS'!sum_assured</f>
        <v>976201.5958994485</v>
      </c>
      <c r="N35" s="11">
        <f>'TA 50 YEARS'!initial_exp+((12*'TA 50 YEARS'!regular_)*(K35-1/12))</f>
        <v>236295.2120049402</v>
      </c>
      <c r="O35" s="11">
        <f>K35*'TA 50 YEARS'!pre*12</f>
        <v>853112.80461220967</v>
      </c>
      <c r="P35" s="11">
        <f t="shared" si="6"/>
        <v>-359384.00329217908</v>
      </c>
      <c r="Q35" s="11">
        <f t="shared" si="7"/>
        <v>25</v>
      </c>
      <c r="R35" s="11">
        <f t="shared" si="8"/>
        <v>359384.00329217908</v>
      </c>
      <c r="S35" s="11">
        <f>(R36*I35)-(R35*(1+'TA 50 YEARS'!int))</f>
        <v>22652.301230179437</v>
      </c>
    </row>
    <row r="36" spans="1:19" x14ac:dyDescent="0.2">
      <c r="A36" s="1">
        <v>28</v>
      </c>
      <c r="B36" s="2">
        <v>9.4200000000000002E-4</v>
      </c>
      <c r="C36" s="3">
        <f t="shared" si="2"/>
        <v>0.999058</v>
      </c>
      <c r="F36" s="24">
        <v>26</v>
      </c>
      <c r="G36" s="11">
        <f t="shared" si="9"/>
        <v>47</v>
      </c>
      <c r="H36" s="23">
        <f t="shared" si="3"/>
        <v>24</v>
      </c>
      <c r="I36" s="12">
        <f t="shared" si="4"/>
        <v>0.99683200000000005</v>
      </c>
      <c r="J36" s="12">
        <f t="shared" si="5"/>
        <v>3.1679999999999486E-3</v>
      </c>
      <c r="K36" s="11">
        <f t="shared" si="0"/>
        <v>6.8980500392978339</v>
      </c>
      <c r="L36" s="11">
        <f t="shared" si="1"/>
        <v>0.10091407519371881</v>
      </c>
      <c r="M36" s="11">
        <f>L36*'TA 50 YEARS'!sum_assured</f>
        <v>1009140.7519371881</v>
      </c>
      <c r="N36" s="11">
        <f>'TA 50 YEARS'!initial_exp+((12*'TA 50 YEARS'!regular_)*(K36-1/12))</f>
        <v>232628.51863270922</v>
      </c>
      <c r="O36" s="11">
        <f>K36*'TA 50 YEARS'!pre*12</f>
        <v>837015.97420206328</v>
      </c>
      <c r="P36" s="11">
        <f t="shared" si="6"/>
        <v>-404753.29636783397</v>
      </c>
      <c r="Q36" s="11">
        <f t="shared" si="7"/>
        <v>26</v>
      </c>
      <c r="R36" s="11">
        <f t="shared" si="8"/>
        <v>404753.29636783397</v>
      </c>
      <c r="S36" s="11">
        <f>(R37*I36)-(R36*(1+'TA 50 YEARS'!int))</f>
        <v>19468.99837638787</v>
      </c>
    </row>
    <row r="37" spans="1:19" x14ac:dyDescent="0.2">
      <c r="A37" s="1">
        <v>29</v>
      </c>
      <c r="B37" s="2">
        <v>9.5600000000000004E-4</v>
      </c>
      <c r="C37" s="3">
        <f t="shared" si="2"/>
        <v>0.99904400000000004</v>
      </c>
      <c r="F37" s="24">
        <v>27</v>
      </c>
      <c r="G37" s="11">
        <f t="shared" si="9"/>
        <v>48</v>
      </c>
      <c r="H37" s="23">
        <f t="shared" si="3"/>
        <v>23</v>
      </c>
      <c r="I37" s="12">
        <f t="shared" si="4"/>
        <v>0.99646400000000002</v>
      </c>
      <c r="J37" s="12">
        <f t="shared" si="5"/>
        <v>3.5359999999999836E-3</v>
      </c>
      <c r="K37" s="11">
        <f t="shared" si="0"/>
        <v>6.7591794555040741</v>
      </c>
      <c r="L37" s="11">
        <f t="shared" si="1"/>
        <v>0.10413080609906383</v>
      </c>
      <c r="M37" s="11">
        <f>L37*'TA 50 YEARS'!sum_assured</f>
        <v>1041308.0609906383</v>
      </c>
      <c r="N37" s="11">
        <f>'TA 50 YEARS'!initial_exp+((12*'TA 50 YEARS'!regular_)*(K37-1/12))</f>
        <v>228790.10394703376</v>
      </c>
      <c r="O37" s="11">
        <f>K37*'TA 50 YEARS'!pre*12</f>
        <v>820165.28504788945</v>
      </c>
      <c r="P37" s="11">
        <f t="shared" si="6"/>
        <v>-449932.87988978275</v>
      </c>
      <c r="Q37" s="11">
        <f t="shared" si="7"/>
        <v>27</v>
      </c>
      <c r="R37" s="11">
        <f t="shared" si="8"/>
        <v>449932.87988978275</v>
      </c>
      <c r="S37" s="11">
        <f>(R38*I37)-(R37*(1+'TA 50 YEARS'!int))</f>
        <v>15773.555315832375</v>
      </c>
    </row>
    <row r="38" spans="1:19" x14ac:dyDescent="0.2">
      <c r="A38" s="1">
        <v>30</v>
      </c>
      <c r="B38" s="2">
        <v>9.77E-4</v>
      </c>
      <c r="C38" s="3">
        <f t="shared" si="2"/>
        <v>0.99902299999999999</v>
      </c>
      <c r="F38" s="24">
        <v>28</v>
      </c>
      <c r="G38" s="11">
        <f t="shared" si="9"/>
        <v>49</v>
      </c>
      <c r="H38" s="23">
        <f t="shared" si="3"/>
        <v>22</v>
      </c>
      <c r="I38" s="12">
        <f t="shared" si="4"/>
        <v>0.99604199999999998</v>
      </c>
      <c r="J38" s="12">
        <f t="shared" si="5"/>
        <v>3.9580000000000171E-3</v>
      </c>
      <c r="K38" s="11">
        <f t="shared" si="0"/>
        <v>6.6139504850829045</v>
      </c>
      <c r="L38" s="11">
        <f t="shared" si="1"/>
        <v>0.10722179071698294</v>
      </c>
      <c r="M38" s="11">
        <f>L38*'TA 50 YEARS'!sum_assured</f>
        <v>1072217.9071698294</v>
      </c>
      <c r="N38" s="11">
        <f>'TA 50 YEARS'!initial_exp+((12*'TA 50 YEARS'!regular_)*(K38-1/12))</f>
        <v>224775.94200127554</v>
      </c>
      <c r="O38" s="11">
        <f>K38*'TA 50 YEARS'!pre*12</f>
        <v>802543.06319288374</v>
      </c>
      <c r="P38" s="11">
        <f t="shared" si="6"/>
        <v>-494450.7859782211</v>
      </c>
      <c r="Q38" s="11">
        <f t="shared" si="7"/>
        <v>28</v>
      </c>
      <c r="R38" s="11">
        <f t="shared" si="8"/>
        <v>494450.7859782211</v>
      </c>
      <c r="S38" s="11">
        <f>(R39*I38)-(R38*(1+'TA 50 YEARS'!int))</f>
        <v>11535.846154000494</v>
      </c>
    </row>
    <row r="39" spans="1:19" x14ac:dyDescent="0.2">
      <c r="A39" s="1">
        <v>31</v>
      </c>
      <c r="B39" s="2">
        <v>1.005E-3</v>
      </c>
      <c r="C39" s="3">
        <f t="shared" si="2"/>
        <v>0.99899499999999997</v>
      </c>
      <c r="F39" s="24">
        <v>29</v>
      </c>
      <c r="G39" s="11">
        <f t="shared" si="9"/>
        <v>50</v>
      </c>
      <c r="H39" s="23">
        <f t="shared" si="3"/>
        <v>21</v>
      </c>
      <c r="I39" s="12">
        <f t="shared" si="4"/>
        <v>0.995564</v>
      </c>
      <c r="J39" s="12">
        <f t="shared" si="5"/>
        <v>4.4359999999999955E-3</v>
      </c>
      <c r="K39" s="11">
        <f t="shared" si="0"/>
        <v>6.4621982281080648</v>
      </c>
      <c r="L39" s="11">
        <f t="shared" si="1"/>
        <v>0.11013300459217774</v>
      </c>
      <c r="M39" s="11">
        <f>L39*'TA 50 YEARS'!sum_assured</f>
        <v>1101330.0459217774</v>
      </c>
      <c r="N39" s="11">
        <f>'TA 50 YEARS'!initial_exp+((12*'TA 50 YEARS'!regular_)*(K39-1/12))</f>
        <v>220581.47492377204</v>
      </c>
      <c r="O39" s="11">
        <f>K39*'TA 50 YEARS'!pre*12</f>
        <v>784129.29952263844</v>
      </c>
      <c r="P39" s="11">
        <f t="shared" si="6"/>
        <v>-537782.22132291098</v>
      </c>
      <c r="Q39" s="11">
        <f t="shared" si="7"/>
        <v>29</v>
      </c>
      <c r="R39" s="11">
        <f t="shared" si="8"/>
        <v>537782.22132291098</v>
      </c>
      <c r="S39" s="11">
        <f>(R40*I39)-(R39*(1+'TA 50 YEARS'!int))</f>
        <v>6735.7869612153154</v>
      </c>
    </row>
    <row r="40" spans="1:19" x14ac:dyDescent="0.2">
      <c r="A40" s="1">
        <v>32</v>
      </c>
      <c r="B40" s="2">
        <v>1.042E-3</v>
      </c>
      <c r="C40" s="3">
        <f t="shared" si="2"/>
        <v>0.99895800000000001</v>
      </c>
      <c r="F40" s="24">
        <v>30</v>
      </c>
      <c r="G40" s="11">
        <f t="shared" si="9"/>
        <v>51</v>
      </c>
      <c r="H40" s="23">
        <f t="shared" si="3"/>
        <v>20</v>
      </c>
      <c r="I40" s="12">
        <f t="shared" si="4"/>
        <v>0.995031</v>
      </c>
      <c r="J40" s="12">
        <f t="shared" si="5"/>
        <v>4.9690000000000012E-3</v>
      </c>
      <c r="K40" s="11">
        <f t="shared" si="0"/>
        <v>6.3037267871557052</v>
      </c>
      <c r="L40" s="11">
        <f t="shared" si="1"/>
        <v>0.11280538957586697</v>
      </c>
      <c r="M40" s="11">
        <f>L40*'TA 50 YEARS'!sum_assured</f>
        <v>1128053.8957586698</v>
      </c>
      <c r="N40" s="11">
        <f>'TA 50 YEARS'!initial_exp+((12*'TA 50 YEARS'!regular_)*(K40-1/12))</f>
        <v>216201.28806494048</v>
      </c>
      <c r="O40" s="11">
        <f>K40*'TA 50 YEARS'!pre*12</f>
        <v>764900.22365680919</v>
      </c>
      <c r="P40" s="11">
        <f t="shared" si="6"/>
        <v>-579354.960166801</v>
      </c>
      <c r="Q40" s="11">
        <f t="shared" si="7"/>
        <v>30</v>
      </c>
      <c r="R40" s="11">
        <f t="shared" si="8"/>
        <v>579354.960166801</v>
      </c>
      <c r="S40" s="11">
        <f>(R41*I40)-(R40*(1+'TA 50 YEARS'!int))</f>
        <v>1383.4197023144225</v>
      </c>
    </row>
    <row r="41" spans="1:19" x14ac:dyDescent="0.2">
      <c r="A41" s="1">
        <v>33</v>
      </c>
      <c r="B41" s="2">
        <v>1.0859999999999999E-3</v>
      </c>
      <c r="C41" s="3">
        <f t="shared" si="2"/>
        <v>0.99891399999999997</v>
      </c>
      <c r="F41" s="24">
        <f>F40+1</f>
        <v>31</v>
      </c>
      <c r="G41" s="11">
        <f t="shared" si="9"/>
        <v>52</v>
      </c>
      <c r="H41" s="23">
        <f t="shared" si="3"/>
        <v>19</v>
      </c>
      <c r="I41" s="12">
        <f t="shared" si="4"/>
        <v>0.99444999999999995</v>
      </c>
      <c r="J41" s="12">
        <f t="shared" si="5"/>
        <v>5.5500000000000549E-3</v>
      </c>
      <c r="K41" s="11">
        <f t="shared" si="0"/>
        <v>6.1382848652136275</v>
      </c>
      <c r="L41" s="11">
        <f t="shared" si="1"/>
        <v>0.11517702760056622</v>
      </c>
      <c r="M41" s="11">
        <f>L41*'TA 50 YEARS'!sum_assured</f>
        <v>1151770.2760056623</v>
      </c>
      <c r="N41" s="11">
        <f>'TA 50 YEARS'!initial_exp+((12*'TA 50 YEARS'!regular_)*(K41-1/12))</f>
        <v>211628.43551791046</v>
      </c>
      <c r="O41" s="11">
        <f>K41*'TA 50 YEARS'!pre*12</f>
        <v>744825.34297613706</v>
      </c>
      <c r="P41" s="11">
        <f t="shared" si="6"/>
        <v>-618573.36854743562</v>
      </c>
      <c r="Q41" s="11">
        <f t="shared" si="7"/>
        <v>31</v>
      </c>
      <c r="R41" s="11">
        <f t="shared" si="8"/>
        <v>618573.36854743562</v>
      </c>
      <c r="S41" s="11">
        <f>(R42*I41)-(R41*(1+'TA 50 YEARS'!int))</f>
        <v>-4450.9618688335177</v>
      </c>
    </row>
    <row r="42" spans="1:19" x14ac:dyDescent="0.2">
      <c r="A42" s="1">
        <v>34</v>
      </c>
      <c r="B42" s="2">
        <v>1.14E-3</v>
      </c>
      <c r="C42" s="3">
        <f t="shared" si="2"/>
        <v>0.99885999999999997</v>
      </c>
      <c r="F42" s="24">
        <f t="shared" ref="F42:F60" si="10">F41+1</f>
        <v>32</v>
      </c>
      <c r="G42" s="11">
        <f t="shared" si="9"/>
        <v>53</v>
      </c>
      <c r="H42" s="23">
        <f t="shared" si="3"/>
        <v>18</v>
      </c>
      <c r="I42" s="12">
        <f t="shared" si="4"/>
        <v>0.99382599999999999</v>
      </c>
      <c r="J42" s="12">
        <f t="shared" si="5"/>
        <v>6.1740000000000128E-3</v>
      </c>
      <c r="K42" s="11">
        <f t="shared" ref="K42:K60" si="11">(K43*I42*v+1)-((monthly_annuity-1)/(2*monthly_annuity))</f>
        <v>5.9655239483732503</v>
      </c>
      <c r="L42" s="11">
        <f t="shared" ref="L42:L59" si="12">(J42*v)+(L43*I42*v)</f>
        <v>0.11718804289466557</v>
      </c>
      <c r="M42" s="11">
        <f>L42*'TA 50 YEARS'!sum_assured</f>
        <v>1171880.4289466557</v>
      </c>
      <c r="N42" s="11">
        <f>'TA 50 YEARS'!initial_exp+((12*'TA 50 YEARS'!regular_)*(K42-1/12))</f>
        <v>206853.28427856893</v>
      </c>
      <c r="O42" s="11">
        <f>K42*'TA 50 YEARS'!pre*12</f>
        <v>723862.36847038683</v>
      </c>
      <c r="P42" s="11">
        <f t="shared" si="6"/>
        <v>-654871.34475483769</v>
      </c>
      <c r="Q42" s="11">
        <f t="shared" si="7"/>
        <v>32</v>
      </c>
      <c r="R42" s="11">
        <f t="shared" si="8"/>
        <v>654871.34475483769</v>
      </c>
      <c r="S42" s="11">
        <f>(R43*I42)-(R42*(1+'TA 50 YEARS'!int))</f>
        <v>-10717.147928034305</v>
      </c>
    </row>
    <row r="43" spans="1:19" x14ac:dyDescent="0.2">
      <c r="A43" s="1">
        <v>35</v>
      </c>
      <c r="B43" s="2">
        <v>1.2019999999999999E-3</v>
      </c>
      <c r="C43" s="3">
        <f t="shared" si="2"/>
        <v>0.99879799999999996</v>
      </c>
      <c r="F43" s="24">
        <f t="shared" si="10"/>
        <v>33</v>
      </c>
      <c r="G43" s="11">
        <f t="shared" si="9"/>
        <v>54</v>
      </c>
      <c r="H43" s="23">
        <f t="shared" si="3"/>
        <v>17</v>
      </c>
      <c r="I43" s="12">
        <f t="shared" si="4"/>
        <v>0.99316899999999997</v>
      </c>
      <c r="J43" s="12">
        <f t="shared" si="5"/>
        <v>6.8310000000000315E-3</v>
      </c>
      <c r="K43" s="11">
        <f t="shared" si="11"/>
        <v>5.7850053415879428</v>
      </c>
      <c r="L43" s="11">
        <f t="shared" si="12"/>
        <v>0.11877866494572038</v>
      </c>
      <c r="M43" s="11">
        <f>L43*'TA 50 YEARS'!sum_assured</f>
        <v>1187786.6494572039</v>
      </c>
      <c r="N43" s="11">
        <f>'TA 50 YEARS'!initial_exp+((12*'TA 50 YEARS'!regular_)*(K43-1/12))</f>
        <v>201863.70871552924</v>
      </c>
      <c r="O43" s="11">
        <f>K43*'TA 50 YEARS'!pre*12</f>
        <v>701958.06846397754</v>
      </c>
      <c r="P43" s="11">
        <f t="shared" si="6"/>
        <v>-687692.28970875556</v>
      </c>
      <c r="Q43" s="11">
        <f t="shared" si="7"/>
        <v>33</v>
      </c>
      <c r="R43" s="11">
        <f t="shared" si="8"/>
        <v>687692.28970875556</v>
      </c>
      <c r="S43" s="11">
        <f>(R44*I43)-(R43*(1+'TA 50 YEARS'!int))</f>
        <v>-17314.718826905126</v>
      </c>
    </row>
    <row r="44" spans="1:19" x14ac:dyDescent="0.2">
      <c r="A44" s="1">
        <v>36</v>
      </c>
      <c r="B44" s="2">
        <v>1.2750000000000001E-3</v>
      </c>
      <c r="C44" s="3">
        <f t="shared" si="2"/>
        <v>0.99872499999999997</v>
      </c>
      <c r="F44" s="24">
        <f t="shared" si="10"/>
        <v>34</v>
      </c>
      <c r="G44" s="11">
        <f t="shared" si="9"/>
        <v>55</v>
      </c>
      <c r="H44" s="23">
        <f t="shared" si="3"/>
        <v>16</v>
      </c>
      <c r="I44" s="12">
        <f t="shared" si="4"/>
        <v>0.99248700000000001</v>
      </c>
      <c r="J44" s="12">
        <f t="shared" si="5"/>
        <v>7.5129999999999919E-3</v>
      </c>
      <c r="K44" s="11">
        <f t="shared" si="11"/>
        <v>5.5961664081506299</v>
      </c>
      <c r="L44" s="11">
        <f t="shared" si="12"/>
        <v>0.11989337649731675</v>
      </c>
      <c r="M44" s="11">
        <f>L44*'TA 50 YEARS'!sum_assured</f>
        <v>1198933.7649731676</v>
      </c>
      <c r="N44" s="11">
        <f>'TA 50 YEARS'!initial_exp+((12*'TA 50 YEARS'!regular_)*(K44-1/12))</f>
        <v>196644.15742157382</v>
      </c>
      <c r="O44" s="11">
        <f>K44*'TA 50 YEARS'!pre*12</f>
        <v>679044.17208197899</v>
      </c>
      <c r="P44" s="11">
        <f t="shared" si="6"/>
        <v>-716533.75031276233</v>
      </c>
      <c r="Q44" s="11">
        <f t="shared" si="7"/>
        <v>34</v>
      </c>
      <c r="R44" s="11">
        <f t="shared" si="8"/>
        <v>716533.75031276233</v>
      </c>
      <c r="S44" s="11">
        <f>(R45*I44)-(R44*(1+'TA 50 YEARS'!int))</f>
        <v>-24163.33884673682</v>
      </c>
    </row>
    <row r="45" spans="1:19" x14ac:dyDescent="0.2">
      <c r="A45" s="1">
        <v>37</v>
      </c>
      <c r="B45" s="2">
        <v>1.358E-3</v>
      </c>
      <c r="C45" s="3">
        <f t="shared" si="2"/>
        <v>0.99864200000000003</v>
      </c>
      <c r="F45" s="24">
        <f t="shared" si="10"/>
        <v>35</v>
      </c>
      <c r="G45" s="11">
        <f t="shared" si="9"/>
        <v>56</v>
      </c>
      <c r="H45" s="23">
        <f t="shared" si="3"/>
        <v>15</v>
      </c>
      <c r="I45" s="12">
        <f t="shared" si="4"/>
        <v>0.991788</v>
      </c>
      <c r="J45" s="12">
        <f t="shared" si="5"/>
        <v>8.2119999999999971E-3</v>
      </c>
      <c r="K45" s="11">
        <f t="shared" si="11"/>
        <v>5.3983273594243562</v>
      </c>
      <c r="L45" s="11">
        <f t="shared" si="12"/>
        <v>0.12047913885739137</v>
      </c>
      <c r="M45" s="11">
        <f>L45*'TA 50 YEARS'!sum_assured</f>
        <v>1204791.3885739136</v>
      </c>
      <c r="N45" s="11">
        <f>'TA 50 YEARS'!initial_exp+((12*'TA 50 YEARS'!regular_)*(K45-1/12))</f>
        <v>191175.84088335879</v>
      </c>
      <c r="O45" s="11">
        <f>K45*'TA 50 YEARS'!pre*12</f>
        <v>655038.19312249799</v>
      </c>
      <c r="P45" s="11">
        <f t="shared" si="6"/>
        <v>-740929.03633477446</v>
      </c>
      <c r="Q45" s="11">
        <f t="shared" si="7"/>
        <v>35</v>
      </c>
      <c r="R45" s="11">
        <f t="shared" si="8"/>
        <v>740929.03633477446</v>
      </c>
      <c r="S45" s="11">
        <f>(R46*I45)-(R45*(1+'TA 50 YEARS'!int))</f>
        <v>-31182.672268822673</v>
      </c>
    </row>
    <row r="46" spans="1:19" x14ac:dyDescent="0.2">
      <c r="A46" s="1">
        <v>38</v>
      </c>
      <c r="B46" s="2">
        <v>1.4530000000000001E-3</v>
      </c>
      <c r="C46" s="3">
        <f t="shared" si="2"/>
        <v>0.99854699999999996</v>
      </c>
      <c r="F46" s="24">
        <f t="shared" si="10"/>
        <v>36</v>
      </c>
      <c r="G46" s="11">
        <f t="shared" si="9"/>
        <v>57</v>
      </c>
      <c r="H46" s="23">
        <f t="shared" si="3"/>
        <v>14</v>
      </c>
      <c r="I46" s="12">
        <f t="shared" si="4"/>
        <v>0.99107500000000004</v>
      </c>
      <c r="J46" s="12">
        <f t="shared" si="5"/>
        <v>8.9249999999999607E-3</v>
      </c>
      <c r="K46" s="11">
        <f t="shared" si="11"/>
        <v>5.1906862498065633</v>
      </c>
      <c r="L46" s="11">
        <f t="shared" si="12"/>
        <v>0.12048531257570658</v>
      </c>
      <c r="M46" s="11">
        <f>L46*'TA 50 YEARS'!sum_assured</f>
        <v>1204853.1257570658</v>
      </c>
      <c r="N46" s="11">
        <f>'TA 50 YEARS'!initial_exp+((12*'TA 50 YEARS'!regular_)*(K46-1/12))</f>
        <v>185436.59314108285</v>
      </c>
      <c r="O46" s="11">
        <f>K46*'TA 50 YEARS'!pre*12</f>
        <v>629842.8227408668</v>
      </c>
      <c r="P46" s="11">
        <f t="shared" si="6"/>
        <v>-760446.89615728194</v>
      </c>
      <c r="Q46" s="11">
        <f t="shared" si="7"/>
        <v>36</v>
      </c>
      <c r="R46" s="11">
        <f t="shared" si="8"/>
        <v>760446.89615728194</v>
      </c>
      <c r="S46" s="11">
        <f>(R47*I46)-(R46*(1+'TA 50 YEARS'!int))</f>
        <v>-38342.593198647141</v>
      </c>
    </row>
    <row r="47" spans="1:19" x14ac:dyDescent="0.2">
      <c r="A47" s="1">
        <v>39</v>
      </c>
      <c r="B47" s="2">
        <v>1.56E-3</v>
      </c>
      <c r="C47" s="3">
        <f t="shared" si="2"/>
        <v>0.99843999999999999</v>
      </c>
      <c r="F47" s="24">
        <f t="shared" si="10"/>
        <v>37</v>
      </c>
      <c r="G47" s="11">
        <f t="shared" si="9"/>
        <v>58</v>
      </c>
      <c r="H47" s="23">
        <f t="shared" si="3"/>
        <v>13</v>
      </c>
      <c r="I47" s="12">
        <f t="shared" si="4"/>
        <v>0.99034900000000003</v>
      </c>
      <c r="J47" s="12">
        <f t="shared" si="5"/>
        <v>9.6509999999999652E-3</v>
      </c>
      <c r="K47" s="11">
        <f t="shared" si="11"/>
        <v>4.9723388826559951</v>
      </c>
      <c r="L47" s="11">
        <f t="shared" si="12"/>
        <v>0.11985917446232527</v>
      </c>
      <c r="M47" s="11">
        <f>L47*'TA 50 YEARS'!sum_assured</f>
        <v>1198591.7446232527</v>
      </c>
      <c r="N47" s="11">
        <f>'TA 50 YEARS'!initial_exp+((12*'TA 50 YEARS'!regular_)*(K47-1/12))</f>
        <v>179401.42199285747</v>
      </c>
      <c r="O47" s="11">
        <f>K47*'TA 50 YEARS'!pre*12</f>
        <v>603348.34485380992</v>
      </c>
      <c r="P47" s="11">
        <f t="shared" si="6"/>
        <v>-774644.82176230021</v>
      </c>
      <c r="Q47" s="11">
        <f t="shared" si="7"/>
        <v>37</v>
      </c>
      <c r="R47" s="11">
        <f t="shared" si="8"/>
        <v>774644.82176230021</v>
      </c>
      <c r="S47" s="11">
        <f>(R48*I47)-(R47*(1+'TA 50 YEARS'!int))</f>
        <v>-45633.059671371477</v>
      </c>
    </row>
    <row r="48" spans="1:19" x14ac:dyDescent="0.2">
      <c r="A48" s="1">
        <v>40</v>
      </c>
      <c r="B48" s="2">
        <v>1.6800000000000001E-3</v>
      </c>
      <c r="C48" s="3">
        <f t="shared" si="2"/>
        <v>0.99831999999999999</v>
      </c>
      <c r="F48" s="24">
        <f t="shared" si="10"/>
        <v>38</v>
      </c>
      <c r="G48" s="11">
        <f t="shared" si="9"/>
        <v>59</v>
      </c>
      <c r="H48" s="23">
        <f t="shared" si="3"/>
        <v>12</v>
      </c>
      <c r="I48" s="12">
        <f t="shared" si="4"/>
        <v>0.98960700000000001</v>
      </c>
      <c r="J48" s="12">
        <f t="shared" si="5"/>
        <v>1.0392999999999986E-2</v>
      </c>
      <c r="K48" s="11">
        <f t="shared" si="11"/>
        <v>4.742280296086216</v>
      </c>
      <c r="L48" s="11">
        <f t="shared" si="12"/>
        <v>0.11854379105756137</v>
      </c>
      <c r="M48" s="11">
        <f>L48*'TA 50 YEARS'!sum_assured</f>
        <v>1185437.9105756136</v>
      </c>
      <c r="N48" s="11">
        <f>'TA 50 YEARS'!initial_exp+((12*'TA 50 YEARS'!regular_)*(K48-1/12))</f>
        <v>173042.55006237989</v>
      </c>
      <c r="O48" s="11">
        <f>K48*'TA 50 YEARS'!pre*12</f>
        <v>575432.81642704678</v>
      </c>
      <c r="P48" s="11">
        <f t="shared" si="6"/>
        <v>-783047.64421094663</v>
      </c>
      <c r="Q48" s="11">
        <f t="shared" si="7"/>
        <v>38</v>
      </c>
      <c r="R48" s="11">
        <f t="shared" si="8"/>
        <v>783047.64421094663</v>
      </c>
      <c r="S48" s="11">
        <f>(R49*I48)-(R48*(1+'TA 50 YEARS'!int))</f>
        <v>-53084.197581511107</v>
      </c>
    </row>
    <row r="49" spans="1:19" x14ac:dyDescent="0.2">
      <c r="A49" s="1">
        <v>41</v>
      </c>
      <c r="B49" s="2">
        <v>1.815E-3</v>
      </c>
      <c r="C49" s="3">
        <f t="shared" si="2"/>
        <v>0.99818499999999999</v>
      </c>
      <c r="F49" s="24">
        <f t="shared" si="10"/>
        <v>39</v>
      </c>
      <c r="G49" s="11">
        <f t="shared" si="9"/>
        <v>60</v>
      </c>
      <c r="H49" s="23">
        <f t="shared" si="3"/>
        <v>11</v>
      </c>
      <c r="I49" s="12">
        <f t="shared" si="4"/>
        <v>0.98883799999999999</v>
      </c>
      <c r="J49" s="12">
        <f t="shared" si="5"/>
        <v>1.1162000000000005E-2</v>
      </c>
      <c r="K49" s="11">
        <f t="shared" si="11"/>
        <v>4.4994128448815767</v>
      </c>
      <c r="L49" s="11">
        <f t="shared" si="12"/>
        <v>0.11647393209730235</v>
      </c>
      <c r="M49" s="11">
        <f>L49*'TA 50 YEARS'!sum_assured</f>
        <v>1164739.3209730235</v>
      </c>
      <c r="N49" s="11">
        <f>'TA 50 YEARS'!initial_exp+((12*'TA 50 YEARS'!regular_)*(K49-1/12))</f>
        <v>166329.63818493776</v>
      </c>
      <c r="O49" s="11">
        <f>K49*'TA 50 YEARS'!pre*12</f>
        <v>545963.04814268742</v>
      </c>
      <c r="P49" s="11">
        <f t="shared" si="6"/>
        <v>-785105.911015274</v>
      </c>
      <c r="Q49" s="11">
        <f t="shared" si="7"/>
        <v>39</v>
      </c>
      <c r="R49" s="11">
        <f t="shared" si="8"/>
        <v>785105.911015274</v>
      </c>
      <c r="S49" s="11">
        <f>(R50*I49)-(R49*(1+'TA 50 YEARS'!int))</f>
        <v>-60806.468542290269</v>
      </c>
    </row>
    <row r="50" spans="1:19" x14ac:dyDescent="0.2">
      <c r="A50" s="1">
        <v>42</v>
      </c>
      <c r="B50" s="2">
        <v>1.9689999999999998E-3</v>
      </c>
      <c r="C50" s="3">
        <f t="shared" si="2"/>
        <v>0.998031</v>
      </c>
      <c r="F50" s="24">
        <f t="shared" si="10"/>
        <v>40</v>
      </c>
      <c r="G50" s="11">
        <f t="shared" si="9"/>
        <v>61</v>
      </c>
      <c r="H50" s="23">
        <f t="shared" si="3"/>
        <v>10</v>
      </c>
      <c r="I50" s="12">
        <f t="shared" si="4"/>
        <v>0.98803099999999999</v>
      </c>
      <c r="J50" s="12">
        <f t="shared" si="5"/>
        <v>1.1969000000000007E-2</v>
      </c>
      <c r="K50" s="11">
        <f t="shared" si="11"/>
        <v>4.242566475911933</v>
      </c>
      <c r="L50" s="11">
        <f t="shared" si="12"/>
        <v>0.11356801419761427</v>
      </c>
      <c r="M50" s="11">
        <f>L50*'TA 50 YEARS'!sum_assured</f>
        <v>1135680.1419761428</v>
      </c>
      <c r="N50" s="11">
        <f>'TA 50 YEARS'!initial_exp+((12*'TA 50 YEARS'!regular_)*(K50-1/12))</f>
        <v>159230.34582450776</v>
      </c>
      <c r="O50" s="11">
        <f>K50*'TA 50 YEARS'!pre*12</f>
        <v>514797.06463740207</v>
      </c>
      <c r="P50" s="11">
        <f t="shared" si="6"/>
        <v>-780113.42316324846</v>
      </c>
      <c r="Q50" s="11">
        <f t="shared" si="7"/>
        <v>40</v>
      </c>
      <c r="R50" s="11">
        <f t="shared" si="8"/>
        <v>780113.42316324846</v>
      </c>
      <c r="S50" s="11">
        <f>(R51*I50)-(R50*(1+'TA 50 YEARS'!int))</f>
        <v>-68910.334166930406</v>
      </c>
    </row>
    <row r="51" spans="1:19" x14ac:dyDescent="0.2">
      <c r="A51" s="1">
        <v>43</v>
      </c>
      <c r="B51" s="2">
        <v>2.1440000000000001E-3</v>
      </c>
      <c r="C51" s="3">
        <f t="shared" si="2"/>
        <v>0.99785599999999997</v>
      </c>
      <c r="F51" s="24">
        <f t="shared" si="10"/>
        <v>41</v>
      </c>
      <c r="G51" s="11">
        <f t="shared" si="9"/>
        <v>62</v>
      </c>
      <c r="H51" s="23">
        <f t="shared" si="3"/>
        <v>9</v>
      </c>
      <c r="I51" s="12">
        <f t="shared" si="4"/>
        <v>0.98716899999999996</v>
      </c>
      <c r="J51" s="12">
        <f t="shared" si="5"/>
        <v>1.2831000000000037E-2</v>
      </c>
      <c r="K51" s="11">
        <f t="shared" si="11"/>
        <v>3.9704764301929623</v>
      </c>
      <c r="L51" s="11">
        <f t="shared" si="12"/>
        <v>0.10972641045622164</v>
      </c>
      <c r="M51" s="11">
        <f>L51*'TA 50 YEARS'!sum_assured</f>
        <v>1097264.1045622164</v>
      </c>
      <c r="N51" s="11">
        <f>'TA 50 YEARS'!initial_exp+((12*'TA 50 YEARS'!regular_)*(K51-1/12))</f>
        <v>151709.71475360467</v>
      </c>
      <c r="O51" s="11">
        <f>K51*'TA 50 YEARS'!pre*12</f>
        <v>481781.39884914248</v>
      </c>
      <c r="P51" s="11">
        <f t="shared" si="6"/>
        <v>-767192.42046667868</v>
      </c>
      <c r="Q51" s="11">
        <f t="shared" si="7"/>
        <v>41</v>
      </c>
      <c r="R51" s="11">
        <f t="shared" ref="R51:R60" si="13">SUM(M51:N51)-O51</f>
        <v>767192.42046667868</v>
      </c>
      <c r="S51" s="11">
        <f>(R52*I51)-(R51*(1+'TA 50 YEARS'!int))</f>
        <v>-77566.507857686374</v>
      </c>
    </row>
    <row r="52" spans="1:19" x14ac:dyDescent="0.2">
      <c r="A52" s="1">
        <v>44</v>
      </c>
      <c r="B52" s="2">
        <v>2.3449999999999999E-3</v>
      </c>
      <c r="C52" s="3">
        <f t="shared" si="2"/>
        <v>0.99765499999999996</v>
      </c>
      <c r="F52" s="24">
        <f t="shared" si="10"/>
        <v>42</v>
      </c>
      <c r="G52" s="11">
        <f t="shared" si="9"/>
        <v>63</v>
      </c>
      <c r="H52" s="23">
        <f t="shared" si="3"/>
        <v>8</v>
      </c>
      <c r="I52" s="12">
        <f t="shared" si="4"/>
        <v>0.98623499999999997</v>
      </c>
      <c r="J52" s="12">
        <f t="shared" si="5"/>
        <v>1.3765000000000027E-2</v>
      </c>
      <c r="K52" s="11">
        <f t="shared" si="11"/>
        <v>3.6817792590102347</v>
      </c>
      <c r="L52" s="11">
        <f t="shared" si="12"/>
        <v>0.10482399172137184</v>
      </c>
      <c r="M52" s="11">
        <f>L52*'TA 50 YEARS'!sum_assured</f>
        <v>1048239.9172137184</v>
      </c>
      <c r="N52" s="11">
        <f>'TA 50 YEARS'!initial_exp+((12*'TA 50 YEARS'!regular_)*(K52-1/12))</f>
        <v>143730.05893803996</v>
      </c>
      <c r="O52" s="11">
        <f>K52*'TA 50 YEARS'!pre*12</f>
        <v>446750.6086098348</v>
      </c>
      <c r="P52" s="11">
        <f t="shared" si="6"/>
        <v>-745219.36754192354</v>
      </c>
      <c r="Q52" s="11">
        <f t="shared" si="7"/>
        <v>42</v>
      </c>
      <c r="R52" s="11">
        <f t="shared" si="13"/>
        <v>745219.36754192354</v>
      </c>
      <c r="S52" s="11">
        <f>(R53*I52)-(R52*(1+'TA 50 YEARS'!int))</f>
        <v>-86945.703016810818</v>
      </c>
    </row>
    <row r="53" spans="1:19" x14ac:dyDescent="0.2">
      <c r="A53" s="1">
        <v>45</v>
      </c>
      <c r="B53" s="2">
        <v>2.5790000000000001E-3</v>
      </c>
      <c r="C53" s="3">
        <f t="shared" si="2"/>
        <v>0.997421</v>
      </c>
      <c r="F53" s="24">
        <f t="shared" si="10"/>
        <v>43</v>
      </c>
      <c r="G53" s="11">
        <f t="shared" si="9"/>
        <v>64</v>
      </c>
      <c r="H53" s="23">
        <f t="shared" si="3"/>
        <v>7</v>
      </c>
      <c r="I53" s="12">
        <f t="shared" si="4"/>
        <v>0.98520799999999997</v>
      </c>
      <c r="J53" s="12">
        <f t="shared" si="5"/>
        <v>1.4792000000000027E-2</v>
      </c>
      <c r="K53" s="11">
        <f t="shared" si="11"/>
        <v>3.3749758910241296</v>
      </c>
      <c r="L53" s="11">
        <f t="shared" si="12"/>
        <v>9.8707134937062818E-2</v>
      </c>
      <c r="M53" s="11">
        <f>L53*'TA 50 YEARS'!sum_assured</f>
        <v>987071.34937062813</v>
      </c>
      <c r="N53" s="11">
        <f>'TA 50 YEARS'!initial_exp+((12*'TA 50 YEARS'!regular_)*(K53-1/12))</f>
        <v>135249.94370325783</v>
      </c>
      <c r="O53" s="11">
        <f>K53*'TA 50 YEARS'!pre*12</f>
        <v>409522.79517264728</v>
      </c>
      <c r="P53" s="11">
        <f t="shared" si="6"/>
        <v>-712798.49790123873</v>
      </c>
      <c r="Q53" s="11">
        <f t="shared" si="7"/>
        <v>43</v>
      </c>
      <c r="R53" s="11">
        <f t="shared" si="13"/>
        <v>712798.49790123873</v>
      </c>
      <c r="S53" s="11">
        <f>(R54*I53)-(R53*(1+'TA 50 YEARS'!int))</f>
        <v>-97258.800905912998</v>
      </c>
    </row>
    <row r="54" spans="1:19" x14ac:dyDescent="0.2">
      <c r="A54" s="1">
        <v>46</v>
      </c>
      <c r="B54" s="2">
        <v>2.8509999999999998E-3</v>
      </c>
      <c r="C54" s="3">
        <f t="shared" si="2"/>
        <v>0.99714899999999995</v>
      </c>
      <c r="F54" s="24">
        <f t="shared" si="10"/>
        <v>44</v>
      </c>
      <c r="G54" s="11">
        <f t="shared" si="9"/>
        <v>65</v>
      </c>
      <c r="H54" s="23">
        <f t="shared" si="3"/>
        <v>6</v>
      </c>
      <c r="I54" s="12">
        <f t="shared" si="4"/>
        <v>0.98406799999999994</v>
      </c>
      <c r="J54" s="12">
        <f t="shared" si="5"/>
        <v>1.5932000000000057E-2</v>
      </c>
      <c r="K54" s="11">
        <f t="shared" si="11"/>
        <v>3.0483997062741182</v>
      </c>
      <c r="L54" s="11">
        <f t="shared" si="12"/>
        <v>9.1186392145908859E-2</v>
      </c>
      <c r="M54" s="11">
        <f>L54*'TA 50 YEARS'!sum_assured</f>
        <v>911863.92145908857</v>
      </c>
      <c r="N54" s="11">
        <f>'TA 50 YEARS'!initial_exp+((12*'TA 50 YEARS'!regular_)*(K54-1/12))</f>
        <v>126223.30329251426</v>
      </c>
      <c r="O54" s="11">
        <f>K54*'TA 50 YEARS'!pre*12</f>
        <v>369895.72928120464</v>
      </c>
      <c r="P54" s="11">
        <f t="shared" si="6"/>
        <v>-668191.49547039822</v>
      </c>
      <c r="Q54" s="11">
        <f t="shared" si="7"/>
        <v>44</v>
      </c>
      <c r="R54" s="11">
        <f t="shared" si="13"/>
        <v>668191.49547039822</v>
      </c>
      <c r="S54" s="11">
        <f>(R55*I54)-(R54*(1+'TA 50 YEARS'!int))</f>
        <v>-108706.64082176168</v>
      </c>
    </row>
    <row r="55" spans="1:19" x14ac:dyDescent="0.2">
      <c r="A55" s="1">
        <v>47</v>
      </c>
      <c r="B55" s="2">
        <v>3.1679999999999998E-3</v>
      </c>
      <c r="C55" s="3">
        <f t="shared" si="2"/>
        <v>0.99683200000000005</v>
      </c>
      <c r="F55" s="24">
        <f t="shared" si="10"/>
        <v>45</v>
      </c>
      <c r="G55" s="11">
        <f t="shared" si="9"/>
        <v>66</v>
      </c>
      <c r="H55" s="23">
        <f t="shared" si="3"/>
        <v>5</v>
      </c>
      <c r="I55" s="12">
        <f t="shared" si="4"/>
        <v>0.98279399999999995</v>
      </c>
      <c r="J55" s="12">
        <f t="shared" si="5"/>
        <v>1.7206000000000055E-2</v>
      </c>
      <c r="K55" s="11">
        <f t="shared" si="11"/>
        <v>2.7001559058763207</v>
      </c>
      <c r="L55" s="11">
        <f t="shared" si="12"/>
        <v>8.2032517747415157E-2</v>
      </c>
      <c r="M55" s="11">
        <f>L55*'TA 50 YEARS'!sum_assured</f>
        <v>820325.1774741516</v>
      </c>
      <c r="N55" s="11">
        <f>'TA 50 YEARS'!initial_exp+((12*'TA 50 YEARS'!regular_)*(K55-1/12))</f>
        <v>116597.76503145599</v>
      </c>
      <c r="O55" s="11">
        <f>K55*'TA 50 YEARS'!pre*12</f>
        <v>327639.49423083349</v>
      </c>
      <c r="P55" s="11">
        <f t="shared" si="6"/>
        <v>-609283.44827477413</v>
      </c>
      <c r="Q55" s="11">
        <f t="shared" si="7"/>
        <v>45</v>
      </c>
      <c r="R55" s="11">
        <f t="shared" si="13"/>
        <v>609283.44827477413</v>
      </c>
      <c r="S55" s="11">
        <f>(R56*I55)-(R55*(1+'TA 50 YEARS'!int))</f>
        <v>-121500.10402596428</v>
      </c>
    </row>
    <row r="56" spans="1:19" x14ac:dyDescent="0.2">
      <c r="A56" s="1">
        <v>48</v>
      </c>
      <c r="B56" s="2">
        <v>3.5360000000000001E-3</v>
      </c>
      <c r="C56" s="3">
        <f t="shared" si="2"/>
        <v>0.99646400000000002</v>
      </c>
      <c r="F56" s="24">
        <f t="shared" si="10"/>
        <v>46</v>
      </c>
      <c r="G56" s="11">
        <f t="shared" si="9"/>
        <v>67</v>
      </c>
      <c r="H56" s="23">
        <f t="shared" si="3"/>
        <v>4</v>
      </c>
      <c r="I56" s="12">
        <f t="shared" si="4"/>
        <v>0.98136500000000004</v>
      </c>
      <c r="J56" s="12">
        <f t="shared" si="5"/>
        <v>1.8634999999999957E-2</v>
      </c>
      <c r="K56" s="11">
        <f t="shared" si="11"/>
        <v>2.3280551097811277</v>
      </c>
      <c r="L56" s="11">
        <f t="shared" si="12"/>
        <v>7.0969571255278335E-2</v>
      </c>
      <c r="M56" s="11">
        <f>L56*'TA 50 YEARS'!sum_assured</f>
        <v>709695.71255278331</v>
      </c>
      <c r="N56" s="11">
        <f>'TA 50 YEARS'!initial_exp+((12*'TA 50 YEARS'!regular_)*(K56-1/12))</f>
        <v>106312.81395495959</v>
      </c>
      <c r="O56" s="11">
        <f>K56*'TA 50 YEARS'!pre*12</f>
        <v>282488.42855710798</v>
      </c>
      <c r="P56" s="11">
        <f t="shared" si="6"/>
        <v>-533520.09795063501</v>
      </c>
      <c r="Q56" s="11">
        <f t="shared" si="7"/>
        <v>46</v>
      </c>
      <c r="R56" s="11">
        <f t="shared" si="13"/>
        <v>533520.09795063501</v>
      </c>
      <c r="S56" s="11">
        <f>(R57*I56)-(R56*(1+'TA 50 YEARS'!int))</f>
        <v>-135850.07178012759</v>
      </c>
    </row>
    <row r="57" spans="1:19" x14ac:dyDescent="0.2">
      <c r="A57" s="1">
        <v>49</v>
      </c>
      <c r="B57" s="2">
        <v>3.9579999999999997E-3</v>
      </c>
      <c r="C57" s="3">
        <f t="shared" si="2"/>
        <v>0.99604199999999998</v>
      </c>
      <c r="F57" s="24">
        <f t="shared" si="10"/>
        <v>47</v>
      </c>
      <c r="G57" s="11">
        <f t="shared" si="9"/>
        <v>68</v>
      </c>
      <c r="H57" s="23">
        <f t="shared" si="3"/>
        <v>3</v>
      </c>
      <c r="I57" s="12">
        <f t="shared" si="4"/>
        <v>0.97975999999999996</v>
      </c>
      <c r="J57" s="12">
        <f t="shared" si="5"/>
        <v>2.0240000000000036E-2</v>
      </c>
      <c r="K57" s="11">
        <f t="shared" si="11"/>
        <v>1.9295285135513589</v>
      </c>
      <c r="L57" s="11">
        <f t="shared" si="12"/>
        <v>5.7667377102907771E-2</v>
      </c>
      <c r="M57" s="11">
        <f>L57*'TA 50 YEARS'!sum_assured</f>
        <v>576673.7710290777</v>
      </c>
      <c r="N57" s="11">
        <f>'TA 50 YEARS'!initial_exp+((12*'TA 50 YEARS'!regular_)*(K57-1/12))</f>
        <v>95297.447721082426</v>
      </c>
      <c r="O57" s="11">
        <f>K57*'TA 50 YEARS'!pre*12</f>
        <v>234130.83107835043</v>
      </c>
      <c r="P57" s="11">
        <f t="shared" si="6"/>
        <v>-437840.38767180976</v>
      </c>
      <c r="Q57" s="11">
        <f t="shared" si="7"/>
        <v>47</v>
      </c>
      <c r="R57" s="11">
        <f t="shared" si="13"/>
        <v>437840.38767180976</v>
      </c>
      <c r="S57" s="11">
        <f>(R58*I57)-(R57*(1+'TA 50 YEARS'!int))</f>
        <v>-151967.4253458624</v>
      </c>
    </row>
    <row r="58" spans="1:19" x14ac:dyDescent="0.2">
      <c r="A58" s="1">
        <v>50</v>
      </c>
      <c r="B58" s="2">
        <v>4.4359999999999998E-3</v>
      </c>
      <c r="C58" s="3">
        <f t="shared" si="2"/>
        <v>0.995564</v>
      </c>
      <c r="F58" s="24">
        <f t="shared" si="10"/>
        <v>48</v>
      </c>
      <c r="G58" s="11">
        <f t="shared" si="9"/>
        <v>69</v>
      </c>
      <c r="H58" s="23">
        <f t="shared" si="3"/>
        <v>2</v>
      </c>
      <c r="I58" s="12">
        <f t="shared" si="4"/>
        <v>0.97796000000000005</v>
      </c>
      <c r="J58" s="12">
        <f t="shared" si="5"/>
        <v>2.2039999999999949E-2</v>
      </c>
      <c r="K58" s="11">
        <f t="shared" si="11"/>
        <v>1.5015244117924531</v>
      </c>
      <c r="L58" s="11">
        <f t="shared" si="12"/>
        <v>4.1732076966892101E-2</v>
      </c>
      <c r="M58" s="11">
        <f>L58*'TA 50 YEARS'!sum_assured</f>
        <v>417320.76966892101</v>
      </c>
      <c r="N58" s="11">
        <f>'TA 50 YEARS'!initial_exp+((12*'TA 50 YEARS'!regular_)*(K58-1/12))</f>
        <v>83467.316495015431</v>
      </c>
      <c r="O58" s="11">
        <f>K58*'TA 50 YEARS'!pre*12</f>
        <v>182196.40494990846</v>
      </c>
      <c r="P58" s="11">
        <f t="shared" si="6"/>
        <v>-318591.68121402792</v>
      </c>
      <c r="Q58" s="11">
        <f t="shared" si="7"/>
        <v>48</v>
      </c>
      <c r="R58" s="11">
        <f t="shared" si="13"/>
        <v>318591.68121402792</v>
      </c>
      <c r="S58" s="11">
        <f>(R59*I58)-(R58*(1+'TA 50 YEARS'!int))</f>
        <v>-170042.96205509568</v>
      </c>
    </row>
    <row r="59" spans="1:19" x14ac:dyDescent="0.2">
      <c r="A59" s="1">
        <v>51</v>
      </c>
      <c r="B59" s="2">
        <v>4.9690000000000003E-3</v>
      </c>
      <c r="C59" s="3">
        <f t="shared" si="2"/>
        <v>0.995031</v>
      </c>
      <c r="F59" s="24">
        <f t="shared" si="10"/>
        <v>49</v>
      </c>
      <c r="G59" s="11">
        <f t="shared" si="9"/>
        <v>70</v>
      </c>
      <c r="H59" s="23">
        <f t="shared" si="3"/>
        <v>1</v>
      </c>
      <c r="I59" s="12">
        <f t="shared" si="4"/>
        <v>0.97594199999999998</v>
      </c>
      <c r="J59" s="12">
        <f t="shared" si="5"/>
        <v>2.4058000000000024E-2</v>
      </c>
      <c r="K59" s="11">
        <f t="shared" si="11"/>
        <v>1.0403791666666669</v>
      </c>
      <c r="L59" s="11">
        <f t="shared" si="12"/>
        <v>2.2696226415094358E-2</v>
      </c>
      <c r="M59" s="11">
        <f>L59*'TA 50 YEARS'!sum_assured</f>
        <v>226962.26415094358</v>
      </c>
      <c r="N59" s="11">
        <f>'TA 50 YEARS'!initial_exp+((12*'TA 50 YEARS'!regular_)*(K59-1/12))</f>
        <v>70721.156489315501</v>
      </c>
      <c r="O59" s="11">
        <f>K59*'TA 50 YEARS'!pre*12</f>
        <v>126240.60086054011</v>
      </c>
      <c r="P59" s="11">
        <f t="shared" si="6"/>
        <v>-171442.81977971894</v>
      </c>
      <c r="Q59" s="11">
        <f t="shared" si="7"/>
        <v>49</v>
      </c>
      <c r="R59" s="11">
        <f t="shared" si="13"/>
        <v>171442.81977971894</v>
      </c>
      <c r="S59" s="11">
        <f>(R60*I59)-(R59*(1+'TA 50 YEARS'!int))</f>
        <v>-190307.64709911571</v>
      </c>
    </row>
    <row r="60" spans="1:19" x14ac:dyDescent="0.2">
      <c r="A60" s="1">
        <v>52</v>
      </c>
      <c r="B60" s="2">
        <v>5.5500000000000002E-3</v>
      </c>
      <c r="C60" s="3">
        <f t="shared" si="2"/>
        <v>0.99444999999999995</v>
      </c>
      <c r="F60" s="24">
        <f t="shared" si="10"/>
        <v>50</v>
      </c>
      <c r="G60" s="11">
        <f t="shared" si="9"/>
        <v>71</v>
      </c>
      <c r="H60" s="23">
        <f t="shared" si="3"/>
        <v>0</v>
      </c>
      <c r="I60" s="12">
        <f t="shared" si="4"/>
        <v>0.97368600000000005</v>
      </c>
      <c r="J60" s="12">
        <f t="shared" si="5"/>
        <v>2.6313999999999949E-2</v>
      </c>
      <c r="K60" s="11">
        <f t="shared" si="11"/>
        <v>0.54166666666666674</v>
      </c>
      <c r="L60" s="11">
        <v>0</v>
      </c>
      <c r="M60" s="11">
        <f>L60*'TA 50 YEARS'!sum_assured</f>
        <v>0</v>
      </c>
      <c r="N60" s="11">
        <f>'TA 50 YEARS'!initial_exp+((12*'TA 50 YEARS'!regular_)*(K60-1/12))</f>
        <v>56936.628969989739</v>
      </c>
      <c r="O60" s="11">
        <f>K60*'TA 50 YEARS'!pre*12</f>
        <v>65726.350216348263</v>
      </c>
      <c r="P60" s="11">
        <f t="shared" si="6"/>
        <v>8789.7212463585238</v>
      </c>
      <c r="Q60" s="11">
        <f t="shared" si="7"/>
        <v>50</v>
      </c>
      <c r="R60" s="11">
        <f t="shared" si="13"/>
        <v>-8789.7212463585238</v>
      </c>
      <c r="S60" s="11">
        <f>(R61*I60)-(R60*(1+'TA 50 YEARS'!int))</f>
        <v>9317.104521140036</v>
      </c>
    </row>
    <row r="61" spans="1:19" x14ac:dyDescent="0.2">
      <c r="A61" s="1">
        <v>53</v>
      </c>
      <c r="B61" s="2">
        <v>6.1739999999999998E-3</v>
      </c>
      <c r="C61" s="3">
        <f t="shared" si="2"/>
        <v>0.99382599999999999</v>
      </c>
      <c r="F61" s="20"/>
      <c r="H61" s="21"/>
    </row>
    <row r="62" spans="1:19" x14ac:dyDescent="0.2">
      <c r="A62" s="1">
        <v>54</v>
      </c>
      <c r="B62" s="2">
        <v>6.8310000000000003E-3</v>
      </c>
      <c r="C62" s="3">
        <f t="shared" si="2"/>
        <v>0.99316899999999997</v>
      </c>
      <c r="F62" s="20"/>
      <c r="H62" s="21"/>
    </row>
    <row r="63" spans="1:19" x14ac:dyDescent="0.2">
      <c r="A63" s="1">
        <v>55</v>
      </c>
      <c r="B63" s="2">
        <v>7.5129999999999997E-3</v>
      </c>
      <c r="C63" s="3">
        <f t="shared" si="2"/>
        <v>0.99248700000000001</v>
      </c>
      <c r="F63" s="20"/>
      <c r="H63" s="21"/>
    </row>
    <row r="64" spans="1:19" x14ac:dyDescent="0.2">
      <c r="A64" s="1">
        <v>56</v>
      </c>
      <c r="B64" s="2">
        <v>8.2120000000000005E-3</v>
      </c>
      <c r="C64" s="3">
        <f t="shared" si="2"/>
        <v>0.991788</v>
      </c>
      <c r="F64" s="20"/>
      <c r="H64" s="21"/>
    </row>
    <row r="65" spans="1:8" x14ac:dyDescent="0.2">
      <c r="A65" s="1">
        <v>57</v>
      </c>
      <c r="B65" s="2">
        <v>8.9250000000000006E-3</v>
      </c>
      <c r="C65" s="3">
        <f t="shared" si="2"/>
        <v>0.99107500000000004</v>
      </c>
      <c r="F65" s="20"/>
      <c r="H65" s="21"/>
    </row>
    <row r="66" spans="1:8" x14ac:dyDescent="0.2">
      <c r="A66" s="1">
        <v>58</v>
      </c>
      <c r="B66" s="2">
        <v>9.6509999999999999E-3</v>
      </c>
      <c r="C66" s="3">
        <f t="shared" si="2"/>
        <v>0.99034900000000003</v>
      </c>
      <c r="F66" s="20"/>
      <c r="H66" s="21"/>
    </row>
    <row r="67" spans="1:8" x14ac:dyDescent="0.2">
      <c r="A67" s="1">
        <v>59</v>
      </c>
      <c r="B67" s="2">
        <v>1.0392999999999999E-2</v>
      </c>
      <c r="C67" s="3">
        <f t="shared" si="2"/>
        <v>0.98960700000000001</v>
      </c>
      <c r="F67" s="20"/>
      <c r="H67" s="21"/>
    </row>
    <row r="68" spans="1:8" x14ac:dyDescent="0.2">
      <c r="A68" s="1">
        <v>60</v>
      </c>
      <c r="B68" s="2">
        <v>1.1162E-2</v>
      </c>
      <c r="C68" s="3">
        <f t="shared" si="2"/>
        <v>0.98883799999999999</v>
      </c>
      <c r="F68" s="20"/>
      <c r="H68" s="21"/>
    </row>
    <row r="69" spans="1:8" x14ac:dyDescent="0.2">
      <c r="A69" s="1">
        <v>61</v>
      </c>
      <c r="B69" s="2">
        <v>1.1969E-2</v>
      </c>
      <c r="C69" s="3">
        <f t="shared" si="2"/>
        <v>0.98803099999999999</v>
      </c>
      <c r="E69" s="21"/>
      <c r="F69" s="20"/>
      <c r="H69" s="21"/>
    </row>
    <row r="70" spans="1:8" x14ac:dyDescent="0.2">
      <c r="A70" s="1">
        <v>62</v>
      </c>
      <c r="B70" s="2">
        <v>1.2831E-2</v>
      </c>
      <c r="C70" s="3">
        <f t="shared" si="2"/>
        <v>0.98716899999999996</v>
      </c>
      <c r="F70" s="20"/>
      <c r="H70" s="21"/>
    </row>
    <row r="71" spans="1:8" x14ac:dyDescent="0.2">
      <c r="A71" s="1">
        <v>63</v>
      </c>
      <c r="B71" s="2">
        <v>1.3764999999999999E-2</v>
      </c>
      <c r="C71" s="3">
        <f t="shared" si="2"/>
        <v>0.98623499999999997</v>
      </c>
      <c r="F71" s="20"/>
      <c r="H71" s="21"/>
    </row>
    <row r="72" spans="1:8" x14ac:dyDescent="0.2">
      <c r="A72" s="1">
        <v>64</v>
      </c>
      <c r="B72" s="2">
        <v>1.4792E-2</v>
      </c>
      <c r="C72" s="3">
        <f t="shared" si="2"/>
        <v>0.98520799999999997</v>
      </c>
      <c r="F72" s="20"/>
      <c r="H72" s="21"/>
    </row>
    <row r="73" spans="1:8" x14ac:dyDescent="0.2">
      <c r="A73" s="1">
        <v>65</v>
      </c>
      <c r="B73" s="2">
        <v>1.5932000000000002E-2</v>
      </c>
      <c r="C73" s="3">
        <f t="shared" si="2"/>
        <v>0.98406799999999994</v>
      </c>
      <c r="F73" s="20"/>
      <c r="H73" s="21"/>
    </row>
    <row r="74" spans="1:8" x14ac:dyDescent="0.2">
      <c r="A74" s="1">
        <v>66</v>
      </c>
      <c r="B74" s="2">
        <v>1.7205999999999999E-2</v>
      </c>
      <c r="C74" s="3">
        <f t="shared" si="2"/>
        <v>0.98279399999999995</v>
      </c>
      <c r="F74" s="20"/>
      <c r="H74" s="21"/>
    </row>
    <row r="75" spans="1:8" x14ac:dyDescent="0.2">
      <c r="A75" s="1">
        <v>67</v>
      </c>
      <c r="B75" s="2">
        <v>1.8634999999999999E-2</v>
      </c>
      <c r="C75" s="3">
        <f t="shared" ref="C75:C123" si="14">1-B75</f>
        <v>0.98136500000000004</v>
      </c>
      <c r="F75" s="20"/>
      <c r="H75" s="21"/>
    </row>
    <row r="76" spans="1:8" x14ac:dyDescent="0.2">
      <c r="A76" s="1">
        <v>68</v>
      </c>
      <c r="B76" s="2">
        <v>2.0240000000000001E-2</v>
      </c>
      <c r="C76" s="3">
        <f t="shared" si="14"/>
        <v>0.97975999999999996</v>
      </c>
      <c r="F76" s="20"/>
      <c r="H76" s="21"/>
    </row>
    <row r="77" spans="1:8" x14ac:dyDescent="0.2">
      <c r="A77" s="1">
        <v>69</v>
      </c>
      <c r="B77" s="2">
        <v>2.2040000000000001E-2</v>
      </c>
      <c r="C77" s="3">
        <f t="shared" si="14"/>
        <v>0.97796000000000005</v>
      </c>
      <c r="F77" s="20"/>
      <c r="H77" s="21"/>
    </row>
    <row r="78" spans="1:8" x14ac:dyDescent="0.2">
      <c r="A78" s="1">
        <v>70</v>
      </c>
      <c r="B78" s="2">
        <v>2.4058E-2</v>
      </c>
      <c r="C78" s="3">
        <f t="shared" si="14"/>
        <v>0.97594199999999998</v>
      </c>
      <c r="F78" s="20"/>
      <c r="H78" s="21"/>
    </row>
    <row r="79" spans="1:8" x14ac:dyDescent="0.2">
      <c r="A79" s="1">
        <v>71</v>
      </c>
      <c r="B79" s="2">
        <v>2.6314000000000001E-2</v>
      </c>
      <c r="C79" s="3">
        <f t="shared" si="14"/>
        <v>0.97368600000000005</v>
      </c>
      <c r="F79" s="20"/>
      <c r="H79" s="21"/>
    </row>
    <row r="80" spans="1:8" x14ac:dyDescent="0.2">
      <c r="A80" s="1">
        <v>72</v>
      </c>
      <c r="B80" s="2">
        <v>2.8832E-2</v>
      </c>
      <c r="C80" s="3">
        <f t="shared" si="14"/>
        <v>0.97116800000000003</v>
      </c>
      <c r="F80" s="20"/>
      <c r="H80" s="21"/>
    </row>
    <row r="81" spans="1:8" x14ac:dyDescent="0.2">
      <c r="A81" s="1">
        <v>73</v>
      </c>
      <c r="B81" s="2">
        <v>3.1637999999999999E-2</v>
      </c>
      <c r="C81" s="3">
        <f t="shared" si="14"/>
        <v>0.96836199999999995</v>
      </c>
      <c r="F81" s="20"/>
      <c r="H81" s="21"/>
    </row>
    <row r="82" spans="1:8" x14ac:dyDescent="0.2">
      <c r="A82" s="1">
        <v>74</v>
      </c>
      <c r="B82" s="2">
        <v>3.4757000000000003E-2</v>
      </c>
      <c r="C82" s="3">
        <f t="shared" si="14"/>
        <v>0.96524299999999996</v>
      </c>
      <c r="F82" s="20"/>
      <c r="H82" s="21"/>
    </row>
    <row r="83" spans="1:8" x14ac:dyDescent="0.2">
      <c r="A83" s="1">
        <v>75</v>
      </c>
      <c r="B83" s="2">
        <v>3.8220999999999998E-2</v>
      </c>
      <c r="C83" s="3">
        <f t="shared" si="14"/>
        <v>0.96177900000000005</v>
      </c>
      <c r="F83" s="20"/>
      <c r="H83" s="21"/>
    </row>
    <row r="84" spans="1:8" x14ac:dyDescent="0.2">
      <c r="A84" s="1">
        <v>76</v>
      </c>
      <c r="B84" s="2">
        <v>4.2061000000000001E-2</v>
      </c>
      <c r="C84" s="3">
        <f t="shared" si="14"/>
        <v>0.95793899999999998</v>
      </c>
      <c r="F84" s="20"/>
      <c r="H84" s="21"/>
    </row>
    <row r="85" spans="1:8" x14ac:dyDescent="0.2">
      <c r="A85" s="1">
        <v>77</v>
      </c>
      <c r="B85" s="2">
        <v>4.6316000000000003E-2</v>
      </c>
      <c r="C85" s="3">
        <f t="shared" si="14"/>
        <v>0.95368399999999998</v>
      </c>
      <c r="F85" s="20"/>
      <c r="H85" s="21"/>
    </row>
    <row r="86" spans="1:8" x14ac:dyDescent="0.2">
      <c r="A86" s="1">
        <v>78</v>
      </c>
      <c r="B86" s="2">
        <v>5.1024E-2</v>
      </c>
      <c r="C86" s="3">
        <f t="shared" si="14"/>
        <v>0.94897600000000004</v>
      </c>
      <c r="F86" s="20"/>
      <c r="H86" s="21"/>
    </row>
    <row r="87" spans="1:8" x14ac:dyDescent="0.2">
      <c r="A87" s="1">
        <v>79</v>
      </c>
      <c r="B87" s="2">
        <v>5.6231000000000003E-2</v>
      </c>
      <c r="C87" s="3">
        <f t="shared" si="14"/>
        <v>0.94376899999999997</v>
      </c>
      <c r="F87" s="20"/>
      <c r="H87" s="21"/>
    </row>
    <row r="88" spans="1:8" x14ac:dyDescent="0.2">
      <c r="A88" s="1">
        <v>80</v>
      </c>
      <c r="B88" s="2">
        <v>6.1984999999999998E-2</v>
      </c>
      <c r="C88" s="3">
        <f t="shared" si="14"/>
        <v>0.93801500000000004</v>
      </c>
      <c r="F88" s="20"/>
      <c r="H88" s="21"/>
    </row>
    <row r="89" spans="1:8" x14ac:dyDescent="0.2">
      <c r="A89" s="1">
        <v>81</v>
      </c>
      <c r="B89" s="2">
        <v>6.8337999999999996E-2</v>
      </c>
      <c r="C89" s="3">
        <f t="shared" si="14"/>
        <v>0.93166199999999999</v>
      </c>
      <c r="F89" s="20"/>
      <c r="H89" s="21"/>
    </row>
    <row r="90" spans="1:8" x14ac:dyDescent="0.2">
      <c r="A90" s="1">
        <v>82</v>
      </c>
      <c r="B90" s="2">
        <v>7.535E-2</v>
      </c>
      <c r="C90" s="3">
        <f t="shared" si="14"/>
        <v>0.92464999999999997</v>
      </c>
      <c r="F90" s="20"/>
      <c r="H90" s="21"/>
    </row>
    <row r="91" spans="1:8" x14ac:dyDescent="0.2">
      <c r="A91" s="1">
        <v>83</v>
      </c>
      <c r="B91" s="2">
        <v>8.3082000000000003E-2</v>
      </c>
      <c r="C91" s="3">
        <f t="shared" si="14"/>
        <v>0.91691800000000001</v>
      </c>
      <c r="F91" s="20"/>
      <c r="H91" s="21"/>
    </row>
    <row r="92" spans="1:8" x14ac:dyDescent="0.2">
      <c r="A92" s="1">
        <v>84</v>
      </c>
      <c r="B92" s="2">
        <v>9.1601000000000002E-2</v>
      </c>
      <c r="C92" s="3">
        <f t="shared" si="14"/>
        <v>0.90839899999999996</v>
      </c>
      <c r="F92" s="20"/>
      <c r="H92" s="21"/>
    </row>
    <row r="93" spans="1:8" x14ac:dyDescent="0.2">
      <c r="A93" s="1">
        <v>85</v>
      </c>
      <c r="B93" s="2">
        <v>0.100979</v>
      </c>
      <c r="C93" s="3">
        <f t="shared" si="14"/>
        <v>0.89902099999999996</v>
      </c>
      <c r="E93" s="21"/>
      <c r="F93" s="20"/>
      <c r="H93" s="21"/>
    </row>
    <row r="94" spans="1:8" x14ac:dyDescent="0.2">
      <c r="A94" s="1">
        <v>86</v>
      </c>
      <c r="B94" s="2">
        <v>0.111291</v>
      </c>
      <c r="C94" s="3">
        <f t="shared" si="14"/>
        <v>0.88870899999999997</v>
      </c>
      <c r="F94" s="20"/>
      <c r="H94" s="21"/>
    </row>
    <row r="95" spans="1:8" x14ac:dyDescent="0.2">
      <c r="A95" s="1">
        <v>87</v>
      </c>
      <c r="B95" s="2">
        <v>0.122616</v>
      </c>
      <c r="C95" s="3">
        <f t="shared" si="14"/>
        <v>0.87738399999999994</v>
      </c>
      <c r="F95" s="20"/>
      <c r="H95" s="21"/>
    </row>
    <row r="96" spans="1:8" x14ac:dyDescent="0.2">
      <c r="A96" s="1">
        <v>88</v>
      </c>
      <c r="B96" s="2">
        <v>0.13503699999999999</v>
      </c>
      <c r="C96" s="3">
        <f t="shared" si="14"/>
        <v>0.86496300000000004</v>
      </c>
      <c r="E96" s="21"/>
      <c r="F96" s="20"/>
      <c r="H96" s="21"/>
    </row>
    <row r="97" spans="1:8" x14ac:dyDescent="0.2">
      <c r="A97" s="1">
        <v>89</v>
      </c>
      <c r="B97" s="2">
        <v>0.14863899999999999</v>
      </c>
      <c r="C97" s="3">
        <f t="shared" si="14"/>
        <v>0.85136100000000003</v>
      </c>
      <c r="F97" s="20"/>
      <c r="H97" s="21"/>
    </row>
    <row r="98" spans="1:8" x14ac:dyDescent="0.2">
      <c r="A98" s="1">
        <v>90</v>
      </c>
      <c r="B98" s="2">
        <v>0.16350700000000001</v>
      </c>
      <c r="C98" s="3">
        <f t="shared" si="14"/>
        <v>0.83649299999999993</v>
      </c>
      <c r="F98" s="20"/>
      <c r="H98" s="21"/>
    </row>
    <row r="99" spans="1:8" x14ac:dyDescent="0.2">
      <c r="A99" s="1">
        <v>91</v>
      </c>
      <c r="B99" s="2">
        <v>0.179726</v>
      </c>
      <c r="C99" s="3">
        <f t="shared" si="14"/>
        <v>0.82027399999999995</v>
      </c>
      <c r="F99" s="20"/>
      <c r="H99" s="21"/>
    </row>
    <row r="100" spans="1:8" x14ac:dyDescent="0.2">
      <c r="A100" s="1">
        <v>92</v>
      </c>
      <c r="B100" s="2">
        <v>0.19738</v>
      </c>
      <c r="C100" s="3">
        <f t="shared" si="14"/>
        <v>0.80262</v>
      </c>
      <c r="F100" s="20"/>
      <c r="H100" s="21"/>
    </row>
    <row r="101" spans="1:8" x14ac:dyDescent="0.2">
      <c r="A101" s="1">
        <v>93</v>
      </c>
      <c r="B101" s="2">
        <v>0.21654699999999999</v>
      </c>
      <c r="C101" s="3">
        <f t="shared" si="14"/>
        <v>0.78345299999999995</v>
      </c>
      <c r="F101" s="20"/>
      <c r="H101" s="21"/>
    </row>
    <row r="102" spans="1:8" x14ac:dyDescent="0.2">
      <c r="A102" s="1">
        <v>94</v>
      </c>
      <c r="B102" s="2">
        <v>0.23730200000000001</v>
      </c>
      <c r="C102" s="3">
        <f t="shared" si="14"/>
        <v>0.76269799999999999</v>
      </c>
      <c r="F102" s="20"/>
      <c r="H102" s="21"/>
    </row>
    <row r="103" spans="1:8" x14ac:dyDescent="0.2">
      <c r="A103" s="1">
        <v>95</v>
      </c>
      <c r="B103" s="2">
        <v>0.25970599999999999</v>
      </c>
      <c r="C103" s="3">
        <f t="shared" si="14"/>
        <v>0.74029400000000001</v>
      </c>
      <c r="F103" s="20"/>
      <c r="H103" s="21"/>
    </row>
    <row r="104" spans="1:8" x14ac:dyDescent="0.2">
      <c r="A104" s="1">
        <v>96</v>
      </c>
      <c r="B104" s="2">
        <v>0.28381299999999998</v>
      </c>
      <c r="C104" s="3">
        <f t="shared" si="14"/>
        <v>0.71618700000000002</v>
      </c>
      <c r="F104" s="20"/>
      <c r="H104" s="21"/>
    </row>
    <row r="105" spans="1:8" x14ac:dyDescent="0.2">
      <c r="A105" s="1">
        <v>97</v>
      </c>
      <c r="B105" s="2">
        <v>0.30965900000000002</v>
      </c>
      <c r="C105" s="3">
        <f t="shared" si="14"/>
        <v>0.69034099999999998</v>
      </c>
      <c r="F105" s="20"/>
      <c r="H105" s="21"/>
    </row>
    <row r="106" spans="1:8" x14ac:dyDescent="0.2">
      <c r="A106" s="1">
        <v>98</v>
      </c>
      <c r="B106" s="2">
        <v>0.33726499999999998</v>
      </c>
      <c r="C106" s="3">
        <f t="shared" si="14"/>
        <v>0.66273500000000007</v>
      </c>
      <c r="F106" s="20"/>
      <c r="H106" s="21"/>
    </row>
    <row r="107" spans="1:8" x14ac:dyDescent="0.2">
      <c r="A107" s="1">
        <v>99</v>
      </c>
      <c r="B107" s="2">
        <v>0.36663000000000001</v>
      </c>
      <c r="C107" s="3">
        <f t="shared" si="14"/>
        <v>0.63336999999999999</v>
      </c>
      <c r="F107" s="20"/>
      <c r="H107" s="21"/>
    </row>
    <row r="108" spans="1:8" x14ac:dyDescent="0.2">
      <c r="A108" s="1">
        <v>100</v>
      </c>
      <c r="B108" s="2">
        <v>0.397733</v>
      </c>
      <c r="C108" s="3">
        <f t="shared" si="14"/>
        <v>0.602267</v>
      </c>
      <c r="F108" s="20"/>
      <c r="H108" s="21"/>
    </row>
    <row r="109" spans="1:8" x14ac:dyDescent="0.2">
      <c r="A109" s="1">
        <v>101</v>
      </c>
      <c r="B109" s="2">
        <v>0.430529</v>
      </c>
      <c r="C109" s="3">
        <f t="shared" si="14"/>
        <v>0.56947100000000006</v>
      </c>
      <c r="F109" s="20"/>
      <c r="H109" s="21"/>
    </row>
    <row r="110" spans="1:8" x14ac:dyDescent="0.2">
      <c r="A110" s="1">
        <v>102</v>
      </c>
      <c r="B110" s="2">
        <v>0.46494999999999997</v>
      </c>
      <c r="C110" s="3">
        <f t="shared" si="14"/>
        <v>0.53505000000000003</v>
      </c>
      <c r="F110" s="20"/>
      <c r="H110" s="21"/>
    </row>
    <row r="111" spans="1:8" x14ac:dyDescent="0.2">
      <c r="A111" s="1">
        <v>103</v>
      </c>
      <c r="B111" s="2">
        <v>0.50090400000000002</v>
      </c>
      <c r="C111" s="3">
        <f t="shared" si="14"/>
        <v>0.49909599999999998</v>
      </c>
      <c r="F111" s="20"/>
      <c r="H111" s="21"/>
    </row>
    <row r="112" spans="1:8" x14ac:dyDescent="0.2">
      <c r="A112" s="1">
        <v>104</v>
      </c>
      <c r="B112" s="2">
        <v>0.53827800000000003</v>
      </c>
      <c r="C112" s="3">
        <f t="shared" si="14"/>
        <v>0.46172199999999997</v>
      </c>
      <c r="F112" s="20"/>
      <c r="H112" s="21"/>
    </row>
    <row r="113" spans="1:8" x14ac:dyDescent="0.2">
      <c r="A113" s="1">
        <v>105</v>
      </c>
      <c r="B113" s="2">
        <v>0.57694199999999995</v>
      </c>
      <c r="C113" s="3">
        <f t="shared" si="14"/>
        <v>0.42305800000000005</v>
      </c>
      <c r="F113" s="20"/>
      <c r="H113" s="21"/>
    </row>
    <row r="114" spans="1:8" x14ac:dyDescent="0.2">
      <c r="A114" s="1">
        <v>106</v>
      </c>
      <c r="B114" s="2">
        <v>0.61675199999999997</v>
      </c>
      <c r="C114" s="3">
        <f t="shared" si="14"/>
        <v>0.38324800000000003</v>
      </c>
      <c r="F114" s="20"/>
      <c r="H114" s="21"/>
    </row>
    <row r="115" spans="1:8" x14ac:dyDescent="0.2">
      <c r="A115" s="1">
        <v>107</v>
      </c>
      <c r="B115" s="2">
        <v>0.65755300000000005</v>
      </c>
      <c r="C115" s="3">
        <f t="shared" si="14"/>
        <v>0.34244699999999995</v>
      </c>
      <c r="F115" s="20"/>
      <c r="H115" s="21"/>
    </row>
    <row r="116" spans="1:8" x14ac:dyDescent="0.2">
      <c r="A116" s="1">
        <v>108</v>
      </c>
      <c r="B116" s="2">
        <v>0.69919100000000001</v>
      </c>
      <c r="C116" s="3">
        <f t="shared" si="14"/>
        <v>0.30080899999999999</v>
      </c>
      <c r="F116" s="20"/>
      <c r="H116" s="21"/>
    </row>
    <row r="117" spans="1:8" x14ac:dyDescent="0.2">
      <c r="A117" s="1">
        <v>109</v>
      </c>
      <c r="B117" s="2">
        <v>0.74151500000000004</v>
      </c>
      <c r="C117" s="3">
        <f t="shared" si="14"/>
        <v>0.25848499999999996</v>
      </c>
      <c r="F117" s="20"/>
      <c r="H117" s="21"/>
    </row>
    <row r="118" spans="1:8" x14ac:dyDescent="0.2">
      <c r="A118" s="1">
        <v>110</v>
      </c>
      <c r="B118" s="2">
        <v>0.78438300000000005</v>
      </c>
      <c r="C118" s="3">
        <f t="shared" si="14"/>
        <v>0.21561699999999995</v>
      </c>
      <c r="F118" s="20"/>
      <c r="H118" s="21"/>
    </row>
    <row r="119" spans="1:8" x14ac:dyDescent="0.2">
      <c r="A119" s="1">
        <v>111</v>
      </c>
      <c r="B119" s="2">
        <v>0.82767299999999999</v>
      </c>
      <c r="C119" s="3">
        <f t="shared" si="14"/>
        <v>0.17232700000000001</v>
      </c>
      <c r="F119" s="20"/>
      <c r="H119" s="21"/>
    </row>
    <row r="120" spans="1:8" x14ac:dyDescent="0.2">
      <c r="A120" s="1">
        <v>112</v>
      </c>
      <c r="B120" s="2">
        <v>0.87128499999999998</v>
      </c>
      <c r="C120" s="3">
        <f t="shared" si="14"/>
        <v>0.12871500000000002</v>
      </c>
      <c r="F120" s="20"/>
      <c r="H120" s="21"/>
    </row>
    <row r="121" spans="1:8" x14ac:dyDescent="0.2">
      <c r="A121" s="1">
        <v>113</v>
      </c>
      <c r="B121" s="2">
        <v>0.91514499999999999</v>
      </c>
      <c r="C121" s="3">
        <f t="shared" si="14"/>
        <v>8.4855000000000014E-2</v>
      </c>
      <c r="F121" s="20"/>
      <c r="H121" s="21"/>
    </row>
    <row r="122" spans="1:8" x14ac:dyDescent="0.2">
      <c r="A122" s="1">
        <v>114</v>
      </c>
      <c r="B122" s="2">
        <v>0.95921400000000001</v>
      </c>
      <c r="C122" s="3">
        <f t="shared" si="14"/>
        <v>4.0785999999999989E-2</v>
      </c>
      <c r="F122" s="20"/>
      <c r="H122" s="21"/>
    </row>
    <row r="123" spans="1:8" x14ac:dyDescent="0.2">
      <c r="A123" s="1">
        <v>115</v>
      </c>
      <c r="B123" s="2">
        <v>1</v>
      </c>
      <c r="C123" s="3">
        <f t="shared" si="14"/>
        <v>0</v>
      </c>
      <c r="F123" s="20"/>
      <c r="H123" s="21"/>
    </row>
    <row r="124" spans="1:8" x14ac:dyDescent="0.2">
      <c r="F124" s="20"/>
      <c r="H124" s="21"/>
    </row>
    <row r="125" spans="1:8" x14ac:dyDescent="0.2">
      <c r="F125" s="20"/>
      <c r="H125" s="21"/>
    </row>
    <row r="126" spans="1:8" x14ac:dyDescent="0.2">
      <c r="F126" s="20"/>
      <c r="H126" s="21"/>
    </row>
    <row r="127" spans="1:8" x14ac:dyDescent="0.2">
      <c r="F127" s="20"/>
      <c r="H127" s="21"/>
    </row>
    <row r="128" spans="1:8" x14ac:dyDescent="0.2">
      <c r="F128" s="20"/>
      <c r="H128" s="21"/>
    </row>
    <row r="129" spans="6:8" x14ac:dyDescent="0.2">
      <c r="F129" s="20"/>
      <c r="H129" s="21"/>
    </row>
    <row r="130" spans="6:8" x14ac:dyDescent="0.2">
      <c r="F130" s="20"/>
      <c r="H130" s="21"/>
    </row>
    <row r="131" spans="6:8" x14ac:dyDescent="0.2">
      <c r="F131" s="20"/>
      <c r="H131" s="21"/>
    </row>
    <row r="132" spans="6:8" x14ac:dyDescent="0.2">
      <c r="F132" s="20"/>
      <c r="H132" s="21"/>
    </row>
    <row r="133" spans="6:8" x14ac:dyDescent="0.2">
      <c r="F133" s="20"/>
      <c r="H133" s="21"/>
    </row>
    <row r="134" spans="6:8" x14ac:dyDescent="0.2">
      <c r="F134" s="20"/>
      <c r="H134" s="21"/>
    </row>
    <row r="135" spans="6:8" x14ac:dyDescent="0.2">
      <c r="F135" s="20"/>
      <c r="H135" s="21"/>
    </row>
    <row r="136" spans="6:8" x14ac:dyDescent="0.2">
      <c r="F136" s="20"/>
      <c r="H136" s="21"/>
    </row>
    <row r="137" spans="6:8" x14ac:dyDescent="0.2">
      <c r="F137" s="20"/>
      <c r="H137" s="21"/>
    </row>
    <row r="138" spans="6:8" x14ac:dyDescent="0.2">
      <c r="F138" s="20"/>
      <c r="H138" s="21"/>
    </row>
    <row r="139" spans="6:8" x14ac:dyDescent="0.2">
      <c r="F139" s="20"/>
      <c r="H139" s="21"/>
    </row>
    <row r="140" spans="6:8" x14ac:dyDescent="0.2">
      <c r="F140" s="20"/>
      <c r="H140" s="21"/>
    </row>
    <row r="141" spans="6:8" x14ac:dyDescent="0.2">
      <c r="F141" s="20"/>
      <c r="H141" s="21"/>
    </row>
    <row r="142" spans="6:8" x14ac:dyDescent="0.2">
      <c r="F142" s="20"/>
      <c r="H142" s="21"/>
    </row>
    <row r="143" spans="6:8" x14ac:dyDescent="0.2">
      <c r="F143" s="20"/>
      <c r="H143" s="21"/>
    </row>
    <row r="144" spans="6:8" x14ac:dyDescent="0.2">
      <c r="F144" s="20"/>
      <c r="H144" s="21"/>
    </row>
    <row r="145" spans="6:8" x14ac:dyDescent="0.2">
      <c r="F145" s="20"/>
      <c r="H145" s="21"/>
    </row>
    <row r="146" spans="6:8" x14ac:dyDescent="0.2">
      <c r="F146" s="20"/>
      <c r="H146" s="21"/>
    </row>
    <row r="147" spans="6:8" x14ac:dyDescent="0.2">
      <c r="F147" s="20"/>
      <c r="H147" s="21"/>
    </row>
    <row r="148" spans="6:8" x14ac:dyDescent="0.2">
      <c r="F148" s="20"/>
      <c r="H148" s="21"/>
    </row>
    <row r="149" spans="6:8" x14ac:dyDescent="0.2">
      <c r="F149" s="20"/>
      <c r="H149" s="21"/>
    </row>
    <row r="150" spans="6:8" x14ac:dyDescent="0.2">
      <c r="F150" s="20"/>
      <c r="H150" s="21"/>
    </row>
    <row r="151" spans="6:8" x14ac:dyDescent="0.2">
      <c r="F151" s="20"/>
      <c r="H151" s="21"/>
    </row>
    <row r="152" spans="6:8" x14ac:dyDescent="0.2">
      <c r="F152" s="20"/>
      <c r="H152" s="21"/>
    </row>
    <row r="153" spans="6:8" x14ac:dyDescent="0.2">
      <c r="F153" s="20"/>
      <c r="H153" s="21"/>
    </row>
    <row r="154" spans="6:8" x14ac:dyDescent="0.2">
      <c r="F154" s="20"/>
      <c r="H154" s="21"/>
    </row>
    <row r="155" spans="6:8" x14ac:dyDescent="0.2">
      <c r="F155" s="20"/>
      <c r="H155" s="21"/>
    </row>
    <row r="156" spans="6:8" x14ac:dyDescent="0.2">
      <c r="F156" s="20"/>
      <c r="H156" s="21"/>
    </row>
    <row r="157" spans="6:8" x14ac:dyDescent="0.2">
      <c r="F157" s="20"/>
      <c r="H157" s="21"/>
    </row>
    <row r="158" spans="6:8" x14ac:dyDescent="0.2">
      <c r="F158" s="20"/>
      <c r="H158" s="21"/>
    </row>
    <row r="159" spans="6:8" x14ac:dyDescent="0.2">
      <c r="F159" s="20"/>
      <c r="H159" s="21"/>
    </row>
    <row r="160" spans="6:8" x14ac:dyDescent="0.2">
      <c r="F160" s="20"/>
      <c r="H160" s="21"/>
    </row>
    <row r="161" spans="6:8" x14ac:dyDescent="0.2">
      <c r="F161" s="20"/>
      <c r="H161" s="21"/>
    </row>
    <row r="162" spans="6:8" x14ac:dyDescent="0.2">
      <c r="F162" s="20"/>
      <c r="H162" s="21"/>
    </row>
    <row r="163" spans="6:8" x14ac:dyDescent="0.2">
      <c r="F163" s="20"/>
      <c r="H163" s="21"/>
    </row>
    <row r="164" spans="6:8" x14ac:dyDescent="0.2">
      <c r="F164" s="20"/>
      <c r="H164" s="21"/>
    </row>
    <row r="165" spans="6:8" x14ac:dyDescent="0.2">
      <c r="F165" s="20"/>
      <c r="H165" s="21"/>
    </row>
    <row r="166" spans="6:8" x14ac:dyDescent="0.2">
      <c r="F166" s="20"/>
      <c r="H166" s="21"/>
    </row>
    <row r="167" spans="6:8" x14ac:dyDescent="0.2">
      <c r="F167" s="20"/>
      <c r="H167" s="21"/>
    </row>
    <row r="168" spans="6:8" x14ac:dyDescent="0.2">
      <c r="F168" s="20"/>
      <c r="H168" s="21"/>
    </row>
    <row r="169" spans="6:8" x14ac:dyDescent="0.2">
      <c r="F169" s="20"/>
      <c r="H169" s="21"/>
    </row>
    <row r="170" spans="6:8" x14ac:dyDescent="0.2">
      <c r="F170" s="20"/>
      <c r="H170" s="21"/>
    </row>
    <row r="171" spans="6:8" x14ac:dyDescent="0.2">
      <c r="F171" s="20"/>
      <c r="H171" s="21"/>
    </row>
    <row r="172" spans="6:8" x14ac:dyDescent="0.2">
      <c r="F172" s="20"/>
      <c r="H172" s="21"/>
    </row>
    <row r="173" spans="6:8" x14ac:dyDescent="0.2">
      <c r="F173" s="20"/>
      <c r="H173" s="21"/>
    </row>
    <row r="174" spans="6:8" x14ac:dyDescent="0.2">
      <c r="F174" s="20"/>
      <c r="H174" s="21"/>
    </row>
    <row r="175" spans="6:8" x14ac:dyDescent="0.2">
      <c r="F175" s="20"/>
      <c r="H175" s="21"/>
    </row>
    <row r="176" spans="6:8" x14ac:dyDescent="0.2">
      <c r="F176" s="20"/>
      <c r="H176" s="21"/>
    </row>
    <row r="177" spans="6:8" x14ac:dyDescent="0.2">
      <c r="F177" s="20"/>
      <c r="H177" s="21"/>
    </row>
    <row r="178" spans="6:8" x14ac:dyDescent="0.2">
      <c r="F178" s="20"/>
      <c r="H178" s="21"/>
    </row>
    <row r="179" spans="6:8" x14ac:dyDescent="0.2">
      <c r="F179" s="20"/>
      <c r="H179" s="21"/>
    </row>
    <row r="180" spans="6:8" x14ac:dyDescent="0.2">
      <c r="F180" s="20"/>
      <c r="H180" s="21"/>
    </row>
    <row r="181" spans="6:8" x14ac:dyDescent="0.2">
      <c r="F181" s="20"/>
      <c r="H181" s="21"/>
    </row>
    <row r="182" spans="6:8" x14ac:dyDescent="0.2">
      <c r="F182" s="20"/>
      <c r="H182" s="21"/>
    </row>
    <row r="183" spans="6:8" x14ac:dyDescent="0.2">
      <c r="F183" s="20"/>
      <c r="H183" s="21"/>
    </row>
    <row r="184" spans="6:8" x14ac:dyDescent="0.2">
      <c r="F184" s="20"/>
      <c r="H184" s="21"/>
    </row>
    <row r="185" spans="6:8" x14ac:dyDescent="0.2">
      <c r="F185" s="20"/>
      <c r="H185" s="21"/>
    </row>
    <row r="186" spans="6:8" x14ac:dyDescent="0.2">
      <c r="F186" s="20"/>
      <c r="H186" s="21"/>
    </row>
    <row r="187" spans="6:8" x14ac:dyDescent="0.2">
      <c r="F187" s="20"/>
      <c r="H187" s="21"/>
    </row>
    <row r="188" spans="6:8" x14ac:dyDescent="0.2">
      <c r="F188" s="20"/>
      <c r="H188" s="21"/>
    </row>
    <row r="189" spans="6:8" x14ac:dyDescent="0.2">
      <c r="F189" s="20"/>
      <c r="H189" s="21"/>
    </row>
    <row r="190" spans="6:8" x14ac:dyDescent="0.2">
      <c r="F190" s="20"/>
      <c r="H190" s="21"/>
    </row>
    <row r="191" spans="6:8" x14ac:dyDescent="0.2">
      <c r="F191" s="20"/>
      <c r="H191" s="21"/>
    </row>
    <row r="192" spans="6:8" x14ac:dyDescent="0.2">
      <c r="F192" s="20"/>
      <c r="H192" s="21"/>
    </row>
    <row r="193" spans="6:8" x14ac:dyDescent="0.2">
      <c r="F193" s="20"/>
      <c r="H193" s="21"/>
    </row>
    <row r="194" spans="6:8" x14ac:dyDescent="0.2">
      <c r="F194" s="20"/>
      <c r="H194" s="21"/>
    </row>
    <row r="195" spans="6:8" x14ac:dyDescent="0.2">
      <c r="F195" s="20"/>
      <c r="H195" s="21"/>
    </row>
    <row r="196" spans="6:8" x14ac:dyDescent="0.2">
      <c r="F196" s="20"/>
      <c r="H196" s="21"/>
    </row>
    <row r="197" spans="6:8" x14ac:dyDescent="0.2">
      <c r="F197" s="20"/>
      <c r="H197" s="21"/>
    </row>
    <row r="198" spans="6:8" x14ac:dyDescent="0.2">
      <c r="F198" s="20"/>
      <c r="H198" s="21"/>
    </row>
    <row r="199" spans="6:8" x14ac:dyDescent="0.2">
      <c r="F199" s="20"/>
      <c r="H199" s="21"/>
    </row>
    <row r="200" spans="6:8" x14ac:dyDescent="0.2">
      <c r="F200" s="20"/>
      <c r="H200" s="21"/>
    </row>
    <row r="201" spans="6:8" x14ac:dyDescent="0.2">
      <c r="F201" s="20"/>
      <c r="H201" s="21"/>
    </row>
    <row r="202" spans="6:8" x14ac:dyDescent="0.2">
      <c r="F202" s="20"/>
      <c r="H202" s="21"/>
    </row>
    <row r="203" spans="6:8" x14ac:dyDescent="0.2">
      <c r="F203" s="20"/>
      <c r="H203" s="21"/>
    </row>
    <row r="204" spans="6:8" x14ac:dyDescent="0.2">
      <c r="F204" s="20"/>
      <c r="H204" s="21"/>
    </row>
    <row r="205" spans="6:8" x14ac:dyDescent="0.2">
      <c r="F205" s="20"/>
      <c r="H205" s="21"/>
    </row>
    <row r="206" spans="6:8" x14ac:dyDescent="0.2">
      <c r="F206" s="20"/>
      <c r="H206" s="21"/>
    </row>
    <row r="207" spans="6:8" x14ac:dyDescent="0.2">
      <c r="F207" s="20"/>
      <c r="H207" s="21"/>
    </row>
    <row r="208" spans="6:8" x14ac:dyDescent="0.2">
      <c r="F208" s="20"/>
      <c r="H208" s="21"/>
    </row>
    <row r="209" spans="6:8" x14ac:dyDescent="0.2">
      <c r="F209" s="20"/>
      <c r="H209" s="21"/>
    </row>
    <row r="210" spans="6:8" x14ac:dyDescent="0.2">
      <c r="F210" s="20"/>
      <c r="H210" s="21"/>
    </row>
    <row r="211" spans="6:8" x14ac:dyDescent="0.2">
      <c r="F211" s="20"/>
      <c r="H211" s="21"/>
    </row>
    <row r="212" spans="6:8" x14ac:dyDescent="0.2">
      <c r="F212" s="20"/>
      <c r="H212" s="21"/>
    </row>
    <row r="213" spans="6:8" x14ac:dyDescent="0.2">
      <c r="F213" s="20"/>
      <c r="H213" s="21"/>
    </row>
    <row r="214" spans="6:8" x14ac:dyDescent="0.2">
      <c r="F214" s="20"/>
      <c r="H214" s="21"/>
    </row>
    <row r="215" spans="6:8" x14ac:dyDescent="0.2">
      <c r="F215" s="20"/>
      <c r="H215" s="21"/>
    </row>
    <row r="216" spans="6:8" x14ac:dyDescent="0.2">
      <c r="F216" s="20"/>
      <c r="H216" s="21"/>
    </row>
    <row r="217" spans="6:8" x14ac:dyDescent="0.2">
      <c r="F217" s="20"/>
      <c r="H217" s="21"/>
    </row>
    <row r="218" spans="6:8" x14ac:dyDescent="0.2">
      <c r="F218" s="20"/>
      <c r="H218" s="21"/>
    </row>
    <row r="219" spans="6:8" x14ac:dyDescent="0.2">
      <c r="F219" s="20"/>
      <c r="H219" s="21"/>
    </row>
    <row r="220" spans="6:8" x14ac:dyDescent="0.2">
      <c r="F220" s="20"/>
      <c r="H220" s="21"/>
    </row>
    <row r="221" spans="6:8" x14ac:dyDescent="0.2">
      <c r="F221" s="20"/>
      <c r="H221" s="21"/>
    </row>
    <row r="222" spans="6:8" x14ac:dyDescent="0.2">
      <c r="F222" s="20"/>
      <c r="H222" s="21"/>
    </row>
    <row r="223" spans="6:8" x14ac:dyDescent="0.2">
      <c r="F223" s="20"/>
      <c r="H223" s="21"/>
    </row>
    <row r="224" spans="6:8" x14ac:dyDescent="0.2">
      <c r="F224" s="20"/>
      <c r="H224" s="21"/>
    </row>
    <row r="225" spans="6:8" x14ac:dyDescent="0.2">
      <c r="F225" s="20"/>
      <c r="H225" s="21"/>
    </row>
    <row r="226" spans="6:8" x14ac:dyDescent="0.2">
      <c r="F226" s="20"/>
      <c r="H226" s="21"/>
    </row>
    <row r="227" spans="6:8" x14ac:dyDescent="0.2">
      <c r="F227" s="20"/>
      <c r="H227" s="21"/>
    </row>
    <row r="228" spans="6:8" x14ac:dyDescent="0.2">
      <c r="F228" s="20"/>
      <c r="H228" s="21"/>
    </row>
    <row r="229" spans="6:8" x14ac:dyDescent="0.2">
      <c r="F229" s="20"/>
      <c r="H229" s="21"/>
    </row>
    <row r="230" spans="6:8" x14ac:dyDescent="0.2">
      <c r="F230" s="20"/>
      <c r="H230" s="21"/>
    </row>
    <row r="231" spans="6:8" x14ac:dyDescent="0.2">
      <c r="F231" s="20"/>
      <c r="H231" s="21"/>
    </row>
    <row r="232" spans="6:8" x14ac:dyDescent="0.2">
      <c r="F232" s="20"/>
      <c r="H232" s="21"/>
    </row>
    <row r="233" spans="6:8" x14ac:dyDescent="0.2">
      <c r="F233" s="20"/>
      <c r="H233" s="21"/>
    </row>
    <row r="234" spans="6:8" x14ac:dyDescent="0.2">
      <c r="F234" s="20"/>
      <c r="H234" s="21"/>
    </row>
    <row r="235" spans="6:8" x14ac:dyDescent="0.2">
      <c r="F235" s="20"/>
      <c r="H235" s="21"/>
    </row>
    <row r="236" spans="6:8" x14ac:dyDescent="0.2">
      <c r="F236" s="20"/>
      <c r="H236" s="21"/>
    </row>
    <row r="237" spans="6:8" x14ac:dyDescent="0.2">
      <c r="F237" s="20"/>
      <c r="H237" s="21"/>
    </row>
    <row r="238" spans="6:8" x14ac:dyDescent="0.2">
      <c r="F238" s="20"/>
      <c r="H238" s="21"/>
    </row>
    <row r="239" spans="6:8" x14ac:dyDescent="0.2">
      <c r="F239" s="20"/>
      <c r="H239" s="21"/>
    </row>
    <row r="240" spans="6:8" x14ac:dyDescent="0.2">
      <c r="F240" s="20"/>
      <c r="H240" s="21"/>
    </row>
    <row r="241" spans="6:8" x14ac:dyDescent="0.2">
      <c r="F241" s="20"/>
      <c r="H241" s="21"/>
    </row>
    <row r="242" spans="6:8" x14ac:dyDescent="0.2">
      <c r="F242" s="20"/>
      <c r="H242" s="21"/>
    </row>
    <row r="243" spans="6:8" x14ac:dyDescent="0.2">
      <c r="F243" s="20"/>
      <c r="H243" s="21"/>
    </row>
    <row r="244" spans="6:8" x14ac:dyDescent="0.2">
      <c r="F244" s="20"/>
      <c r="H244" s="21"/>
    </row>
    <row r="245" spans="6:8" x14ac:dyDescent="0.2">
      <c r="F245" s="20"/>
      <c r="H245" s="21"/>
    </row>
    <row r="246" spans="6:8" x14ac:dyDescent="0.2">
      <c r="F246" s="20"/>
      <c r="H246" s="21"/>
    </row>
    <row r="247" spans="6:8" x14ac:dyDescent="0.2">
      <c r="F247" s="20"/>
      <c r="H247" s="21"/>
    </row>
    <row r="248" spans="6:8" x14ac:dyDescent="0.2">
      <c r="F248" s="20"/>
      <c r="H248" s="21"/>
    </row>
    <row r="249" spans="6:8" x14ac:dyDescent="0.2">
      <c r="F249" s="20"/>
      <c r="H249" s="21"/>
    </row>
    <row r="250" spans="6:8" x14ac:dyDescent="0.2">
      <c r="F250" s="20"/>
      <c r="H250" s="21"/>
    </row>
    <row r="251" spans="6:8" x14ac:dyDescent="0.2">
      <c r="F251" s="20"/>
      <c r="H251" s="21"/>
    </row>
    <row r="252" spans="6:8" x14ac:dyDescent="0.2">
      <c r="F252" s="20"/>
      <c r="H252" s="21"/>
    </row>
    <row r="253" spans="6:8" x14ac:dyDescent="0.2">
      <c r="F253" s="20"/>
      <c r="H253" s="21"/>
    </row>
    <row r="254" spans="6:8" x14ac:dyDescent="0.2">
      <c r="F254" s="20"/>
      <c r="H254" s="21"/>
    </row>
    <row r="255" spans="6:8" x14ac:dyDescent="0.2">
      <c r="F255" s="20"/>
      <c r="H255" s="21"/>
    </row>
    <row r="256" spans="6:8" x14ac:dyDescent="0.2">
      <c r="F256" s="20"/>
      <c r="H256" s="21"/>
    </row>
    <row r="257" spans="6:8" x14ac:dyDescent="0.2">
      <c r="F257" s="20"/>
      <c r="H257" s="21"/>
    </row>
    <row r="258" spans="6:8" x14ac:dyDescent="0.2">
      <c r="F258" s="20"/>
      <c r="H258" s="21"/>
    </row>
    <row r="259" spans="6:8" x14ac:dyDescent="0.2">
      <c r="F259" s="20"/>
      <c r="H259" s="21"/>
    </row>
    <row r="260" spans="6:8" x14ac:dyDescent="0.2">
      <c r="F260" s="20"/>
      <c r="H260" s="21"/>
    </row>
    <row r="261" spans="6:8" x14ac:dyDescent="0.2">
      <c r="F261" s="20"/>
      <c r="H261" s="21"/>
    </row>
    <row r="262" spans="6:8" x14ac:dyDescent="0.2">
      <c r="F262" s="20"/>
      <c r="H262" s="21"/>
    </row>
    <row r="263" spans="6:8" x14ac:dyDescent="0.2">
      <c r="F263" s="20"/>
      <c r="H263" s="21"/>
    </row>
    <row r="264" spans="6:8" x14ac:dyDescent="0.2">
      <c r="F264" s="20"/>
      <c r="H264" s="21"/>
    </row>
    <row r="265" spans="6:8" x14ac:dyDescent="0.2">
      <c r="F265" s="20"/>
      <c r="H265" s="21"/>
    </row>
    <row r="266" spans="6:8" x14ac:dyDescent="0.2">
      <c r="F266" s="20"/>
      <c r="H266" s="21"/>
    </row>
    <row r="267" spans="6:8" x14ac:dyDescent="0.2">
      <c r="F267" s="20"/>
      <c r="H267" s="21"/>
    </row>
    <row r="268" spans="6:8" x14ac:dyDescent="0.2">
      <c r="F268" s="20"/>
      <c r="H268" s="21"/>
    </row>
    <row r="269" spans="6:8" x14ac:dyDescent="0.2">
      <c r="F269" s="20"/>
      <c r="H269" s="21"/>
    </row>
    <row r="270" spans="6:8" x14ac:dyDescent="0.2">
      <c r="F270" s="20"/>
      <c r="H270" s="21"/>
    </row>
    <row r="271" spans="6:8" x14ac:dyDescent="0.2">
      <c r="F271" s="20"/>
      <c r="H271" s="21"/>
    </row>
    <row r="272" spans="6:8" x14ac:dyDescent="0.2">
      <c r="F272" s="20"/>
      <c r="H272" s="21"/>
    </row>
    <row r="273" spans="6:8" x14ac:dyDescent="0.2">
      <c r="F273" s="20"/>
      <c r="H273" s="21"/>
    </row>
    <row r="274" spans="6:8" x14ac:dyDescent="0.2">
      <c r="F274" s="20"/>
      <c r="H274" s="21"/>
    </row>
    <row r="275" spans="6:8" x14ac:dyDescent="0.2">
      <c r="F275" s="20"/>
      <c r="H275" s="21"/>
    </row>
    <row r="276" spans="6:8" x14ac:dyDescent="0.2">
      <c r="F276" s="20"/>
      <c r="H276" s="21"/>
    </row>
    <row r="277" spans="6:8" x14ac:dyDescent="0.2">
      <c r="F277" s="20"/>
      <c r="H277" s="21"/>
    </row>
    <row r="278" spans="6:8" x14ac:dyDescent="0.2">
      <c r="F278" s="20"/>
      <c r="H278" s="21"/>
    </row>
    <row r="279" spans="6:8" x14ac:dyDescent="0.2">
      <c r="F279" s="20"/>
      <c r="H279" s="21"/>
    </row>
    <row r="280" spans="6:8" x14ac:dyDescent="0.2">
      <c r="F280" s="20"/>
      <c r="H280" s="21"/>
    </row>
    <row r="281" spans="6:8" x14ac:dyDescent="0.2">
      <c r="F281" s="20"/>
      <c r="H281" s="21"/>
    </row>
    <row r="282" spans="6:8" x14ac:dyDescent="0.2">
      <c r="F282" s="20"/>
      <c r="H282" s="21"/>
    </row>
    <row r="283" spans="6:8" x14ac:dyDescent="0.2">
      <c r="F283" s="20"/>
      <c r="H283" s="21"/>
    </row>
    <row r="284" spans="6:8" x14ac:dyDescent="0.2">
      <c r="F284" s="20"/>
      <c r="H284" s="21"/>
    </row>
    <row r="285" spans="6:8" x14ac:dyDescent="0.2">
      <c r="F285" s="20"/>
      <c r="H285" s="21"/>
    </row>
    <row r="286" spans="6:8" x14ac:dyDescent="0.2">
      <c r="F286" s="20"/>
      <c r="H286" s="21"/>
    </row>
    <row r="287" spans="6:8" x14ac:dyDescent="0.2">
      <c r="F287" s="20"/>
      <c r="H287" s="21"/>
    </row>
    <row r="288" spans="6:8" x14ac:dyDescent="0.2">
      <c r="F288" s="20"/>
      <c r="H288" s="21"/>
    </row>
    <row r="289" spans="6:8" x14ac:dyDescent="0.2">
      <c r="F289" s="20"/>
      <c r="H289" s="21"/>
    </row>
    <row r="290" spans="6:8" x14ac:dyDescent="0.2">
      <c r="F290" s="20"/>
      <c r="H290" s="21"/>
    </row>
    <row r="291" spans="6:8" x14ac:dyDescent="0.2">
      <c r="F291" s="20"/>
      <c r="H291" s="21"/>
    </row>
    <row r="292" spans="6:8" x14ac:dyDescent="0.2">
      <c r="F292" s="20"/>
      <c r="H292" s="21"/>
    </row>
    <row r="293" spans="6:8" x14ac:dyDescent="0.2">
      <c r="F293" s="20"/>
      <c r="H293" s="21"/>
    </row>
    <row r="294" spans="6:8" x14ac:dyDescent="0.2">
      <c r="F294" s="20"/>
      <c r="H294" s="21"/>
    </row>
    <row r="295" spans="6:8" x14ac:dyDescent="0.2">
      <c r="F295" s="20"/>
      <c r="H295" s="21"/>
    </row>
    <row r="296" spans="6:8" x14ac:dyDescent="0.2">
      <c r="F296" s="20"/>
      <c r="H296" s="21"/>
    </row>
    <row r="297" spans="6:8" x14ac:dyDescent="0.2">
      <c r="F297" s="20"/>
      <c r="H297" s="21"/>
    </row>
    <row r="298" spans="6:8" x14ac:dyDescent="0.2">
      <c r="F298" s="20"/>
      <c r="H298" s="21"/>
    </row>
    <row r="299" spans="6:8" x14ac:dyDescent="0.2">
      <c r="F299" s="20"/>
      <c r="H299" s="21"/>
    </row>
    <row r="300" spans="6:8" x14ac:dyDescent="0.2">
      <c r="F300" s="20"/>
      <c r="H300" s="21"/>
    </row>
    <row r="301" spans="6:8" x14ac:dyDescent="0.2">
      <c r="F301" s="20"/>
      <c r="H301" s="21"/>
    </row>
    <row r="302" spans="6:8" x14ac:dyDescent="0.2">
      <c r="F302" s="20"/>
      <c r="H302" s="21"/>
    </row>
    <row r="303" spans="6:8" x14ac:dyDescent="0.2">
      <c r="F303" s="20"/>
      <c r="H303" s="21"/>
    </row>
    <row r="304" spans="6:8" x14ac:dyDescent="0.2">
      <c r="F304" s="20"/>
      <c r="H304" s="21"/>
    </row>
    <row r="305" spans="6:8" x14ac:dyDescent="0.2">
      <c r="F305" s="20"/>
      <c r="H305" s="21"/>
    </row>
    <row r="306" spans="6:8" x14ac:dyDescent="0.2">
      <c r="F306" s="20"/>
      <c r="H306" s="21"/>
    </row>
    <row r="307" spans="6:8" x14ac:dyDescent="0.2">
      <c r="F307" s="20"/>
      <c r="H307" s="21"/>
    </row>
    <row r="308" spans="6:8" x14ac:dyDescent="0.2">
      <c r="F308" s="20"/>
      <c r="H308" s="21"/>
    </row>
    <row r="309" spans="6:8" x14ac:dyDescent="0.2">
      <c r="F309" s="20"/>
      <c r="H309" s="21"/>
    </row>
    <row r="310" spans="6:8" x14ac:dyDescent="0.2">
      <c r="F310" s="20"/>
      <c r="H310" s="21"/>
    </row>
    <row r="311" spans="6:8" x14ac:dyDescent="0.2">
      <c r="F311" s="20"/>
      <c r="H311" s="21"/>
    </row>
    <row r="312" spans="6:8" x14ac:dyDescent="0.2">
      <c r="F312" s="20"/>
      <c r="H312" s="21"/>
    </row>
    <row r="313" spans="6:8" x14ac:dyDescent="0.2">
      <c r="F313" s="20"/>
      <c r="H313" s="21"/>
    </row>
    <row r="314" spans="6:8" x14ac:dyDescent="0.2">
      <c r="F314" s="20"/>
      <c r="H314" s="21"/>
    </row>
    <row r="315" spans="6:8" x14ac:dyDescent="0.2">
      <c r="F315" s="20"/>
      <c r="H315" s="21"/>
    </row>
    <row r="316" spans="6:8" x14ac:dyDescent="0.2">
      <c r="F316" s="20"/>
      <c r="H316" s="21"/>
    </row>
    <row r="317" spans="6:8" x14ac:dyDescent="0.2">
      <c r="F317" s="20"/>
      <c r="H317" s="21"/>
    </row>
    <row r="318" spans="6:8" x14ac:dyDescent="0.2">
      <c r="F318" s="20"/>
      <c r="H318" s="21"/>
    </row>
    <row r="319" spans="6:8" x14ac:dyDescent="0.2">
      <c r="F319" s="20"/>
      <c r="H319" s="21"/>
    </row>
    <row r="320" spans="6:8" x14ac:dyDescent="0.2">
      <c r="F320" s="20"/>
      <c r="H320" s="21"/>
    </row>
    <row r="321" spans="6:8" x14ac:dyDescent="0.2">
      <c r="F321" s="20"/>
      <c r="H321" s="21"/>
    </row>
    <row r="322" spans="6:8" x14ac:dyDescent="0.2">
      <c r="F322" s="20"/>
      <c r="H322" s="21"/>
    </row>
    <row r="323" spans="6:8" x14ac:dyDescent="0.2">
      <c r="F323" s="20"/>
      <c r="H323" s="21"/>
    </row>
    <row r="324" spans="6:8" x14ac:dyDescent="0.2">
      <c r="F324" s="20"/>
      <c r="H324" s="21"/>
    </row>
    <row r="325" spans="6:8" x14ac:dyDescent="0.2">
      <c r="F325" s="20"/>
      <c r="H325" s="21"/>
    </row>
    <row r="326" spans="6:8" x14ac:dyDescent="0.2">
      <c r="F326" s="20"/>
      <c r="H326" s="21"/>
    </row>
    <row r="327" spans="6:8" x14ac:dyDescent="0.2">
      <c r="F327" s="20"/>
      <c r="H327" s="21"/>
    </row>
    <row r="328" spans="6:8" x14ac:dyDescent="0.2">
      <c r="F328" s="20"/>
      <c r="H328" s="21"/>
    </row>
    <row r="329" spans="6:8" x14ac:dyDescent="0.2">
      <c r="F329" s="20"/>
      <c r="H329" s="21"/>
    </row>
    <row r="330" spans="6:8" x14ac:dyDescent="0.2">
      <c r="F330" s="20"/>
      <c r="H330" s="21"/>
    </row>
    <row r="331" spans="6:8" x14ac:dyDescent="0.2">
      <c r="F331" s="20"/>
      <c r="H331" s="21"/>
    </row>
    <row r="332" spans="6:8" x14ac:dyDescent="0.2">
      <c r="F332" s="20"/>
      <c r="H332" s="21"/>
    </row>
    <row r="333" spans="6:8" x14ac:dyDescent="0.2">
      <c r="F333" s="20"/>
      <c r="H333" s="21"/>
    </row>
    <row r="334" spans="6:8" x14ac:dyDescent="0.2">
      <c r="F334" s="20"/>
      <c r="H334" s="21"/>
    </row>
    <row r="335" spans="6:8" x14ac:dyDescent="0.2">
      <c r="F335" s="20"/>
      <c r="H335" s="21"/>
    </row>
    <row r="336" spans="6:8" x14ac:dyDescent="0.2">
      <c r="F336" s="20"/>
      <c r="H336" s="21"/>
    </row>
    <row r="337" spans="6:8" x14ac:dyDescent="0.2">
      <c r="F337" s="20"/>
      <c r="H337" s="21"/>
    </row>
    <row r="338" spans="6:8" x14ac:dyDescent="0.2">
      <c r="F338" s="20"/>
      <c r="H338" s="21"/>
    </row>
    <row r="339" spans="6:8" x14ac:dyDescent="0.2">
      <c r="F339" s="20"/>
      <c r="H339" s="21"/>
    </row>
    <row r="340" spans="6:8" x14ac:dyDescent="0.2">
      <c r="F340" s="20"/>
      <c r="H340" s="21"/>
    </row>
    <row r="341" spans="6:8" x14ac:dyDescent="0.2">
      <c r="F341" s="20"/>
      <c r="H341" s="21"/>
    </row>
    <row r="342" spans="6:8" x14ac:dyDescent="0.2">
      <c r="F342" s="20"/>
      <c r="H342" s="21"/>
    </row>
    <row r="343" spans="6:8" x14ac:dyDescent="0.2">
      <c r="F343" s="20"/>
      <c r="H343" s="21"/>
    </row>
    <row r="344" spans="6:8" x14ac:dyDescent="0.2">
      <c r="F344" s="20"/>
      <c r="H344" s="21"/>
    </row>
    <row r="345" spans="6:8" x14ac:dyDescent="0.2">
      <c r="F345" s="20"/>
      <c r="H345" s="21"/>
    </row>
    <row r="346" spans="6:8" x14ac:dyDescent="0.2">
      <c r="F346" s="20"/>
      <c r="H346" s="21"/>
    </row>
    <row r="347" spans="6:8" x14ac:dyDescent="0.2">
      <c r="F347" s="20"/>
      <c r="H347" s="21"/>
    </row>
    <row r="348" spans="6:8" x14ac:dyDescent="0.2">
      <c r="F348" s="20"/>
      <c r="H348" s="21"/>
    </row>
    <row r="349" spans="6:8" x14ac:dyDescent="0.2">
      <c r="F349" s="20"/>
      <c r="H349" s="21"/>
    </row>
    <row r="350" spans="6:8" x14ac:dyDescent="0.2">
      <c r="F350" s="20"/>
      <c r="H350" s="21"/>
    </row>
    <row r="351" spans="6:8" x14ac:dyDescent="0.2">
      <c r="F351" s="20"/>
      <c r="H351" s="21"/>
    </row>
    <row r="352" spans="6:8" x14ac:dyDescent="0.2">
      <c r="F352" s="20"/>
      <c r="H352" s="21"/>
    </row>
    <row r="353" spans="6:8" x14ac:dyDescent="0.2">
      <c r="F353" s="20"/>
      <c r="H353" s="21"/>
    </row>
    <row r="354" spans="6:8" x14ac:dyDescent="0.2">
      <c r="F354" s="20"/>
      <c r="H354" s="21"/>
    </row>
    <row r="355" spans="6:8" x14ac:dyDescent="0.2">
      <c r="F355" s="20"/>
      <c r="H355" s="21"/>
    </row>
    <row r="356" spans="6:8" x14ac:dyDescent="0.2">
      <c r="F356" s="20"/>
      <c r="H356" s="21"/>
    </row>
    <row r="357" spans="6:8" x14ac:dyDescent="0.2">
      <c r="F357" s="20"/>
      <c r="H357" s="21"/>
    </row>
    <row r="358" spans="6:8" x14ac:dyDescent="0.2">
      <c r="F358" s="20"/>
      <c r="H358" s="21"/>
    </row>
    <row r="359" spans="6:8" x14ac:dyDescent="0.2">
      <c r="F359" s="20"/>
      <c r="H359" s="21"/>
    </row>
    <row r="360" spans="6:8" x14ac:dyDescent="0.2">
      <c r="F360" s="20"/>
      <c r="H360" s="21"/>
    </row>
    <row r="361" spans="6:8" x14ac:dyDescent="0.2">
      <c r="F361" s="20"/>
      <c r="H361" s="21"/>
    </row>
    <row r="362" spans="6:8" x14ac:dyDescent="0.2">
      <c r="F362" s="20"/>
      <c r="H362" s="21"/>
    </row>
    <row r="363" spans="6:8" x14ac:dyDescent="0.2">
      <c r="F363" s="20"/>
      <c r="H363" s="21"/>
    </row>
    <row r="364" spans="6:8" x14ac:dyDescent="0.2">
      <c r="F364" s="20"/>
      <c r="H364" s="21"/>
    </row>
    <row r="365" spans="6:8" x14ac:dyDescent="0.2">
      <c r="F365" s="20"/>
      <c r="H365" s="21"/>
    </row>
    <row r="366" spans="6:8" x14ac:dyDescent="0.2">
      <c r="F366" s="20"/>
      <c r="H366" s="21"/>
    </row>
    <row r="367" spans="6:8" x14ac:dyDescent="0.2">
      <c r="F367" s="20"/>
      <c r="H367" s="21"/>
    </row>
    <row r="368" spans="6:8" x14ac:dyDescent="0.2">
      <c r="F368" s="20"/>
      <c r="H368" s="21"/>
    </row>
    <row r="369" spans="6:8" x14ac:dyDescent="0.2">
      <c r="F369" s="20"/>
      <c r="H369" s="21"/>
    </row>
  </sheetData>
  <mergeCells count="14">
    <mergeCell ref="K7:K9"/>
    <mergeCell ref="F7:F9"/>
    <mergeCell ref="G7:G9"/>
    <mergeCell ref="H7:H9"/>
    <mergeCell ref="I7:I9"/>
    <mergeCell ref="J7:J9"/>
    <mergeCell ref="R7:R9"/>
    <mergeCell ref="S7:S9"/>
    <mergeCell ref="L7:L9"/>
    <mergeCell ref="M7:M9"/>
    <mergeCell ref="N7:N9"/>
    <mergeCell ref="O7:O9"/>
    <mergeCell ref="P7:P9"/>
    <mergeCell ref="Q7:Q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2150A-F7BE-44F5-AC04-194BB8DC3562}">
  <dimension ref="A1:D51"/>
  <sheetViews>
    <sheetView workbookViewId="0">
      <selection activeCell="R10" sqref="R10"/>
    </sheetView>
  </sheetViews>
  <sheetFormatPr baseColWidth="10" defaultColWidth="8.83203125" defaultRowHeight="15" x14ac:dyDescent="0.2"/>
  <cols>
    <col min="1" max="1" width="10.5" bestFit="1" customWidth="1"/>
    <col min="2" max="2" width="12.83203125" bestFit="1" customWidth="1"/>
    <col min="3" max="4" width="12.33203125" bestFit="1" customWidth="1"/>
  </cols>
  <sheetData>
    <row r="1" spans="1:4" x14ac:dyDescent="0.2">
      <c r="A1" s="34" t="s">
        <v>24</v>
      </c>
      <c r="B1" s="34" t="s">
        <v>25</v>
      </c>
      <c r="C1" s="34" t="s">
        <v>26</v>
      </c>
      <c r="D1" s="34" t="s">
        <v>27</v>
      </c>
    </row>
    <row r="2" spans="1:4" x14ac:dyDescent="0.2">
      <c r="A2">
        <v>1</v>
      </c>
      <c r="B2" s="27">
        <f>'TA 30 YEARS'!R10</f>
        <v>-98582.787308846368</v>
      </c>
      <c r="C2" s="27">
        <f>'TA 40 YEARS'!R10</f>
        <v>-256731.33551218733</v>
      </c>
      <c r="D2" s="27">
        <f>'TA 50 YEARS'!R10</f>
        <v>-421054.41621222009</v>
      </c>
    </row>
    <row r="3" spans="1:4" x14ac:dyDescent="0.2">
      <c r="A3">
        <v>2</v>
      </c>
      <c r="B3" s="27">
        <f>'TA 30 YEARS'!R11</f>
        <v>-93308.015818789368</v>
      </c>
      <c r="C3" s="27">
        <f>'TA 40 YEARS'!R11</f>
        <v>-246068.43008976663</v>
      </c>
      <c r="D3" s="27">
        <f>'TA 50 YEARS'!R11</f>
        <v>-404793.01003080781</v>
      </c>
    </row>
    <row r="4" spans="1:4" x14ac:dyDescent="0.2">
      <c r="A4">
        <v>3</v>
      </c>
      <c r="B4" s="27">
        <f>'TA 30 YEARS'!R12</f>
        <v>-87741.915120781516</v>
      </c>
      <c r="C4" s="27">
        <f>'TA 40 YEARS'!R12</f>
        <v>-234786.02585985116</v>
      </c>
      <c r="D4" s="27">
        <f>'TA 50 YEARS'!R12</f>
        <v>-387571.1228437617</v>
      </c>
    </row>
    <row r="5" spans="1:4" x14ac:dyDescent="0.2">
      <c r="A5">
        <v>4</v>
      </c>
      <c r="B5" s="27">
        <f>'TA 30 YEARS'!R13</f>
        <v>-81826.192658167332</v>
      </c>
      <c r="C5" s="27">
        <f>'TA 40 YEARS'!R13</f>
        <v>-222805.19222138869</v>
      </c>
      <c r="D5" s="27">
        <f>'TA 50 YEARS'!R13</f>
        <v>-369288.38024245738</v>
      </c>
    </row>
    <row r="6" spans="1:4" x14ac:dyDescent="0.2">
      <c r="A6">
        <v>5</v>
      </c>
      <c r="B6" s="27">
        <f>'TA 30 YEARS'!R14</f>
        <v>-75519.304448758776</v>
      </c>
      <c r="C6" s="27">
        <f>'TA 40 YEARS'!R14</f>
        <v>-210062.84261153138</v>
      </c>
      <c r="D6" s="27">
        <f>'TA 50 YEARS'!R14</f>
        <v>-349859.31200475234</v>
      </c>
    </row>
    <row r="7" spans="1:4" x14ac:dyDescent="0.2">
      <c r="A7">
        <v>6</v>
      </c>
      <c r="B7" s="27">
        <f>'TA 30 YEARS'!R15</f>
        <v>-68807.541527724708</v>
      </c>
      <c r="C7" s="27">
        <f>'TA 40 YEARS'!R15</f>
        <v>-196522.85355270118</v>
      </c>
      <c r="D7" s="27">
        <f>'TA 50 YEARS'!R15</f>
        <v>-329224.50501918071</v>
      </c>
    </row>
    <row r="8" spans="1:4" x14ac:dyDescent="0.2">
      <c r="A8">
        <v>7</v>
      </c>
      <c r="B8" s="27">
        <f>'TA 30 YEARS'!R16</f>
        <v>-61686.443088781903</v>
      </c>
      <c r="C8" s="27">
        <f>'TA 40 YEARS'!R16</f>
        <v>-182157.09062505572</v>
      </c>
      <c r="D8" s="27">
        <f>'TA 50 YEARS'!R16</f>
        <v>-307331.22697261372</v>
      </c>
    </row>
    <row r="9" spans="1:4" x14ac:dyDescent="0.2">
      <c r="A9">
        <v>8</v>
      </c>
      <c r="B9" s="27">
        <f>'TA 30 YEARS'!R17</f>
        <v>-54161.32793904125</v>
      </c>
      <c r="C9" s="27">
        <f>'TA 40 YEARS'!R17</f>
        <v>-166945.83000092418</v>
      </c>
      <c r="D9" s="27">
        <f>'TA 50 YEARS'!R17</f>
        <v>-284133.73367270641</v>
      </c>
    </row>
    <row r="10" spans="1:4" x14ac:dyDescent="0.2">
      <c r="A10">
        <v>9</v>
      </c>
      <c r="B10" s="27">
        <f>'TA 30 YEARS'!R18</f>
        <v>-46257.941097226809</v>
      </c>
      <c r="C10" s="27">
        <f>'TA 40 YEARS'!R18</f>
        <v>-150888.39366849011</v>
      </c>
      <c r="D10" s="27">
        <f>'TA 50 YEARS'!R18</f>
        <v>-259603.89245295292</v>
      </c>
    </row>
    <row r="11" spans="1:4" x14ac:dyDescent="0.2">
      <c r="A11">
        <v>10</v>
      </c>
      <c r="B11" s="27">
        <f>'TA 30 YEARS'!R19</f>
        <v>-38013.549121560645</v>
      </c>
      <c r="C11" s="27">
        <f>'TA 40 YEARS'!R19</f>
        <v>-133993.98085314827</v>
      </c>
      <c r="D11" s="27">
        <f>'TA 50 YEARS'!R19</f>
        <v>-233721.73938391253</v>
      </c>
    </row>
    <row r="12" spans="1:4" x14ac:dyDescent="0.2">
      <c r="A12">
        <v>11</v>
      </c>
      <c r="B12" s="27">
        <f>'TA 30 YEARS'!R20</f>
        <v>-29477.600446347555</v>
      </c>
      <c r="C12" s="27">
        <f>'TA 40 YEARS'!R20</f>
        <v>-116282.17518561461</v>
      </c>
      <c r="D12" s="27">
        <f>'TA 50 YEARS'!R20</f>
        <v>-206475.82729275187</v>
      </c>
    </row>
    <row r="13" spans="1:4" x14ac:dyDescent="0.2">
      <c r="A13">
        <v>12</v>
      </c>
      <c r="B13" s="27">
        <f>'TA 30 YEARS'!R21</f>
        <v>-20702.365320555109</v>
      </c>
      <c r="C13" s="27">
        <f>'TA 40 YEARS'!R21</f>
        <v>-97773.332328219782</v>
      </c>
      <c r="D13" s="27">
        <f>'TA 50 YEARS'!R21</f>
        <v>-177853.35122631642</v>
      </c>
    </row>
    <row r="14" spans="1:4" x14ac:dyDescent="0.2">
      <c r="A14">
        <v>13</v>
      </c>
      <c r="B14" s="27">
        <f>'TA 30 YEARS'!R22</f>
        <v>-11763.209464029642</v>
      </c>
      <c r="C14" s="27">
        <f>'TA 40 YEARS'!R22</f>
        <v>-78508.846330596716</v>
      </c>
      <c r="D14" s="27">
        <f>'TA 50 YEARS'!R22</f>
        <v>-147860.40722125955</v>
      </c>
    </row>
    <row r="15" spans="1:4" x14ac:dyDescent="0.2">
      <c r="A15">
        <v>14</v>
      </c>
      <c r="B15" s="27">
        <f>'TA 30 YEARS'!R23</f>
        <v>-2719.7586915967986</v>
      </c>
      <c r="C15" s="27">
        <f>'TA 40 YEARS'!R23</f>
        <v>-58511.826370096533</v>
      </c>
      <c r="D15" s="27">
        <f>'TA 50 YEARS'!R23</f>
        <v>-116482.16211252159</v>
      </c>
    </row>
    <row r="16" spans="1:4" x14ac:dyDescent="0.2">
      <c r="A16">
        <v>15</v>
      </c>
      <c r="B16" s="27">
        <f>'TA 30 YEARS'!R24</f>
        <v>6334.8077783174231</v>
      </c>
      <c r="C16" s="27">
        <f>'TA 40 YEARS'!R24</f>
        <v>-37836.535675029503</v>
      </c>
      <c r="D16" s="27">
        <f>'TA 50 YEARS'!R24</f>
        <v>-83732.443756364752</v>
      </c>
    </row>
    <row r="17" spans="1:4" x14ac:dyDescent="0.2">
      <c r="A17">
        <v>16</v>
      </c>
      <c r="B17" s="27">
        <f>'TA 30 YEARS'!R25</f>
        <v>15321.929910948675</v>
      </c>
      <c r="C17" s="27">
        <f>'TA 40 YEARS'!R25</f>
        <v>-16519.70169238525</v>
      </c>
      <c r="D17" s="27">
        <f>'TA 50 YEARS'!R25</f>
        <v>-49604.513758478453</v>
      </c>
    </row>
    <row r="18" spans="1:4" x14ac:dyDescent="0.2">
      <c r="A18">
        <v>17</v>
      </c>
      <c r="B18" s="27">
        <f>'TA 30 YEARS'!R26</f>
        <v>24128.372972510289</v>
      </c>
      <c r="C18" s="27">
        <f>'TA 40 YEARS'!R26</f>
        <v>5370.1954936895054</v>
      </c>
      <c r="D18" s="27">
        <f>'TA 50 YEARS'!R26</f>
        <v>-14120.350214913138</v>
      </c>
    </row>
    <row r="19" spans="1:4" x14ac:dyDescent="0.2">
      <c r="A19">
        <v>18</v>
      </c>
      <c r="B19" s="27">
        <f>'TA 30 YEARS'!R27</f>
        <v>32644.208016032237</v>
      </c>
      <c r="C19" s="27">
        <f>'TA 40 YEARS'!R27</f>
        <v>27771.339389936533</v>
      </c>
      <c r="D19" s="27">
        <f>'TA 50 YEARS'!R27</f>
        <v>22708.22127068392</v>
      </c>
    </row>
    <row r="20" spans="1:4" x14ac:dyDescent="0.2">
      <c r="A20">
        <v>19</v>
      </c>
      <c r="B20" s="27">
        <f>'TA 30 YEARS'!R28</f>
        <v>40732.915117627068</v>
      </c>
      <c r="C20" s="27">
        <f>'TA 40 YEARS'!R28</f>
        <v>50598.90935443202</v>
      </c>
      <c r="D20" s="27">
        <f>'TA 50 YEARS'!R28</f>
        <v>60850.097813399276</v>
      </c>
    </row>
    <row r="21" spans="1:4" x14ac:dyDescent="0.2">
      <c r="A21">
        <v>20</v>
      </c>
      <c r="B21" s="27">
        <f>'TA 30 YEARS'!R29</f>
        <v>48249.726782677229</v>
      </c>
      <c r="C21" s="27">
        <f>'TA 40 YEARS'!R29</f>
        <v>73763.799826012342</v>
      </c>
      <c r="D21" s="27">
        <f>'TA 50 YEARS'!R29</f>
        <v>100274.00897283712</v>
      </c>
    </row>
    <row r="22" spans="1:4" x14ac:dyDescent="0.2">
      <c r="A22">
        <v>21</v>
      </c>
      <c r="B22" s="27">
        <f>'TA 30 YEARS'!R30</f>
        <v>55031.025947060029</v>
      </c>
      <c r="C22" s="27">
        <f>'TA 40 YEARS'!R30</f>
        <v>97162.387997034704</v>
      </c>
      <c r="D22" s="27">
        <f>'TA 50 YEARS'!R30</f>
        <v>140938.66853035882</v>
      </c>
    </row>
    <row r="23" spans="1:4" x14ac:dyDescent="0.2">
      <c r="A23">
        <v>22</v>
      </c>
      <c r="B23" s="27">
        <f>'TA 30 YEARS'!R31</f>
        <v>60883.087021480722</v>
      </c>
      <c r="C23" s="27">
        <f>'TA 40 YEARS'!R31</f>
        <v>120665.76537105325</v>
      </c>
      <c r="D23" s="27">
        <f>'TA 50 YEARS'!R31</f>
        <v>182782.51571102382</v>
      </c>
    </row>
    <row r="24" spans="1:4" x14ac:dyDescent="0.2">
      <c r="A24">
        <v>23</v>
      </c>
      <c r="B24" s="27">
        <f>'TA 30 YEARS'!R32</f>
        <v>65560.103655198414</v>
      </c>
      <c r="C24" s="27">
        <f>'TA 40 YEARS'!R32</f>
        <v>144098.47542150493</v>
      </c>
      <c r="D24" s="27">
        <f>'TA 50 YEARS'!R32</f>
        <v>225703.1904533928</v>
      </c>
    </row>
    <row r="25" spans="1:4" x14ac:dyDescent="0.2">
      <c r="A25">
        <v>24</v>
      </c>
      <c r="B25" s="27">
        <f>'TA 30 YEARS'!R33</f>
        <v>68780.717999594897</v>
      </c>
      <c r="C25" s="27">
        <f>'TA 40 YEARS'!R33</f>
        <v>167255.66033540573</v>
      </c>
      <c r="D25" s="27">
        <f>'TA 50 YEARS'!R33</f>
        <v>269575.32174138317</v>
      </c>
    </row>
    <row r="26" spans="1:4" x14ac:dyDescent="0.2">
      <c r="A26">
        <v>25</v>
      </c>
      <c r="B26" s="27">
        <f>'TA 30 YEARS'!R34</f>
        <v>70195.508029706427</v>
      </c>
      <c r="C26" s="27">
        <f>'TA 40 YEARS'!R34</f>
        <v>189871.63118680776</v>
      </c>
      <c r="D26" s="27">
        <f>'TA 50 YEARS'!R34</f>
        <v>314220.22290702502</v>
      </c>
    </row>
    <row r="27" spans="1:4" x14ac:dyDescent="0.2">
      <c r="A27">
        <v>26</v>
      </c>
      <c r="B27" s="27">
        <f>'TA 30 YEARS'!R35</f>
        <v>69362.239898752567</v>
      </c>
      <c r="C27" s="27">
        <f>'TA 40 YEARS'!R35</f>
        <v>211596.52257060085</v>
      </c>
      <c r="D27" s="27">
        <f>'TA 50 YEARS'!R35</f>
        <v>359384.00329217908</v>
      </c>
    </row>
    <row r="28" spans="1:4" x14ac:dyDescent="0.2">
      <c r="A28">
        <v>27</v>
      </c>
      <c r="B28" s="27">
        <f>'TA 30 YEARS'!R36</f>
        <v>65759.174702790886</v>
      </c>
      <c r="C28" s="27">
        <f>'TA 40 YEARS'!R36</f>
        <v>232010.78686301713</v>
      </c>
      <c r="D28" s="27">
        <f>'TA 50 YEARS'!R36</f>
        <v>404753.29636783397</v>
      </c>
    </row>
    <row r="29" spans="1:4" x14ac:dyDescent="0.2">
      <c r="A29">
        <v>28</v>
      </c>
      <c r="B29" s="27">
        <f>'TA 30 YEARS'!R37</f>
        <v>58758.81002423013</v>
      </c>
      <c r="C29" s="27">
        <f>'TA 40 YEARS'!R37</f>
        <v>250600.83793832146</v>
      </c>
      <c r="D29" s="27">
        <f>'TA 50 YEARS'!R37</f>
        <v>449932.87988978275</v>
      </c>
    </row>
    <row r="30" spans="1:4" x14ac:dyDescent="0.2">
      <c r="A30">
        <v>29</v>
      </c>
      <c r="B30" s="27">
        <f>'TA 30 YEARS'!R38</f>
        <v>47629.33471451592</v>
      </c>
      <c r="C30" s="27">
        <f>'TA 40 YEARS'!R38</f>
        <v>266762.29860501451</v>
      </c>
      <c r="D30" s="27">
        <f>'TA 50 YEARS'!R38</f>
        <v>494450.7859782211</v>
      </c>
    </row>
    <row r="31" spans="1:4" x14ac:dyDescent="0.2">
      <c r="A31">
        <v>30</v>
      </c>
      <c r="B31" s="27">
        <f>'TA 30 YEARS'!R39</f>
        <v>31555.54555246036</v>
      </c>
      <c r="C31" s="27">
        <f>'TA 40 YEARS'!R39</f>
        <v>279822.39028233942</v>
      </c>
      <c r="D31" s="27">
        <f>'TA 50 YEARS'!R39</f>
        <v>537782.22132291098</v>
      </c>
    </row>
    <row r="32" spans="1:4" x14ac:dyDescent="0.2">
      <c r="A32">
        <v>31</v>
      </c>
      <c r="B32" s="27">
        <f>'TA 30 YEARS'!R40</f>
        <v>9640.4439283024622</v>
      </c>
      <c r="C32" s="27">
        <f>'TA 40 YEARS'!R40</f>
        <v>289043.39148925926</v>
      </c>
      <c r="D32" s="27">
        <f>'TA 50 YEARS'!R40</f>
        <v>579354.960166801</v>
      </c>
    </row>
    <row r="33" spans="1:4" x14ac:dyDescent="0.2">
      <c r="A33">
        <v>32</v>
      </c>
      <c r="B33" s="27">
        <f>'TA 30 YEARS'!R41</f>
        <v>0</v>
      </c>
      <c r="C33" s="27">
        <f>'TA 40 YEARS'!R41</f>
        <v>293645.22701777244</v>
      </c>
      <c r="D33" s="27">
        <f>'TA 50 YEARS'!R41</f>
        <v>618573.36854743562</v>
      </c>
    </row>
    <row r="34" spans="1:4" x14ac:dyDescent="0.2">
      <c r="A34">
        <v>33</v>
      </c>
      <c r="B34" s="27">
        <f>'TA 30 YEARS'!R42</f>
        <v>0</v>
      </c>
      <c r="C34" s="27">
        <f>'TA 40 YEARS'!R42</f>
        <v>292858.31800546462</v>
      </c>
      <c r="D34" s="27">
        <f>'TA 50 YEARS'!R42</f>
        <v>654871.34475483769</v>
      </c>
    </row>
    <row r="35" spans="1:4" x14ac:dyDescent="0.2">
      <c r="A35">
        <v>34</v>
      </c>
      <c r="B35" s="27">
        <f>'TA 30 YEARS'!R43</f>
        <v>0</v>
      </c>
      <c r="C35" s="27">
        <f>'TA 40 YEARS'!R43</f>
        <v>285901.32912612596</v>
      </c>
      <c r="D35" s="27">
        <f>'TA 50 YEARS'!R43</f>
        <v>687692.28970875556</v>
      </c>
    </row>
    <row r="36" spans="1:4" x14ac:dyDescent="0.2">
      <c r="A36">
        <v>35</v>
      </c>
      <c r="B36" s="27">
        <f>'TA 30 YEARS'!R44</f>
        <v>0</v>
      </c>
      <c r="C36" s="27">
        <f>'TA 40 YEARS'!R44</f>
        <v>272026.12190075516</v>
      </c>
      <c r="D36" s="27">
        <f>'TA 50 YEARS'!R44</f>
        <v>716533.75031276233</v>
      </c>
    </row>
    <row r="37" spans="1:4" x14ac:dyDescent="0.2">
      <c r="A37">
        <v>36</v>
      </c>
      <c r="B37" s="27">
        <f>'TA 30 YEARS'!R45</f>
        <v>0</v>
      </c>
      <c r="C37" s="27">
        <f>'TA 40 YEARS'!R45</f>
        <v>250497.4165366136</v>
      </c>
      <c r="D37" s="27">
        <f>'TA 50 YEARS'!R45</f>
        <v>740929.03633477446</v>
      </c>
    </row>
    <row r="38" spans="1:4" x14ac:dyDescent="0.2">
      <c r="A38">
        <v>37</v>
      </c>
      <c r="B38" s="27">
        <f>'TA 30 YEARS'!R46</f>
        <v>0</v>
      </c>
      <c r="C38" s="27">
        <f>'TA 40 YEARS'!R46</f>
        <v>220591.11640763693</v>
      </c>
      <c r="D38" s="27">
        <f>'TA 50 YEARS'!R46</f>
        <v>760446.89615728194</v>
      </c>
    </row>
    <row r="39" spans="1:4" x14ac:dyDescent="0.2">
      <c r="A39">
        <v>38</v>
      </c>
      <c r="B39" s="27">
        <f>'TA 30 YEARS'!R47</f>
        <v>0</v>
      </c>
      <c r="C39" s="27">
        <f>'TA 40 YEARS'!R47</f>
        <v>181543.33032748988</v>
      </c>
      <c r="D39" s="27">
        <f>'TA 50 YEARS'!R47</f>
        <v>774644.82176230021</v>
      </c>
    </row>
    <row r="40" spans="1:4" x14ac:dyDescent="0.2">
      <c r="A40">
        <v>39</v>
      </c>
      <c r="B40" s="27">
        <f>'TA 30 YEARS'!R48</f>
        <v>0</v>
      </c>
      <c r="C40" s="27">
        <f>'TA 40 YEARS'!R48</f>
        <v>132525.0421123853</v>
      </c>
      <c r="D40" s="27">
        <f>'TA 50 YEARS'!R48</f>
        <v>783047.64421094663</v>
      </c>
    </row>
    <row r="41" spans="1:4" x14ac:dyDescent="0.2">
      <c r="A41">
        <v>40</v>
      </c>
      <c r="B41" s="27">
        <f>'TA 30 YEARS'!R49</f>
        <v>0</v>
      </c>
      <c r="C41" s="27">
        <f>'TA 40 YEARS'!R49</f>
        <v>72594.187954899258</v>
      </c>
      <c r="D41" s="27">
        <f>'TA 50 YEARS'!R49</f>
        <v>785105.911015274</v>
      </c>
    </row>
    <row r="42" spans="1:4" x14ac:dyDescent="0.2">
      <c r="A42">
        <v>41</v>
      </c>
      <c r="B42" s="27">
        <f>'TA 30 YEARS'!R50</f>
        <v>0</v>
      </c>
      <c r="C42" s="27">
        <f>'TA 40 YEARS'!R50</f>
        <v>601.80733463823708</v>
      </c>
      <c r="D42" s="27">
        <f>'TA 50 YEARS'!R50</f>
        <v>780113.42316324846</v>
      </c>
    </row>
    <row r="43" spans="1:4" x14ac:dyDescent="0.2">
      <c r="A43">
        <v>42</v>
      </c>
      <c r="B43" s="27">
        <f>'TA 30 YEARS'!R51</f>
        <v>0</v>
      </c>
      <c r="C43" s="27">
        <f>'TA 40 YEARS'!R51</f>
        <v>0</v>
      </c>
      <c r="D43" s="27">
        <f>'TA 50 YEARS'!R51</f>
        <v>767192.42046667868</v>
      </c>
    </row>
    <row r="44" spans="1:4" x14ac:dyDescent="0.2">
      <c r="A44">
        <v>43</v>
      </c>
      <c r="B44" s="27">
        <f>'TA 30 YEARS'!R52</f>
        <v>0</v>
      </c>
      <c r="C44" s="27">
        <f>'TA 40 YEARS'!R52</f>
        <v>0</v>
      </c>
      <c r="D44" s="27">
        <f>'TA 50 YEARS'!R52</f>
        <v>745219.36754192354</v>
      </c>
    </row>
    <row r="45" spans="1:4" x14ac:dyDescent="0.2">
      <c r="A45">
        <v>44</v>
      </c>
      <c r="B45" s="27">
        <f>'TA 30 YEARS'!R53</f>
        <v>0</v>
      </c>
      <c r="C45" s="27">
        <f>'TA 40 YEARS'!R53</f>
        <v>0</v>
      </c>
      <c r="D45" s="27">
        <f>'TA 50 YEARS'!R53</f>
        <v>712798.49790123873</v>
      </c>
    </row>
    <row r="46" spans="1:4" x14ac:dyDescent="0.2">
      <c r="A46">
        <v>45</v>
      </c>
      <c r="B46" s="27">
        <f>'TA 30 YEARS'!R54</f>
        <v>0</v>
      </c>
      <c r="C46" s="27">
        <f>'TA 40 YEARS'!R54</f>
        <v>0</v>
      </c>
      <c r="D46" s="27">
        <f>'TA 50 YEARS'!R54</f>
        <v>668191.49547039822</v>
      </c>
    </row>
    <row r="47" spans="1:4" x14ac:dyDescent="0.2">
      <c r="A47">
        <v>46</v>
      </c>
      <c r="B47" s="27">
        <f>'TA 30 YEARS'!R55</f>
        <v>0</v>
      </c>
      <c r="C47" s="27">
        <f>'TA 40 YEARS'!R55</f>
        <v>0</v>
      </c>
      <c r="D47" s="27">
        <f>'TA 50 YEARS'!R55</f>
        <v>609283.44827477413</v>
      </c>
    </row>
    <row r="48" spans="1:4" x14ac:dyDescent="0.2">
      <c r="A48">
        <v>47</v>
      </c>
      <c r="B48" s="27">
        <f>'TA 30 YEARS'!R56</f>
        <v>0</v>
      </c>
      <c r="C48" s="27">
        <f>'TA 40 YEARS'!R56</f>
        <v>0</v>
      </c>
      <c r="D48" s="27">
        <f>'TA 50 YEARS'!R56</f>
        <v>533520.09795063501</v>
      </c>
    </row>
    <row r="49" spans="1:4" x14ac:dyDescent="0.2">
      <c r="A49">
        <v>48</v>
      </c>
      <c r="B49" s="27">
        <f>'TA 30 YEARS'!R57</f>
        <v>0</v>
      </c>
      <c r="C49" s="27">
        <f>'TA 40 YEARS'!R57</f>
        <v>0</v>
      </c>
      <c r="D49" s="27">
        <f>'TA 50 YEARS'!R57</f>
        <v>437840.38767180976</v>
      </c>
    </row>
    <row r="50" spans="1:4" x14ac:dyDescent="0.2">
      <c r="A50">
        <v>49</v>
      </c>
      <c r="B50" s="27">
        <f>'TA 30 YEARS'!R58</f>
        <v>0</v>
      </c>
      <c r="C50" s="27">
        <f>'TA 40 YEARS'!R58</f>
        <v>0</v>
      </c>
      <c r="D50" s="27">
        <f>'TA 50 YEARS'!R58</f>
        <v>318591.68121402792</v>
      </c>
    </row>
    <row r="51" spans="1:4" x14ac:dyDescent="0.2">
      <c r="A51">
        <v>50</v>
      </c>
      <c r="B51" s="27">
        <f>'TA 30 YEARS'!R59</f>
        <v>0</v>
      </c>
      <c r="C51" s="27">
        <f>'TA 40 YEARS'!R59</f>
        <v>0</v>
      </c>
      <c r="D51" s="27">
        <f>'TA 50 YEARS'!R59</f>
        <v>171442.81977971894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23</vt:i4>
      </vt:variant>
    </vt:vector>
  </HeadingPairs>
  <TitlesOfParts>
    <vt:vector size="27" baseType="lpstr">
      <vt:lpstr>TA 30 YEARS</vt:lpstr>
      <vt:lpstr>TA 40 YEARS</vt:lpstr>
      <vt:lpstr>TA 50 YEARS</vt:lpstr>
      <vt:lpstr>RESERVES CALCULATION</vt:lpstr>
      <vt:lpstr>'TA 40 YEARS'!initial_exp</vt:lpstr>
      <vt:lpstr>'TA 50 YEARS'!initial_exp</vt:lpstr>
      <vt:lpstr>initial_exp</vt:lpstr>
      <vt:lpstr>Initial_expense</vt:lpstr>
      <vt:lpstr>'TA 40 YEARS'!int</vt:lpstr>
      <vt:lpstr>'TA 50 YEARS'!int</vt:lpstr>
      <vt:lpstr>int</vt:lpstr>
      <vt:lpstr>interest</vt:lpstr>
      <vt:lpstr>mont_ann</vt:lpstr>
      <vt:lpstr>'TA 40 YEARS'!monthly_annuity</vt:lpstr>
      <vt:lpstr>'TA 50 YEARS'!monthly_annuity</vt:lpstr>
      <vt:lpstr>'TA 40 YEARS'!pre</vt:lpstr>
      <vt:lpstr>'TA 50 YEARS'!pre</vt:lpstr>
      <vt:lpstr>pre</vt:lpstr>
      <vt:lpstr>'TA 40 YEARS'!regular_</vt:lpstr>
      <vt:lpstr>'TA 50 YEARS'!regular_</vt:lpstr>
      <vt:lpstr>regular_</vt:lpstr>
      <vt:lpstr>'TA 40 YEARS'!sum_assured</vt:lpstr>
      <vt:lpstr>'TA 50 YEARS'!sum_assured</vt:lpstr>
      <vt:lpstr>sum_assured</vt:lpstr>
      <vt:lpstr>'TA 40 YEARS'!v</vt:lpstr>
      <vt:lpstr>'TA 50 YEARS'!v</vt:lpstr>
      <vt:lpstr>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Microsoft Office User</cp:lastModifiedBy>
  <dcterms:created xsi:type="dcterms:W3CDTF">2021-11-23T11:30:37Z</dcterms:created>
  <dcterms:modified xsi:type="dcterms:W3CDTF">2021-11-23T15:00:50Z</dcterms:modified>
</cp:coreProperties>
</file>