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2.xml" ContentType="application/vnd.openxmlformats-officedocument.spreadsheetml.comments+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Kunal\Desktop\"/>
    </mc:Choice>
  </mc:AlternateContent>
  <xr:revisionPtr revIDLastSave="0" documentId="8_{C3406168-C501-4B1F-83C8-95FBF9C28236}" xr6:coauthVersionLast="47" xr6:coauthVersionMax="47" xr10:uidLastSave="{00000000-0000-0000-0000-000000000000}"/>
  <bookViews>
    <workbookView xWindow="1125" yWindow="1125" windowWidth="17160" windowHeight="14430" firstSheet="2" activeTab="5" xr2:uid="{FC32223F-241C-4060-A314-C83C7C2E950B}"/>
  </bookViews>
  <sheets>
    <sheet name="Introduction" sheetId="1" r:id="rId1"/>
    <sheet name="Tisha - 41" sheetId="2" r:id="rId2"/>
    <sheet name="Suhani - 42" sheetId="3" r:id="rId3"/>
    <sheet name="Suhani - 42 (calculations)" sheetId="4" r:id="rId4"/>
    <sheet name="Sarthak - 43" sheetId="5" r:id="rId5"/>
    <sheet name="Sahil - 44" sheetId="6" r:id="rId6"/>
    <sheet name="Amalu - 45" sheetId="7" r:id="rId7"/>
    <sheet name="Amalu - 45 (calculations)" sheetId="8" r:id="rId8"/>
  </sheets>
  <externalReferences>
    <externalReference r:id="rId9"/>
    <externalReference r:id="rId10"/>
    <externalReference r:id="rId1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65" i="6" l="1"/>
  <c r="J65" i="6"/>
  <c r="I65" i="6"/>
  <c r="H65" i="6"/>
  <c r="G65" i="6"/>
  <c r="F65" i="6"/>
  <c r="E65" i="6"/>
  <c r="D65" i="6"/>
  <c r="C65" i="6"/>
  <c r="B65" i="6"/>
  <c r="K64" i="6"/>
  <c r="J64" i="6"/>
  <c r="I64" i="6"/>
  <c r="H64" i="6"/>
  <c r="H66" i="6" s="1"/>
  <c r="G64" i="6"/>
  <c r="F64" i="6"/>
  <c r="E64" i="6"/>
  <c r="D64" i="6"/>
  <c r="D66" i="6" s="1"/>
  <c r="C64" i="6"/>
  <c r="B64" i="6"/>
  <c r="K63" i="6"/>
  <c r="K66" i="6" s="1"/>
  <c r="J63" i="6"/>
  <c r="J66" i="6" s="1"/>
  <c r="I63" i="6"/>
  <c r="I66" i="6" s="1"/>
  <c r="H63" i="6"/>
  <c r="G63" i="6"/>
  <c r="G66" i="6" s="1"/>
  <c r="F63" i="6"/>
  <c r="F66" i="6" s="1"/>
  <c r="E63" i="6"/>
  <c r="E66" i="6" s="1"/>
  <c r="D63" i="6"/>
  <c r="C63" i="6"/>
  <c r="C66" i="6" s="1"/>
  <c r="B63" i="6"/>
  <c r="B66" i="6" s="1"/>
  <c r="K50" i="6"/>
  <c r="J50" i="6"/>
  <c r="I50" i="6"/>
  <c r="H50" i="6"/>
  <c r="G50" i="6"/>
  <c r="F50" i="6"/>
  <c r="E50" i="6"/>
  <c r="D50" i="6"/>
  <c r="C50" i="6"/>
  <c r="B50" i="6"/>
  <c r="K49" i="6"/>
  <c r="J49" i="6"/>
  <c r="I49" i="6"/>
  <c r="H49" i="6"/>
  <c r="G49" i="6"/>
  <c r="F49" i="6"/>
  <c r="E49" i="6"/>
  <c r="D49" i="6"/>
  <c r="C49" i="6"/>
  <c r="B49" i="6"/>
  <c r="K48" i="6"/>
  <c r="J48" i="6"/>
  <c r="I48" i="6"/>
  <c r="H48" i="6"/>
  <c r="G48" i="6"/>
  <c r="F48" i="6"/>
  <c r="E48" i="6"/>
  <c r="D48" i="6"/>
  <c r="C48" i="6"/>
  <c r="B48" i="6"/>
  <c r="K35" i="6"/>
  <c r="J35" i="6"/>
  <c r="I35" i="6"/>
  <c r="H35" i="6"/>
  <c r="G35" i="6"/>
  <c r="F35" i="6"/>
  <c r="E35" i="6"/>
  <c r="D35" i="6"/>
  <c r="C35" i="6"/>
  <c r="B35" i="6"/>
  <c r="K34" i="6"/>
  <c r="J34" i="6"/>
  <c r="I34" i="6"/>
  <c r="H34" i="6"/>
  <c r="G34" i="6"/>
  <c r="F34" i="6"/>
  <c r="E34" i="6"/>
  <c r="D34" i="6"/>
  <c r="C34" i="6"/>
  <c r="B34" i="6"/>
  <c r="K33" i="6"/>
  <c r="J33" i="6"/>
  <c r="I33" i="6"/>
  <c r="H33" i="6"/>
  <c r="G33" i="6"/>
  <c r="F33" i="6"/>
  <c r="E33" i="6"/>
  <c r="D33" i="6"/>
  <c r="C33" i="6"/>
  <c r="B33" i="6"/>
  <c r="K32" i="6"/>
  <c r="J32" i="6"/>
  <c r="I32" i="6"/>
  <c r="H32" i="6"/>
  <c r="G32" i="6"/>
  <c r="F32" i="6"/>
  <c r="E32" i="6"/>
  <c r="D32" i="6"/>
  <c r="C32" i="6"/>
  <c r="B32" i="6"/>
  <c r="K31" i="6"/>
  <c r="J31" i="6"/>
  <c r="I31" i="6"/>
  <c r="H31" i="6"/>
  <c r="G31" i="6"/>
  <c r="F31" i="6"/>
  <c r="E31" i="6"/>
  <c r="D31" i="6"/>
  <c r="C31" i="6"/>
  <c r="B31" i="6"/>
  <c r="K18" i="6"/>
  <c r="J18" i="6"/>
  <c r="I18" i="6"/>
  <c r="H18" i="6"/>
  <c r="G18" i="6"/>
  <c r="F18" i="6"/>
  <c r="E18" i="6"/>
  <c r="D18" i="6"/>
  <c r="C18" i="6"/>
  <c r="B18" i="6"/>
  <c r="K17" i="6"/>
  <c r="J17" i="6"/>
  <c r="I17" i="6"/>
  <c r="H17" i="6"/>
  <c r="G17" i="6"/>
  <c r="F17" i="6"/>
  <c r="E17" i="6"/>
  <c r="D17" i="6"/>
  <c r="C17" i="6"/>
  <c r="B17" i="6"/>
  <c r="K16" i="6"/>
  <c r="J16" i="6"/>
  <c r="I16" i="6"/>
  <c r="H16" i="6"/>
  <c r="G16" i="6"/>
  <c r="F16" i="6"/>
  <c r="E16" i="6"/>
  <c r="D16" i="6"/>
  <c r="C16" i="6"/>
  <c r="B16" i="6"/>
  <c r="K15" i="6"/>
  <c r="J15" i="6"/>
  <c r="I15" i="6"/>
  <c r="H15" i="6"/>
  <c r="G15" i="6"/>
  <c r="F15" i="6"/>
  <c r="E15" i="6"/>
  <c r="D15" i="6"/>
  <c r="C15" i="6"/>
  <c r="B15" i="6"/>
  <c r="K8" i="6"/>
  <c r="J8" i="6"/>
  <c r="I8" i="6"/>
  <c r="H8" i="6"/>
  <c r="G8" i="6"/>
  <c r="F8" i="6"/>
  <c r="E8" i="6"/>
  <c r="D8" i="6"/>
  <c r="C8" i="6"/>
  <c r="B8" i="6"/>
  <c r="K7" i="6"/>
  <c r="J7" i="6"/>
  <c r="I7" i="6"/>
  <c r="H7" i="6"/>
  <c r="G7" i="6"/>
  <c r="F7" i="6"/>
  <c r="E7" i="6"/>
  <c r="D7" i="6"/>
  <c r="C7" i="6"/>
  <c r="B7" i="6"/>
  <c r="E5" i="7" l="1"/>
  <c r="Q4" i="7"/>
  <c r="Q5" i="7"/>
  <c r="Q6" i="7"/>
  <c r="Q7" i="7"/>
  <c r="Q8" i="7"/>
  <c r="Q9" i="7"/>
  <c r="Q10" i="7"/>
  <c r="Q11" i="7"/>
  <c r="Q12" i="7"/>
  <c r="Q13" i="7"/>
  <c r="Q14" i="7"/>
  <c r="P4" i="7"/>
  <c r="P5" i="7"/>
  <c r="P6" i="7"/>
  <c r="P7" i="7"/>
  <c r="P8" i="7"/>
  <c r="P9" i="7"/>
  <c r="P10" i="7"/>
  <c r="P11" i="7"/>
  <c r="P12" i="7"/>
  <c r="P13" i="7"/>
  <c r="P14" i="7"/>
  <c r="O4" i="7"/>
  <c r="O5" i="7"/>
  <c r="O6" i="7"/>
  <c r="O7" i="7"/>
  <c r="O8" i="7"/>
  <c r="O9" i="7"/>
  <c r="O10" i="7"/>
  <c r="O11" i="7"/>
  <c r="O12" i="7"/>
  <c r="O13" i="7"/>
  <c r="O14" i="7"/>
  <c r="N4" i="7"/>
  <c r="N5" i="7"/>
  <c r="N6" i="7"/>
  <c r="N7" i="7"/>
  <c r="N8" i="7"/>
  <c r="N9" i="7"/>
  <c r="N10" i="7"/>
  <c r="N11" i="7"/>
  <c r="N12" i="7"/>
  <c r="N13" i="7"/>
  <c r="N14" i="7"/>
  <c r="M4" i="7"/>
  <c r="M5" i="7"/>
  <c r="M6" i="7"/>
  <c r="M7" i="7"/>
  <c r="M8" i="7"/>
  <c r="M9" i="7"/>
  <c r="M10" i="7"/>
  <c r="M11" i="7"/>
  <c r="M12" i="7"/>
  <c r="M13" i="7"/>
  <c r="M14" i="7"/>
  <c r="L4" i="7"/>
  <c r="L5" i="7"/>
  <c r="L6" i="7"/>
  <c r="L7" i="7"/>
  <c r="L8" i="7"/>
  <c r="L9" i="7"/>
  <c r="L10" i="7"/>
  <c r="L11" i="7"/>
  <c r="L12" i="7"/>
  <c r="L13" i="7"/>
  <c r="L14" i="7"/>
  <c r="K4" i="7"/>
  <c r="K5" i="7"/>
  <c r="K6" i="7"/>
  <c r="K7" i="7"/>
  <c r="K8" i="7"/>
  <c r="K9" i="7"/>
  <c r="K10" i="7"/>
  <c r="K11" i="7"/>
  <c r="K12" i="7"/>
  <c r="K13" i="7"/>
  <c r="K14" i="7"/>
  <c r="J4" i="7"/>
  <c r="J5" i="7"/>
  <c r="J6" i="7"/>
  <c r="J7" i="7"/>
  <c r="J8" i="7"/>
  <c r="J9" i="7"/>
  <c r="J10" i="7"/>
  <c r="J11" i="7"/>
  <c r="J12" i="7"/>
  <c r="J13" i="7"/>
  <c r="J14" i="7"/>
  <c r="I4" i="7"/>
  <c r="I5" i="7"/>
  <c r="I6" i="7"/>
  <c r="I7" i="7"/>
  <c r="I8" i="7"/>
  <c r="I9" i="7"/>
  <c r="I10" i="7"/>
  <c r="I11" i="7"/>
  <c r="I12" i="7"/>
  <c r="I13" i="7"/>
  <c r="I14" i="7"/>
  <c r="H4" i="7"/>
  <c r="H5" i="7"/>
  <c r="H6" i="7"/>
  <c r="H7" i="7"/>
  <c r="H8" i="7"/>
  <c r="H9" i="7"/>
  <c r="H10" i="7"/>
  <c r="H11" i="7"/>
  <c r="H12" i="7"/>
  <c r="H13" i="7"/>
  <c r="H14" i="7"/>
  <c r="G4" i="7"/>
  <c r="G5" i="7"/>
  <c r="G6" i="7"/>
  <c r="G7" i="7"/>
  <c r="G8" i="7"/>
  <c r="G9" i="7"/>
  <c r="G10" i="7"/>
  <c r="G11" i="7"/>
  <c r="G12" i="7"/>
  <c r="G13" i="7"/>
  <c r="G14" i="7"/>
  <c r="F4" i="7"/>
  <c r="F5" i="7"/>
  <c r="F6" i="7"/>
  <c r="F7" i="7"/>
  <c r="F8" i="7"/>
  <c r="F9" i="7"/>
  <c r="F10" i="7"/>
  <c r="F11" i="7"/>
  <c r="F12" i="7"/>
  <c r="F13" i="7"/>
  <c r="F14" i="7"/>
  <c r="E4" i="7"/>
  <c r="E6" i="7"/>
  <c r="E7" i="7"/>
  <c r="E8" i="7"/>
  <c r="E9" i="7"/>
  <c r="E10" i="7"/>
  <c r="E11" i="7"/>
  <c r="E12" i="7"/>
  <c r="E13" i="7"/>
  <c r="E14" i="7"/>
  <c r="D4" i="7"/>
  <c r="D5" i="7"/>
  <c r="D6" i="7"/>
  <c r="D7" i="7"/>
  <c r="D8" i="7"/>
  <c r="D9" i="7"/>
  <c r="D10" i="7"/>
  <c r="D11" i="7"/>
  <c r="D12" i="7"/>
  <c r="D13" i="7"/>
  <c r="D14" i="7"/>
  <c r="C4" i="7"/>
  <c r="C5" i="7"/>
  <c r="C6" i="7"/>
  <c r="C7" i="7"/>
  <c r="C8" i="7"/>
  <c r="C9" i="7"/>
  <c r="C10" i="7"/>
  <c r="C11" i="7"/>
  <c r="C12" i="7"/>
  <c r="C13" i="7"/>
  <c r="C14" i="7"/>
  <c r="B4" i="7"/>
  <c r="B5" i="7"/>
  <c r="B6" i="7"/>
  <c r="B7" i="7"/>
  <c r="B8" i="7"/>
  <c r="B9" i="7"/>
  <c r="B10" i="7"/>
  <c r="B11" i="7"/>
  <c r="B12" i="7"/>
  <c r="B13" i="7"/>
  <c r="B14" i="7"/>
  <c r="N25" i="3"/>
  <c r="K19" i="1"/>
  <c r="K20" i="1" s="1"/>
  <c r="K21" i="1" s="1"/>
  <c r="K18" i="1"/>
  <c r="C213" i="8"/>
  <c r="D213" i="8" s="1"/>
  <c r="C212" i="8"/>
  <c r="D212" i="8" s="1"/>
  <c r="C211" i="8"/>
  <c r="D211" i="8" s="1"/>
  <c r="C210" i="8"/>
  <c r="D210" i="8" s="1"/>
  <c r="C209" i="8"/>
  <c r="D209" i="8" s="1"/>
  <c r="C208" i="8"/>
  <c r="D208" i="8" s="1"/>
  <c r="C207" i="8"/>
  <c r="D207" i="8" s="1"/>
  <c r="C206" i="8"/>
  <c r="D206" i="8" s="1"/>
  <c r="C205" i="8"/>
  <c r="D205" i="8" s="1"/>
  <c r="C204" i="8"/>
  <c r="D204" i="8" s="1"/>
  <c r="F198" i="8"/>
  <c r="F197" i="8"/>
  <c r="F196" i="8"/>
  <c r="F195" i="8"/>
  <c r="F194" i="8"/>
  <c r="F193" i="8"/>
  <c r="F192" i="8"/>
  <c r="F191" i="8"/>
  <c r="F190" i="8"/>
  <c r="F189" i="8"/>
  <c r="D185" i="8"/>
  <c r="D184" i="8"/>
  <c r="D183" i="8"/>
  <c r="D182" i="8"/>
  <c r="D181" i="8"/>
  <c r="D180" i="8"/>
  <c r="D179" i="8"/>
  <c r="D178" i="8"/>
  <c r="D177" i="8"/>
  <c r="D176" i="8"/>
  <c r="B172" i="8"/>
  <c r="D172" i="8" s="1"/>
  <c r="B171" i="8"/>
  <c r="D171" i="8" s="1"/>
  <c r="B170" i="8"/>
  <c r="D170" i="8" s="1"/>
  <c r="B169" i="8"/>
  <c r="D169" i="8" s="1"/>
  <c r="B168" i="8"/>
  <c r="D168" i="8" s="1"/>
  <c r="B167" i="8"/>
  <c r="D167" i="8" s="1"/>
  <c r="B166" i="8"/>
  <c r="D166" i="8" s="1"/>
  <c r="B165" i="8"/>
  <c r="D165" i="8" s="1"/>
  <c r="B164" i="8"/>
  <c r="D164" i="8" s="1"/>
  <c r="B163" i="8"/>
  <c r="D163" i="8" s="1"/>
  <c r="E158" i="8"/>
  <c r="E157" i="8"/>
  <c r="E156" i="8"/>
  <c r="E155" i="8"/>
  <c r="E154" i="8"/>
  <c r="E153" i="8"/>
  <c r="E152" i="8"/>
  <c r="E151" i="8"/>
  <c r="E150" i="8"/>
  <c r="E149" i="8"/>
  <c r="D145" i="8"/>
  <c r="D144" i="8"/>
  <c r="D143" i="8"/>
  <c r="D142" i="8"/>
  <c r="D141" i="8"/>
  <c r="D140" i="8"/>
  <c r="D139" i="8"/>
  <c r="D138" i="8"/>
  <c r="D137" i="8"/>
  <c r="D136" i="8"/>
  <c r="D132" i="8"/>
  <c r="D130" i="8"/>
  <c r="D129" i="8"/>
  <c r="D128" i="8"/>
  <c r="D127" i="8"/>
  <c r="D126" i="8"/>
  <c r="D125" i="8"/>
  <c r="D124" i="8"/>
  <c r="D123" i="8"/>
  <c r="D119" i="8"/>
  <c r="D118" i="8"/>
  <c r="D117" i="8"/>
  <c r="D116" i="8"/>
  <c r="D115" i="8"/>
  <c r="D114" i="8"/>
  <c r="D113" i="8"/>
  <c r="D112" i="8"/>
  <c r="D111" i="8"/>
  <c r="D110" i="8"/>
  <c r="C105" i="8"/>
  <c r="D105" i="8" s="1"/>
  <c r="C101" i="8"/>
  <c r="D101" i="8" s="1"/>
  <c r="C97" i="8"/>
  <c r="D97" i="8" s="1"/>
  <c r="C96" i="8"/>
  <c r="D93" i="8"/>
  <c r="C106" i="8" s="1"/>
  <c r="D106" i="8" s="1"/>
  <c r="D92" i="8"/>
  <c r="D91" i="8"/>
  <c r="C104" i="8" s="1"/>
  <c r="D104" i="8" s="1"/>
  <c r="D90" i="8"/>
  <c r="C103" i="8" s="1"/>
  <c r="D103" i="8" s="1"/>
  <c r="D89" i="8"/>
  <c r="C102" i="8" s="1"/>
  <c r="D102" i="8" s="1"/>
  <c r="D88" i="8"/>
  <c r="D87" i="8"/>
  <c r="C100" i="8" s="1"/>
  <c r="D100" i="8" s="1"/>
  <c r="D86" i="8"/>
  <c r="C99" i="8" s="1"/>
  <c r="D99" i="8" s="1"/>
  <c r="D85" i="8"/>
  <c r="C98" i="8" s="1"/>
  <c r="D98" i="8" s="1"/>
  <c r="D84" i="8"/>
  <c r="D79" i="8"/>
  <c r="D78" i="8"/>
  <c r="D77" i="8"/>
  <c r="D76" i="8"/>
  <c r="D75" i="8"/>
  <c r="D74" i="8"/>
  <c r="D73" i="8"/>
  <c r="D72" i="8"/>
  <c r="D71" i="8"/>
  <c r="D70" i="8"/>
  <c r="C65" i="8"/>
  <c r="D65" i="8" s="1"/>
  <c r="C63" i="8"/>
  <c r="D63" i="8" s="1"/>
  <c r="C61" i="8"/>
  <c r="D61" i="8" s="1"/>
  <c r="C59" i="8"/>
  <c r="D59" i="8" s="1"/>
  <c r="C57" i="8"/>
  <c r="D57" i="8" s="1"/>
  <c r="C56" i="8"/>
  <c r="F53" i="8"/>
  <c r="F52" i="8"/>
  <c r="F51" i="8"/>
  <c r="F50" i="8"/>
  <c r="F49" i="8"/>
  <c r="F48" i="8"/>
  <c r="F47" i="8"/>
  <c r="F46" i="8"/>
  <c r="F45" i="8"/>
  <c r="F44" i="8"/>
  <c r="F40" i="8"/>
  <c r="E40" i="8"/>
  <c r="B40" i="8"/>
  <c r="C66" i="8" s="1"/>
  <c r="D66" i="8" s="1"/>
  <c r="E39" i="8"/>
  <c r="F39" i="8" s="1"/>
  <c r="B39" i="8"/>
  <c r="E38" i="8"/>
  <c r="B38" i="8"/>
  <c r="C64" i="8" s="1"/>
  <c r="D64" i="8" s="1"/>
  <c r="E37" i="8"/>
  <c r="B37" i="8"/>
  <c r="F37" i="8" s="1"/>
  <c r="F36" i="8"/>
  <c r="E36" i="8"/>
  <c r="B36" i="8"/>
  <c r="C62" i="8" s="1"/>
  <c r="D62" i="8" s="1"/>
  <c r="E35" i="8"/>
  <c r="F35" i="8" s="1"/>
  <c r="B35" i="8"/>
  <c r="E34" i="8"/>
  <c r="B34" i="8"/>
  <c r="C60" i="8" s="1"/>
  <c r="D60" i="8" s="1"/>
  <c r="E33" i="8"/>
  <c r="B33" i="8"/>
  <c r="F33" i="8" s="1"/>
  <c r="F32" i="8"/>
  <c r="E32" i="8"/>
  <c r="B32" i="8"/>
  <c r="C58" i="8" s="1"/>
  <c r="D58" i="8" s="1"/>
  <c r="E31" i="8"/>
  <c r="F31" i="8" s="1"/>
  <c r="B31" i="8"/>
  <c r="E26" i="8"/>
  <c r="E25" i="8"/>
  <c r="E24" i="8"/>
  <c r="E23" i="8"/>
  <c r="E22" i="8"/>
  <c r="E21" i="8"/>
  <c r="E20" i="8"/>
  <c r="E19" i="8"/>
  <c r="E18" i="8"/>
  <c r="E17" i="8"/>
  <c r="D13" i="8"/>
  <c r="D12" i="8"/>
  <c r="D11" i="8"/>
  <c r="D10" i="8"/>
  <c r="D9" i="8"/>
  <c r="D8" i="8"/>
  <c r="D7" i="8"/>
  <c r="D6" i="8"/>
  <c r="D5" i="8"/>
  <c r="D4" i="8"/>
  <c r="F34" i="8" l="1"/>
  <c r="F38" i="8"/>
  <c r="E70" i="5" l="1"/>
  <c r="C70" i="5"/>
  <c r="H70" i="5" s="1"/>
  <c r="H69" i="5"/>
  <c r="E69" i="5"/>
  <c r="C69" i="5"/>
  <c r="E68" i="5"/>
  <c r="H68" i="5" s="1"/>
  <c r="C68" i="5"/>
  <c r="E67" i="5"/>
  <c r="C67" i="5"/>
  <c r="H67" i="5" s="1"/>
  <c r="E66" i="5"/>
  <c r="C66" i="5"/>
  <c r="H66" i="5" s="1"/>
  <c r="H65" i="5"/>
  <c r="E65" i="5"/>
  <c r="C65" i="5"/>
  <c r="E64" i="5"/>
  <c r="H64" i="5" s="1"/>
  <c r="C64" i="5"/>
  <c r="E63" i="5"/>
  <c r="C63" i="5"/>
  <c r="H63" i="5" s="1"/>
  <c r="E62" i="5"/>
  <c r="C62" i="5"/>
  <c r="H62" i="5" s="1"/>
  <c r="H61" i="5"/>
  <c r="E61" i="5"/>
  <c r="C61" i="5"/>
  <c r="L57" i="5"/>
  <c r="H57" i="5"/>
  <c r="F57" i="5"/>
  <c r="L56" i="5"/>
  <c r="H56" i="5"/>
  <c r="F56" i="5"/>
  <c r="L55" i="5"/>
  <c r="H55" i="5"/>
  <c r="F55" i="5"/>
  <c r="L54" i="5"/>
  <c r="H54" i="5"/>
  <c r="F54" i="5"/>
  <c r="L53" i="5"/>
  <c r="H53" i="5"/>
  <c r="F53" i="5"/>
  <c r="L52" i="5"/>
  <c r="H52" i="5"/>
  <c r="F52" i="5"/>
  <c r="L51" i="5"/>
  <c r="H51" i="5"/>
  <c r="F51" i="5"/>
  <c r="L50" i="5"/>
  <c r="H50" i="5"/>
  <c r="F50" i="5"/>
  <c r="L49" i="5"/>
  <c r="H49" i="5"/>
  <c r="F49" i="5"/>
  <c r="L48" i="5"/>
  <c r="H48" i="5"/>
  <c r="F48" i="5"/>
  <c r="J44" i="5"/>
  <c r="H44" i="5"/>
  <c r="F44" i="5"/>
  <c r="D44" i="5"/>
  <c r="B44" i="5"/>
  <c r="J43" i="5"/>
  <c r="H43" i="5"/>
  <c r="F43" i="5"/>
  <c r="D43" i="5"/>
  <c r="J42" i="5"/>
  <c r="H42" i="5"/>
  <c r="F42" i="5"/>
  <c r="D42" i="5"/>
  <c r="B42" i="5"/>
  <c r="J41" i="5"/>
  <c r="H41" i="5"/>
  <c r="F41" i="5"/>
  <c r="D41" i="5"/>
  <c r="B41" i="5"/>
  <c r="J40" i="5"/>
  <c r="H40" i="5"/>
  <c r="F40" i="5"/>
  <c r="D40" i="5"/>
  <c r="J39" i="5"/>
  <c r="H39" i="5"/>
  <c r="F39" i="5"/>
  <c r="D39" i="5"/>
  <c r="B39" i="5"/>
  <c r="J38" i="5"/>
  <c r="H38" i="5"/>
  <c r="F38" i="5"/>
  <c r="D38" i="5"/>
  <c r="B38" i="5"/>
  <c r="J37" i="5"/>
  <c r="H37" i="5"/>
  <c r="F37" i="5"/>
  <c r="D37" i="5"/>
  <c r="B37" i="5"/>
  <c r="J36" i="5"/>
  <c r="H36" i="5"/>
  <c r="F36" i="5"/>
  <c r="D36" i="5"/>
  <c r="B36" i="5"/>
  <c r="J35" i="5"/>
  <c r="H35" i="5"/>
  <c r="F35" i="5"/>
  <c r="D35" i="5"/>
  <c r="B35" i="5"/>
  <c r="B28" i="5"/>
  <c r="B27" i="5"/>
  <c r="B26" i="5"/>
  <c r="B25" i="5"/>
  <c r="B24" i="5"/>
  <c r="B23" i="5"/>
  <c r="B22" i="5"/>
  <c r="B21" i="5"/>
  <c r="B20" i="5"/>
  <c r="L13" i="5"/>
  <c r="J13" i="5"/>
  <c r="H13" i="5"/>
  <c r="F13" i="5"/>
  <c r="D13" i="5"/>
  <c r="B13" i="5"/>
  <c r="L12" i="5"/>
  <c r="J12" i="5"/>
  <c r="H12" i="5"/>
  <c r="F12" i="5"/>
  <c r="D12" i="5"/>
  <c r="B12" i="5"/>
  <c r="L11" i="5"/>
  <c r="J11" i="5"/>
  <c r="H11" i="5"/>
  <c r="F11" i="5"/>
  <c r="D11" i="5"/>
  <c r="B11" i="5"/>
  <c r="L10" i="5"/>
  <c r="J10" i="5"/>
  <c r="H10" i="5"/>
  <c r="F10" i="5"/>
  <c r="D10" i="5"/>
  <c r="B10" i="5"/>
  <c r="L9" i="5"/>
  <c r="J9" i="5"/>
  <c r="H9" i="5"/>
  <c r="F9" i="5"/>
  <c r="D9" i="5"/>
  <c r="B9" i="5"/>
  <c r="L8" i="5"/>
  <c r="J8" i="5"/>
  <c r="H8" i="5"/>
  <c r="F8" i="5"/>
  <c r="D8" i="5"/>
  <c r="B8" i="5"/>
  <c r="L7" i="5"/>
  <c r="J7" i="5"/>
  <c r="H7" i="5"/>
  <c r="F7" i="5"/>
  <c r="D7" i="5"/>
  <c r="B7" i="5"/>
  <c r="L6" i="5"/>
  <c r="J6" i="5"/>
  <c r="H6" i="5"/>
  <c r="F6" i="5"/>
  <c r="D6" i="5"/>
  <c r="B6" i="5"/>
  <c r="L5" i="5"/>
  <c r="J5" i="5"/>
  <c r="H5" i="5"/>
  <c r="F5" i="5"/>
  <c r="D5" i="5"/>
  <c r="B5" i="5"/>
  <c r="L4" i="5"/>
  <c r="J4" i="5"/>
  <c r="H4" i="5"/>
  <c r="F4" i="5"/>
  <c r="D4" i="5"/>
  <c r="B4" i="5"/>
  <c r="L16" i="4" l="1"/>
  <c r="K16" i="4"/>
  <c r="J16" i="4"/>
  <c r="I16" i="4"/>
  <c r="H16" i="4"/>
  <c r="G16" i="4"/>
  <c r="F16" i="4"/>
  <c r="E16" i="4"/>
  <c r="D16" i="4"/>
  <c r="C16" i="4"/>
  <c r="L8" i="4"/>
  <c r="K8" i="4"/>
  <c r="J8" i="4"/>
  <c r="I8" i="4"/>
  <c r="H8" i="4"/>
  <c r="G8" i="4"/>
  <c r="F8" i="4"/>
  <c r="E8" i="4"/>
  <c r="D8" i="4"/>
  <c r="C8" i="4"/>
  <c r="O183" i="3"/>
  <c r="O182" i="3"/>
  <c r="O181" i="3"/>
  <c r="O180" i="3"/>
  <c r="O179" i="3"/>
  <c r="O178" i="3"/>
  <c r="O177" i="3"/>
  <c r="O176" i="3"/>
  <c r="O175" i="3"/>
  <c r="O174" i="3"/>
  <c r="T165" i="3"/>
  <c r="O165" i="3"/>
  <c r="Q183" i="3" s="1"/>
  <c r="T164" i="3"/>
  <c r="O164" i="3"/>
  <c r="Q182" i="3" s="1"/>
  <c r="T163" i="3"/>
  <c r="O163" i="3"/>
  <c r="Q181" i="3" s="1"/>
  <c r="T162" i="3"/>
  <c r="O162" i="3"/>
  <c r="Q180" i="3" s="1"/>
  <c r="T161" i="3"/>
  <c r="O161" i="3"/>
  <c r="Q179" i="3" s="1"/>
  <c r="T160" i="3"/>
  <c r="O160" i="3"/>
  <c r="Q178" i="3" s="1"/>
  <c r="T159" i="3"/>
  <c r="O159" i="3"/>
  <c r="Q177" i="3" s="1"/>
  <c r="T158" i="3"/>
  <c r="O158" i="3"/>
  <c r="Q176" i="3" s="1"/>
  <c r="T157" i="3"/>
  <c r="O157" i="3"/>
  <c r="Q175" i="3" s="1"/>
  <c r="T156" i="3"/>
  <c r="O156" i="3"/>
  <c r="Q174" i="3" s="1"/>
  <c r="E144" i="3"/>
  <c r="H144" i="3" s="1"/>
  <c r="E143" i="3"/>
  <c r="H143" i="3" s="1"/>
  <c r="E142" i="3"/>
  <c r="H142" i="3" s="1"/>
  <c r="E141" i="3"/>
  <c r="H141" i="3" s="1"/>
  <c r="E140" i="3"/>
  <c r="H140" i="3" s="1"/>
  <c r="E139" i="3"/>
  <c r="H139" i="3" s="1"/>
  <c r="E138" i="3"/>
  <c r="H138" i="3" s="1"/>
  <c r="E137" i="3"/>
  <c r="H137" i="3" s="1"/>
  <c r="E136" i="3"/>
  <c r="H136" i="3" s="1"/>
  <c r="E135" i="3"/>
  <c r="H135" i="3" s="1"/>
  <c r="D127" i="3"/>
  <c r="C127" i="3"/>
  <c r="D125" i="3"/>
  <c r="C125" i="3"/>
  <c r="D123" i="3"/>
  <c r="C123" i="3"/>
  <c r="D121" i="3"/>
  <c r="C121" i="3"/>
  <c r="D119" i="3"/>
  <c r="C119" i="3"/>
  <c r="D112" i="3"/>
  <c r="D111" i="3"/>
  <c r="D110" i="3"/>
  <c r="D109" i="3"/>
  <c r="D108" i="3"/>
  <c r="D107" i="3"/>
  <c r="D106" i="3"/>
  <c r="D105" i="3"/>
  <c r="D104" i="3"/>
  <c r="D103" i="3"/>
  <c r="E95" i="3"/>
  <c r="D128" i="3" s="1"/>
  <c r="E94" i="3"/>
  <c r="G94" i="3" s="1"/>
  <c r="E93" i="3"/>
  <c r="D126" i="3" s="1"/>
  <c r="E92" i="3"/>
  <c r="G92" i="3" s="1"/>
  <c r="E91" i="3"/>
  <c r="D124" i="3" s="1"/>
  <c r="E90" i="3"/>
  <c r="G90" i="3" s="1"/>
  <c r="E89" i="3"/>
  <c r="D122" i="3" s="1"/>
  <c r="E88" i="3"/>
  <c r="G88" i="3" s="1"/>
  <c r="E87" i="3"/>
  <c r="D120" i="3" s="1"/>
  <c r="E86" i="3"/>
  <c r="G86" i="3" s="1"/>
  <c r="P71" i="3"/>
  <c r="K71" i="3"/>
  <c r="I71" i="3"/>
  <c r="C71" i="3"/>
  <c r="D71" i="3" s="1"/>
  <c r="P70" i="3"/>
  <c r="K70" i="3"/>
  <c r="I70" i="3"/>
  <c r="C70" i="3"/>
  <c r="D70" i="3" s="1"/>
  <c r="P69" i="3"/>
  <c r="K69" i="3"/>
  <c r="I69" i="3"/>
  <c r="D69" i="3"/>
  <c r="C69" i="3"/>
  <c r="P68" i="3"/>
  <c r="K68" i="3"/>
  <c r="I68" i="3"/>
  <c r="C68" i="3"/>
  <c r="D68" i="3" s="1"/>
  <c r="P67" i="3"/>
  <c r="K67" i="3"/>
  <c r="I67" i="3"/>
  <c r="C67" i="3"/>
  <c r="D67" i="3" s="1"/>
  <c r="P66" i="3"/>
  <c r="K66" i="3"/>
  <c r="I66" i="3"/>
  <c r="C66" i="3"/>
  <c r="D66" i="3" s="1"/>
  <c r="P65" i="3"/>
  <c r="K65" i="3"/>
  <c r="I65" i="3"/>
  <c r="D65" i="3"/>
  <c r="C65" i="3"/>
  <c r="P64" i="3"/>
  <c r="K64" i="3"/>
  <c r="I64" i="3"/>
  <c r="C64" i="3"/>
  <c r="D64" i="3" s="1"/>
  <c r="P63" i="3"/>
  <c r="K63" i="3"/>
  <c r="I63" i="3"/>
  <c r="C63" i="3"/>
  <c r="D63" i="3" s="1"/>
  <c r="P62" i="3"/>
  <c r="K62" i="3"/>
  <c r="I62" i="3"/>
  <c r="C62" i="3"/>
  <c r="D62" i="3" s="1"/>
  <c r="G48" i="3"/>
  <c r="D48" i="3"/>
  <c r="G47" i="3"/>
  <c r="D47" i="3"/>
  <c r="G46" i="3"/>
  <c r="D46" i="3"/>
  <c r="G45" i="3"/>
  <c r="D45" i="3"/>
  <c r="G44" i="3"/>
  <c r="D44" i="3"/>
  <c r="G43" i="3"/>
  <c r="D43" i="3"/>
  <c r="G42" i="3"/>
  <c r="D42" i="3"/>
  <c r="G41" i="3"/>
  <c r="D41" i="3"/>
  <c r="G40" i="3"/>
  <c r="D40" i="3"/>
  <c r="G39" i="3"/>
  <c r="D39" i="3"/>
  <c r="P34" i="3"/>
  <c r="Q34" i="3" s="1"/>
  <c r="O34" i="3"/>
  <c r="N34" i="3"/>
  <c r="E34" i="3"/>
  <c r="G34" i="3" s="1"/>
  <c r="P33" i="3"/>
  <c r="Q33" i="3" s="1"/>
  <c r="O33" i="3"/>
  <c r="E33" i="3"/>
  <c r="N33" i="3" s="1"/>
  <c r="P32" i="3"/>
  <c r="Q32" i="3" s="1"/>
  <c r="O32" i="3"/>
  <c r="N32" i="3"/>
  <c r="E32" i="3"/>
  <c r="G32" i="3" s="1"/>
  <c r="P31" i="3"/>
  <c r="Q31" i="3" s="1"/>
  <c r="O31" i="3"/>
  <c r="E31" i="3"/>
  <c r="N31" i="3" s="1"/>
  <c r="P30" i="3"/>
  <c r="Q30" i="3" s="1"/>
  <c r="O30" i="3"/>
  <c r="N30" i="3"/>
  <c r="E30" i="3"/>
  <c r="G30" i="3" s="1"/>
  <c r="P29" i="3"/>
  <c r="Q29" i="3" s="1"/>
  <c r="O29" i="3"/>
  <c r="E29" i="3"/>
  <c r="G29" i="3" s="1"/>
  <c r="P28" i="3"/>
  <c r="Q28" i="3" s="1"/>
  <c r="O28" i="3"/>
  <c r="N28" i="3"/>
  <c r="E28" i="3"/>
  <c r="G28" i="3" s="1"/>
  <c r="P27" i="3"/>
  <c r="Q27" i="3" s="1"/>
  <c r="O27" i="3"/>
  <c r="E27" i="3"/>
  <c r="N27" i="3" s="1"/>
  <c r="P26" i="3"/>
  <c r="Q26" i="3" s="1"/>
  <c r="O26" i="3"/>
  <c r="N26" i="3"/>
  <c r="E26" i="3"/>
  <c r="G26" i="3" s="1"/>
  <c r="P25" i="3"/>
  <c r="Q25" i="3" s="1"/>
  <c r="O25" i="3"/>
  <c r="E25" i="3"/>
  <c r="G17" i="3"/>
  <c r="F17" i="3"/>
  <c r="G16" i="3"/>
  <c r="F16" i="3"/>
  <c r="G15" i="3"/>
  <c r="F15" i="3"/>
  <c r="G14" i="3"/>
  <c r="F14" i="3"/>
  <c r="G13" i="3"/>
  <c r="F13" i="3"/>
  <c r="G12" i="3"/>
  <c r="F12" i="3"/>
  <c r="G11" i="3"/>
  <c r="F11" i="3"/>
  <c r="G10" i="3"/>
  <c r="F10" i="3"/>
  <c r="G9" i="3"/>
  <c r="F9" i="3"/>
  <c r="G8" i="3"/>
  <c r="F8" i="3"/>
  <c r="N29" i="3" l="1"/>
  <c r="C120" i="3"/>
  <c r="C122" i="3"/>
  <c r="C124" i="3"/>
  <c r="C126" i="3"/>
  <c r="C128" i="3"/>
  <c r="G25" i="3"/>
  <c r="G27" i="3"/>
  <c r="G31" i="3"/>
  <c r="G33" i="3"/>
  <c r="G87" i="3"/>
  <c r="G89" i="3"/>
  <c r="G91" i="3"/>
  <c r="G93" i="3"/>
  <c r="G95" i="3"/>
  <c r="D125" i="2"/>
  <c r="F124" i="2"/>
  <c r="D124" i="2"/>
  <c r="G124" i="2" s="1"/>
  <c r="F123" i="2"/>
  <c r="D123" i="2"/>
  <c r="G123" i="2" s="1"/>
  <c r="G122" i="2"/>
  <c r="F122" i="2"/>
  <c r="D122" i="2"/>
  <c r="F121" i="2"/>
  <c r="D121" i="2"/>
  <c r="G121" i="2" s="1"/>
  <c r="F120" i="2"/>
  <c r="D120" i="2"/>
  <c r="G120" i="2" s="1"/>
  <c r="G119" i="2"/>
  <c r="F119" i="2"/>
  <c r="D119" i="2"/>
  <c r="F118" i="2"/>
  <c r="G118" i="2" s="1"/>
  <c r="D118" i="2"/>
  <c r="F117" i="2"/>
  <c r="D117" i="2"/>
  <c r="G117" i="2" s="1"/>
  <c r="F116" i="2"/>
  <c r="D116" i="2"/>
  <c r="G116" i="2" s="1"/>
  <c r="F79" i="2"/>
  <c r="C79" i="2"/>
  <c r="F78" i="2"/>
  <c r="C78" i="2"/>
  <c r="F77" i="2"/>
  <c r="C77" i="2"/>
  <c r="F76" i="2"/>
  <c r="C76" i="2"/>
  <c r="F75" i="2"/>
  <c r="C75" i="2"/>
  <c r="F74" i="2"/>
  <c r="C74" i="2"/>
  <c r="F73" i="2"/>
  <c r="C73" i="2"/>
  <c r="F72" i="2"/>
  <c r="C72" i="2"/>
  <c r="F71" i="2"/>
  <c r="C71" i="2"/>
  <c r="G63" i="2"/>
  <c r="D63" i="2"/>
  <c r="G62" i="2"/>
  <c r="D62" i="2"/>
  <c r="G61" i="2"/>
  <c r="D61" i="2"/>
  <c r="G60" i="2"/>
  <c r="D60" i="2"/>
  <c r="G59" i="2"/>
  <c r="D59" i="2"/>
  <c r="G58" i="2"/>
  <c r="D58" i="2"/>
  <c r="G57" i="2"/>
  <c r="D57" i="2"/>
  <c r="G56" i="2"/>
  <c r="D56" i="2"/>
  <c r="G55" i="2"/>
  <c r="D55" i="2"/>
  <c r="G54" i="2"/>
  <c r="D54" i="2"/>
  <c r="F46" i="2"/>
  <c r="D46" i="2"/>
  <c r="F45" i="2"/>
  <c r="D45" i="2"/>
  <c r="F44" i="2"/>
  <c r="D44" i="2"/>
  <c r="F43" i="2"/>
  <c r="D43" i="2"/>
  <c r="F42" i="2"/>
  <c r="D42" i="2"/>
  <c r="F41" i="2"/>
  <c r="D41" i="2"/>
  <c r="F40" i="2"/>
  <c r="D40" i="2"/>
  <c r="F39" i="2"/>
  <c r="D39" i="2"/>
  <c r="F38" i="2"/>
  <c r="D38" i="2"/>
  <c r="F37" i="2"/>
  <c r="D37" i="2"/>
  <c r="O32" i="2"/>
  <c r="P32" i="2" s="1"/>
  <c r="J32" i="2"/>
  <c r="E32" i="2"/>
  <c r="I32" i="2" s="1"/>
  <c r="P31" i="2"/>
  <c r="O31" i="2"/>
  <c r="J31" i="2"/>
  <c r="I31" i="2"/>
  <c r="G31" i="2"/>
  <c r="E31" i="2"/>
  <c r="O30" i="2"/>
  <c r="P30" i="2" s="1"/>
  <c r="J30" i="2"/>
  <c r="E30" i="2"/>
  <c r="I30" i="2" s="1"/>
  <c r="P29" i="2"/>
  <c r="O29" i="2"/>
  <c r="J29" i="2"/>
  <c r="I29" i="2"/>
  <c r="G29" i="2"/>
  <c r="E29" i="2"/>
  <c r="O28" i="2"/>
  <c r="P28" i="2" s="1"/>
  <c r="J28" i="2"/>
  <c r="E28" i="2"/>
  <c r="I28" i="2" s="1"/>
  <c r="P27" i="2"/>
  <c r="O27" i="2"/>
  <c r="J27" i="2"/>
  <c r="I27" i="2"/>
  <c r="G27" i="2"/>
  <c r="E27" i="2"/>
  <c r="O26" i="2"/>
  <c r="P26" i="2" s="1"/>
  <c r="J26" i="2"/>
  <c r="E26" i="2"/>
  <c r="I26" i="2" s="1"/>
  <c r="P25" i="2"/>
  <c r="O25" i="2"/>
  <c r="J25" i="2"/>
  <c r="I25" i="2"/>
  <c r="G25" i="2"/>
  <c r="E25" i="2"/>
  <c r="O24" i="2"/>
  <c r="P24" i="2" s="1"/>
  <c r="J24" i="2"/>
  <c r="E24" i="2"/>
  <c r="I24" i="2" s="1"/>
  <c r="P23" i="2"/>
  <c r="O23" i="2"/>
  <c r="J23" i="2"/>
  <c r="I23" i="2"/>
  <c r="G23" i="2"/>
  <c r="E23" i="2"/>
  <c r="F16" i="2"/>
  <c r="E16" i="2"/>
  <c r="F15" i="2"/>
  <c r="E15" i="2"/>
  <c r="F14" i="2"/>
  <c r="E14" i="2"/>
  <c r="F13" i="2"/>
  <c r="E13" i="2"/>
  <c r="F12" i="2"/>
  <c r="E12" i="2"/>
  <c r="F11" i="2"/>
  <c r="E11" i="2"/>
  <c r="F10" i="2"/>
  <c r="E10" i="2"/>
  <c r="F9" i="2"/>
  <c r="E9" i="2"/>
  <c r="F8" i="2"/>
  <c r="E8" i="2"/>
  <c r="F7" i="2"/>
  <c r="E7" i="2"/>
  <c r="G24" i="2" l="1"/>
  <c r="G26" i="2"/>
  <c r="G28" i="2"/>
  <c r="G30" i="2"/>
  <c r="G3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Kunal</author>
  </authors>
  <commentList>
    <comment ref="Q172" authorId="0" shapeId="0" xr:uid="{5BBC8B0D-5278-4517-91A2-E434E55EABFE}">
      <text>
        <r>
          <rPr>
            <b/>
            <sz val="12"/>
            <color indexed="81"/>
            <rFont val="Tahoma"/>
            <family val="2"/>
          </rPr>
          <t xml:space="preserve">ROE found by the DuPont formula
</t>
        </r>
      </text>
    </comment>
    <comment ref="S172" authorId="0" shapeId="0" xr:uid="{96655AA2-5AEB-43CA-8BEB-5DAF0EE4A86D}">
      <text>
        <r>
          <rPr>
            <sz val="12"/>
            <color indexed="81"/>
            <rFont val="Tahoma"/>
            <family val="2"/>
          </rPr>
          <t xml:space="preserve">ROE found by (Profit After tax/Shareholder's equity)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Kunal</author>
  </authors>
  <commentList>
    <comment ref="A4" authorId="0" shapeId="0" xr:uid="{C4F88D63-D2DA-46F7-9205-FB7BAF6D137E}">
      <text>
        <r>
          <rPr>
            <sz val="9"/>
            <color indexed="81"/>
            <rFont val="Tahoma"/>
            <family val="2"/>
          </rPr>
          <t xml:space="preserve">As company is in the financial sector , company has no or minimum inventory
</t>
        </r>
      </text>
    </comment>
  </commentList>
</comments>
</file>

<file path=xl/sharedStrings.xml><?xml version="1.0" encoding="utf-8"?>
<sst xmlns="http://schemas.openxmlformats.org/spreadsheetml/2006/main" count="882" uniqueCount="257">
  <si>
    <t>BAJAJ FINANCE LIMITED</t>
  </si>
  <si>
    <t>1) LIQUIDITY RATIOS</t>
  </si>
  <si>
    <t>Year</t>
  </si>
  <si>
    <t>Current Assets</t>
  </si>
  <si>
    <t>Current Liabilities</t>
  </si>
  <si>
    <t>Inventories</t>
  </si>
  <si>
    <t>Current Ratio</t>
  </si>
  <si>
    <t>Quick Ratio</t>
  </si>
  <si>
    <t>2012-13</t>
  </si>
  <si>
    <t>2013-14</t>
  </si>
  <si>
    <t>2014-15</t>
  </si>
  <si>
    <t>2015-16</t>
  </si>
  <si>
    <t>2016-17</t>
  </si>
  <si>
    <t>2017-18</t>
  </si>
  <si>
    <t>2018-19</t>
  </si>
  <si>
    <t>2019-20</t>
  </si>
  <si>
    <t>2020-21</t>
  </si>
  <si>
    <t>2021-22</t>
  </si>
  <si>
    <t>2) PROFITATABILITY RATIOS</t>
  </si>
  <si>
    <t>Share Capital</t>
  </si>
  <si>
    <t>Reserves</t>
  </si>
  <si>
    <t>Long term debt</t>
  </si>
  <si>
    <t>Total</t>
  </si>
  <si>
    <t>Profit before interest &amp; tax</t>
  </si>
  <si>
    <t>Return on capital  employed</t>
  </si>
  <si>
    <t>Revenue</t>
  </si>
  <si>
    <t>Asset utilization Ratio</t>
  </si>
  <si>
    <t>Profit Margin</t>
  </si>
  <si>
    <t xml:space="preserve">Shareholder's Equity </t>
  </si>
  <si>
    <t>Return's on Equity</t>
  </si>
  <si>
    <t>Profit After Tax</t>
  </si>
  <si>
    <t>Sales</t>
  </si>
  <si>
    <t>Net Profit Margin</t>
  </si>
  <si>
    <t>Operating Profit</t>
  </si>
  <si>
    <t>Operating Profit Margin</t>
  </si>
  <si>
    <t>3) GEARING RATIOS</t>
  </si>
  <si>
    <t>Borrowings</t>
  </si>
  <si>
    <t>Equity</t>
  </si>
  <si>
    <t>Asset gearing/Capital Gearing</t>
  </si>
  <si>
    <t>Interest</t>
  </si>
  <si>
    <t>PBIT</t>
  </si>
  <si>
    <t>Income Gearing</t>
  </si>
  <si>
    <t xml:space="preserve"> </t>
  </si>
  <si>
    <t>4) Investor's Ratio</t>
  </si>
  <si>
    <t>No of Shares</t>
  </si>
  <si>
    <t>Earnings Per Share</t>
  </si>
  <si>
    <t>Market Price Per Share</t>
  </si>
  <si>
    <t>Price to Earnings Ratio</t>
  </si>
  <si>
    <t>Dividend Per Share</t>
  </si>
  <si>
    <t>Dividend Yield</t>
  </si>
  <si>
    <t>Dividend Cover</t>
  </si>
  <si>
    <t>Dividend Payout Ratio</t>
  </si>
  <si>
    <t>Book value of Equity</t>
  </si>
  <si>
    <t>Intangibles</t>
  </si>
  <si>
    <t>Net Asset Value Per Share</t>
  </si>
  <si>
    <t>5) Dupont Analysis Of ROE</t>
  </si>
  <si>
    <t>Muthoot Finance</t>
  </si>
  <si>
    <t>1 .Liquidity Ratios</t>
  </si>
  <si>
    <t>values in crores</t>
  </si>
  <si>
    <t xml:space="preserve"> 2. Profititability Ratios</t>
  </si>
  <si>
    <t>values in cr</t>
  </si>
  <si>
    <t>Long-term debt</t>
  </si>
  <si>
    <t>Profit before interest &amp; Tax</t>
  </si>
  <si>
    <t>Return on Capial Employed</t>
  </si>
  <si>
    <t>Asset Utilisation ratio</t>
  </si>
  <si>
    <t>Shareholder's Equity</t>
  </si>
  <si>
    <t>Returns on Equity</t>
  </si>
  <si>
    <t>Asset Utilisation Ratio</t>
  </si>
  <si>
    <t xml:space="preserve">ROCE </t>
  </si>
  <si>
    <t>Profit Margin =</t>
  </si>
  <si>
    <t>Profit after tax</t>
  </si>
  <si>
    <t>Net Profit margin</t>
  </si>
  <si>
    <t xml:space="preserve">  </t>
  </si>
  <si>
    <t>Operating profit</t>
  </si>
  <si>
    <t>3. Gearing Ratios</t>
  </si>
  <si>
    <t>It is assumed that all debt / loan capital have same ranking</t>
  </si>
  <si>
    <t>Asset Gearing / Capital Gearing</t>
  </si>
  <si>
    <t>Interest Cover</t>
  </si>
  <si>
    <t>Total Assets</t>
  </si>
  <si>
    <t xml:space="preserve">Asset Cover </t>
  </si>
  <si>
    <t>Asset Cover Ratio =</t>
  </si>
  <si>
    <t>Income Gearing =</t>
  </si>
  <si>
    <t>4. Investor's Ratios</t>
  </si>
  <si>
    <t>Earnings Per Share(BASIC)</t>
  </si>
  <si>
    <t>Dividend per Share</t>
  </si>
  <si>
    <t>Book Value of Equity  (Share capital +Reserves)</t>
  </si>
  <si>
    <t>Net asset Value per Share</t>
  </si>
  <si>
    <t>5 . Dupont Analysis of ROE</t>
  </si>
  <si>
    <t>Net Margin</t>
  </si>
  <si>
    <t>Asset Turnover</t>
  </si>
  <si>
    <t>Net Profit</t>
  </si>
  <si>
    <t>Equity Multiplier</t>
  </si>
  <si>
    <t>s</t>
  </si>
  <si>
    <t xml:space="preserve"> Equity Multiplier</t>
  </si>
  <si>
    <t>ROE</t>
  </si>
  <si>
    <t>Return on Equity</t>
  </si>
  <si>
    <t>Trade receivables</t>
  </si>
  <si>
    <t>Cash Equivalents</t>
  </si>
  <si>
    <t xml:space="preserve">TOTAL </t>
  </si>
  <si>
    <t>Profit Before Interest and Tax</t>
  </si>
  <si>
    <t>Other income</t>
  </si>
  <si>
    <t>Total Income</t>
  </si>
  <si>
    <t>Company Name: IIFL Finance</t>
  </si>
  <si>
    <t>Profitability Ratios</t>
  </si>
  <si>
    <t>Gross Profit margin</t>
  </si>
  <si>
    <t>ROCE</t>
  </si>
  <si>
    <t>Asset utilisation</t>
  </si>
  <si>
    <t>Gross Profit</t>
  </si>
  <si>
    <t xml:space="preserve">Net profit </t>
  </si>
  <si>
    <t>Capital Employed</t>
  </si>
  <si>
    <t>(Year 14 and 17 has no tax and tax rebate respectively)</t>
  </si>
  <si>
    <t>Liquidity Ratio</t>
  </si>
  <si>
    <t>CA</t>
  </si>
  <si>
    <t>CL</t>
  </si>
  <si>
    <t>inventory</t>
  </si>
  <si>
    <t>Note: As company is in the financial sector it doesn’t hold any inventory</t>
  </si>
  <si>
    <t>Source: Moneycontrol</t>
  </si>
  <si>
    <t>Gearing Ratio</t>
  </si>
  <si>
    <t>Asset Cover</t>
  </si>
  <si>
    <t>Asset Gearing</t>
  </si>
  <si>
    <t>Shareholders equity ratio</t>
  </si>
  <si>
    <t xml:space="preserve">Interest </t>
  </si>
  <si>
    <t>Asset - Cl</t>
  </si>
  <si>
    <t>Debt</t>
  </si>
  <si>
    <t>Capital employed</t>
  </si>
  <si>
    <t>-</t>
  </si>
  <si>
    <t>Shareholders Ratio</t>
  </si>
  <si>
    <t>EPS</t>
  </si>
  <si>
    <t>P/E</t>
  </si>
  <si>
    <t>Dividend yield</t>
  </si>
  <si>
    <t>Dividend cover</t>
  </si>
  <si>
    <t>Payout Ratio</t>
  </si>
  <si>
    <t>NAV</t>
  </si>
  <si>
    <t>Dividend per share</t>
  </si>
  <si>
    <t xml:space="preserve">market price </t>
  </si>
  <si>
    <t>No.of shares</t>
  </si>
  <si>
    <t>ROE USING DUPONTS</t>
  </si>
  <si>
    <t>Profit Margins</t>
  </si>
  <si>
    <t>Leverage Factor</t>
  </si>
  <si>
    <t>Total Asset</t>
  </si>
  <si>
    <t>equity</t>
  </si>
  <si>
    <t>Overview of company : The company seemed to have grew in the past 10 years with its ratios have improved and strengthened.The company has taken gearing recently and it seen with reduction in net profit margin.Its important ratios remained constant with shareholders ratio improving.What is worth noting is that pre covid there seemed to have been some change within the company as the ratios seem disturbed for that period of 18-19.Overall the liquidity is maintained and the margins which are great and the company might be currently experiencing benefits of gearing</t>
  </si>
  <si>
    <t>Formulas Used:</t>
  </si>
  <si>
    <t>NET PROFIT MARGIN=</t>
  </si>
  <si>
    <t>NET PROFIT/REVENUE</t>
  </si>
  <si>
    <t>(Np is profit after tax)</t>
  </si>
  <si>
    <t>MAHINDRA &amp; MAHINDRA FINANCIAL SERVICE Ltd.</t>
  </si>
  <si>
    <t>YEAR</t>
  </si>
  <si>
    <t>LIQUIDITY RATIOS</t>
  </si>
  <si>
    <t>PROFITABILITY RATIOS</t>
  </si>
  <si>
    <t>INVESTOR'S RATIO</t>
  </si>
  <si>
    <t>GEARING RATIOS</t>
  </si>
  <si>
    <t>ROE USING DUPONT</t>
  </si>
  <si>
    <t>2011-2012</t>
  </si>
  <si>
    <t>2012-2013</t>
  </si>
  <si>
    <t>2013-2014</t>
  </si>
  <si>
    <t>2014-2015</t>
  </si>
  <si>
    <t>2015-2016</t>
  </si>
  <si>
    <t>2016-2017</t>
  </si>
  <si>
    <t>2017-2018</t>
  </si>
  <si>
    <t>2018-2019</t>
  </si>
  <si>
    <t>2019-2020</t>
  </si>
  <si>
    <t>2020-2021</t>
  </si>
  <si>
    <t>1. CURRENT RATIO</t>
  </si>
  <si>
    <t>CURRENT ASSETS</t>
  </si>
  <si>
    <t>CURRENT LIABILITIES</t>
  </si>
  <si>
    <t>CURRENT RATIO</t>
  </si>
  <si>
    <t>2. QUICK RATIO</t>
  </si>
  <si>
    <t>INVENTORIES</t>
  </si>
  <si>
    <t>QUICK RATIO</t>
  </si>
  <si>
    <t>1. ROCE</t>
  </si>
  <si>
    <t>LONG DEBT</t>
  </si>
  <si>
    <t>SH CAP</t>
  </si>
  <si>
    <t>RES</t>
  </si>
  <si>
    <t>PBT</t>
  </si>
  <si>
    <t>FINANCE COSTS</t>
  </si>
  <si>
    <t>TOTAL ASSET</t>
  </si>
  <si>
    <t>2. ASSET UTILISATION</t>
  </si>
  <si>
    <t>REVENUE</t>
  </si>
  <si>
    <t>3. PROFIT MARGIN</t>
  </si>
  <si>
    <t>4. GROSS PROFIT MARGIN</t>
  </si>
  <si>
    <t>GROSS PROFIT</t>
  </si>
  <si>
    <t>1. EPS</t>
  </si>
  <si>
    <t>EARNINGS</t>
  </si>
  <si>
    <t>NO. OF SHARES</t>
  </si>
  <si>
    <t>2. PRICE EARNINGS</t>
  </si>
  <si>
    <t>MARKET SHARE PRICE</t>
  </si>
  <si>
    <t>3. DIVIDEND YIELD CALCULATION</t>
  </si>
  <si>
    <t>DIVIDEND PER SHARE</t>
  </si>
  <si>
    <t>DIVIDEND YIELD</t>
  </si>
  <si>
    <t>4. DIVIDEND COVER</t>
  </si>
  <si>
    <t>NA</t>
  </si>
  <si>
    <t>5. PAYOUT RATIO</t>
  </si>
  <si>
    <t>6. NET ASSET VALUE PER SHARE</t>
  </si>
  <si>
    <t>ORDINARY SH EQUITY</t>
  </si>
  <si>
    <t>INTANGIBLE ASSET</t>
  </si>
  <si>
    <t>NET ASSET VALUE PER SHARE</t>
  </si>
  <si>
    <t>1. ASSET GEARING</t>
  </si>
  <si>
    <t>TOTAL DEBT</t>
  </si>
  <si>
    <t>DEBT</t>
  </si>
  <si>
    <t>EQUITY</t>
  </si>
  <si>
    <t>ASSET GEARING</t>
  </si>
  <si>
    <t>LONG TE BORR</t>
  </si>
  <si>
    <t>LONG TE PROV</t>
  </si>
  <si>
    <t>2. INCOME GEARING</t>
  </si>
  <si>
    <t>INT ON BORR</t>
  </si>
  <si>
    <t>SHAREHOLDER EQUITY RATIO</t>
  </si>
  <si>
    <t xml:space="preserve">SHAREHOLDER EQUITY </t>
  </si>
  <si>
    <t>ASSET TURNOVER</t>
  </si>
  <si>
    <t>PROFIT MARGIN</t>
  </si>
  <si>
    <t>FINANCIAL LEVERAGE</t>
  </si>
  <si>
    <t>Business Finance - 2 Project</t>
  </si>
  <si>
    <t>Group 9 - (41-45)</t>
  </si>
  <si>
    <t xml:space="preserve">Roll no </t>
  </si>
  <si>
    <t>Name</t>
  </si>
  <si>
    <t>Tisha Kothari</t>
  </si>
  <si>
    <t>Suhani Kulkarni</t>
  </si>
  <si>
    <t>Sarthak Maloo</t>
  </si>
  <si>
    <t>Sahil Maniyar</t>
  </si>
  <si>
    <t>Amalu Manu</t>
  </si>
  <si>
    <t>Company Name</t>
  </si>
  <si>
    <t>Bajaj Finance Limited</t>
  </si>
  <si>
    <t>Muthoot Finance Limited</t>
  </si>
  <si>
    <t>Cholamandalam Investment  and  Finance Company Ltd</t>
  </si>
  <si>
    <t>Mahinda &amp; Mahindra Financial Service Ltd</t>
  </si>
  <si>
    <t>India Infoline Finance Limited</t>
  </si>
  <si>
    <t>RETURN ON CAPITAL EMPLOYED</t>
  </si>
  <si>
    <t>ASSET UTILISATION</t>
  </si>
  <si>
    <t>GROSS PROFIT MARGIN</t>
  </si>
  <si>
    <t>EARNINGS PER SHARE</t>
  </si>
  <si>
    <t>PRICE EARNINGS</t>
  </si>
  <si>
    <t>DIVIDEND COVER</t>
  </si>
  <si>
    <t>INCOME GEARING</t>
  </si>
  <si>
    <t>PAYOUT RATIO</t>
  </si>
  <si>
    <t>CHOLAMANDALAM INVESTMENT AND FINANCE COMPANY</t>
  </si>
  <si>
    <t>WORKINGS</t>
  </si>
  <si>
    <t>Financial Year</t>
  </si>
  <si>
    <t>FY 2012</t>
  </si>
  <si>
    <t>FY 2013</t>
  </si>
  <si>
    <t>FY 2014</t>
  </si>
  <si>
    <t>FY 2015</t>
  </si>
  <si>
    <t>FY 2016</t>
  </si>
  <si>
    <t>FY 2017</t>
  </si>
  <si>
    <t>FY 2018</t>
  </si>
  <si>
    <t>FY 2019</t>
  </si>
  <si>
    <t>FY 2020</t>
  </si>
  <si>
    <t>FY 2021</t>
  </si>
  <si>
    <t>Overhere the quick ratio and current ratio are equal this is because the company do not hold any inventory</t>
  </si>
  <si>
    <t>ASSET UTILISATION RATIO</t>
  </si>
  <si>
    <t>The quick ratio is an indicator of a company’s short-term liquidity position and measures a company’s ability to meet its short-term obligations with its most liquid assets</t>
  </si>
  <si>
    <t>PAYOUT RATIO'</t>
  </si>
  <si>
    <t>Total Equity</t>
  </si>
  <si>
    <t>Profitability ratios are a class of financial metrics that are used to assess a business's ability to generate earnings relative to its revenue, operating costs, balance sheet assets, or shareholders' equity over time, using data from a specific point in time.</t>
  </si>
  <si>
    <t>INOME GEARING</t>
  </si>
  <si>
    <t>Investor ratios are the financial ratios that the investors use in order to evaluate the company’s ability to generate the return for their investment. In general, investors usually want to know which one is a good company to invest their money in, in accordance with their risk appetites.</t>
  </si>
  <si>
    <t>NET INCOME</t>
  </si>
  <si>
    <t>DuPont Analysis is a framework used to break apart the underlying components of the return on equity (ROE) metric to determine the strengths and weaknesses of a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</si>
</sst>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0.000"/>
    <numFmt numFmtId="166" formatCode="0.000%"/>
    <numFmt numFmtId="167" formatCode="_ * #,##0_ ;_ * \-#,##0_ ;_ * &quot;-&quot;??_ ;_ @_ "/>
    <numFmt numFmtId="168" formatCode="0.0000%"/>
  </numFmts>
  <fonts count="60"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4"/>
      <color theme="1"/>
      <name val="Calibri"/>
      <family val="2"/>
      <scheme val="minor"/>
    </font>
    <font>
      <sz val="12"/>
      <color theme="1"/>
      <name val="Georgia"/>
      <family val="1"/>
    </font>
    <font>
      <sz val="11"/>
      <color theme="1"/>
      <name val="Georgia"/>
      <family val="1"/>
    </font>
    <font>
      <u/>
      <sz val="36"/>
      <color theme="1"/>
      <name val="Times New Roman"/>
      <family val="1"/>
    </font>
    <font>
      <u val="double"/>
      <sz val="20"/>
      <color theme="1"/>
      <name val="Calibri"/>
      <family val="2"/>
      <scheme val="minor"/>
    </font>
    <font>
      <sz val="17"/>
      <color theme="1"/>
      <name val="Calibri"/>
      <family val="2"/>
      <scheme val="minor"/>
    </font>
    <font>
      <sz val="15"/>
      <color theme="1"/>
      <name val="Calibri"/>
      <family val="2"/>
      <scheme val="minor"/>
    </font>
    <font>
      <b/>
      <sz val="15"/>
      <color theme="1"/>
      <name val="Calibri"/>
      <family val="2"/>
      <scheme val="minor"/>
    </font>
    <font>
      <sz val="15"/>
      <color rgb="FF22222F"/>
      <name val="Arial"/>
      <family val="2"/>
    </font>
    <font>
      <u val="double"/>
      <sz val="18"/>
      <color theme="1"/>
      <name val="Calibri"/>
      <family val="2"/>
      <scheme val="minor"/>
    </font>
    <font>
      <sz val="12"/>
      <color theme="1"/>
      <name val="Calibri"/>
      <family val="2"/>
      <scheme val="minor"/>
    </font>
    <font>
      <b/>
      <sz val="12"/>
      <color theme="1"/>
      <name val="Calibri"/>
      <family val="2"/>
      <scheme val="minor"/>
    </font>
    <font>
      <sz val="12"/>
      <color rgb="FF22222F"/>
      <name val="Arial"/>
      <family val="2"/>
    </font>
    <font>
      <b/>
      <sz val="15"/>
      <color rgb="FF22222F"/>
      <name val="Arial"/>
      <family val="2"/>
    </font>
    <font>
      <sz val="11"/>
      <color rgb="FF22222F"/>
      <name val="Arial"/>
      <family val="2"/>
    </font>
    <font>
      <sz val="13"/>
      <color theme="1"/>
      <name val="Calibri"/>
      <family val="2"/>
      <scheme val="minor"/>
    </font>
    <font>
      <sz val="13"/>
      <color rgb="FF22222F"/>
      <name val="Arial"/>
      <family val="2"/>
    </font>
    <font>
      <sz val="15"/>
      <color rgb="FF000000"/>
      <name val="Georgia"/>
      <family val="1"/>
    </font>
    <font>
      <sz val="15"/>
      <color rgb="FF22222F"/>
      <name val="Georgia"/>
      <family val="1"/>
    </font>
    <font>
      <sz val="15"/>
      <color theme="1"/>
      <name val="Arial"/>
      <family val="2"/>
    </font>
    <font>
      <sz val="15"/>
      <color rgb="FF22222F"/>
      <name val="Calibri"/>
      <family val="2"/>
      <scheme val="minor"/>
    </font>
    <font>
      <u/>
      <sz val="20"/>
      <color theme="1"/>
      <name val="Calibri"/>
      <family val="2"/>
      <scheme val="minor"/>
    </font>
    <font>
      <sz val="20"/>
      <color theme="1"/>
      <name val="Calibri"/>
      <family val="2"/>
      <scheme val="minor"/>
    </font>
    <font>
      <sz val="20"/>
      <color rgb="FF22222F"/>
      <name val="Arial"/>
      <family val="2"/>
    </font>
    <font>
      <b/>
      <sz val="12"/>
      <color indexed="81"/>
      <name val="Tahoma"/>
      <family val="2"/>
    </font>
    <font>
      <sz val="12"/>
      <color indexed="81"/>
      <name val="Tahoma"/>
      <family val="2"/>
    </font>
    <font>
      <sz val="14"/>
      <name val="Calibri"/>
      <family val="2"/>
      <scheme val="minor"/>
    </font>
    <font>
      <b/>
      <sz val="11"/>
      <color rgb="FF22222F"/>
      <name val="Calibri"/>
      <family val="2"/>
      <scheme val="minor"/>
    </font>
    <font>
      <b/>
      <sz val="11"/>
      <color rgb="FF333333"/>
      <name val="Calibri"/>
      <family val="2"/>
      <scheme val="minor"/>
    </font>
    <font>
      <sz val="14"/>
      <color theme="1"/>
      <name val="Calibri"/>
      <family val="2"/>
      <scheme val="minor"/>
    </font>
    <font>
      <b/>
      <sz val="11"/>
      <color rgb="FF000000"/>
      <name val="Calibri"/>
      <family val="2"/>
      <scheme val="minor"/>
    </font>
    <font>
      <b/>
      <sz val="11"/>
      <name val="Calibri"/>
      <family val="2"/>
      <scheme val="minor"/>
    </font>
    <font>
      <sz val="11"/>
      <color rgb="FF000000"/>
      <name val="Georgia"/>
      <family val="1"/>
    </font>
    <font>
      <b/>
      <sz val="20"/>
      <color theme="1"/>
      <name val="Times New Roman"/>
      <family val="1"/>
    </font>
    <font>
      <b/>
      <sz val="14"/>
      <color theme="1"/>
      <name val="Times New Roman"/>
      <family val="1"/>
    </font>
    <font>
      <sz val="11"/>
      <color theme="1"/>
      <name val="Times New Roman"/>
      <family val="1"/>
    </font>
    <font>
      <b/>
      <sz val="11"/>
      <color theme="1"/>
      <name val="Times New Roman"/>
      <family val="1"/>
    </font>
    <font>
      <b/>
      <sz val="8"/>
      <color rgb="FF333333"/>
      <name val="Times New Roman"/>
      <family val="1"/>
    </font>
    <font>
      <sz val="8"/>
      <color rgb="FF333333"/>
      <name val="Times New Roman"/>
      <family val="1"/>
    </font>
    <font>
      <b/>
      <sz val="16"/>
      <color theme="1"/>
      <name val="Times New Roman"/>
      <family val="1"/>
    </font>
    <font>
      <sz val="8"/>
      <color rgb="FF232A31"/>
      <name val="Times New Roman"/>
      <family val="1"/>
    </font>
    <font>
      <b/>
      <sz val="18"/>
      <color theme="1"/>
      <name val="Times New Roman"/>
      <family val="1"/>
    </font>
    <font>
      <b/>
      <u/>
      <sz val="30"/>
      <color theme="1"/>
      <name val="Arial"/>
      <family val="2"/>
    </font>
    <font>
      <sz val="9"/>
      <color indexed="81"/>
      <name val="Tahoma"/>
      <family val="2"/>
    </font>
    <font>
      <b/>
      <sz val="24"/>
      <color theme="1"/>
      <name val="Times New Roman"/>
      <family val="1"/>
    </font>
    <font>
      <b/>
      <sz val="12"/>
      <color rgb="FF2F363F"/>
      <name val="Times New Roman"/>
      <family val="1"/>
    </font>
    <font>
      <sz val="9"/>
      <color theme="1"/>
      <name val="Times New Roman"/>
      <family val="1"/>
    </font>
    <font>
      <b/>
      <sz val="10"/>
      <color theme="1"/>
      <name val="Times New Roman"/>
      <family val="1"/>
    </font>
    <font>
      <b/>
      <sz val="9"/>
      <color rgb="FF2F363F"/>
      <name val="Times New Roman"/>
      <family val="1"/>
    </font>
    <font>
      <b/>
      <sz val="12"/>
      <color theme="1"/>
      <name val="Times New Roman"/>
      <family val="1"/>
    </font>
    <font>
      <sz val="10"/>
      <color theme="1"/>
      <name val="Times New Roman"/>
      <family val="1"/>
    </font>
    <font>
      <b/>
      <sz val="9"/>
      <color theme="1"/>
      <name val="Times New Roman"/>
      <family val="1"/>
    </font>
    <font>
      <sz val="12"/>
      <color theme="1"/>
      <name val="Times New Roman"/>
      <family val="1"/>
    </font>
    <font>
      <sz val="9"/>
      <color rgb="FF333333"/>
      <name val="Times New Roman"/>
      <family val="1"/>
    </font>
    <font>
      <b/>
      <sz val="12"/>
      <color rgb="FF333333"/>
      <name val="Times New Roman"/>
      <family val="1"/>
    </font>
    <font>
      <b/>
      <sz val="12"/>
      <color rgb="FF3A3A3A"/>
      <name val="Times New Roman"/>
      <family val="1"/>
    </font>
  </fonts>
  <fills count="15">
    <fill>
      <patternFill patternType="none"/>
    </fill>
    <fill>
      <patternFill patternType="gray125"/>
    </fill>
    <fill>
      <patternFill patternType="solid">
        <fgColor rgb="FF99CCFF"/>
        <bgColor indexed="64"/>
      </patternFill>
    </fill>
    <fill>
      <patternFill patternType="solid">
        <fgColor theme="8" tint="0.79998168889431442"/>
        <bgColor indexed="64"/>
      </patternFill>
    </fill>
    <fill>
      <patternFill patternType="solid">
        <fgColor rgb="FFFFFFFF"/>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6F8FB"/>
        <bgColor indexed="64"/>
      </patternFill>
    </fill>
    <fill>
      <patternFill patternType="solid">
        <fgColor rgb="FF92D050"/>
        <bgColor indexed="64"/>
      </patternFill>
    </fill>
    <fill>
      <patternFill patternType="solid">
        <fgColor rgb="FFCCFF99"/>
        <bgColor indexed="64"/>
      </patternFill>
    </fill>
    <fill>
      <patternFill patternType="solid">
        <fgColor rgb="FFCCECFF"/>
        <bgColor indexed="64"/>
      </patternFill>
    </fill>
    <fill>
      <patternFill patternType="solid">
        <fgColor rgb="FFCCFFFF"/>
        <bgColor indexed="64"/>
      </patternFill>
    </fill>
    <fill>
      <patternFill patternType="solid">
        <fgColor theme="0" tint="-4.9989318521683403E-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rgb="FFD1D1D1"/>
      </top>
      <bottom style="medium">
        <color rgb="FFE0E0E0"/>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63">
    <xf numFmtId="0" fontId="0" fillId="0" borderId="0" xfId="0"/>
    <xf numFmtId="0" fontId="3" fillId="0" borderId="0" xfId="0" applyFont="1" applyAlignment="1">
      <alignment horizontal="left" vertical="center" indent="5"/>
    </xf>
    <xf numFmtId="0" fontId="4" fillId="0" borderId="0" xfId="0" applyFont="1"/>
    <xf numFmtId="0" fontId="2" fillId="0" borderId="1" xfId="0" applyFont="1" applyBorder="1"/>
    <xf numFmtId="0" fontId="0" fillId="0" borderId="1" xfId="0" applyBorder="1"/>
    <xf numFmtId="43" fontId="0" fillId="0" borderId="1" xfId="1" applyFont="1" applyBorder="1"/>
    <xf numFmtId="9" fontId="0" fillId="0" borderId="1" xfId="2" applyFont="1" applyBorder="1"/>
    <xf numFmtId="0" fontId="5" fillId="0" borderId="1" xfId="0" applyFont="1" applyBorder="1"/>
    <xf numFmtId="1" fontId="0" fillId="0" borderId="1" xfId="0" applyNumberFormat="1" applyBorder="1"/>
    <xf numFmtId="0" fontId="6" fillId="0" borderId="1" xfId="0" applyFont="1" applyBorder="1"/>
    <xf numFmtId="2" fontId="6" fillId="0" borderId="1" xfId="0" applyNumberFormat="1" applyFont="1" applyBorder="1"/>
    <xf numFmtId="2" fontId="5" fillId="0" borderId="1" xfId="0" applyNumberFormat="1" applyFont="1" applyBorder="1"/>
    <xf numFmtId="10" fontId="5" fillId="0" borderId="1" xfId="2" applyNumberFormat="1" applyFont="1" applyBorder="1"/>
    <xf numFmtId="10" fontId="5" fillId="0" borderId="1" xfId="0" applyNumberFormat="1" applyFont="1" applyBorder="1"/>
    <xf numFmtId="165" fontId="5" fillId="0" borderId="1" xfId="0" applyNumberFormat="1" applyFont="1" applyBorder="1"/>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10" fillId="0" borderId="1" xfId="0" applyFont="1" applyBorder="1"/>
    <xf numFmtId="0" fontId="12" fillId="4" borderId="1" xfId="0" applyFont="1" applyFill="1" applyBorder="1" applyAlignment="1">
      <alignment horizontal="right" vertical="center" wrapText="1" indent="1"/>
    </xf>
    <xf numFmtId="0" fontId="12" fillId="0" borderId="1" xfId="0" applyFont="1" applyBorder="1" applyAlignment="1">
      <alignment horizontal="right" vertical="center" wrapText="1" indent="1"/>
    </xf>
    <xf numFmtId="1" fontId="11" fillId="0" borderId="1" xfId="2" applyNumberFormat="1" applyFont="1" applyBorder="1" applyAlignment="1">
      <alignment horizontal="center"/>
    </xf>
    <xf numFmtId="0" fontId="11" fillId="0" borderId="1" xfId="0" applyFont="1" applyBorder="1" applyAlignment="1">
      <alignment horizontal="center"/>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3" fontId="16"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xf>
    <xf numFmtId="3" fontId="12" fillId="0" borderId="1" xfId="0" applyNumberFormat="1" applyFont="1" applyBorder="1" applyAlignment="1">
      <alignment horizontal="center" vertical="center" wrapText="1"/>
    </xf>
    <xf numFmtId="10" fontId="17" fillId="0" borderId="1" xfId="0" applyNumberFormat="1" applyFont="1" applyBorder="1" applyAlignment="1">
      <alignment horizontal="center" vertical="center" wrapText="1"/>
    </xf>
    <xf numFmtId="3" fontId="18" fillId="0" borderId="0" xfId="0" applyNumberFormat="1" applyFont="1" applyAlignment="1">
      <alignment horizontal="right" vertical="center" wrapText="1" indent="1"/>
    </xf>
    <xf numFmtId="3" fontId="12" fillId="4" borderId="1" xfId="0" applyNumberFormat="1" applyFont="1" applyFill="1" applyBorder="1" applyAlignment="1">
      <alignment horizontal="right" vertical="center" wrapText="1" indent="1"/>
    </xf>
    <xf numFmtId="10" fontId="17" fillId="0" borderId="1" xfId="0" applyNumberFormat="1" applyFont="1" applyBorder="1" applyAlignment="1">
      <alignment horizontal="right" vertical="center" wrapText="1" indent="1"/>
    </xf>
    <xf numFmtId="10" fontId="11" fillId="0" borderId="1" xfId="2" applyNumberFormat="1" applyFont="1" applyBorder="1"/>
    <xf numFmtId="3" fontId="10" fillId="0" borderId="1" xfId="0" applyNumberFormat="1" applyFont="1" applyBorder="1"/>
    <xf numFmtId="0" fontId="11" fillId="0" borderId="0" xfId="0" applyFont="1" applyAlignment="1">
      <alignment horizontal="center" vertical="center"/>
    </xf>
    <xf numFmtId="0" fontId="10"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11" fillId="0" borderId="1" xfId="0" applyFont="1" applyBorder="1" applyAlignment="1">
      <alignment horizontal="center" vertical="center"/>
    </xf>
    <xf numFmtId="3" fontId="12" fillId="4" borderId="1" xfId="0" applyNumberFormat="1" applyFont="1" applyFill="1" applyBorder="1" applyAlignment="1">
      <alignment horizontal="center" vertical="center" wrapText="1"/>
    </xf>
    <xf numFmtId="166" fontId="11" fillId="0" borderId="1" xfId="2" applyNumberFormat="1" applyFont="1" applyBorder="1" applyAlignment="1">
      <alignment horizontal="center" vertical="center"/>
    </xf>
    <xf numFmtId="10" fontId="11" fillId="0" borderId="1" xfId="2" applyNumberFormat="1" applyFont="1" applyBorder="1" applyAlignment="1">
      <alignment horizontal="center" vertical="center"/>
    </xf>
    <xf numFmtId="3" fontId="18" fillId="4" borderId="0" xfId="0" applyNumberFormat="1" applyFont="1" applyFill="1" applyAlignment="1">
      <alignment horizontal="right" vertical="center" wrapText="1" indent="1"/>
    </xf>
    <xf numFmtId="0" fontId="18" fillId="4" borderId="0" xfId="0" applyFont="1" applyFill="1" applyAlignment="1">
      <alignment horizontal="right" vertical="center" wrapText="1" indent="1"/>
    </xf>
    <xf numFmtId="0" fontId="13" fillId="0" borderId="0" xfId="0" applyFont="1" applyAlignment="1">
      <alignment horizontal="center" vertical="center"/>
    </xf>
    <xf numFmtId="0" fontId="18" fillId="0" borderId="0" xfId="0" applyFont="1" applyAlignment="1">
      <alignment horizontal="right" vertical="center" wrapText="1" indent="1"/>
    </xf>
    <xf numFmtId="0" fontId="19" fillId="0" borderId="1" xfId="0" applyFont="1" applyBorder="1"/>
    <xf numFmtId="0" fontId="12" fillId="4" borderId="1" xfId="0" applyFont="1" applyFill="1" applyBorder="1" applyAlignment="1">
      <alignment horizontal="center" vertical="center" wrapText="1"/>
    </xf>
    <xf numFmtId="0" fontId="15" fillId="0" borderId="0" xfId="0" applyFont="1" applyAlignment="1">
      <alignment horizontal="center" vertical="center"/>
    </xf>
    <xf numFmtId="3" fontId="20" fillId="0" borderId="1" xfId="0" applyNumberFormat="1" applyFont="1" applyBorder="1" applyAlignment="1">
      <alignment horizontal="right" vertical="center" wrapText="1" indent="1"/>
    </xf>
    <xf numFmtId="3" fontId="19" fillId="0" borderId="1" xfId="0" applyNumberFormat="1" applyFont="1" applyBorder="1"/>
    <xf numFmtId="9" fontId="11" fillId="0" borderId="1" xfId="2" applyFont="1" applyFill="1" applyBorder="1"/>
    <xf numFmtId="10" fontId="11" fillId="0" borderId="1" xfId="0" applyNumberFormat="1" applyFont="1" applyBorder="1" applyAlignment="1">
      <alignment horizontal="center" vertical="center"/>
    </xf>
    <xf numFmtId="1" fontId="11" fillId="0" borderId="1" xfId="0" applyNumberFormat="1" applyFont="1" applyBorder="1" applyAlignment="1">
      <alignment horizontal="center" vertical="center"/>
    </xf>
    <xf numFmtId="2" fontId="11" fillId="0" borderId="1" xfId="0" applyNumberFormat="1" applyFont="1" applyBorder="1" applyAlignment="1">
      <alignment horizontal="center" vertical="center"/>
    </xf>
    <xf numFmtId="0" fontId="0" fillId="0" borderId="0" xfId="0" applyAlignment="1">
      <alignment horizontal="center" vertical="center"/>
    </xf>
    <xf numFmtId="0" fontId="12" fillId="0" borderId="1" xfId="0" applyFont="1" applyBorder="1" applyAlignment="1">
      <alignment horizontal="center" vertical="center" wrapText="1"/>
    </xf>
    <xf numFmtId="1" fontId="12"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2" fontId="21" fillId="0" borderId="1" xfId="0" applyNumberFormat="1" applyFont="1" applyBorder="1" applyAlignment="1">
      <alignment horizontal="center" vertical="center"/>
    </xf>
    <xf numFmtId="2" fontId="12"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xf>
    <xf numFmtId="2" fontId="22" fillId="0" borderId="1" xfId="0" applyNumberFormat="1" applyFont="1" applyBorder="1" applyAlignment="1">
      <alignment horizontal="center" vertical="center" wrapText="1"/>
    </xf>
    <xf numFmtId="2" fontId="23" fillId="0" borderId="1" xfId="0" applyNumberFormat="1" applyFont="1" applyBorder="1" applyAlignment="1">
      <alignment horizontal="center" vertical="center"/>
    </xf>
    <xf numFmtId="2" fontId="10" fillId="0" borderId="1" xfId="0" applyNumberFormat="1" applyFont="1" applyBorder="1" applyAlignment="1">
      <alignment horizontal="center" vertical="center"/>
    </xf>
    <xf numFmtId="10" fontId="10" fillId="0" borderId="1" xfId="0" applyNumberFormat="1" applyFont="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3" fontId="10" fillId="0" borderId="1" xfId="0" applyNumberFormat="1" applyFont="1" applyBorder="1" applyAlignment="1">
      <alignment horizontal="center" vertical="center"/>
    </xf>
    <xf numFmtId="1" fontId="24" fillId="0" borderId="1" xfId="0" applyNumberFormat="1" applyFont="1" applyBorder="1" applyAlignment="1">
      <alignment horizontal="center" vertical="center" wrapText="1"/>
    </xf>
    <xf numFmtId="3" fontId="17" fillId="0" borderId="1" xfId="0" applyNumberFormat="1" applyFont="1" applyBorder="1" applyAlignment="1">
      <alignment horizontal="center" vertical="center" wrapText="1"/>
    </xf>
    <xf numFmtId="0" fontId="8" fillId="0" borderId="0" xfId="0" applyFont="1" applyAlignment="1">
      <alignment horizontal="center" vertical="center"/>
    </xf>
    <xf numFmtId="0" fontId="25" fillId="2" borderId="1" xfId="0" applyFont="1" applyFill="1" applyBorder="1"/>
    <xf numFmtId="0" fontId="26" fillId="3" borderId="1" xfId="0" applyFont="1" applyFill="1" applyBorder="1" applyAlignment="1">
      <alignment horizontal="center" vertical="center"/>
    </xf>
    <xf numFmtId="0" fontId="27"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2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6" fillId="0" borderId="0" xfId="0" applyFont="1"/>
    <xf numFmtId="0" fontId="26" fillId="0" borderId="1" xfId="0" applyFont="1" applyBorder="1"/>
    <xf numFmtId="0" fontId="3" fillId="0" borderId="1" xfId="0" applyFont="1" applyBorder="1"/>
    <xf numFmtId="3" fontId="27" fillId="4" borderId="1" xfId="0" applyNumberFormat="1" applyFont="1" applyFill="1" applyBorder="1" applyAlignment="1">
      <alignment horizontal="right" vertical="center" wrapText="1" indent="1"/>
    </xf>
    <xf numFmtId="10" fontId="3" fillId="0" borderId="1" xfId="2" applyNumberFormat="1" applyFont="1" applyBorder="1"/>
    <xf numFmtId="3" fontId="12" fillId="3" borderId="1" xfId="0" applyNumberFormat="1" applyFont="1" applyFill="1" applyBorder="1" applyAlignment="1">
      <alignment horizontal="center" vertical="center" wrapText="1"/>
    </xf>
    <xf numFmtId="3" fontId="17" fillId="3"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9" fillId="0" borderId="1" xfId="0" applyFont="1" applyBorder="1"/>
    <xf numFmtId="3" fontId="9" fillId="0" borderId="1" xfId="0" applyNumberFormat="1" applyFont="1" applyBorder="1"/>
    <xf numFmtId="10" fontId="9" fillId="0" borderId="1" xfId="2" applyNumberFormat="1" applyFont="1" applyBorder="1"/>
    <xf numFmtId="10" fontId="9" fillId="0" borderId="1" xfId="0" applyNumberFormat="1" applyFont="1" applyBorder="1"/>
    <xf numFmtId="0" fontId="10" fillId="0" borderId="0" xfId="0" applyFont="1"/>
    <xf numFmtId="0" fontId="0" fillId="0" borderId="1" xfId="0" applyBorder="1" applyAlignment="1">
      <alignment horizontal="center"/>
    </xf>
    <xf numFmtId="0" fontId="18" fillId="0" borderId="1" xfId="0" applyFont="1" applyBorder="1" applyAlignment="1">
      <alignment horizontal="right" vertical="center" wrapText="1" indent="1"/>
    </xf>
    <xf numFmtId="3" fontId="18" fillId="4" borderId="1" xfId="0" applyNumberFormat="1" applyFont="1" applyFill="1" applyBorder="1" applyAlignment="1">
      <alignment horizontal="right" vertical="center" wrapText="1" indent="1"/>
    </xf>
    <xf numFmtId="0" fontId="18" fillId="4" borderId="1" xfId="0" applyFont="1" applyFill="1" applyBorder="1" applyAlignment="1">
      <alignment horizontal="right" vertical="center" wrapText="1" indent="1"/>
    </xf>
    <xf numFmtId="0" fontId="18" fillId="0" borderId="1" xfId="0" applyFont="1" applyBorder="1"/>
    <xf numFmtId="2" fontId="0" fillId="0" borderId="1" xfId="0" applyNumberFormat="1" applyBorder="1"/>
    <xf numFmtId="0" fontId="0" fillId="0" borderId="8" xfId="0" applyBorder="1"/>
    <xf numFmtId="0" fontId="0" fillId="0" borderId="0" xfId="0" applyAlignment="1">
      <alignment horizontal="center"/>
    </xf>
    <xf numFmtId="167" fontId="2" fillId="0" borderId="0" xfId="1" applyNumberFormat="1" applyFont="1" applyBorder="1"/>
    <xf numFmtId="1" fontId="2" fillId="0" borderId="0" xfId="0" applyNumberFormat="1" applyFont="1"/>
    <xf numFmtId="167" fontId="2" fillId="0" borderId="0" xfId="0" applyNumberFormat="1" applyFont="1"/>
    <xf numFmtId="167" fontId="31" fillId="0" borderId="0" xfId="0" applyNumberFormat="1" applyFont="1"/>
    <xf numFmtId="1" fontId="32" fillId="0" borderId="0" xfId="0" applyNumberFormat="1" applyFont="1"/>
    <xf numFmtId="0" fontId="0" fillId="6" borderId="5" xfId="0" applyFill="1" applyBorder="1"/>
    <xf numFmtId="0" fontId="0" fillId="0" borderId="16" xfId="0" applyBorder="1"/>
    <xf numFmtId="0" fontId="0" fillId="0" borderId="15" xfId="0" applyBorder="1"/>
    <xf numFmtId="0" fontId="0" fillId="0" borderId="7" xfId="0" applyBorder="1"/>
    <xf numFmtId="2" fontId="0" fillId="0" borderId="17" xfId="0" applyNumberFormat="1" applyBorder="1"/>
    <xf numFmtId="0" fontId="2" fillId="0" borderId="0" xfId="0" applyFont="1"/>
    <xf numFmtId="2" fontId="0" fillId="0" borderId="18" xfId="0" applyNumberFormat="1" applyBorder="1"/>
    <xf numFmtId="0" fontId="0" fillId="6" borderId="1" xfId="0" applyFill="1" applyBorder="1"/>
    <xf numFmtId="164" fontId="0" fillId="0" borderId="7" xfId="0" applyNumberFormat="1" applyBorder="1"/>
    <xf numFmtId="0" fontId="0" fillId="0" borderId="10" xfId="0" applyBorder="1"/>
    <xf numFmtId="2" fontId="0" fillId="0" borderId="7" xfId="0" applyNumberFormat="1" applyBorder="1"/>
    <xf numFmtId="0" fontId="0" fillId="0" borderId="6" xfId="0" applyBorder="1"/>
    <xf numFmtId="167" fontId="2" fillId="0" borderId="0" xfId="1" applyNumberFormat="1" applyFont="1" applyBorder="1" applyAlignment="1">
      <alignment horizontal="center"/>
    </xf>
    <xf numFmtId="164" fontId="0" fillId="0" borderId="17" xfId="0" applyNumberFormat="1" applyBorder="1"/>
    <xf numFmtId="164" fontId="0" fillId="0" borderId="18" xfId="0" applyNumberFormat="1" applyBorder="1"/>
    <xf numFmtId="0" fontId="0" fillId="0" borderId="14" xfId="0" applyBorder="1"/>
    <xf numFmtId="0" fontId="0" fillId="0" borderId="13" xfId="0" applyBorder="1"/>
    <xf numFmtId="0" fontId="0" fillId="6" borderId="18" xfId="0" applyFill="1" applyBorder="1"/>
    <xf numFmtId="43" fontId="1" fillId="0" borderId="7" xfId="1" applyFont="1" applyBorder="1"/>
    <xf numFmtId="10" fontId="0" fillId="0" borderId="7" xfId="2" applyNumberFormat="1" applyFont="1" applyBorder="1"/>
    <xf numFmtId="10" fontId="0" fillId="0" borderId="7" xfId="0" applyNumberFormat="1" applyBorder="1"/>
    <xf numFmtId="167" fontId="0" fillId="0" borderId="7" xfId="0" applyNumberFormat="1" applyBorder="1"/>
    <xf numFmtId="0" fontId="2" fillId="0" borderId="0" xfId="0" applyFont="1" applyAlignment="1">
      <alignment horizontal="right"/>
    </xf>
    <xf numFmtId="43" fontId="1" fillId="0" borderId="17" xfId="1" applyFont="1" applyBorder="1"/>
    <xf numFmtId="10" fontId="0" fillId="0" borderId="17" xfId="2" applyNumberFormat="1" applyFont="1" applyBorder="1"/>
    <xf numFmtId="10" fontId="0" fillId="0" borderId="17" xfId="0" applyNumberFormat="1" applyBorder="1"/>
    <xf numFmtId="167" fontId="0" fillId="0" borderId="17" xfId="0" applyNumberFormat="1" applyBorder="1"/>
    <xf numFmtId="0" fontId="34" fillId="0" borderId="0" xfId="0" applyFont="1" applyAlignment="1">
      <alignment horizontal="right" vertical="center"/>
    </xf>
    <xf numFmtId="1" fontId="35" fillId="0" borderId="0" xfId="0" applyNumberFormat="1" applyFont="1" applyAlignment="1">
      <alignment horizontal="right" vertical="center"/>
    </xf>
    <xf numFmtId="0" fontId="36"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right" vertical="center"/>
    </xf>
    <xf numFmtId="43" fontId="1" fillId="0" borderId="18" xfId="1" applyFont="1" applyBorder="1"/>
    <xf numFmtId="10" fontId="0" fillId="0" borderId="18" xfId="2" applyNumberFormat="1" applyFont="1" applyBorder="1"/>
    <xf numFmtId="10" fontId="0" fillId="0" borderId="18" xfId="0" applyNumberFormat="1" applyBorder="1"/>
    <xf numFmtId="167" fontId="0" fillId="0" borderId="18" xfId="0" applyNumberFormat="1" applyBorder="1"/>
    <xf numFmtId="0" fontId="0" fillId="6" borderId="19" xfId="0" applyFill="1" applyBorder="1"/>
    <xf numFmtId="9" fontId="0" fillId="0" borderId="0" xfId="2" applyFont="1" applyBorder="1" applyAlignment="1"/>
    <xf numFmtId="9" fontId="0" fillId="0" borderId="20" xfId="2" applyFont="1" applyBorder="1"/>
    <xf numFmtId="1" fontId="2" fillId="0" borderId="11" xfId="0" applyNumberFormat="1" applyFont="1" applyBorder="1"/>
    <xf numFmtId="9" fontId="0" fillId="0" borderId="21" xfId="2" applyFont="1" applyBorder="1"/>
    <xf numFmtId="0" fontId="33" fillId="0" borderId="0" xfId="0" applyFont="1"/>
    <xf numFmtId="0" fontId="39" fillId="0" borderId="41"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0" xfId="0" applyFont="1" applyAlignment="1">
      <alignment horizontal="center" vertical="center"/>
    </xf>
    <xf numFmtId="0" fontId="39" fillId="8" borderId="42" xfId="0" applyFont="1" applyFill="1" applyBorder="1" applyAlignment="1">
      <alignment horizontal="center" vertical="center"/>
    </xf>
    <xf numFmtId="0" fontId="39" fillId="8" borderId="18" xfId="0" applyFont="1" applyFill="1" applyBorder="1" applyAlignment="1">
      <alignment horizontal="center" vertical="center"/>
    </xf>
    <xf numFmtId="0" fontId="39" fillId="0" borderId="12" xfId="0" applyFont="1" applyBorder="1" applyAlignment="1">
      <alignment horizontal="center" vertical="center"/>
    </xf>
    <xf numFmtId="0" fontId="39" fillId="0" borderId="43" xfId="0" applyFont="1" applyBorder="1" applyAlignment="1">
      <alignment horizontal="center" vertical="center"/>
    </xf>
    <xf numFmtId="0" fontId="39" fillId="8" borderId="44" xfId="0" applyFont="1" applyFill="1" applyBorder="1" applyAlignment="1">
      <alignment horizontal="center" vertical="center"/>
    </xf>
    <xf numFmtId="0" fontId="39" fillId="8" borderId="1" xfId="0" applyFont="1" applyFill="1" applyBorder="1" applyAlignment="1">
      <alignment horizontal="center" vertical="center"/>
    </xf>
    <xf numFmtId="0" fontId="39" fillId="0" borderId="5" xfId="0" applyFont="1" applyBorder="1" applyAlignment="1">
      <alignment horizontal="center" vertical="center"/>
    </xf>
    <xf numFmtId="0" fontId="39" fillId="0" borderId="45" xfId="0" applyFont="1" applyBorder="1" applyAlignment="1">
      <alignment horizontal="center" vertical="center"/>
    </xf>
    <xf numFmtId="0" fontId="39" fillId="0" borderId="27" xfId="0" applyFont="1" applyBorder="1" applyAlignment="1">
      <alignment horizontal="center" vertical="center"/>
    </xf>
    <xf numFmtId="0" fontId="39" fillId="0" borderId="29" xfId="0" applyFont="1" applyBorder="1" applyAlignment="1">
      <alignment horizontal="center" vertical="center"/>
    </xf>
    <xf numFmtId="0" fontId="39" fillId="0" borderId="28" xfId="0" applyFont="1" applyBorder="1" applyAlignment="1">
      <alignment horizontal="center" vertical="center"/>
    </xf>
    <xf numFmtId="0" fontId="39" fillId="8" borderId="46" xfId="0" applyFont="1" applyFill="1" applyBorder="1" applyAlignment="1">
      <alignment horizontal="center" vertical="center"/>
    </xf>
    <xf numFmtId="0" fontId="39" fillId="8" borderId="47" xfId="0" applyFont="1" applyFill="1" applyBorder="1" applyAlignment="1">
      <alignment horizontal="center" vertical="center"/>
    </xf>
    <xf numFmtId="0" fontId="39" fillId="0" borderId="48" xfId="0" applyFont="1" applyBorder="1" applyAlignment="1">
      <alignment horizontal="center" vertical="center"/>
    </xf>
    <xf numFmtId="0" fontId="40" fillId="7" borderId="40" xfId="0" applyFont="1" applyFill="1" applyBorder="1" applyAlignment="1">
      <alignment horizontal="center" vertical="center" wrapText="1"/>
    </xf>
    <xf numFmtId="4" fontId="41" fillId="0" borderId="41" xfId="0" applyNumberFormat="1" applyFont="1" applyBorder="1" applyAlignment="1">
      <alignment horizontal="center" vertical="center"/>
    </xf>
    <xf numFmtId="4" fontId="41" fillId="0" borderId="43" xfId="0" applyNumberFormat="1" applyFont="1" applyBorder="1" applyAlignment="1">
      <alignment horizontal="center" vertical="center"/>
    </xf>
    <xf numFmtId="0" fontId="41" fillId="0" borderId="0" xfId="0" applyFont="1" applyAlignment="1">
      <alignment horizontal="center" vertical="center"/>
    </xf>
    <xf numFmtId="4" fontId="42" fillId="0" borderId="0" xfId="0" applyNumberFormat="1" applyFont="1" applyAlignment="1">
      <alignment horizontal="center" vertical="center"/>
    </xf>
    <xf numFmtId="4" fontId="39" fillId="0" borderId="0" xfId="0" applyNumberFormat="1" applyFont="1" applyAlignment="1">
      <alignment horizontal="center" vertical="center"/>
    </xf>
    <xf numFmtId="4" fontId="41" fillId="4" borderId="43" xfId="0" applyNumberFormat="1" applyFont="1" applyFill="1" applyBorder="1" applyAlignment="1">
      <alignment horizontal="center" vertical="center" wrapText="1"/>
    </xf>
    <xf numFmtId="4" fontId="41" fillId="4" borderId="45" xfId="0" applyNumberFormat="1" applyFont="1" applyFill="1" applyBorder="1" applyAlignment="1">
      <alignment horizontal="center" vertical="center" wrapText="1"/>
    </xf>
    <xf numFmtId="4" fontId="41" fillId="0" borderId="45" xfId="0" applyNumberFormat="1" applyFont="1" applyBorder="1" applyAlignment="1">
      <alignment horizontal="center" vertical="center"/>
    </xf>
    <xf numFmtId="0" fontId="40" fillId="7" borderId="33" xfId="0" applyFont="1" applyFill="1" applyBorder="1" applyAlignment="1">
      <alignment horizontal="center" vertical="center" wrapText="1"/>
    </xf>
    <xf numFmtId="0" fontId="40" fillId="7" borderId="34" xfId="0" applyFont="1" applyFill="1" applyBorder="1" applyAlignment="1">
      <alignment horizontal="center" vertical="center" wrapText="1"/>
    </xf>
    <xf numFmtId="0" fontId="40" fillId="7" borderId="38" xfId="0" applyFont="1" applyFill="1" applyBorder="1" applyAlignment="1">
      <alignment horizontal="center" vertical="center" wrapText="1"/>
    </xf>
    <xf numFmtId="0" fontId="39" fillId="0" borderId="42" xfId="0" applyFont="1" applyBorder="1" applyAlignment="1">
      <alignment horizontal="center" vertical="center"/>
    </xf>
    <xf numFmtId="4" fontId="41" fillId="0" borderId="18" xfId="0" applyNumberFormat="1" applyFont="1" applyBorder="1" applyAlignment="1">
      <alignment horizontal="center" vertical="center"/>
    </xf>
    <xf numFmtId="0" fontId="39" fillId="0" borderId="18" xfId="0" applyFont="1" applyBorder="1" applyAlignment="1">
      <alignment horizontal="center" vertical="center"/>
    </xf>
    <xf numFmtId="0" fontId="39" fillId="0" borderId="49" xfId="0" applyFont="1" applyBorder="1" applyAlignment="1">
      <alignment horizontal="center" vertical="center"/>
    </xf>
    <xf numFmtId="0" fontId="39" fillId="0" borderId="44" xfId="0" applyFont="1" applyBorder="1" applyAlignment="1">
      <alignment horizontal="center" vertical="center"/>
    </xf>
    <xf numFmtId="4" fontId="41" fillId="0" borderId="1" xfId="0" applyNumberFormat="1" applyFont="1" applyBorder="1" applyAlignment="1">
      <alignment horizontal="center" vertical="center"/>
    </xf>
    <xf numFmtId="0" fontId="39" fillId="0" borderId="1" xfId="0" applyFont="1" applyBorder="1" applyAlignment="1">
      <alignment horizontal="center" vertical="center"/>
    </xf>
    <xf numFmtId="0" fontId="39" fillId="0" borderId="50" xfId="0" applyFont="1" applyBorder="1" applyAlignment="1">
      <alignment horizontal="center" vertical="center"/>
    </xf>
    <xf numFmtId="4" fontId="41" fillId="4" borderId="1" xfId="0" applyNumberFormat="1" applyFont="1" applyFill="1" applyBorder="1" applyAlignment="1">
      <alignment horizontal="center" vertical="center" wrapText="1"/>
    </xf>
    <xf numFmtId="0" fontId="39" fillId="0" borderId="46" xfId="0" applyFont="1" applyBorder="1" applyAlignment="1">
      <alignment horizontal="center" vertical="center"/>
    </xf>
    <xf numFmtId="4" fontId="41" fillId="4" borderId="47" xfId="0" applyNumberFormat="1" applyFont="1" applyFill="1" applyBorder="1" applyAlignment="1">
      <alignment horizontal="center" vertical="center" wrapText="1"/>
    </xf>
    <xf numFmtId="4" fontId="41" fillId="0" borderId="47" xfId="0" applyNumberFormat="1" applyFont="1" applyBorder="1" applyAlignment="1">
      <alignment horizontal="center" vertical="center"/>
    </xf>
    <xf numFmtId="0" fontId="39" fillId="0" borderId="47" xfId="0" applyFont="1" applyBorder="1" applyAlignment="1">
      <alignment horizontal="center" vertical="center"/>
    </xf>
    <xf numFmtId="0" fontId="39" fillId="0" borderId="51" xfId="0" applyFont="1" applyBorder="1" applyAlignment="1">
      <alignment horizontal="center" vertical="center"/>
    </xf>
    <xf numFmtId="0" fontId="40" fillId="0" borderId="0" xfId="0" applyFont="1" applyAlignment="1">
      <alignment horizontal="center" vertical="center"/>
    </xf>
    <xf numFmtId="0" fontId="40" fillId="7" borderId="33" xfId="0" applyFont="1" applyFill="1" applyBorder="1" applyAlignment="1">
      <alignment horizontal="center" vertical="center"/>
    </xf>
    <xf numFmtId="0" fontId="40" fillId="7" borderId="34" xfId="0" applyFont="1" applyFill="1" applyBorder="1" applyAlignment="1">
      <alignment horizontal="center" vertical="center"/>
    </xf>
    <xf numFmtId="0" fontId="40" fillId="7" borderId="38" xfId="0" applyFont="1" applyFill="1" applyBorder="1" applyAlignment="1">
      <alignment horizontal="center" vertical="center"/>
    </xf>
    <xf numFmtId="0" fontId="40" fillId="7" borderId="52" xfId="0" applyFont="1" applyFill="1" applyBorder="1" applyAlignment="1">
      <alignment horizontal="center" vertical="center" wrapText="1"/>
    </xf>
    <xf numFmtId="0" fontId="40" fillId="7" borderId="53" xfId="0" applyFont="1" applyFill="1" applyBorder="1" applyAlignment="1">
      <alignment horizontal="center" vertical="center" wrapText="1"/>
    </xf>
    <xf numFmtId="4" fontId="39" fillId="0" borderId="18" xfId="0" applyNumberFormat="1" applyFont="1" applyBorder="1" applyAlignment="1">
      <alignment horizontal="center" vertical="center"/>
    </xf>
    <xf numFmtId="0" fontId="41" fillId="9" borderId="18" xfId="0" applyFont="1" applyFill="1" applyBorder="1" applyAlignment="1">
      <alignment horizontal="center" vertical="center" wrapText="1"/>
    </xf>
    <xf numFmtId="4" fontId="41" fillId="9" borderId="18" xfId="0" applyNumberFormat="1" applyFont="1" applyFill="1" applyBorder="1" applyAlignment="1">
      <alignment horizontal="center" vertical="center" wrapText="1"/>
    </xf>
    <xf numFmtId="0" fontId="41" fillId="9" borderId="44" xfId="0" applyFont="1" applyFill="1" applyBorder="1" applyAlignment="1">
      <alignment horizontal="center" vertical="center" wrapText="1"/>
    </xf>
    <xf numFmtId="4" fontId="42" fillId="4" borderId="50" xfId="0" applyNumberFormat="1" applyFont="1" applyFill="1" applyBorder="1" applyAlignment="1">
      <alignment horizontal="center" vertical="center" wrapText="1"/>
    </xf>
    <xf numFmtId="4" fontId="41" fillId="9" borderId="44" xfId="0" applyNumberFormat="1" applyFont="1" applyFill="1" applyBorder="1" applyAlignment="1">
      <alignment horizontal="center" vertical="center" wrapText="1"/>
    </xf>
    <xf numFmtId="4" fontId="41" fillId="0" borderId="50" xfId="0" applyNumberFormat="1" applyFont="1" applyBorder="1" applyAlignment="1">
      <alignment horizontal="center" vertical="center"/>
    </xf>
    <xf numFmtId="4" fontId="39" fillId="0" borderId="1" xfId="0" applyNumberFormat="1" applyFont="1" applyBorder="1" applyAlignment="1">
      <alignment horizontal="center" vertical="center"/>
    </xf>
    <xf numFmtId="0" fontId="41" fillId="9" borderId="1" xfId="0" applyFont="1" applyFill="1" applyBorder="1" applyAlignment="1">
      <alignment horizontal="center" vertical="center" wrapText="1"/>
    </xf>
    <xf numFmtId="4" fontId="41" fillId="9" borderId="1" xfId="0" applyNumberFormat="1" applyFont="1" applyFill="1" applyBorder="1" applyAlignment="1">
      <alignment horizontal="center" vertical="center" wrapText="1"/>
    </xf>
    <xf numFmtId="4" fontId="39" fillId="0" borderId="47" xfId="0" applyNumberFormat="1" applyFont="1" applyBorder="1" applyAlignment="1">
      <alignment horizontal="center" vertical="center"/>
    </xf>
    <xf numFmtId="0" fontId="41" fillId="9" borderId="47" xfId="0" applyFont="1" applyFill="1" applyBorder="1" applyAlignment="1">
      <alignment horizontal="center" vertical="center" wrapText="1"/>
    </xf>
    <xf numFmtId="4" fontId="41" fillId="9" borderId="47" xfId="0" applyNumberFormat="1" applyFont="1" applyFill="1" applyBorder="1" applyAlignment="1">
      <alignment horizontal="center" vertical="center" wrapText="1"/>
    </xf>
    <xf numFmtId="0" fontId="41" fillId="9" borderId="46" xfId="0" applyFont="1" applyFill="1" applyBorder="1" applyAlignment="1">
      <alignment horizontal="center" vertical="center" wrapText="1"/>
    </xf>
    <xf numFmtId="4" fontId="42" fillId="4" borderId="51" xfId="0" applyNumberFormat="1" applyFont="1" applyFill="1" applyBorder="1" applyAlignment="1">
      <alignment horizontal="center" vertical="center" wrapText="1"/>
    </xf>
    <xf numFmtId="4" fontId="41" fillId="9" borderId="46" xfId="0" applyNumberFormat="1" applyFont="1" applyFill="1" applyBorder="1" applyAlignment="1">
      <alignment horizontal="center" vertical="center" wrapText="1"/>
    </xf>
    <xf numFmtId="4" fontId="41" fillId="0" borderId="51" xfId="0" applyNumberFormat="1" applyFont="1" applyBorder="1" applyAlignment="1">
      <alignment horizontal="center" vertical="center"/>
    </xf>
    <xf numFmtId="4" fontId="41" fillId="9" borderId="54" xfId="0" applyNumberFormat="1" applyFont="1" applyFill="1" applyBorder="1" applyAlignment="1">
      <alignment horizontal="center" vertical="center" wrapText="1"/>
    </xf>
    <xf numFmtId="4" fontId="42" fillId="4" borderId="54" xfId="0" applyNumberFormat="1" applyFont="1" applyFill="1" applyBorder="1" applyAlignment="1">
      <alignment horizontal="center" vertical="center" wrapText="1"/>
    </xf>
    <xf numFmtId="4" fontId="41" fillId="4" borderId="18" xfId="0" applyNumberFormat="1" applyFont="1" applyFill="1" applyBorder="1" applyAlignment="1">
      <alignment horizontal="center" vertical="center" wrapText="1"/>
    </xf>
    <xf numFmtId="3" fontId="39" fillId="0" borderId="0" xfId="0" applyNumberFormat="1" applyFont="1" applyAlignment="1">
      <alignment horizontal="center" vertical="center"/>
    </xf>
    <xf numFmtId="3" fontId="44" fillId="0" borderId="0" xfId="0" applyNumberFormat="1" applyFont="1" applyAlignment="1">
      <alignment horizontal="center" vertical="center"/>
    </xf>
    <xf numFmtId="0" fontId="42" fillId="4" borderId="18"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2" fillId="4" borderId="47" xfId="0" applyFont="1" applyFill="1" applyBorder="1" applyAlignment="1">
      <alignment horizontal="center" vertical="center" wrapText="1"/>
    </xf>
    <xf numFmtId="4" fontId="42" fillId="4" borderId="42" xfId="0" applyNumberFormat="1" applyFont="1" applyFill="1" applyBorder="1" applyAlignment="1">
      <alignment horizontal="center" vertical="center" wrapText="1"/>
    </xf>
    <xf numFmtId="0" fontId="42" fillId="4" borderId="49" xfId="0" applyFont="1" applyFill="1" applyBorder="1" applyAlignment="1">
      <alignment horizontal="center" vertical="center" wrapText="1"/>
    </xf>
    <xf numFmtId="4" fontId="42" fillId="4" borderId="44" xfId="0" applyNumberFormat="1" applyFont="1" applyFill="1" applyBorder="1" applyAlignment="1">
      <alignment horizontal="center" vertical="center" wrapText="1"/>
    </xf>
    <xf numFmtId="0" fontId="42" fillId="4" borderId="50" xfId="0" applyFont="1" applyFill="1" applyBorder="1" applyAlignment="1">
      <alignment horizontal="center" vertical="center" wrapText="1"/>
    </xf>
    <xf numFmtId="4" fontId="42" fillId="4" borderId="46" xfId="0" applyNumberFormat="1" applyFont="1" applyFill="1" applyBorder="1" applyAlignment="1">
      <alignment horizontal="center" vertical="center" wrapText="1"/>
    </xf>
    <xf numFmtId="0" fontId="42" fillId="4" borderId="51" xfId="0" applyFont="1" applyFill="1" applyBorder="1" applyAlignment="1">
      <alignment horizontal="center" vertical="center" wrapText="1"/>
    </xf>
    <xf numFmtId="4" fontId="42" fillId="4" borderId="18" xfId="0" applyNumberFormat="1" applyFont="1" applyFill="1" applyBorder="1" applyAlignment="1">
      <alignment horizontal="center" vertical="center" wrapText="1"/>
    </xf>
    <xf numFmtId="4" fontId="42" fillId="4" borderId="1" xfId="0" applyNumberFormat="1" applyFont="1" applyFill="1" applyBorder="1" applyAlignment="1">
      <alignment horizontal="center" vertical="center" wrapText="1"/>
    </xf>
    <xf numFmtId="4" fontId="42" fillId="4" borderId="47" xfId="0" applyNumberFormat="1" applyFont="1" applyFill="1" applyBorder="1" applyAlignment="1">
      <alignment horizontal="center" vertical="center" wrapText="1"/>
    </xf>
    <xf numFmtId="0" fontId="42" fillId="4" borderId="0" xfId="0" applyFont="1" applyFill="1" applyAlignment="1">
      <alignment horizontal="center" vertical="center" wrapText="1"/>
    </xf>
    <xf numFmtId="4" fontId="41" fillId="9" borderId="0" xfId="0" applyNumberFormat="1" applyFont="1" applyFill="1" applyAlignment="1">
      <alignment horizontal="center" vertical="center" wrapText="1"/>
    </xf>
    <xf numFmtId="4" fontId="41" fillId="0" borderId="0" xfId="0" applyNumberFormat="1" applyFont="1" applyAlignment="1">
      <alignment horizontal="center" vertical="center"/>
    </xf>
    <xf numFmtId="4" fontId="41" fillId="0" borderId="42" xfId="0" applyNumberFormat="1" applyFont="1" applyBorder="1" applyAlignment="1">
      <alignment horizontal="center" vertical="center"/>
    </xf>
    <xf numFmtId="4" fontId="41" fillId="9" borderId="49" xfId="0" applyNumberFormat="1" applyFont="1" applyFill="1" applyBorder="1" applyAlignment="1">
      <alignment horizontal="center" vertical="center" wrapText="1"/>
    </xf>
    <xf numFmtId="4" fontId="41" fillId="0" borderId="44" xfId="0" applyNumberFormat="1" applyFont="1" applyBorder="1" applyAlignment="1">
      <alignment horizontal="center" vertical="center"/>
    </xf>
    <xf numFmtId="4" fontId="41" fillId="9" borderId="50" xfId="0" applyNumberFormat="1" applyFont="1" applyFill="1" applyBorder="1" applyAlignment="1">
      <alignment horizontal="center" vertical="center" wrapText="1"/>
    </xf>
    <xf numFmtId="4" fontId="41" fillId="4" borderId="44" xfId="0" applyNumberFormat="1" applyFont="1" applyFill="1" applyBorder="1" applyAlignment="1">
      <alignment horizontal="center" vertical="center" wrapText="1"/>
    </xf>
    <xf numFmtId="4" fontId="41" fillId="4" borderId="46" xfId="0" applyNumberFormat="1" applyFont="1" applyFill="1" applyBorder="1" applyAlignment="1">
      <alignment horizontal="center" vertical="center" wrapText="1"/>
    </xf>
    <xf numFmtId="4" fontId="41" fillId="9" borderId="51" xfId="0" applyNumberFormat="1" applyFont="1" applyFill="1" applyBorder="1" applyAlignment="1">
      <alignment horizontal="center" vertical="center" wrapText="1"/>
    </xf>
    <xf numFmtId="0" fontId="37" fillId="0" borderId="0" xfId="0" applyFont="1" applyAlignment="1">
      <alignment horizontal="center" vertical="center"/>
    </xf>
    <xf numFmtId="0" fontId="0" fillId="0" borderId="41"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0" fillId="0" borderId="45" xfId="0" applyFont="1" applyBorder="1" applyAlignment="1">
      <alignment horizontal="center" vertical="center"/>
    </xf>
    <xf numFmtId="0" fontId="2" fillId="7" borderId="30" xfId="0" applyFont="1" applyFill="1" applyBorder="1" applyAlignment="1">
      <alignment horizontal="center" vertical="center" wrapText="1"/>
    </xf>
    <xf numFmtId="0" fontId="40" fillId="7" borderId="39" xfId="0" applyFont="1" applyFill="1" applyBorder="1" applyAlignment="1">
      <alignment horizontal="center" vertical="center" wrapText="1"/>
    </xf>
    <xf numFmtId="0" fontId="40" fillId="7" borderId="35" xfId="0" applyFont="1" applyFill="1" applyBorder="1" applyAlignment="1">
      <alignment horizontal="center" vertical="center" wrapText="1"/>
    </xf>
    <xf numFmtId="0" fontId="2" fillId="7" borderId="40" xfId="0" applyFont="1" applyFill="1" applyBorder="1" applyAlignment="1">
      <alignment horizontal="center" vertical="center" wrapText="1"/>
    </xf>
    <xf numFmtId="0" fontId="39" fillId="0" borderId="0" xfId="0" applyFont="1" applyAlignment="1">
      <alignment vertical="center"/>
    </xf>
    <xf numFmtId="0" fontId="38" fillId="7" borderId="40" xfId="0" applyFont="1" applyFill="1" applyBorder="1" applyAlignment="1">
      <alignment horizontal="center" vertical="center" wrapText="1"/>
    </xf>
    <xf numFmtId="0" fontId="49" fillId="7" borderId="39" xfId="0" applyFont="1" applyFill="1" applyBorder="1" applyAlignment="1">
      <alignment horizontal="center" vertical="center"/>
    </xf>
    <xf numFmtId="0" fontId="49" fillId="7" borderId="34" xfId="0" applyFont="1" applyFill="1" applyBorder="1" applyAlignment="1">
      <alignment horizontal="center" vertical="center"/>
    </xf>
    <xf numFmtId="0" fontId="49" fillId="7" borderId="38" xfId="0" applyFont="1" applyFill="1" applyBorder="1" applyAlignment="1">
      <alignment horizontal="center" vertical="center"/>
    </xf>
    <xf numFmtId="0" fontId="50" fillId="0" borderId="0" xfId="0" applyFont="1" applyAlignment="1">
      <alignment horizontal="center" vertical="center"/>
    </xf>
    <xf numFmtId="0" fontId="51" fillId="7" borderId="40" xfId="0" applyFont="1" applyFill="1" applyBorder="1" applyAlignment="1">
      <alignment horizontal="center" vertical="center" wrapText="1"/>
    </xf>
    <xf numFmtId="0" fontId="52" fillId="7" borderId="39" xfId="0" applyFont="1" applyFill="1" applyBorder="1" applyAlignment="1">
      <alignment horizontal="center" vertical="center"/>
    </xf>
    <xf numFmtId="0" fontId="52" fillId="7" borderId="34" xfId="0" applyFont="1" applyFill="1" applyBorder="1" applyAlignment="1">
      <alignment horizontal="center" vertical="center"/>
    </xf>
    <xf numFmtId="0" fontId="52" fillId="7" borderId="38" xfId="0" applyFont="1" applyFill="1" applyBorder="1" applyAlignment="1">
      <alignment horizontal="center" vertical="center"/>
    </xf>
    <xf numFmtId="0" fontId="53" fillId="7" borderId="41" xfId="0" applyFont="1" applyFill="1" applyBorder="1" applyAlignment="1">
      <alignment horizontal="center" vertical="center" wrapText="1"/>
    </xf>
    <xf numFmtId="0" fontId="54" fillId="0" borderId="13" xfId="2" applyNumberFormat="1" applyFont="1" applyBorder="1" applyAlignment="1">
      <alignment horizontal="center" vertical="center"/>
    </xf>
    <xf numFmtId="0" fontId="54" fillId="0" borderId="18" xfId="2" applyNumberFormat="1" applyFont="1" applyBorder="1" applyAlignment="1">
      <alignment horizontal="center" vertical="center"/>
    </xf>
    <xf numFmtId="0" fontId="54" fillId="0" borderId="49" xfId="2" applyNumberFormat="1" applyFont="1" applyBorder="1" applyAlignment="1">
      <alignment horizontal="center" vertical="center"/>
    </xf>
    <xf numFmtId="0" fontId="51" fillId="7" borderId="41" xfId="0" applyFont="1" applyFill="1" applyBorder="1" applyAlignment="1">
      <alignment horizontal="center" vertical="center" wrapText="1"/>
    </xf>
    <xf numFmtId="4" fontId="50" fillId="0" borderId="13" xfId="0" applyNumberFormat="1" applyFont="1" applyBorder="1" applyAlignment="1">
      <alignment horizontal="center" vertical="center"/>
    </xf>
    <xf numFmtId="4" fontId="50" fillId="0" borderId="18" xfId="0" applyNumberFormat="1" applyFont="1" applyBorder="1" applyAlignment="1">
      <alignment horizontal="center" vertical="center"/>
    </xf>
    <xf numFmtId="4" fontId="50" fillId="0" borderId="49" xfId="0" applyNumberFormat="1" applyFont="1" applyBorder="1" applyAlignment="1">
      <alignment horizontal="center" vertical="center"/>
    </xf>
    <xf numFmtId="0" fontId="53" fillId="7" borderId="45" xfId="0" applyFont="1" applyFill="1" applyBorder="1" applyAlignment="1">
      <alignment horizontal="center" vertical="center" wrapText="1"/>
    </xf>
    <xf numFmtId="0" fontId="54" fillId="0" borderId="55" xfId="2" applyNumberFormat="1" applyFont="1" applyBorder="1" applyAlignment="1">
      <alignment horizontal="center" vertical="center"/>
    </xf>
    <xf numFmtId="0" fontId="54" fillId="0" borderId="47" xfId="2" applyNumberFormat="1" applyFont="1" applyBorder="1" applyAlignment="1">
      <alignment horizontal="center" vertical="center"/>
    </xf>
    <xf numFmtId="0" fontId="54" fillId="0" borderId="51" xfId="2" applyNumberFormat="1" applyFont="1" applyBorder="1" applyAlignment="1">
      <alignment horizontal="center" vertical="center"/>
    </xf>
    <xf numFmtId="0" fontId="51" fillId="7" borderId="43" xfId="0" applyFont="1" applyFill="1" applyBorder="1" applyAlignment="1">
      <alignment horizontal="center" vertical="center" wrapText="1"/>
    </xf>
    <xf numFmtId="4" fontId="50" fillId="0" borderId="15" xfId="0" applyNumberFormat="1" applyFont="1" applyBorder="1" applyAlignment="1">
      <alignment horizontal="center" vertical="center"/>
    </xf>
    <xf numFmtId="4" fontId="50" fillId="0" borderId="1" xfId="0" applyNumberFormat="1" applyFont="1" applyBorder="1" applyAlignment="1">
      <alignment horizontal="center" vertical="center"/>
    </xf>
    <xf numFmtId="4" fontId="50" fillId="0" borderId="50" xfId="0" applyNumberFormat="1" applyFont="1" applyBorder="1" applyAlignment="1">
      <alignment horizontal="center" vertical="center"/>
    </xf>
    <xf numFmtId="0" fontId="51" fillId="7" borderId="45" xfId="0" applyFont="1" applyFill="1" applyBorder="1" applyAlignment="1">
      <alignment horizontal="center" vertical="center" wrapText="1"/>
    </xf>
    <xf numFmtId="0" fontId="50" fillId="0" borderId="55" xfId="0" applyFont="1" applyBorder="1" applyAlignment="1">
      <alignment horizontal="center" vertical="center"/>
    </xf>
    <xf numFmtId="0" fontId="50" fillId="0" borderId="47" xfId="0" applyFont="1" applyBorder="1" applyAlignment="1">
      <alignment horizontal="center" vertical="center"/>
    </xf>
    <xf numFmtId="0" fontId="50" fillId="0" borderId="51" xfId="0" applyFont="1" applyBorder="1" applyAlignment="1">
      <alignment horizontal="center" vertical="center"/>
    </xf>
    <xf numFmtId="0" fontId="53" fillId="0" borderId="0" xfId="0" applyFont="1" applyAlignment="1">
      <alignment horizontal="center" vertical="center"/>
    </xf>
    <xf numFmtId="0" fontId="51" fillId="8" borderId="0" xfId="0" applyFont="1" applyFill="1" applyAlignment="1">
      <alignment horizontal="center" vertical="center" wrapText="1"/>
    </xf>
    <xf numFmtId="0" fontId="55" fillId="7" borderId="40" xfId="0" applyFont="1" applyFill="1" applyBorder="1" applyAlignment="1">
      <alignment horizontal="center" vertical="center" wrapText="1"/>
    </xf>
    <xf numFmtId="0" fontId="56" fillId="7" borderId="41" xfId="0" applyFont="1" applyFill="1" applyBorder="1" applyAlignment="1">
      <alignment horizontal="center" vertical="center"/>
    </xf>
    <xf numFmtId="168" fontId="50" fillId="0" borderId="13" xfId="0" applyNumberFormat="1" applyFont="1" applyBorder="1" applyAlignment="1">
      <alignment horizontal="center" vertical="center"/>
    </xf>
    <xf numFmtId="168" fontId="50" fillId="0" borderId="18" xfId="0" applyNumberFormat="1" applyFont="1" applyBorder="1" applyAlignment="1">
      <alignment horizontal="center" vertical="center"/>
    </xf>
    <xf numFmtId="168" fontId="50" fillId="0" borderId="49" xfId="0" applyNumberFormat="1" applyFont="1" applyBorder="1" applyAlignment="1">
      <alignment horizontal="center" vertical="center"/>
    </xf>
    <xf numFmtId="0" fontId="55" fillId="7" borderId="41" xfId="0" applyFont="1" applyFill="1" applyBorder="1" applyAlignment="1">
      <alignment horizontal="center" vertical="center"/>
    </xf>
    <xf numFmtId="0" fontId="56" fillId="7" borderId="43"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1" xfId="0" applyFont="1" applyBorder="1" applyAlignment="1">
      <alignment horizontal="center" vertical="center"/>
    </xf>
    <xf numFmtId="0" fontId="50" fillId="0" borderId="50" xfId="0" applyFont="1" applyBorder="1" applyAlignment="1">
      <alignment horizontal="center" vertical="center"/>
    </xf>
    <xf numFmtId="0" fontId="57" fillId="9" borderId="13" xfId="0" applyFont="1" applyFill="1" applyBorder="1" applyAlignment="1">
      <alignment horizontal="center" vertical="center" wrapText="1"/>
    </xf>
    <xf numFmtId="0" fontId="57" fillId="9" borderId="18" xfId="0" applyFont="1" applyFill="1" applyBorder="1" applyAlignment="1">
      <alignment horizontal="center" vertical="center" wrapText="1"/>
    </xf>
    <xf numFmtId="0" fontId="57" fillId="9" borderId="49" xfId="0" applyFont="1" applyFill="1" applyBorder="1" applyAlignment="1">
      <alignment horizontal="center" vertical="center" wrapText="1"/>
    </xf>
    <xf numFmtId="0" fontId="56" fillId="7" borderId="43" xfId="0" applyFont="1" applyFill="1" applyBorder="1" applyAlignment="1">
      <alignment horizontal="center" vertical="center"/>
    </xf>
    <xf numFmtId="0" fontId="55" fillId="7" borderId="43" xfId="0" applyFont="1" applyFill="1" applyBorder="1" applyAlignment="1">
      <alignment horizontal="center" vertical="center"/>
    </xf>
    <xf numFmtId="4" fontId="57" fillId="9" borderId="15" xfId="0" applyNumberFormat="1" applyFont="1" applyFill="1" applyBorder="1" applyAlignment="1">
      <alignment horizontal="center" vertical="center" wrapText="1"/>
    </xf>
    <xf numFmtId="4" fontId="57" fillId="9" borderId="1" xfId="0" applyNumberFormat="1" applyFont="1" applyFill="1" applyBorder="1" applyAlignment="1">
      <alignment horizontal="center" vertical="center" wrapText="1"/>
    </xf>
    <xf numFmtId="4" fontId="57" fillId="9" borderId="50" xfId="0" applyNumberFormat="1" applyFont="1" applyFill="1" applyBorder="1" applyAlignment="1">
      <alignment horizontal="center" vertical="center" wrapText="1"/>
    </xf>
    <xf numFmtId="0" fontId="56" fillId="7" borderId="45" xfId="0" applyFont="1" applyFill="1" applyBorder="1" applyAlignment="1">
      <alignment horizontal="center" vertical="center"/>
    </xf>
    <xf numFmtId="0" fontId="55" fillId="7" borderId="43" xfId="0" applyFont="1" applyFill="1" applyBorder="1" applyAlignment="1">
      <alignment horizontal="center" vertical="center" wrapText="1"/>
    </xf>
    <xf numFmtId="0" fontId="55" fillId="7" borderId="45" xfId="0" applyFont="1" applyFill="1" applyBorder="1" applyAlignment="1">
      <alignment horizontal="center" vertical="center"/>
    </xf>
    <xf numFmtId="4" fontId="57" fillId="4" borderId="55" xfId="0" applyNumberFormat="1" applyFont="1" applyFill="1" applyBorder="1" applyAlignment="1">
      <alignment horizontal="center" vertical="center" wrapText="1"/>
    </xf>
    <xf numFmtId="4" fontId="57" fillId="4" borderId="47" xfId="0" applyNumberFormat="1" applyFont="1" applyFill="1" applyBorder="1" applyAlignment="1">
      <alignment horizontal="center" vertical="center" wrapText="1"/>
    </xf>
    <xf numFmtId="4" fontId="57" fillId="0" borderId="51" xfId="0" applyNumberFormat="1" applyFont="1" applyBorder="1" applyAlignment="1">
      <alignment horizontal="center" vertical="center"/>
    </xf>
    <xf numFmtId="0" fontId="53" fillId="7" borderId="41" xfId="0" applyFont="1" applyFill="1" applyBorder="1" applyAlignment="1">
      <alignment horizontal="center" vertical="center"/>
    </xf>
    <xf numFmtId="4" fontId="58" fillId="14" borderId="13" xfId="0" applyNumberFormat="1" applyFont="1" applyFill="1" applyBorder="1" applyAlignment="1">
      <alignment horizontal="center" vertical="center" wrapText="1"/>
    </xf>
    <xf numFmtId="4" fontId="58" fillId="14" borderId="18" xfId="0" applyNumberFormat="1" applyFont="1" applyFill="1" applyBorder="1" applyAlignment="1">
      <alignment horizontal="center" vertical="center" wrapText="1"/>
    </xf>
    <xf numFmtId="4" fontId="58" fillId="14" borderId="49" xfId="0" applyNumberFormat="1" applyFont="1" applyFill="1" applyBorder="1" applyAlignment="1">
      <alignment horizontal="center" vertical="center" wrapText="1"/>
    </xf>
    <xf numFmtId="0" fontId="53" fillId="7" borderId="43" xfId="0" applyFont="1" applyFill="1" applyBorder="1" applyAlignment="1">
      <alignment horizontal="center" vertical="center"/>
    </xf>
    <xf numFmtId="0" fontId="55" fillId="0" borderId="15" xfId="0" applyFont="1" applyBorder="1" applyAlignment="1">
      <alignment horizontal="center" vertical="center"/>
    </xf>
    <xf numFmtId="0" fontId="55" fillId="0" borderId="1" xfId="0" applyFont="1" applyBorder="1" applyAlignment="1">
      <alignment horizontal="center" vertical="center"/>
    </xf>
    <xf numFmtId="0" fontId="55" fillId="0" borderId="50" xfId="0" applyFont="1" applyBorder="1" applyAlignment="1">
      <alignment horizontal="center" vertical="center"/>
    </xf>
    <xf numFmtId="0" fontId="55" fillId="7" borderId="19" xfId="0" applyFont="1" applyFill="1" applyBorder="1" applyAlignment="1">
      <alignment horizontal="center" vertical="center" wrapText="1"/>
    </xf>
    <xf numFmtId="4" fontId="57" fillId="14" borderId="56" xfId="0" applyNumberFormat="1" applyFont="1" applyFill="1" applyBorder="1" applyAlignment="1">
      <alignment horizontal="center" vertical="center" wrapText="1"/>
    </xf>
    <xf numFmtId="4" fontId="57" fillId="14" borderId="57" xfId="0" applyNumberFormat="1" applyFont="1" applyFill="1" applyBorder="1" applyAlignment="1">
      <alignment horizontal="center" vertical="center" wrapText="1"/>
    </xf>
    <xf numFmtId="4" fontId="57" fillId="14" borderId="53" xfId="0" applyNumberFormat="1" applyFont="1" applyFill="1" applyBorder="1" applyAlignment="1">
      <alignment horizontal="center" vertical="center" wrapText="1"/>
    </xf>
    <xf numFmtId="0" fontId="53" fillId="7" borderId="43" xfId="0" applyFont="1" applyFill="1" applyBorder="1" applyAlignment="1">
      <alignment horizontal="center" vertical="center" wrapText="1"/>
    </xf>
    <xf numFmtId="4" fontId="57" fillId="14" borderId="15" xfId="0" applyNumberFormat="1" applyFont="1" applyFill="1" applyBorder="1" applyAlignment="1">
      <alignment horizontal="center" vertical="center" wrapText="1"/>
    </xf>
    <xf numFmtId="4" fontId="57" fillId="14" borderId="1" xfId="0" applyNumberFormat="1" applyFont="1" applyFill="1" applyBorder="1" applyAlignment="1">
      <alignment horizontal="center" vertical="center" wrapText="1"/>
    </xf>
    <xf numFmtId="4" fontId="57" fillId="14" borderId="50" xfId="0" applyNumberFormat="1" applyFont="1" applyFill="1" applyBorder="1" applyAlignment="1">
      <alignment horizontal="center" vertical="center" wrapText="1"/>
    </xf>
    <xf numFmtId="0" fontId="57" fillId="14" borderId="15" xfId="0" applyFont="1" applyFill="1" applyBorder="1" applyAlignment="1">
      <alignment horizontal="center" vertical="center" wrapText="1"/>
    </xf>
    <xf numFmtId="0" fontId="57" fillId="14" borderId="1" xfId="0" applyFont="1" applyFill="1" applyBorder="1" applyAlignment="1">
      <alignment horizontal="center" vertical="center" wrapText="1"/>
    </xf>
    <xf numFmtId="0" fontId="57" fillId="14" borderId="50" xfId="0" applyFont="1" applyFill="1" applyBorder="1" applyAlignment="1">
      <alignment horizontal="center" vertical="center" wrapText="1"/>
    </xf>
    <xf numFmtId="0" fontId="40" fillId="7" borderId="43" xfId="0" applyFont="1" applyFill="1" applyBorder="1" applyAlignment="1">
      <alignment horizontal="center" vertical="center"/>
    </xf>
    <xf numFmtId="0" fontId="39" fillId="0" borderId="15" xfId="0" applyFont="1" applyBorder="1" applyAlignment="1">
      <alignment horizontal="center" vertical="center"/>
    </xf>
    <xf numFmtId="0" fontId="40" fillId="0" borderId="55" xfId="0" applyFont="1" applyBorder="1" applyAlignment="1">
      <alignment horizontal="center" vertical="center"/>
    </xf>
    <xf numFmtId="0" fontId="40" fillId="0" borderId="47" xfId="0" applyFont="1" applyBorder="1" applyAlignment="1">
      <alignment horizontal="center" vertical="center"/>
    </xf>
    <xf numFmtId="0" fontId="40" fillId="0" borderId="51" xfId="0" applyFont="1" applyBorder="1" applyAlignment="1">
      <alignment horizontal="center" vertical="center"/>
    </xf>
    <xf numFmtId="0" fontId="40" fillId="7" borderId="43" xfId="0" applyFont="1" applyFill="1" applyBorder="1" applyAlignment="1">
      <alignment horizontal="center" vertical="center" wrapText="1"/>
    </xf>
    <xf numFmtId="0" fontId="40" fillId="7" borderId="45" xfId="0" applyFont="1" applyFill="1" applyBorder="1" applyAlignment="1">
      <alignment horizontal="center" vertical="center" wrapText="1"/>
    </xf>
    <xf numFmtId="0" fontId="42" fillId="4" borderId="55" xfId="0" applyFont="1" applyFill="1" applyBorder="1" applyAlignment="1">
      <alignment horizontal="center" vertical="center" wrapText="1"/>
    </xf>
    <xf numFmtId="0" fontId="41" fillId="9" borderId="51" xfId="0" applyFont="1" applyFill="1" applyBorder="1" applyAlignment="1">
      <alignment horizontal="center" vertical="center" wrapText="1"/>
    </xf>
    <xf numFmtId="0" fontId="38" fillId="7" borderId="33" xfId="0" applyFont="1" applyFill="1" applyBorder="1" applyAlignment="1">
      <alignment horizontal="center" vertical="center" wrapText="1"/>
    </xf>
    <xf numFmtId="0" fontId="40" fillId="7" borderId="41" xfId="0" applyFont="1" applyFill="1" applyBorder="1" applyAlignment="1">
      <alignment horizontal="center" vertical="center" wrapText="1"/>
    </xf>
    <xf numFmtId="4" fontId="39" fillId="0" borderId="13" xfId="0" applyNumberFormat="1" applyFont="1" applyBorder="1" applyAlignment="1">
      <alignment horizontal="center" vertical="center"/>
    </xf>
    <xf numFmtId="4" fontId="39" fillId="0" borderId="49" xfId="0" applyNumberFormat="1" applyFont="1" applyBorder="1" applyAlignment="1">
      <alignment horizontal="center" vertical="center"/>
    </xf>
    <xf numFmtId="0" fontId="39" fillId="0" borderId="13" xfId="0" applyFont="1" applyBorder="1" applyAlignment="1">
      <alignment horizontal="center" vertical="center"/>
    </xf>
    <xf numFmtId="4" fontId="57" fillId="4" borderId="15" xfId="0" applyNumberFormat="1" applyFont="1" applyFill="1" applyBorder="1" applyAlignment="1">
      <alignment horizontal="center" vertical="center" wrapText="1"/>
    </xf>
    <xf numFmtId="4" fontId="57" fillId="4" borderId="1" xfId="0" applyNumberFormat="1" applyFont="1" applyFill="1" applyBorder="1" applyAlignment="1">
      <alignment horizontal="center" vertical="center" wrapText="1"/>
    </xf>
    <xf numFmtId="4" fontId="57" fillId="4" borderId="50" xfId="0" applyNumberFormat="1" applyFont="1" applyFill="1" applyBorder="1" applyAlignment="1">
      <alignment horizontal="center" vertical="center" wrapText="1"/>
    </xf>
    <xf numFmtId="0" fontId="39" fillId="0" borderId="55" xfId="0" applyFont="1" applyBorder="1" applyAlignment="1">
      <alignment horizontal="center" vertical="center"/>
    </xf>
    <xf numFmtId="0" fontId="57" fillId="4" borderId="15" xfId="0" applyFont="1" applyFill="1" applyBorder="1" applyAlignment="1">
      <alignment horizontal="center" vertical="center" wrapText="1"/>
    </xf>
    <xf numFmtId="0" fontId="57" fillId="4" borderId="1" xfId="0" applyFont="1" applyFill="1" applyBorder="1" applyAlignment="1">
      <alignment horizontal="center" vertical="center" wrapText="1"/>
    </xf>
    <xf numFmtId="0" fontId="57" fillId="9" borderId="1" xfId="0" applyFont="1" applyFill="1" applyBorder="1" applyAlignment="1">
      <alignment horizontal="center" vertical="center" wrapText="1"/>
    </xf>
    <xf numFmtId="0" fontId="57" fillId="9" borderId="50" xfId="0" applyFont="1" applyFill="1" applyBorder="1" applyAlignment="1">
      <alignment horizontal="center" vertical="center" wrapText="1"/>
    </xf>
    <xf numFmtId="0" fontId="55" fillId="7" borderId="45" xfId="0" applyFont="1" applyFill="1" applyBorder="1" applyAlignment="1">
      <alignment horizontal="center" vertical="center" wrapText="1"/>
    </xf>
    <xf numFmtId="4" fontId="50" fillId="0" borderId="55" xfId="0" applyNumberFormat="1" applyFont="1" applyBorder="1" applyAlignment="1">
      <alignment horizontal="center" vertical="center"/>
    </xf>
    <xf numFmtId="4" fontId="50" fillId="0" borderId="47" xfId="0" applyNumberFormat="1" applyFont="1" applyBorder="1" applyAlignment="1">
      <alignment horizontal="center" vertical="center"/>
    </xf>
    <xf numFmtId="4" fontId="50" fillId="0" borderId="51" xfId="0" applyNumberFormat="1" applyFont="1" applyBorder="1" applyAlignment="1">
      <alignment horizontal="center" vertical="center"/>
    </xf>
    <xf numFmtId="9" fontId="39" fillId="0" borderId="13" xfId="2" applyFont="1" applyBorder="1" applyAlignment="1">
      <alignment horizontal="center" vertical="center"/>
    </xf>
    <xf numFmtId="9" fontId="39" fillId="0" borderId="18" xfId="2" applyFont="1" applyBorder="1" applyAlignment="1">
      <alignment horizontal="center" vertical="center"/>
    </xf>
    <xf numFmtId="9" fontId="39" fillId="0" borderId="49" xfId="2" applyFont="1" applyBorder="1" applyAlignment="1">
      <alignment horizontal="center" vertical="center"/>
    </xf>
    <xf numFmtId="9" fontId="39" fillId="0" borderId="15" xfId="2" applyFont="1" applyBorder="1" applyAlignment="1">
      <alignment horizontal="center" vertical="center"/>
    </xf>
    <xf numFmtId="9" fontId="39" fillId="0" borderId="1" xfId="2" applyFont="1" applyBorder="1" applyAlignment="1">
      <alignment horizontal="center" vertical="center"/>
    </xf>
    <xf numFmtId="9" fontId="39" fillId="0" borderId="50" xfId="2" applyFont="1" applyBorder="1" applyAlignment="1">
      <alignment horizontal="center" vertical="center"/>
    </xf>
    <xf numFmtId="4" fontId="57" fillId="14" borderId="55" xfId="0" applyNumberFormat="1" applyFont="1" applyFill="1" applyBorder="1" applyAlignment="1">
      <alignment horizontal="center" vertical="center" wrapText="1"/>
    </xf>
    <xf numFmtId="4" fontId="57" fillId="14" borderId="47" xfId="0" applyNumberFormat="1" applyFont="1" applyFill="1" applyBorder="1" applyAlignment="1">
      <alignment horizontal="center" vertical="center" wrapText="1"/>
    </xf>
    <xf numFmtId="4" fontId="57" fillId="14" borderId="51" xfId="0" applyNumberFormat="1" applyFont="1" applyFill="1" applyBorder="1" applyAlignment="1">
      <alignment horizontal="center" vertical="center" wrapText="1"/>
    </xf>
    <xf numFmtId="0" fontId="53" fillId="0" borderId="0" xfId="0" applyFont="1" applyAlignment="1">
      <alignment horizontal="center" vertical="center" wrapText="1"/>
    </xf>
    <xf numFmtId="0" fontId="10" fillId="13" borderId="1" xfId="0" applyFont="1" applyFill="1" applyBorder="1" applyAlignment="1">
      <alignment horizontal="center"/>
    </xf>
    <xf numFmtId="0" fontId="10" fillId="13" borderId="50" xfId="0" applyFont="1" applyFill="1" applyBorder="1" applyAlignment="1">
      <alignment horizontal="center"/>
    </xf>
    <xf numFmtId="0" fontId="10" fillId="13" borderId="46" xfId="0" applyFont="1" applyFill="1" applyBorder="1" applyAlignment="1">
      <alignment horizontal="center"/>
    </xf>
    <xf numFmtId="0" fontId="10" fillId="13" borderId="47" xfId="0" applyFont="1" applyFill="1" applyBorder="1" applyAlignment="1">
      <alignment horizontal="center"/>
    </xf>
    <xf numFmtId="0" fontId="11" fillId="12" borderId="1" xfId="0" applyFont="1" applyFill="1" applyBorder="1" applyAlignment="1">
      <alignment horizontal="center"/>
    </xf>
    <xf numFmtId="0" fontId="46" fillId="10" borderId="22" xfId="0" applyFont="1" applyFill="1" applyBorder="1" applyAlignment="1">
      <alignment horizontal="center" vertical="center"/>
    </xf>
    <xf numFmtId="0" fontId="46" fillId="10" borderId="23" xfId="0" applyFont="1" applyFill="1" applyBorder="1" applyAlignment="1">
      <alignment horizontal="center" vertical="center"/>
    </xf>
    <xf numFmtId="0" fontId="46" fillId="10" borderId="24" xfId="0" applyFont="1" applyFill="1" applyBorder="1" applyAlignment="1">
      <alignment horizontal="center" vertical="center"/>
    </xf>
    <xf numFmtId="0" fontId="46" fillId="10" borderId="25" xfId="0" applyFont="1" applyFill="1" applyBorder="1" applyAlignment="1">
      <alignment horizontal="center" vertical="center"/>
    </xf>
    <xf numFmtId="0" fontId="46" fillId="10" borderId="0" xfId="0" applyFont="1" applyFill="1" applyBorder="1" applyAlignment="1">
      <alignment horizontal="center" vertical="center"/>
    </xf>
    <xf numFmtId="0" fontId="46" fillId="10" borderId="26" xfId="0" applyFont="1" applyFill="1" applyBorder="1" applyAlignment="1">
      <alignment horizontal="center" vertical="center"/>
    </xf>
    <xf numFmtId="0" fontId="46" fillId="10" borderId="27" xfId="0" applyFont="1" applyFill="1" applyBorder="1" applyAlignment="1">
      <alignment horizontal="center" vertical="center"/>
    </xf>
    <xf numFmtId="0" fontId="46" fillId="10" borderId="28" xfId="0" applyFont="1" applyFill="1" applyBorder="1" applyAlignment="1">
      <alignment horizontal="center" vertical="center"/>
    </xf>
    <xf numFmtId="0" fontId="46" fillId="10" borderId="29" xfId="0" applyFont="1" applyFill="1" applyBorder="1" applyAlignment="1">
      <alignment horizontal="center" vertical="center"/>
    </xf>
    <xf numFmtId="0" fontId="3" fillId="11" borderId="25" xfId="0" applyFont="1" applyFill="1" applyBorder="1" applyAlignment="1">
      <alignment horizontal="center" vertical="center"/>
    </xf>
    <xf numFmtId="0" fontId="3" fillId="11" borderId="0" xfId="0" applyFont="1" applyFill="1" applyBorder="1" applyAlignment="1">
      <alignment horizontal="center" vertical="center"/>
    </xf>
    <xf numFmtId="0" fontId="3" fillId="11" borderId="26" xfId="0" applyFont="1" applyFill="1" applyBorder="1" applyAlignment="1">
      <alignment horizontal="center" vertical="center"/>
    </xf>
    <xf numFmtId="0" fontId="11" fillId="12" borderId="44" xfId="0" applyFont="1" applyFill="1" applyBorder="1" applyAlignment="1">
      <alignment horizontal="center"/>
    </xf>
    <xf numFmtId="0" fontId="10" fillId="13" borderId="44" xfId="0" applyFont="1" applyFill="1" applyBorder="1" applyAlignment="1">
      <alignment horizontal="center"/>
    </xf>
    <xf numFmtId="0" fontId="10" fillId="13" borderId="51" xfId="0" applyFont="1" applyFill="1" applyBorder="1" applyAlignment="1">
      <alignment horizontal="center"/>
    </xf>
    <xf numFmtId="0" fontId="11" fillId="12" borderId="50" xfId="0" applyFont="1" applyFill="1" applyBorder="1" applyAlignment="1">
      <alignment horizontal="center"/>
    </xf>
    <xf numFmtId="0" fontId="13" fillId="0" borderId="0" xfId="0" applyFont="1" applyAlignment="1">
      <alignment horizontal="center" vertical="center"/>
    </xf>
    <xf numFmtId="0" fontId="8" fillId="0" borderId="0" xfId="0" applyFont="1" applyAlignment="1">
      <alignment horizontal="center" vertical="center"/>
    </xf>
    <xf numFmtId="0" fontId="25" fillId="2" borderId="1" xfId="0" applyFont="1" applyFill="1" applyBorder="1" applyAlignment="1">
      <alignment horizontal="center"/>
    </xf>
    <xf numFmtId="0" fontId="7" fillId="2" borderId="0" xfId="0" applyFont="1" applyFill="1" applyAlignment="1">
      <alignment horizontal="center" vertical="center"/>
    </xf>
    <xf numFmtId="0" fontId="11"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1" fillId="0" borderId="0" xfId="0" applyFont="1" applyAlignment="1">
      <alignment horizontal="center" wrapText="1"/>
    </xf>
    <xf numFmtId="0" fontId="0" fillId="0" borderId="0" xfId="0" applyAlignment="1">
      <alignment horizontal="center" wrapText="1"/>
    </xf>
    <xf numFmtId="0" fontId="0" fillId="0" borderId="1" xfId="0" applyBorder="1" applyAlignment="1">
      <alignment horizontal="center"/>
    </xf>
    <xf numFmtId="9" fontId="0" fillId="0" borderId="0" xfId="2" applyFont="1" applyBorder="1" applyAlignment="1">
      <alignment horizontal="center"/>
    </xf>
    <xf numFmtId="164" fontId="0" fillId="0" borderId="0" xfId="0" applyNumberFormat="1" applyAlignment="1">
      <alignment horizontal="center"/>
    </xf>
    <xf numFmtId="0" fontId="0" fillId="0" borderId="22" xfId="0" applyBorder="1" applyAlignment="1">
      <alignment horizontal="center" wrapText="1"/>
    </xf>
    <xf numFmtId="0" fontId="0" fillId="0" borderId="23" xfId="0" applyBorder="1" applyAlignment="1">
      <alignment horizontal="center" wrapText="1"/>
    </xf>
    <xf numFmtId="0" fontId="0" fillId="0" borderId="24" xfId="0" applyBorder="1" applyAlignment="1">
      <alignment horizontal="center"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28" xfId="0" applyBorder="1" applyAlignment="1">
      <alignment horizontal="center" wrapText="1"/>
    </xf>
    <xf numFmtId="0" fontId="0" fillId="0" borderId="29" xfId="0" applyBorder="1" applyAlignment="1">
      <alignment horizontal="center" wrapText="1"/>
    </xf>
    <xf numFmtId="9" fontId="0" fillId="0" borderId="10" xfId="2" applyFont="1" applyBorder="1" applyAlignment="1">
      <alignment horizontal="center"/>
    </xf>
    <xf numFmtId="164" fontId="0" fillId="0" borderId="10" xfId="0" applyNumberFormat="1" applyBorder="1" applyAlignment="1">
      <alignment horizontal="center"/>
    </xf>
    <xf numFmtId="0" fontId="0" fillId="0" borderId="5" xfId="0" applyBorder="1" applyAlignment="1">
      <alignment horizontal="center"/>
    </xf>
    <xf numFmtId="0" fontId="0" fillId="0" borderId="15" xfId="0" applyBorder="1" applyAlignment="1">
      <alignment horizontal="center"/>
    </xf>
    <xf numFmtId="9" fontId="0" fillId="0" borderId="12" xfId="2" applyFont="1" applyBorder="1" applyAlignment="1">
      <alignment horizontal="center"/>
    </xf>
    <xf numFmtId="9" fontId="0" fillId="0" borderId="13" xfId="2" applyFont="1" applyBorder="1" applyAlignment="1">
      <alignment horizontal="center"/>
    </xf>
    <xf numFmtId="0" fontId="33" fillId="5" borderId="5" xfId="0" applyFont="1" applyFill="1" applyBorder="1" applyAlignment="1">
      <alignment horizontal="center"/>
    </xf>
    <xf numFmtId="0" fontId="33" fillId="5" borderId="15" xfId="0" applyFont="1" applyFill="1" applyBorder="1" applyAlignment="1">
      <alignment horizontal="center"/>
    </xf>
    <xf numFmtId="0" fontId="0" fillId="0" borderId="9" xfId="0" applyBorder="1" applyAlignment="1">
      <alignment horizontal="center" wrapText="1"/>
    </xf>
    <xf numFmtId="0" fontId="0" fillId="0" borderId="10" xfId="0" applyBorder="1" applyAlignment="1">
      <alignment horizontal="center" wrapText="1"/>
    </xf>
    <xf numFmtId="0" fontId="0" fillId="0" borderId="6" xfId="0" applyBorder="1" applyAlignment="1">
      <alignment horizontal="center" wrapText="1"/>
    </xf>
    <xf numFmtId="0" fontId="0" fillId="0" borderId="11" xfId="0" applyBorder="1" applyAlignment="1">
      <alignment horizontal="center" wrapText="1"/>
    </xf>
    <xf numFmtId="0" fontId="0" fillId="0" borderId="8" xfId="0" applyBorder="1" applyAlignment="1">
      <alignment horizontal="center" wrapText="1"/>
    </xf>
    <xf numFmtId="0" fontId="0" fillId="0" borderId="12" xfId="0" applyBorder="1" applyAlignment="1">
      <alignment horizontal="center" wrapText="1"/>
    </xf>
    <xf numFmtId="0" fontId="0" fillId="0" borderId="14" xfId="0" applyBorder="1" applyAlignment="1">
      <alignment horizontal="center" wrapText="1"/>
    </xf>
    <xf numFmtId="0" fontId="0" fillId="0" borderId="13" xfId="0" applyBorder="1" applyAlignment="1">
      <alignment horizontal="center" wrapText="1"/>
    </xf>
    <xf numFmtId="0" fontId="33" fillId="5" borderId="6" xfId="0" applyFont="1" applyFill="1" applyBorder="1" applyAlignment="1">
      <alignment horizontal="center"/>
    </xf>
    <xf numFmtId="9" fontId="0" fillId="0" borderId="14" xfId="2" applyFont="1" applyBorder="1" applyAlignment="1">
      <alignment horizontal="center"/>
    </xf>
    <xf numFmtId="9" fontId="0" fillId="0" borderId="11" xfId="2" applyFont="1" applyBorder="1" applyAlignment="1">
      <alignment horizontal="center"/>
    </xf>
    <xf numFmtId="9" fontId="0" fillId="0" borderId="8" xfId="2" applyFont="1" applyBorder="1" applyAlignment="1">
      <alignment horizontal="center"/>
    </xf>
    <xf numFmtId="0" fontId="0" fillId="6" borderId="6" xfId="0" applyFill="1" applyBorder="1" applyAlignment="1">
      <alignment horizontal="center"/>
    </xf>
    <xf numFmtId="0" fontId="0" fillId="6" borderId="7" xfId="0" applyFill="1" applyBorder="1" applyAlignment="1">
      <alignment horizontal="center"/>
    </xf>
    <xf numFmtId="9" fontId="0" fillId="0" borderId="9" xfId="2" applyFont="1" applyBorder="1" applyAlignment="1">
      <alignment horizontal="center"/>
    </xf>
    <xf numFmtId="9" fontId="0" fillId="0" borderId="6" xfId="2" applyFont="1" applyBorder="1" applyAlignment="1">
      <alignment horizontal="center"/>
    </xf>
    <xf numFmtId="9" fontId="0" fillId="0" borderId="9" xfId="2" applyFont="1" applyFill="1" applyBorder="1" applyAlignment="1">
      <alignment horizontal="center"/>
    </xf>
    <xf numFmtId="9" fontId="0" fillId="0" borderId="6" xfId="2" applyFont="1" applyFill="1" applyBorder="1" applyAlignment="1">
      <alignment horizontal="center"/>
    </xf>
    <xf numFmtId="0" fontId="14" fillId="0" borderId="0" xfId="0" applyFont="1" applyAlignment="1">
      <alignment horizontal="center"/>
    </xf>
    <xf numFmtId="0" fontId="30" fillId="5" borderId="5" xfId="0" applyFont="1" applyFill="1" applyBorder="1" applyAlignment="1">
      <alignment horizontal="center"/>
    </xf>
    <xf numFmtId="0" fontId="30" fillId="5" borderId="6" xfId="0" applyFont="1" applyFill="1" applyBorder="1" applyAlignment="1">
      <alignment horizontal="center"/>
    </xf>
    <xf numFmtId="0" fontId="37" fillId="0" borderId="0" xfId="0" applyFont="1" applyAlignment="1">
      <alignment horizontal="center" vertical="center"/>
    </xf>
    <xf numFmtId="0" fontId="53" fillId="0" borderId="0" xfId="0" applyFont="1" applyAlignment="1">
      <alignment horizontal="center" vertical="center" wrapText="1"/>
    </xf>
    <xf numFmtId="0" fontId="59" fillId="0" borderId="0" xfId="0" applyFont="1" applyAlignment="1">
      <alignment horizontal="center" vertical="center" wrapText="1"/>
    </xf>
    <xf numFmtId="0" fontId="59" fillId="0" borderId="26" xfId="0" applyFont="1" applyBorder="1" applyAlignment="1">
      <alignment horizontal="center" vertical="center" wrapText="1"/>
    </xf>
    <xf numFmtId="0" fontId="48" fillId="0" borderId="0" xfId="0" applyFont="1" applyAlignment="1">
      <alignment horizontal="center" vertical="center"/>
    </xf>
    <xf numFmtId="0" fontId="43" fillId="0" borderId="0" xfId="0" applyFont="1" applyAlignment="1">
      <alignment horizontal="center" vertical="center"/>
    </xf>
    <xf numFmtId="0" fontId="53" fillId="0" borderId="23" xfId="0" applyFont="1" applyBorder="1" applyAlignment="1">
      <alignment horizontal="center" vertical="center"/>
    </xf>
    <xf numFmtId="0" fontId="53" fillId="0" borderId="23" xfId="0" applyFont="1" applyBorder="1" applyAlignment="1">
      <alignment horizontal="center" vertical="center" wrapText="1"/>
    </xf>
    <xf numFmtId="0" fontId="40" fillId="7" borderId="30" xfId="0" applyFont="1" applyFill="1" applyBorder="1" applyAlignment="1">
      <alignment horizontal="center" vertical="center"/>
    </xf>
    <xf numFmtId="0" fontId="40" fillId="7" borderId="21" xfId="0" applyFont="1" applyFill="1" applyBorder="1" applyAlignment="1">
      <alignment horizontal="center" vertical="center"/>
    </xf>
    <xf numFmtId="0" fontId="40" fillId="7" borderId="31" xfId="0" applyFont="1" applyFill="1" applyBorder="1" applyAlignment="1">
      <alignment horizontal="center" vertical="center"/>
    </xf>
    <xf numFmtId="0" fontId="40" fillId="7" borderId="32" xfId="0" applyFont="1" applyFill="1" applyBorder="1" applyAlignment="1">
      <alignment horizontal="center" vertical="center"/>
    </xf>
    <xf numFmtId="0" fontId="40" fillId="7" borderId="23" xfId="0" applyFont="1" applyFill="1" applyBorder="1" applyAlignment="1">
      <alignment horizontal="center" vertical="center"/>
    </xf>
    <xf numFmtId="0" fontId="40" fillId="7" borderId="33" xfId="0" applyFont="1" applyFill="1" applyBorder="1" applyAlignment="1">
      <alignment horizontal="center" vertical="center"/>
    </xf>
    <xf numFmtId="0" fontId="40" fillId="7" borderId="34" xfId="0" applyFont="1" applyFill="1" applyBorder="1" applyAlignment="1">
      <alignment horizontal="center" vertical="center"/>
    </xf>
    <xf numFmtId="0" fontId="40" fillId="7" borderId="35" xfId="0" applyFont="1" applyFill="1" applyBorder="1" applyAlignment="1">
      <alignment horizontal="center" vertical="center"/>
    </xf>
    <xf numFmtId="0" fontId="40" fillId="7" borderId="36" xfId="0" applyFont="1" applyFill="1" applyBorder="1" applyAlignment="1">
      <alignment horizontal="center" vertical="center"/>
    </xf>
    <xf numFmtId="0" fontId="40" fillId="7" borderId="37" xfId="0" applyFont="1" applyFill="1" applyBorder="1" applyAlignment="1">
      <alignment horizontal="center" vertical="center"/>
    </xf>
    <xf numFmtId="0" fontId="38" fillId="0" borderId="0" xfId="0" applyFont="1" applyAlignment="1">
      <alignment horizontal="center" vertical="center"/>
    </xf>
    <xf numFmtId="0" fontId="45" fillId="0" borderId="0" xfId="0" applyFont="1" applyAlignment="1">
      <alignment horizontal="center" vertical="center"/>
    </xf>
    <xf numFmtId="0" fontId="43" fillId="0" borderId="28" xfId="0" applyFont="1" applyBorder="1" applyAlignment="1">
      <alignment horizontal="center" vertical="center"/>
    </xf>
    <xf numFmtId="0" fontId="40" fillId="0" borderId="28" xfId="0" applyFont="1" applyBorder="1" applyAlignment="1">
      <alignment horizontal="center" vertical="center"/>
    </xf>
    <xf numFmtId="0" fontId="38" fillId="0" borderId="28" xfId="0" applyFont="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CCFFFF"/>
      <color rgb="FFCCE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8460411198600172E-2"/>
          <c:y val="0.17171296296296298"/>
          <c:w val="0.90286351706036749"/>
          <c:h val="0.67003098571011954"/>
        </c:manualLayout>
      </c:layout>
      <c:barChart>
        <c:barDir val="col"/>
        <c:grouping val="clustered"/>
        <c:varyColors val="0"/>
        <c:ser>
          <c:idx val="0"/>
          <c:order val="0"/>
          <c:tx>
            <c:strRef>
              <c:f>[1]Sheet1!$G$84</c:f>
              <c:strCache>
                <c:ptCount val="1"/>
                <c:pt idx="0">
                  <c:v>Price to Earnings Ratio</c:v>
                </c:pt>
              </c:strCache>
            </c:strRef>
          </c:tx>
          <c:spPr>
            <a:solidFill>
              <a:schemeClr val="accent1"/>
            </a:solidFill>
            <a:ln>
              <a:noFill/>
            </a:ln>
            <a:effectLst/>
          </c:spPr>
          <c:invertIfNegative val="0"/>
          <c:cat>
            <c:strRef>
              <c:f>[1]Sheet1!$B$85:$B$95</c:f>
              <c:strCache>
                <c:ptCount val="11"/>
                <c:pt idx="1">
                  <c:v>2012-13</c:v>
                </c:pt>
                <c:pt idx="2">
                  <c:v>2013-14</c:v>
                </c:pt>
                <c:pt idx="3">
                  <c:v>2014-15</c:v>
                </c:pt>
                <c:pt idx="4">
                  <c:v>2015-16</c:v>
                </c:pt>
                <c:pt idx="5">
                  <c:v>2016-17</c:v>
                </c:pt>
                <c:pt idx="6">
                  <c:v>2017-18</c:v>
                </c:pt>
                <c:pt idx="7">
                  <c:v>2018-19</c:v>
                </c:pt>
                <c:pt idx="8">
                  <c:v>2019-20</c:v>
                </c:pt>
                <c:pt idx="9">
                  <c:v>2020-21</c:v>
                </c:pt>
                <c:pt idx="10">
                  <c:v>2021-22</c:v>
                </c:pt>
              </c:strCache>
            </c:strRef>
          </c:cat>
          <c:val>
            <c:numRef>
              <c:f>[1]Sheet1!$G$85:$G$95</c:f>
              <c:numCache>
                <c:formatCode>General</c:formatCode>
                <c:ptCount val="11"/>
                <c:pt idx="1">
                  <c:v>3.9652109548482599</c:v>
                </c:pt>
                <c:pt idx="2">
                  <c:v>8.9328251548356352</c:v>
                </c:pt>
                <c:pt idx="3">
                  <c:v>10.790504451038574</c:v>
                </c:pt>
                <c:pt idx="4">
                  <c:v>14.081320847708231</c:v>
                </c:pt>
                <c:pt idx="5">
                  <c:v>14.513037588892651</c:v>
                </c:pt>
                <c:pt idx="6">
                  <c:v>9.7857303623677687</c:v>
                </c:pt>
                <c:pt idx="7">
                  <c:v>13.544697277529458</c:v>
                </c:pt>
                <c:pt idx="8">
                  <c:v>14.236380547435557</c:v>
                </c:pt>
                <c:pt idx="9">
                  <c:v>16.10842854063376</c:v>
                </c:pt>
                <c:pt idx="10">
                  <c:v>11.123515680503401</c:v>
                </c:pt>
              </c:numCache>
            </c:numRef>
          </c:val>
          <c:extLst>
            <c:ext xmlns:c16="http://schemas.microsoft.com/office/drawing/2014/chart" uri="{C3380CC4-5D6E-409C-BE32-E72D297353CC}">
              <c16:uniqueId val="{00000000-5273-46F4-A162-A76B284776B4}"/>
            </c:ext>
          </c:extLst>
        </c:ser>
        <c:dLbls>
          <c:showLegendKey val="0"/>
          <c:showVal val="0"/>
          <c:showCatName val="0"/>
          <c:showSerName val="0"/>
          <c:showPercent val="0"/>
          <c:showBubbleSize val="0"/>
        </c:dLbls>
        <c:gapWidth val="219"/>
        <c:overlap val="-27"/>
        <c:axId val="544843840"/>
        <c:axId val="544849416"/>
      </c:barChart>
      <c:catAx>
        <c:axId val="54484384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849416"/>
        <c:crosses val="autoZero"/>
        <c:auto val="1"/>
        <c:lblAlgn val="ctr"/>
        <c:lblOffset val="100"/>
        <c:noMultiLvlLbl val="0"/>
      </c:catAx>
      <c:valAx>
        <c:axId val="544849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843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'Amalu - 45'!$D$4</c:f>
              <c:strCache>
                <c:ptCount val="1"/>
                <c:pt idx="0">
                  <c:v>RETURN ON CAPITAL EMPLOYED</c:v>
                </c:pt>
              </c:strCache>
            </c:strRef>
          </c:tx>
          <c:spPr>
            <a:ln w="28575" cap="rnd">
              <a:solidFill>
                <a:schemeClr val="accent1"/>
              </a:solidFill>
              <a:round/>
            </a:ln>
            <a:effectLst/>
          </c:spPr>
          <c:marker>
            <c:symbol val="none"/>
          </c:marker>
          <c:val>
            <c:numRef>
              <c:f>'Amalu - 45'!$D$5:$D$14</c:f>
              <c:numCache>
                <c:formatCode>General</c:formatCode>
                <c:ptCount val="10"/>
                <c:pt idx="0">
                  <c:v>13.076037492337184</c:v>
                </c:pt>
                <c:pt idx="1">
                  <c:v>12.76541696177213</c:v>
                </c:pt>
                <c:pt idx="2">
                  <c:v>12.76375647663715</c:v>
                </c:pt>
                <c:pt idx="3">
                  <c:v>14.016715994410312</c:v>
                </c:pt>
                <c:pt idx="4">
                  <c:v>12.101427075103171</c:v>
                </c:pt>
                <c:pt idx="5">
                  <c:v>9.8392335725118283</c:v>
                </c:pt>
                <c:pt idx="6">
                  <c:v>10.140741444838106</c:v>
                </c:pt>
                <c:pt idx="7">
                  <c:v>11.79677331121275</c:v>
                </c:pt>
                <c:pt idx="8">
                  <c:v>11.666227549754087</c:v>
                </c:pt>
                <c:pt idx="9">
                  <c:v>8.7172712591721133</c:v>
                </c:pt>
              </c:numCache>
            </c:numRef>
          </c:val>
          <c:smooth val="0"/>
          <c:extLst>
            <c:ext xmlns:c16="http://schemas.microsoft.com/office/drawing/2014/chart" uri="{C3380CC4-5D6E-409C-BE32-E72D297353CC}">
              <c16:uniqueId val="{00000000-642D-4D63-B958-F6458A37ED3B}"/>
            </c:ext>
          </c:extLst>
        </c:ser>
        <c:dLbls>
          <c:showLegendKey val="0"/>
          <c:showVal val="0"/>
          <c:showCatName val="0"/>
          <c:showSerName val="0"/>
          <c:showPercent val="0"/>
          <c:showBubbleSize val="0"/>
        </c:dLbls>
        <c:smooth val="0"/>
        <c:axId val="1886420879"/>
        <c:axId val="11658015"/>
      </c:lineChart>
      <c:catAx>
        <c:axId val="188642087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58015"/>
        <c:crosses val="autoZero"/>
        <c:auto val="1"/>
        <c:lblAlgn val="ctr"/>
        <c:lblOffset val="100"/>
        <c:noMultiLvlLbl val="0"/>
      </c:catAx>
      <c:valAx>
        <c:axId val="116580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64208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cked"/>
        <c:varyColors val="0"/>
        <c:ser>
          <c:idx val="0"/>
          <c:order val="0"/>
          <c:tx>
            <c:strRef>
              <c:f>'Amalu - 45'!$E$4</c:f>
              <c:strCache>
                <c:ptCount val="1"/>
                <c:pt idx="0">
                  <c:v>ASSET UTILISATION</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val>
            <c:numRef>
              <c:f>'Amalu - 45'!$E$5:$E$14</c:f>
              <c:numCache>
                <c:formatCode>General</c:formatCode>
                <c:ptCount val="10"/>
                <c:pt idx="0">
                  <c:v>0.17863962111337897</c:v>
                </c:pt>
                <c:pt idx="1">
                  <c:v>0.17326842792723857</c:v>
                </c:pt>
                <c:pt idx="2">
                  <c:v>0.17889875948356662</c:v>
                </c:pt>
                <c:pt idx="3">
                  <c:v>0.20872418982965205</c:v>
                </c:pt>
                <c:pt idx="4">
                  <c:v>0.19431874908888919</c:v>
                </c:pt>
                <c:pt idx="5">
                  <c:v>0.17648486837637792</c:v>
                </c:pt>
                <c:pt idx="6">
                  <c:v>0.14474926647770073</c:v>
                </c:pt>
                <c:pt idx="7">
                  <c:v>0.16426004660163615</c:v>
                </c:pt>
                <c:pt idx="8">
                  <c:v>0.19363619422096939</c:v>
                </c:pt>
                <c:pt idx="9">
                  <c:v>0.17782126213951741</c:v>
                </c:pt>
              </c:numCache>
            </c:numRef>
          </c:val>
          <c:smooth val="0"/>
          <c:extLst>
            <c:ext xmlns:c16="http://schemas.microsoft.com/office/drawing/2014/chart" uri="{C3380CC4-5D6E-409C-BE32-E72D297353CC}">
              <c16:uniqueId val="{00000000-DB97-4C11-92B0-0743BAB595C4}"/>
            </c:ext>
          </c:extLst>
        </c:ser>
        <c:dLbls>
          <c:showLegendKey val="0"/>
          <c:showVal val="0"/>
          <c:showCatName val="0"/>
          <c:showSerName val="0"/>
          <c:showPercent val="0"/>
          <c:showBubbleSize val="0"/>
        </c:dLbls>
        <c:smooth val="0"/>
        <c:axId val="663228367"/>
        <c:axId val="663218383"/>
      </c:lineChart>
      <c:catAx>
        <c:axId val="663228367"/>
        <c:scaling>
          <c:orientation val="minMax"/>
        </c:scaling>
        <c:delete val="0"/>
        <c:axPos val="b"/>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63218383"/>
        <c:crosses val="autoZero"/>
        <c:auto val="1"/>
        <c:lblAlgn val="ctr"/>
        <c:lblOffset val="100"/>
        <c:noMultiLvlLbl val="0"/>
      </c:catAx>
      <c:valAx>
        <c:axId val="663218383"/>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63228367"/>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'Amalu - 45'!$F$4</c:f>
              <c:strCache>
                <c:ptCount val="1"/>
                <c:pt idx="0">
                  <c:v>PROFIT MARGIN</c:v>
                </c:pt>
              </c:strCache>
            </c:strRef>
          </c:tx>
          <c:spPr>
            <a:ln w="28575" cap="rnd">
              <a:solidFill>
                <a:schemeClr val="accent1"/>
              </a:solidFill>
              <a:round/>
            </a:ln>
            <a:effectLst/>
          </c:spPr>
          <c:marker>
            <c:symbol val="none"/>
          </c:marker>
          <c:val>
            <c:numRef>
              <c:f>'Amalu - 45'!$F$5:$F$14</c:f>
              <c:numCache>
                <c:formatCode>General</c:formatCode>
                <c:ptCount val="10"/>
                <c:pt idx="0">
                  <c:v>0.73197857288546797</c:v>
                </c:pt>
                <c:pt idx="1">
                  <c:v>0.7367422394536165</c:v>
                </c:pt>
                <c:pt idx="2">
                  <c:v>0.71346254795073694</c:v>
                </c:pt>
                <c:pt idx="3">
                  <c:v>0.67154247937672684</c:v>
                </c:pt>
                <c:pt idx="4">
                  <c:v>0.62276168058119252</c:v>
                </c:pt>
                <c:pt idx="5">
                  <c:v>0.55751145483636178</c:v>
                </c:pt>
                <c:pt idx="6">
                  <c:v>0.70057290731765687</c:v>
                </c:pt>
                <c:pt idx="7">
                  <c:v>0.71817666896334886</c:v>
                </c:pt>
                <c:pt idx="8">
                  <c:v>0.6024817620842664</c:v>
                </c:pt>
                <c:pt idx="9">
                  <c:v>0.49022659913034466</c:v>
                </c:pt>
              </c:numCache>
            </c:numRef>
          </c:val>
          <c:smooth val="0"/>
          <c:extLst>
            <c:ext xmlns:c16="http://schemas.microsoft.com/office/drawing/2014/chart" uri="{C3380CC4-5D6E-409C-BE32-E72D297353CC}">
              <c16:uniqueId val="{00000000-51BA-40C9-BC05-1C541D1CA13B}"/>
            </c:ext>
          </c:extLst>
        </c:ser>
        <c:dLbls>
          <c:showLegendKey val="0"/>
          <c:showVal val="0"/>
          <c:showCatName val="0"/>
          <c:showSerName val="0"/>
          <c:showPercent val="0"/>
          <c:showBubbleSize val="0"/>
        </c:dLbls>
        <c:smooth val="0"/>
        <c:axId val="662651903"/>
        <c:axId val="662661471"/>
      </c:lineChart>
      <c:catAx>
        <c:axId val="662651903"/>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2661471"/>
        <c:crosses val="autoZero"/>
        <c:auto val="1"/>
        <c:lblAlgn val="ctr"/>
        <c:lblOffset val="100"/>
        <c:noMultiLvlLbl val="0"/>
      </c:catAx>
      <c:valAx>
        <c:axId val="6626614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265190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'Amalu - 45'!$I$4</c:f>
              <c:strCache>
                <c:ptCount val="1"/>
                <c:pt idx="0">
                  <c:v>PRICE EARNINGS</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val>
            <c:numRef>
              <c:f>'Amalu - 45'!$I$5:$I$14</c:f>
              <c:numCache>
                <c:formatCode>General</c:formatCode>
                <c:ptCount val="10"/>
                <c:pt idx="0">
                  <c:v>2.2270922924247434</c:v>
                </c:pt>
                <c:pt idx="1">
                  <c:v>11.800482218203738</c:v>
                </c:pt>
                <c:pt idx="2">
                  <c:v>12.739682539682541</c:v>
                </c:pt>
                <c:pt idx="3">
                  <c:v>10.018983050847458</c:v>
                </c:pt>
                <c:pt idx="4">
                  <c:v>13.81459731543624</c:v>
                </c:pt>
                <c:pt idx="5">
                  <c:v>40.626234132581104</c:v>
                </c:pt>
                <c:pt idx="6">
                  <c:v>15.578833693304535</c:v>
                </c:pt>
                <c:pt idx="7">
                  <c:v>7.7591788393209633</c:v>
                </c:pt>
                <c:pt idx="8">
                  <c:v>11.858887381275441</c:v>
                </c:pt>
                <c:pt idx="9">
                  <c:v>48.580858085808579</c:v>
                </c:pt>
              </c:numCache>
            </c:numRef>
          </c:val>
          <c:smooth val="0"/>
          <c:extLst>
            <c:ext xmlns:c16="http://schemas.microsoft.com/office/drawing/2014/chart" uri="{C3380CC4-5D6E-409C-BE32-E72D297353CC}">
              <c16:uniqueId val="{00000000-D821-4FD2-BE8D-744E38254EEF}"/>
            </c:ext>
          </c:extLst>
        </c:ser>
        <c:dLbls>
          <c:showLegendKey val="0"/>
          <c:showVal val="0"/>
          <c:showCatName val="0"/>
          <c:showSerName val="0"/>
          <c:showPercent val="0"/>
          <c:showBubbleSize val="0"/>
        </c:dLbls>
        <c:smooth val="0"/>
        <c:axId val="740702543"/>
        <c:axId val="740704623"/>
      </c:lineChart>
      <c:catAx>
        <c:axId val="740702543"/>
        <c:scaling>
          <c:orientation val="minMax"/>
        </c:scaling>
        <c:delete val="0"/>
        <c:axPos val="b"/>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40704623"/>
        <c:crosses val="autoZero"/>
        <c:auto val="1"/>
        <c:lblAlgn val="ctr"/>
        <c:lblOffset val="100"/>
        <c:noMultiLvlLbl val="0"/>
      </c:catAx>
      <c:valAx>
        <c:axId val="740704623"/>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407025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GEARING RATIOS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'Amalu - 45'!$N$4</c:f>
              <c:strCache>
                <c:ptCount val="1"/>
                <c:pt idx="0">
                  <c:v>ASSET GEARING</c:v>
                </c:pt>
              </c:strCache>
            </c:strRef>
          </c:tx>
          <c:spPr>
            <a:ln w="28575" cap="rnd">
              <a:solidFill>
                <a:schemeClr val="accent1"/>
              </a:solidFill>
              <a:round/>
            </a:ln>
            <a:effectLst/>
          </c:spPr>
          <c:marker>
            <c:symbol val="none"/>
          </c:marker>
          <c:val>
            <c:numRef>
              <c:f>'Amalu - 45'!$N$5:$N$14</c:f>
              <c:numCache>
                <c:formatCode>General</c:formatCode>
                <c:ptCount val="10"/>
                <c:pt idx="0">
                  <c:v>3.2846245861586367</c:v>
                </c:pt>
                <c:pt idx="1">
                  <c:v>2.9914649641492574</c:v>
                </c:pt>
                <c:pt idx="2">
                  <c:v>3.3805371577984453</c:v>
                </c:pt>
                <c:pt idx="3">
                  <c:v>2.6660816557631217</c:v>
                </c:pt>
                <c:pt idx="4">
                  <c:v>2.9204285073692819</c:v>
                </c:pt>
                <c:pt idx="5">
                  <c:v>3.3905336223453206</c:v>
                </c:pt>
                <c:pt idx="6">
                  <c:v>2.7894576024926443</c:v>
                </c:pt>
                <c:pt idx="7">
                  <c:v>2.9108793346546853</c:v>
                </c:pt>
                <c:pt idx="8">
                  <c:v>2.6503508934032038</c:v>
                </c:pt>
                <c:pt idx="9">
                  <c:v>2.0153954284774303</c:v>
                </c:pt>
              </c:numCache>
            </c:numRef>
          </c:val>
          <c:smooth val="0"/>
          <c:extLst>
            <c:ext xmlns:c16="http://schemas.microsoft.com/office/drawing/2014/chart" uri="{C3380CC4-5D6E-409C-BE32-E72D297353CC}">
              <c16:uniqueId val="{00000000-CFC4-4A0E-86C4-E143951A2142}"/>
            </c:ext>
          </c:extLst>
        </c:ser>
        <c:ser>
          <c:idx val="1"/>
          <c:order val="1"/>
          <c:tx>
            <c:strRef>
              <c:f>'Amalu - 45'!$O$4</c:f>
              <c:strCache>
                <c:ptCount val="1"/>
                <c:pt idx="0">
                  <c:v>INCOME GEARING</c:v>
                </c:pt>
              </c:strCache>
            </c:strRef>
          </c:tx>
          <c:spPr>
            <a:ln w="28575" cap="rnd">
              <a:solidFill>
                <a:schemeClr val="accent2"/>
              </a:solidFill>
              <a:round/>
            </a:ln>
            <a:effectLst/>
          </c:spPr>
          <c:marker>
            <c:symbol val="none"/>
          </c:marker>
          <c:val>
            <c:numRef>
              <c:f>'Amalu - 45'!$O$5:$O$14</c:f>
              <c:numCache>
                <c:formatCode>General</c:formatCode>
                <c:ptCount val="10"/>
                <c:pt idx="0">
                  <c:v>0.54767840905757781</c:v>
                </c:pt>
                <c:pt idx="1">
                  <c:v>0.56415126560000561</c:v>
                </c:pt>
                <c:pt idx="2">
                  <c:v>0.61916984079371096</c:v>
                </c:pt>
                <c:pt idx="3">
                  <c:v>0.66572898140716785</c:v>
                </c:pt>
                <c:pt idx="4">
                  <c:v>0.71769178266580003</c:v>
                </c:pt>
                <c:pt idx="5">
                  <c:v>0.82169086987778572</c:v>
                </c:pt>
                <c:pt idx="6">
                  <c:v>0.65797795224481004</c:v>
                </c:pt>
                <c:pt idx="7">
                  <c:v>0.62344871186976447</c:v>
                </c:pt>
                <c:pt idx="8">
                  <c:v>0.78229925913445253</c:v>
                </c:pt>
                <c:pt idx="9">
                  <c:v>0.91806417074958968</c:v>
                </c:pt>
              </c:numCache>
            </c:numRef>
          </c:val>
          <c:smooth val="0"/>
          <c:extLst>
            <c:ext xmlns:c16="http://schemas.microsoft.com/office/drawing/2014/chart" uri="{C3380CC4-5D6E-409C-BE32-E72D297353CC}">
              <c16:uniqueId val="{00000001-CFC4-4A0E-86C4-E143951A2142}"/>
            </c:ext>
          </c:extLst>
        </c:ser>
        <c:ser>
          <c:idx val="2"/>
          <c:order val="2"/>
          <c:tx>
            <c:strRef>
              <c:f>'Amalu - 45'!$P$4</c:f>
              <c:strCache>
                <c:ptCount val="1"/>
                <c:pt idx="0">
                  <c:v>SHAREHOLDER EQUITY </c:v>
                </c:pt>
              </c:strCache>
            </c:strRef>
          </c:tx>
          <c:spPr>
            <a:ln w="28575" cap="rnd">
              <a:solidFill>
                <a:schemeClr val="accent3"/>
              </a:solidFill>
              <a:round/>
            </a:ln>
            <a:effectLst/>
          </c:spPr>
          <c:marker>
            <c:symbol val="none"/>
          </c:marker>
          <c:val>
            <c:numRef>
              <c:f>'Amalu - 45'!$P$5:$P$14</c:f>
              <c:numCache>
                <c:formatCode>General</c:formatCode>
                <c:ptCount val="10"/>
                <c:pt idx="0">
                  <c:v>0.23243881665047508</c:v>
                </c:pt>
                <c:pt idx="1">
                  <c:v>0.24709448627964958</c:v>
                </c:pt>
                <c:pt idx="2">
                  <c:v>0.2253200861207541</c:v>
                </c:pt>
                <c:pt idx="3">
                  <c:v>0.26869645399893938</c:v>
                </c:pt>
                <c:pt idx="4">
                  <c:v>0.25036190469918379</c:v>
                </c:pt>
                <c:pt idx="5">
                  <c:v>0.22430756192991205</c:v>
                </c:pt>
                <c:pt idx="6">
                  <c:v>0.26301547262479852</c:v>
                </c:pt>
                <c:pt idx="7">
                  <c:v>0.25457100269398075</c:v>
                </c:pt>
                <c:pt idx="8">
                  <c:v>0.27276215495165201</c:v>
                </c:pt>
                <c:pt idx="9">
                  <c:v>0.33050974227767682</c:v>
                </c:pt>
              </c:numCache>
            </c:numRef>
          </c:val>
          <c:smooth val="0"/>
          <c:extLst>
            <c:ext xmlns:c16="http://schemas.microsoft.com/office/drawing/2014/chart" uri="{C3380CC4-5D6E-409C-BE32-E72D297353CC}">
              <c16:uniqueId val="{00000002-CFC4-4A0E-86C4-E143951A2142}"/>
            </c:ext>
          </c:extLst>
        </c:ser>
        <c:dLbls>
          <c:showLegendKey val="0"/>
          <c:showVal val="0"/>
          <c:showCatName val="0"/>
          <c:showSerName val="0"/>
          <c:showPercent val="0"/>
          <c:showBubbleSize val="0"/>
        </c:dLbls>
        <c:smooth val="0"/>
        <c:axId val="139179263"/>
        <c:axId val="139171359"/>
      </c:lineChart>
      <c:catAx>
        <c:axId val="139179263"/>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171359"/>
        <c:crosses val="autoZero"/>
        <c:auto val="1"/>
        <c:lblAlgn val="ctr"/>
        <c:lblOffset val="100"/>
        <c:noMultiLvlLbl val="0"/>
      </c:catAx>
      <c:valAx>
        <c:axId val="1391713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1792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0009266804007299"/>
          <c:y val="7.3667816155294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04420384951881"/>
          <c:y val="0.16245370370370371"/>
          <c:w val="0.87122462817147861"/>
          <c:h val="0.67003098571011954"/>
        </c:manualLayout>
      </c:layout>
      <c:lineChart>
        <c:grouping val="standard"/>
        <c:varyColors val="0"/>
        <c:ser>
          <c:idx val="0"/>
          <c:order val="0"/>
          <c:tx>
            <c:strRef>
              <c:f>[1]Sheet1!$D$101</c:f>
              <c:strCache>
                <c:ptCount val="1"/>
                <c:pt idx="0">
                  <c:v>Dividend Yield</c:v>
                </c:pt>
              </c:strCache>
            </c:strRef>
          </c:tx>
          <c:spPr>
            <a:ln w="28575" cap="rnd">
              <a:solidFill>
                <a:schemeClr val="accent1"/>
              </a:solidFill>
              <a:round/>
            </a:ln>
            <a:effectLst/>
          </c:spPr>
          <c:marker>
            <c:symbol val="none"/>
          </c:marker>
          <c:cat>
            <c:strRef>
              <c:f>[1]Sheet1!$B$102:$B$112</c:f>
              <c:strCache>
                <c:ptCount val="11"/>
                <c:pt idx="1">
                  <c:v>2012-13</c:v>
                </c:pt>
                <c:pt idx="2">
                  <c:v>2013-14</c:v>
                </c:pt>
                <c:pt idx="3">
                  <c:v>2014-15</c:v>
                </c:pt>
                <c:pt idx="4">
                  <c:v>2015-16</c:v>
                </c:pt>
                <c:pt idx="5">
                  <c:v>2016-17</c:v>
                </c:pt>
                <c:pt idx="6">
                  <c:v>2017-18</c:v>
                </c:pt>
                <c:pt idx="7">
                  <c:v>2018-19</c:v>
                </c:pt>
                <c:pt idx="8">
                  <c:v>2019-20</c:v>
                </c:pt>
                <c:pt idx="9">
                  <c:v>2020-21</c:v>
                </c:pt>
                <c:pt idx="10">
                  <c:v>2021-22</c:v>
                </c:pt>
              </c:strCache>
            </c:strRef>
          </c:cat>
          <c:val>
            <c:numRef>
              <c:f>[1]Sheet1!$D$102:$D$112</c:f>
              <c:numCache>
                <c:formatCode>General</c:formatCode>
                <c:ptCount val="11"/>
                <c:pt idx="1">
                  <c:v>4.2001120029867466E-2</c:v>
                </c:pt>
                <c:pt idx="2">
                  <c:v>3.2000000000000001E-2</c:v>
                </c:pt>
                <c:pt idx="3">
                  <c:v>3.2999670003299966E-2</c:v>
                </c:pt>
                <c:pt idx="4">
                  <c:v>2.1000315004725073E-2</c:v>
                </c:pt>
                <c:pt idx="5">
                  <c:v>1.4000046666822223E-2</c:v>
                </c:pt>
                <c:pt idx="6">
                  <c:v>2.3000138000828008E-2</c:v>
                </c:pt>
                <c:pt idx="7">
                  <c:v>1.7999910000449999E-2</c:v>
                </c:pt>
                <c:pt idx="8">
                  <c:v>1.3999981333358221E-2</c:v>
                </c:pt>
                <c:pt idx="9">
                  <c:v>1.3382043973396497E-2</c:v>
                </c:pt>
                <c:pt idx="10">
                  <c:v>1.824817518248175E-2</c:v>
                </c:pt>
              </c:numCache>
            </c:numRef>
          </c:val>
          <c:smooth val="0"/>
          <c:extLst>
            <c:ext xmlns:c16="http://schemas.microsoft.com/office/drawing/2014/chart" uri="{C3380CC4-5D6E-409C-BE32-E72D297353CC}">
              <c16:uniqueId val="{00000000-D9FE-4AF4-BF0B-3CDAF721EA25}"/>
            </c:ext>
          </c:extLst>
        </c:ser>
        <c:dLbls>
          <c:showLegendKey val="0"/>
          <c:showVal val="0"/>
          <c:showCatName val="0"/>
          <c:showSerName val="0"/>
          <c:showPercent val="0"/>
          <c:showBubbleSize val="0"/>
        </c:dLbls>
        <c:smooth val="0"/>
        <c:axId val="547266648"/>
        <c:axId val="547268616"/>
      </c:lineChart>
      <c:catAx>
        <c:axId val="547266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268616"/>
        <c:crosses val="autoZero"/>
        <c:auto val="1"/>
        <c:lblAlgn val="ctr"/>
        <c:lblOffset val="100"/>
        <c:noMultiLvlLbl val="0"/>
      </c:catAx>
      <c:valAx>
        <c:axId val="5472686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2666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[1]Sheet1!$D$117</c:f>
              <c:strCache>
                <c:ptCount val="1"/>
                <c:pt idx="0">
                  <c:v>Dividend Payout Ratio</c:v>
                </c:pt>
              </c:strCache>
            </c:strRef>
          </c:tx>
          <c:spPr>
            <a:ln w="28575" cap="rnd">
              <a:solidFill>
                <a:schemeClr val="accent1"/>
              </a:solidFill>
              <a:round/>
            </a:ln>
            <a:effectLst/>
          </c:spPr>
          <c:marker>
            <c:symbol val="none"/>
          </c:marker>
          <c:cat>
            <c:strRef>
              <c:f>[1]Sheet1!$B$118:$B$128</c:f>
              <c:strCache>
                <c:ptCount val="11"/>
                <c:pt idx="1">
                  <c:v>2012-13</c:v>
                </c:pt>
                <c:pt idx="2">
                  <c:v>2013-14</c:v>
                </c:pt>
                <c:pt idx="3">
                  <c:v>2014-15</c:v>
                </c:pt>
                <c:pt idx="4">
                  <c:v>2015-16</c:v>
                </c:pt>
                <c:pt idx="5">
                  <c:v>2016-17</c:v>
                </c:pt>
                <c:pt idx="6">
                  <c:v>2017-18</c:v>
                </c:pt>
                <c:pt idx="7">
                  <c:v>2018-19</c:v>
                </c:pt>
                <c:pt idx="8">
                  <c:v>2019-20</c:v>
                </c:pt>
                <c:pt idx="9">
                  <c:v>2020-21</c:v>
                </c:pt>
                <c:pt idx="10">
                  <c:v>2021-22</c:v>
                </c:pt>
              </c:strCache>
            </c:strRef>
          </c:cat>
          <c:val>
            <c:numRef>
              <c:f>[1]Sheet1!$D$118:$D$128</c:f>
              <c:numCache>
                <c:formatCode>General</c:formatCode>
                <c:ptCount val="11"/>
                <c:pt idx="1">
                  <c:v>0.16654330125832714</c:v>
                </c:pt>
                <c:pt idx="2">
                  <c:v>0.28585040495474034</c:v>
                </c:pt>
                <c:pt idx="3">
                  <c:v>0.35608308605341243</c:v>
                </c:pt>
                <c:pt idx="4">
                  <c:v>0.29571217348447515</c:v>
                </c:pt>
                <c:pt idx="5">
                  <c:v>0.20318320352184219</c:v>
                </c:pt>
                <c:pt idx="6">
                  <c:v>0.22507314877335133</c:v>
                </c:pt>
                <c:pt idx="7">
                  <c:v>0.24380333197887039</c:v>
                </c:pt>
                <c:pt idx="8">
                  <c:v>0.19930906191868189</c:v>
                </c:pt>
                <c:pt idx="9">
                  <c:v>0.21556369907307613</c:v>
                </c:pt>
                <c:pt idx="10">
                  <c:v>0.20298386278290875</c:v>
                </c:pt>
              </c:numCache>
            </c:numRef>
          </c:val>
          <c:smooth val="0"/>
          <c:extLst>
            <c:ext xmlns:c16="http://schemas.microsoft.com/office/drawing/2014/chart" uri="{C3380CC4-5D6E-409C-BE32-E72D297353CC}">
              <c16:uniqueId val="{00000000-BF5E-4FA3-BF5B-E9DDF5FC2769}"/>
            </c:ext>
          </c:extLst>
        </c:ser>
        <c:dLbls>
          <c:showLegendKey val="0"/>
          <c:showVal val="0"/>
          <c:showCatName val="0"/>
          <c:showSerName val="0"/>
          <c:showPercent val="0"/>
          <c:showBubbleSize val="0"/>
        </c:dLbls>
        <c:smooth val="0"/>
        <c:axId val="547280096"/>
        <c:axId val="547281408"/>
      </c:lineChart>
      <c:catAx>
        <c:axId val="54728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281408"/>
        <c:crosses val="autoZero"/>
        <c:auto val="1"/>
        <c:lblAlgn val="ctr"/>
        <c:lblOffset val="100"/>
        <c:noMultiLvlLbl val="0"/>
      </c:catAx>
      <c:valAx>
        <c:axId val="5472814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2800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ROE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val>
            <c:numRef>
              <c:f>[2]Sheet1!$L$4:$L$13</c:f>
              <c:numCache>
                <c:formatCode>General</c:formatCode>
                <c:ptCount val="10"/>
                <c:pt idx="0">
                  <c:v>0.16839775011859318</c:v>
                </c:pt>
                <c:pt idx="1">
                  <c:v>8.9663493625563695E-2</c:v>
                </c:pt>
                <c:pt idx="2">
                  <c:v>4.1243857076730762E-2</c:v>
                </c:pt>
                <c:pt idx="3">
                  <c:v>0.1277477390720636</c:v>
                </c:pt>
                <c:pt idx="4">
                  <c:v>0.14479567818386602</c:v>
                </c:pt>
                <c:pt idx="5">
                  <c:v>0.10455554888662145</c:v>
                </c:pt>
                <c:pt idx="6">
                  <c:v>0.11652629938545556</c:v>
                </c:pt>
                <c:pt idx="7">
                  <c:v>7.0153635175384088E-2</c:v>
                </c:pt>
                <c:pt idx="8">
                  <c:v>7.3874540975926731E-2</c:v>
                </c:pt>
                <c:pt idx="9">
                  <c:v>7.3135729716113373E-2</c:v>
                </c:pt>
              </c:numCache>
            </c:numRef>
          </c:val>
          <c:smooth val="0"/>
          <c:extLst>
            <c:ext xmlns:c16="http://schemas.microsoft.com/office/drawing/2014/chart" uri="{C3380CC4-5D6E-409C-BE32-E72D297353CC}">
              <c16:uniqueId val="{00000000-86E8-466F-A532-FE7403B94786}"/>
            </c:ext>
          </c:extLst>
        </c:ser>
        <c:ser>
          <c:idx val="1"/>
          <c:order val="1"/>
          <c:spPr>
            <a:ln w="28575" cap="rnd">
              <a:solidFill>
                <a:schemeClr val="accent2"/>
              </a:solidFill>
              <a:round/>
            </a:ln>
            <a:effectLst/>
          </c:spPr>
          <c:marker>
            <c:symbol val="none"/>
          </c:marker>
          <c:val>
            <c:numRef>
              <c:f>[2]Sheet1!$M$4:$M$13</c:f>
              <c:numCache>
                <c:formatCode>General</c:formatCode>
                <c:ptCount val="10"/>
              </c:numCache>
            </c:numRef>
          </c:val>
          <c:smooth val="0"/>
          <c:extLst>
            <c:ext xmlns:c16="http://schemas.microsoft.com/office/drawing/2014/chart" uri="{C3380CC4-5D6E-409C-BE32-E72D297353CC}">
              <c16:uniqueId val="{00000001-86E8-466F-A532-FE7403B94786}"/>
            </c:ext>
          </c:extLst>
        </c:ser>
        <c:dLbls>
          <c:showLegendKey val="0"/>
          <c:showVal val="0"/>
          <c:showCatName val="0"/>
          <c:showSerName val="0"/>
          <c:showPercent val="0"/>
          <c:showBubbleSize val="0"/>
        </c:dLbls>
        <c:smooth val="0"/>
        <c:axId val="1427684048"/>
        <c:axId val="1427685296"/>
      </c:lineChart>
      <c:catAx>
        <c:axId val="142768404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7685296"/>
        <c:crosses val="autoZero"/>
        <c:auto val="1"/>
        <c:lblAlgn val="ctr"/>
        <c:lblOffset val="100"/>
        <c:noMultiLvlLbl val="0"/>
      </c:catAx>
      <c:valAx>
        <c:axId val="1427685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7684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ROCE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val>
            <c:numRef>
              <c:f>[2]Sheet1!$H$4:$H$13</c:f>
              <c:numCache>
                <c:formatCode>General</c:formatCode>
                <c:ptCount val="10"/>
                <c:pt idx="0">
                  <c:v>0.1229960605718623</c:v>
                </c:pt>
                <c:pt idx="1">
                  <c:v>9.7256417122902394E-2</c:v>
                </c:pt>
                <c:pt idx="2">
                  <c:v>8.1518534835144846E-2</c:v>
                </c:pt>
                <c:pt idx="3">
                  <c:v>0.12036235323100108</c:v>
                </c:pt>
                <c:pt idx="4">
                  <c:v>0.16951393057307229</c:v>
                </c:pt>
                <c:pt idx="5">
                  <c:v>0.10118167913313413</c:v>
                </c:pt>
                <c:pt idx="6">
                  <c:v>0.12896080320337641</c:v>
                </c:pt>
                <c:pt idx="7">
                  <c:v>7.2844759218520488E-2</c:v>
                </c:pt>
                <c:pt idx="8">
                  <c:v>6.2419718011877956E-2</c:v>
                </c:pt>
                <c:pt idx="9">
                  <c:v>9.806645649336275E-2</c:v>
                </c:pt>
              </c:numCache>
            </c:numRef>
          </c:val>
          <c:smooth val="0"/>
          <c:extLst>
            <c:ext xmlns:c16="http://schemas.microsoft.com/office/drawing/2014/chart" uri="{C3380CC4-5D6E-409C-BE32-E72D297353CC}">
              <c16:uniqueId val="{00000000-1B90-4B23-8603-304EF12329E0}"/>
            </c:ext>
          </c:extLst>
        </c:ser>
        <c:ser>
          <c:idx val="1"/>
          <c:order val="1"/>
          <c:spPr>
            <a:ln w="28575" cap="rnd">
              <a:solidFill>
                <a:schemeClr val="accent2"/>
              </a:solidFill>
              <a:round/>
            </a:ln>
            <a:effectLst/>
          </c:spPr>
          <c:marker>
            <c:symbol val="none"/>
          </c:marker>
          <c:val>
            <c:numRef>
              <c:f>[2]Sheet1!$I$4:$I$13</c:f>
              <c:numCache>
                <c:formatCode>General</c:formatCode>
                <c:ptCount val="10"/>
              </c:numCache>
            </c:numRef>
          </c:val>
          <c:smooth val="0"/>
          <c:extLst>
            <c:ext xmlns:c16="http://schemas.microsoft.com/office/drawing/2014/chart" uri="{C3380CC4-5D6E-409C-BE32-E72D297353CC}">
              <c16:uniqueId val="{00000001-1B90-4B23-8603-304EF12329E0}"/>
            </c:ext>
          </c:extLst>
        </c:ser>
        <c:dLbls>
          <c:showLegendKey val="0"/>
          <c:showVal val="0"/>
          <c:showCatName val="0"/>
          <c:showSerName val="0"/>
          <c:showPercent val="0"/>
          <c:showBubbleSize val="0"/>
        </c:dLbls>
        <c:smooth val="0"/>
        <c:axId val="1954754464"/>
        <c:axId val="1954758208"/>
      </c:lineChart>
      <c:catAx>
        <c:axId val="19547544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4758208"/>
        <c:crosses val="autoZero"/>
        <c:auto val="1"/>
        <c:lblAlgn val="ctr"/>
        <c:lblOffset val="100"/>
        <c:noMultiLvlLbl val="0"/>
      </c:catAx>
      <c:valAx>
        <c:axId val="1954758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4754464"/>
        <c:crosses val="autoZero"/>
        <c:crossBetween val="between"/>
      </c:valAx>
      <c:spPr>
        <a:noFill/>
        <a:ln>
          <a:noFill/>
        </a:ln>
        <a:effectLst/>
      </c:spPr>
    </c:plotArea>
    <c:legend>
      <c:legendPos val="b"/>
      <c:layout>
        <c:manualLayout>
          <c:xMode val="edge"/>
          <c:yMode val="edge"/>
          <c:x val="0.22643738721740564"/>
          <c:y val="0.82580855681699372"/>
          <c:w val="0.60740779417221036"/>
          <c:h val="0.1231198590906845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402299269811517"/>
          <c:y val="0.19086390659311231"/>
          <c:w val="0.84186131737873771"/>
          <c:h val="0.72661310767143339"/>
        </c:manualLayout>
      </c:layout>
      <c:lineChart>
        <c:grouping val="stacked"/>
        <c:varyColors val="0"/>
        <c:ser>
          <c:idx val="0"/>
          <c:order val="0"/>
          <c:tx>
            <c:strRef>
              <c:f>[3]Sheet2!$A$15</c:f>
              <c:strCache>
                <c:ptCount val="1"/>
                <c:pt idx="0">
                  <c:v>ROCE</c:v>
                </c:pt>
              </c:strCache>
            </c:strRef>
          </c:tx>
          <c:spPr>
            <a:ln w="22225" cap="rnd">
              <a:solidFill>
                <a:schemeClr val="accent2"/>
              </a:solidFill>
              <a:round/>
            </a:ln>
            <a:effectLst/>
          </c:spPr>
          <c:marker>
            <c:symbol val="diamond"/>
            <c:size val="6"/>
            <c:spPr>
              <a:solidFill>
                <a:schemeClr val="accent2"/>
              </a:solidFill>
              <a:ln w="9525">
                <a:solidFill>
                  <a:schemeClr val="accent2"/>
                </a:solidFill>
                <a:round/>
              </a:ln>
              <a:effectLst/>
            </c:spPr>
          </c:marker>
          <c:cat>
            <c:strRef>
              <c:f>[3]Sheet2!$B$14:$K$14</c:f>
              <c:strCache>
                <c:ptCount val="10"/>
                <c:pt idx="0">
                  <c:v>FY 2012</c:v>
                </c:pt>
                <c:pt idx="1">
                  <c:v>FY 2013</c:v>
                </c:pt>
                <c:pt idx="2">
                  <c:v>FY 2014</c:v>
                </c:pt>
                <c:pt idx="3">
                  <c:v>FY 2015</c:v>
                </c:pt>
                <c:pt idx="4">
                  <c:v>FY 2016</c:v>
                </c:pt>
                <c:pt idx="5">
                  <c:v>FY 2017</c:v>
                </c:pt>
                <c:pt idx="6">
                  <c:v>FY 2018</c:v>
                </c:pt>
                <c:pt idx="7">
                  <c:v>FY 2019</c:v>
                </c:pt>
                <c:pt idx="8">
                  <c:v>FY 2020</c:v>
                </c:pt>
                <c:pt idx="9">
                  <c:v>FY 2021</c:v>
                </c:pt>
              </c:strCache>
            </c:strRef>
          </c:cat>
          <c:val>
            <c:numRef>
              <c:f>[3]Sheet2!$B$15:$K$15</c:f>
              <c:numCache>
                <c:formatCode>0.0000%</c:formatCode>
                <c:ptCount val="10"/>
                <c:pt idx="0">
                  <c:v>4.1734276125197665E-2</c:v>
                </c:pt>
                <c:pt idx="1">
                  <c:v>4.9022711258062762E-2</c:v>
                </c:pt>
                <c:pt idx="2">
                  <c:v>4.9113532971471495E-2</c:v>
                </c:pt>
                <c:pt idx="3">
                  <c:v>4.5044326289086375E-2</c:v>
                </c:pt>
                <c:pt idx="4">
                  <c:v>6.5101556473808816E-2</c:v>
                </c:pt>
                <c:pt idx="5">
                  <c:v>5.9811098401011918E-2</c:v>
                </c:pt>
                <c:pt idx="6">
                  <c:v>3.5440781452520241E-2</c:v>
                </c:pt>
                <c:pt idx="7">
                  <c:v>4.0923444806092189E-2</c:v>
                </c:pt>
                <c:pt idx="8">
                  <c:v>3.0149090138038272E-2</c:v>
                </c:pt>
                <c:pt idx="9">
                  <c:v>3.3219530339201268E-2</c:v>
                </c:pt>
              </c:numCache>
            </c:numRef>
          </c:val>
          <c:smooth val="0"/>
          <c:extLst>
            <c:ext xmlns:c16="http://schemas.microsoft.com/office/drawing/2014/chart" uri="{C3380CC4-5D6E-409C-BE32-E72D297353CC}">
              <c16:uniqueId val="{00000000-FF3D-4813-B3C4-977B20C0D7B4}"/>
            </c:ext>
          </c:extLst>
        </c:ser>
        <c:dLbls>
          <c:showLegendKey val="0"/>
          <c:showVal val="0"/>
          <c:showCatName val="0"/>
          <c:showSerName val="0"/>
          <c:showPercent val="0"/>
          <c:showBubbleSize val="0"/>
        </c:dLbls>
        <c:marker val="1"/>
        <c:smooth val="0"/>
        <c:axId val="372874384"/>
        <c:axId val="372873968"/>
      </c:lineChart>
      <c:catAx>
        <c:axId val="3728743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372873968"/>
        <c:crosses val="autoZero"/>
        <c:auto val="1"/>
        <c:lblAlgn val="ctr"/>
        <c:lblOffset val="100"/>
        <c:noMultiLvlLbl val="0"/>
      </c:catAx>
      <c:valAx>
        <c:axId val="372873968"/>
        <c:scaling>
          <c:orientation val="minMax"/>
        </c:scaling>
        <c:delete val="0"/>
        <c:axPos val="l"/>
        <c:numFmt formatCode="0.0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2874384"/>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[3]Sheet2!$A$66</c:f>
              <c:strCache>
                <c:ptCount val="1"/>
                <c:pt idx="0">
                  <c:v>ROE</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strRef>
              <c:f>[3]Sheet2!$B$62:$K$62</c:f>
              <c:strCache>
                <c:ptCount val="10"/>
                <c:pt idx="0">
                  <c:v>FY 2012</c:v>
                </c:pt>
                <c:pt idx="1">
                  <c:v>FY 2013</c:v>
                </c:pt>
                <c:pt idx="2">
                  <c:v>FY 2014</c:v>
                </c:pt>
                <c:pt idx="3">
                  <c:v>FY 2015</c:v>
                </c:pt>
                <c:pt idx="4">
                  <c:v>FY 2016</c:v>
                </c:pt>
                <c:pt idx="5">
                  <c:v>FY 2017</c:v>
                </c:pt>
                <c:pt idx="6">
                  <c:v>FY 2018</c:v>
                </c:pt>
                <c:pt idx="7">
                  <c:v>FY 2019</c:v>
                </c:pt>
                <c:pt idx="8">
                  <c:v>FY 2020</c:v>
                </c:pt>
                <c:pt idx="9">
                  <c:v>FY 2021</c:v>
                </c:pt>
              </c:strCache>
            </c:strRef>
          </c:cat>
          <c:val>
            <c:numRef>
              <c:f>[3]Sheet2!$B$66:$K$66</c:f>
              <c:numCache>
                <c:formatCode>General</c:formatCode>
                <c:ptCount val="10"/>
                <c:pt idx="0">
                  <c:v>0.21935842362847557</c:v>
                </c:pt>
                <c:pt idx="1">
                  <c:v>0.18861392223542428</c:v>
                </c:pt>
                <c:pt idx="2">
                  <c:v>0.19421717094417015</c:v>
                </c:pt>
                <c:pt idx="3">
                  <c:v>0.18103491727466325</c:v>
                </c:pt>
                <c:pt idx="4">
                  <c:v>0.19585594071670281</c:v>
                </c:pt>
                <c:pt idx="5">
                  <c:v>0.21379517245709795</c:v>
                </c:pt>
                <c:pt idx="6">
                  <c:v>0.23373131998907487</c:v>
                </c:pt>
                <c:pt idx="7">
                  <c:v>0.16971641452089081</c:v>
                </c:pt>
                <c:pt idx="8">
                  <c:v>0.18547389833484959</c:v>
                </c:pt>
                <c:pt idx="9">
                  <c:v>0.22432863184649685</c:v>
                </c:pt>
              </c:numCache>
            </c:numRef>
          </c:val>
          <c:smooth val="0"/>
          <c:extLst>
            <c:ext xmlns:c16="http://schemas.microsoft.com/office/drawing/2014/chart" uri="{C3380CC4-5D6E-409C-BE32-E72D297353CC}">
              <c16:uniqueId val="{00000000-516D-4DA2-B317-01E9FF714EF5}"/>
            </c:ext>
          </c:extLst>
        </c:ser>
        <c:dLbls>
          <c:showLegendKey val="0"/>
          <c:showVal val="0"/>
          <c:showCatName val="0"/>
          <c:showSerName val="0"/>
          <c:showPercent val="0"/>
          <c:showBubbleSize val="0"/>
        </c:dLbls>
        <c:smooth val="0"/>
        <c:axId val="567173248"/>
        <c:axId val="379474608"/>
      </c:lineChart>
      <c:catAx>
        <c:axId val="567173248"/>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379474608"/>
        <c:crosses val="autoZero"/>
        <c:auto val="1"/>
        <c:lblAlgn val="ctr"/>
        <c:lblOffset val="100"/>
        <c:noMultiLvlLbl val="0"/>
      </c:catAx>
      <c:valAx>
        <c:axId val="37947460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671732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manualLayout>
          <c:layoutTarget val="inner"/>
          <c:xMode val="edge"/>
          <c:yMode val="edge"/>
          <c:x val="9.1610017497812779E-2"/>
          <c:y val="0.2061574074074074"/>
          <c:w val="0.89655796150481193"/>
          <c:h val="0.70959135316418775"/>
        </c:manualLayout>
      </c:layout>
      <c:lineChart>
        <c:grouping val="standard"/>
        <c:varyColors val="0"/>
        <c:ser>
          <c:idx val="0"/>
          <c:order val="0"/>
          <c:tx>
            <c:strRef>
              <c:f>[3]Sheet2!$A$7</c:f>
              <c:strCache>
                <c:ptCount val="1"/>
                <c:pt idx="0">
                  <c:v>CURRENT RATIO</c:v>
                </c:pt>
              </c:strCache>
            </c:strRef>
          </c:tx>
          <c:spPr>
            <a:ln w="22225" cap="rnd">
              <a:solidFill>
                <a:schemeClr val="accent1"/>
              </a:solidFill>
              <a:round/>
            </a:ln>
            <a:effectLst/>
          </c:spPr>
          <c:marker>
            <c:symbol val="none"/>
          </c:marker>
          <c:cat>
            <c:strRef>
              <c:f>[3]Sheet2!$B$6:$K$6</c:f>
              <c:strCache>
                <c:ptCount val="10"/>
                <c:pt idx="0">
                  <c:v>FY 2012</c:v>
                </c:pt>
                <c:pt idx="1">
                  <c:v>FY 2013</c:v>
                </c:pt>
                <c:pt idx="2">
                  <c:v>FY 2014</c:v>
                </c:pt>
                <c:pt idx="3">
                  <c:v>FY 2015</c:v>
                </c:pt>
                <c:pt idx="4">
                  <c:v>FY 2016</c:v>
                </c:pt>
                <c:pt idx="5">
                  <c:v>FY 2017</c:v>
                </c:pt>
                <c:pt idx="6">
                  <c:v>FY 2018</c:v>
                </c:pt>
                <c:pt idx="7">
                  <c:v>FY 2019</c:v>
                </c:pt>
                <c:pt idx="8">
                  <c:v>FY 2020</c:v>
                </c:pt>
                <c:pt idx="9">
                  <c:v>FY 2021</c:v>
                </c:pt>
              </c:strCache>
            </c:strRef>
          </c:cat>
          <c:val>
            <c:numRef>
              <c:f>[3]Sheet2!$B$7:$K$7</c:f>
              <c:numCache>
                <c:formatCode>General</c:formatCode>
                <c:ptCount val="10"/>
                <c:pt idx="0">
                  <c:v>0.95065681310009198</c:v>
                </c:pt>
                <c:pt idx="1">
                  <c:v>0.7738395569692903</c:v>
                </c:pt>
                <c:pt idx="2">
                  <c:v>0.80149336818665884</c:v>
                </c:pt>
                <c:pt idx="3">
                  <c:v>0.94308337391458341</c:v>
                </c:pt>
                <c:pt idx="4">
                  <c:v>0.68960739575137686</c:v>
                </c:pt>
                <c:pt idx="5">
                  <c:v>0.90376839100442408</c:v>
                </c:pt>
                <c:pt idx="6">
                  <c:v>0.45247069028702841</c:v>
                </c:pt>
                <c:pt idx="7">
                  <c:v>0.37919991614399734</c:v>
                </c:pt>
                <c:pt idx="8">
                  <c:v>0.91623243059947468</c:v>
                </c:pt>
                <c:pt idx="9">
                  <c:v>0.61347160692710434</c:v>
                </c:pt>
              </c:numCache>
            </c:numRef>
          </c:val>
          <c:smooth val="0"/>
          <c:extLst>
            <c:ext xmlns:c16="http://schemas.microsoft.com/office/drawing/2014/chart" uri="{C3380CC4-5D6E-409C-BE32-E72D297353CC}">
              <c16:uniqueId val="{00000000-0DC2-4276-B1DF-EDB21BB53C2D}"/>
            </c:ext>
          </c:extLst>
        </c:ser>
        <c:dLbls>
          <c:showLegendKey val="0"/>
          <c:showVal val="0"/>
          <c:showCatName val="0"/>
          <c:showSerName val="0"/>
          <c:showPercent val="0"/>
          <c:showBubbleSize val="0"/>
        </c:dLbls>
        <c:smooth val="0"/>
        <c:axId val="280746880"/>
        <c:axId val="280750208"/>
      </c:lineChart>
      <c:catAx>
        <c:axId val="280746880"/>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US"/>
          </a:p>
        </c:txPr>
        <c:crossAx val="280750208"/>
        <c:crosses val="autoZero"/>
        <c:auto val="1"/>
        <c:lblAlgn val="ctr"/>
        <c:lblOffset val="100"/>
        <c:noMultiLvlLbl val="0"/>
      </c:catAx>
      <c:valAx>
        <c:axId val="280750208"/>
        <c:scaling>
          <c:orientation val="minMax"/>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280746880"/>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'Amalu - 45'!$B$4</c:f>
              <c:strCache>
                <c:ptCount val="1"/>
                <c:pt idx="0">
                  <c:v>CURRENT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val>
            <c:numRef>
              <c:f>'Amalu - 45'!$B$5:$B$14</c:f>
              <c:numCache>
                <c:formatCode>General</c:formatCode>
                <c:ptCount val="10"/>
                <c:pt idx="0">
                  <c:v>1.5058733923569223</c:v>
                </c:pt>
                <c:pt idx="1">
                  <c:v>1.5680445566095205</c:v>
                </c:pt>
                <c:pt idx="2">
                  <c:v>1.6298919206646763</c:v>
                </c:pt>
                <c:pt idx="3">
                  <c:v>1.1834569587085289</c:v>
                </c:pt>
                <c:pt idx="4">
                  <c:v>1.2709992761240039</c:v>
                </c:pt>
                <c:pt idx="5">
                  <c:v>1.2565716942364249</c:v>
                </c:pt>
                <c:pt idx="6">
                  <c:v>3.1910619674589662</c:v>
                </c:pt>
                <c:pt idx="7">
                  <c:v>2.7215126214901697</c:v>
                </c:pt>
                <c:pt idx="8">
                  <c:v>2.2449092763818075</c:v>
                </c:pt>
                <c:pt idx="9">
                  <c:v>2.3146940616860872</c:v>
                </c:pt>
              </c:numCache>
            </c:numRef>
          </c:val>
          <c:smooth val="0"/>
          <c:extLst>
            <c:ext xmlns:c16="http://schemas.microsoft.com/office/drawing/2014/chart" uri="{C3380CC4-5D6E-409C-BE32-E72D297353CC}">
              <c16:uniqueId val="{00000000-4A4E-4731-924E-9B8AA2266C8D}"/>
            </c:ext>
          </c:extLst>
        </c:ser>
        <c:dLbls>
          <c:showLegendKey val="0"/>
          <c:showVal val="0"/>
          <c:showCatName val="0"/>
          <c:showSerName val="0"/>
          <c:showPercent val="0"/>
          <c:showBubbleSize val="0"/>
        </c:dLbls>
        <c:smooth val="0"/>
        <c:axId val="139166367"/>
        <c:axId val="139173023"/>
      </c:lineChart>
      <c:catAx>
        <c:axId val="139166367"/>
        <c:scaling>
          <c:orientation val="minMax"/>
        </c:scaling>
        <c:delete val="0"/>
        <c:axPos val="b"/>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9173023"/>
        <c:crosses val="autoZero"/>
        <c:auto val="1"/>
        <c:lblAlgn val="ctr"/>
        <c:lblOffset val="100"/>
        <c:noMultiLvlLbl val="0"/>
      </c:catAx>
      <c:valAx>
        <c:axId val="139173023"/>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91663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9.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image" Target="../media/image10.png"/><Relationship Id="rId18" Type="http://schemas.openxmlformats.org/officeDocument/2006/relationships/image" Target="../media/image15.png"/><Relationship Id="rId3" Type="http://schemas.openxmlformats.org/officeDocument/2006/relationships/chart" Target="../charts/chart3.xml"/><Relationship Id="rId7" Type="http://schemas.openxmlformats.org/officeDocument/2006/relationships/image" Target="../media/image4.png"/><Relationship Id="rId12" Type="http://schemas.openxmlformats.org/officeDocument/2006/relationships/image" Target="../media/image9.png"/><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image" Target="../media/image13.png"/><Relationship Id="rId1" Type="http://schemas.openxmlformats.org/officeDocument/2006/relationships/chart" Target="../charts/chart1.xml"/><Relationship Id="rId6" Type="http://schemas.openxmlformats.org/officeDocument/2006/relationships/image" Target="../media/image3.png"/><Relationship Id="rId11" Type="http://schemas.openxmlformats.org/officeDocument/2006/relationships/image" Target="../media/image8.png"/><Relationship Id="rId5" Type="http://schemas.openxmlformats.org/officeDocument/2006/relationships/image" Target="../media/image2.png"/><Relationship Id="rId15" Type="http://schemas.openxmlformats.org/officeDocument/2006/relationships/image" Target="../media/image12.png"/><Relationship Id="rId10" Type="http://schemas.openxmlformats.org/officeDocument/2006/relationships/image" Target="../media/image7.png"/><Relationship Id="rId19" Type="http://schemas.openxmlformats.org/officeDocument/2006/relationships/image" Target="../media/image16.png"/><Relationship Id="rId4" Type="http://schemas.openxmlformats.org/officeDocument/2006/relationships/image" Target="../media/image1.png"/><Relationship Id="rId9" Type="http://schemas.openxmlformats.org/officeDocument/2006/relationships/image" Target="../media/image6.png"/><Relationship Id="rId14"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131</xdr:row>
      <xdr:rowOff>0</xdr:rowOff>
    </xdr:from>
    <xdr:to>
      <xdr:col>4</xdr:col>
      <xdr:colOff>366909</xdr:colOff>
      <xdr:row>138</xdr:row>
      <xdr:rowOff>44641</xdr:rowOff>
    </xdr:to>
    <xdr:pic>
      <xdr:nvPicPr>
        <xdr:cNvPr id="2" name="Picture 1">
          <a:extLst>
            <a:ext uri="{FF2B5EF4-FFF2-40B4-BE49-F238E27FC236}">
              <a16:creationId xmlns:a16="http://schemas.microsoft.com/office/drawing/2014/main" id="{C3DF6AD2-3DF7-4028-93FE-E57377F2F7E4}"/>
            </a:ext>
          </a:extLst>
        </xdr:cNvPr>
        <xdr:cNvPicPr>
          <a:picLocks noChangeAspect="1"/>
        </xdr:cNvPicPr>
      </xdr:nvPicPr>
      <xdr:blipFill>
        <a:blip xmlns:r="http://schemas.openxmlformats.org/officeDocument/2006/relationships" r:embed="rId1"/>
        <a:stretch>
          <a:fillRect/>
        </a:stretch>
      </xdr:blipFill>
      <xdr:spPr>
        <a:xfrm>
          <a:off x="0" y="25593675"/>
          <a:ext cx="5186559" cy="1378141"/>
        </a:xfrm>
        <a:prstGeom prst="rect">
          <a:avLst/>
        </a:prstGeom>
      </xdr:spPr>
    </xdr:pic>
    <xdr:clientData/>
  </xdr:twoCellAnchor>
  <xdr:twoCellAnchor editAs="oneCell">
    <xdr:from>
      <xdr:col>5</xdr:col>
      <xdr:colOff>425450</xdr:colOff>
      <xdr:row>131</xdr:row>
      <xdr:rowOff>57150</xdr:rowOff>
    </xdr:from>
    <xdr:to>
      <xdr:col>8</xdr:col>
      <xdr:colOff>391063</xdr:colOff>
      <xdr:row>137</xdr:row>
      <xdr:rowOff>28731</xdr:rowOff>
    </xdr:to>
    <xdr:pic>
      <xdr:nvPicPr>
        <xdr:cNvPr id="3" name="Picture 2">
          <a:extLst>
            <a:ext uri="{FF2B5EF4-FFF2-40B4-BE49-F238E27FC236}">
              <a16:creationId xmlns:a16="http://schemas.microsoft.com/office/drawing/2014/main" id="{5A8FB3F4-8C0D-4478-911F-AFDBF56B76BF}"/>
            </a:ext>
          </a:extLst>
        </xdr:cNvPr>
        <xdr:cNvPicPr>
          <a:picLocks noChangeAspect="1"/>
        </xdr:cNvPicPr>
      </xdr:nvPicPr>
      <xdr:blipFill>
        <a:blip xmlns:r="http://schemas.openxmlformats.org/officeDocument/2006/relationships" r:embed="rId2"/>
        <a:stretch>
          <a:fillRect/>
        </a:stretch>
      </xdr:blipFill>
      <xdr:spPr>
        <a:xfrm>
          <a:off x="6283325" y="25650825"/>
          <a:ext cx="3928013" cy="1114581"/>
        </a:xfrm>
        <a:prstGeom prst="rect">
          <a:avLst/>
        </a:prstGeom>
      </xdr:spPr>
    </xdr:pic>
    <xdr:clientData/>
  </xdr:twoCellAnchor>
  <xdr:twoCellAnchor editAs="oneCell">
    <xdr:from>
      <xdr:col>0</xdr:col>
      <xdr:colOff>336550</xdr:colOff>
      <xdr:row>141</xdr:row>
      <xdr:rowOff>146050</xdr:rowOff>
    </xdr:from>
    <xdr:to>
      <xdr:col>4</xdr:col>
      <xdr:colOff>636775</xdr:colOff>
      <xdr:row>150</xdr:row>
      <xdr:rowOff>218</xdr:rowOff>
    </xdr:to>
    <xdr:pic>
      <xdr:nvPicPr>
        <xdr:cNvPr id="4" name="Picture 3">
          <a:extLst>
            <a:ext uri="{FF2B5EF4-FFF2-40B4-BE49-F238E27FC236}">
              <a16:creationId xmlns:a16="http://schemas.microsoft.com/office/drawing/2014/main" id="{5EE43C10-D73D-4214-9C80-0C12FF02FC86}"/>
            </a:ext>
          </a:extLst>
        </xdr:cNvPr>
        <xdr:cNvPicPr>
          <a:picLocks noChangeAspect="1"/>
        </xdr:cNvPicPr>
      </xdr:nvPicPr>
      <xdr:blipFill>
        <a:blip xmlns:r="http://schemas.openxmlformats.org/officeDocument/2006/relationships" r:embed="rId3"/>
        <a:stretch>
          <a:fillRect/>
        </a:stretch>
      </xdr:blipFill>
      <xdr:spPr>
        <a:xfrm>
          <a:off x="336550" y="27644725"/>
          <a:ext cx="5119875" cy="1568668"/>
        </a:xfrm>
        <a:prstGeom prst="rect">
          <a:avLst/>
        </a:prstGeom>
      </xdr:spPr>
    </xdr:pic>
    <xdr:clientData/>
  </xdr:twoCellAnchor>
  <xdr:twoCellAnchor editAs="oneCell">
    <xdr:from>
      <xdr:col>5</xdr:col>
      <xdr:colOff>349250</xdr:colOff>
      <xdr:row>141</xdr:row>
      <xdr:rowOff>19050</xdr:rowOff>
    </xdr:from>
    <xdr:to>
      <xdr:col>9</xdr:col>
      <xdr:colOff>21849</xdr:colOff>
      <xdr:row>151</xdr:row>
      <xdr:rowOff>95527</xdr:rowOff>
    </xdr:to>
    <xdr:pic>
      <xdr:nvPicPr>
        <xdr:cNvPr id="5" name="Picture 4">
          <a:extLst>
            <a:ext uri="{FF2B5EF4-FFF2-40B4-BE49-F238E27FC236}">
              <a16:creationId xmlns:a16="http://schemas.microsoft.com/office/drawing/2014/main" id="{D65FFF53-6438-4A91-A723-1281C270F8A6}"/>
            </a:ext>
          </a:extLst>
        </xdr:cNvPr>
        <xdr:cNvPicPr>
          <a:picLocks noChangeAspect="1"/>
        </xdr:cNvPicPr>
      </xdr:nvPicPr>
      <xdr:blipFill>
        <a:blip xmlns:r="http://schemas.openxmlformats.org/officeDocument/2006/relationships" r:embed="rId4"/>
        <a:stretch>
          <a:fillRect/>
        </a:stretch>
      </xdr:blipFill>
      <xdr:spPr>
        <a:xfrm>
          <a:off x="6207125" y="27517725"/>
          <a:ext cx="4863724" cy="1981477"/>
        </a:xfrm>
        <a:prstGeom prst="rect">
          <a:avLst/>
        </a:prstGeom>
      </xdr:spPr>
    </xdr:pic>
    <xdr:clientData/>
  </xdr:twoCellAnchor>
  <xdr:twoCellAnchor editAs="oneCell">
    <xdr:from>
      <xdr:col>0</xdr:col>
      <xdr:colOff>0</xdr:colOff>
      <xdr:row>154</xdr:row>
      <xdr:rowOff>0</xdr:rowOff>
    </xdr:from>
    <xdr:to>
      <xdr:col>5</xdr:col>
      <xdr:colOff>381869</xdr:colOff>
      <xdr:row>161</xdr:row>
      <xdr:rowOff>127205</xdr:rowOff>
    </xdr:to>
    <xdr:pic>
      <xdr:nvPicPr>
        <xdr:cNvPr id="6" name="Picture 5">
          <a:extLst>
            <a:ext uri="{FF2B5EF4-FFF2-40B4-BE49-F238E27FC236}">
              <a16:creationId xmlns:a16="http://schemas.microsoft.com/office/drawing/2014/main" id="{A3FF8987-4AA0-4153-B6B4-CE746410B596}"/>
            </a:ext>
          </a:extLst>
        </xdr:cNvPr>
        <xdr:cNvPicPr>
          <a:picLocks noChangeAspect="1"/>
        </xdr:cNvPicPr>
      </xdr:nvPicPr>
      <xdr:blipFill>
        <a:blip xmlns:r="http://schemas.openxmlformats.org/officeDocument/2006/relationships" r:embed="rId5"/>
        <a:stretch>
          <a:fillRect/>
        </a:stretch>
      </xdr:blipFill>
      <xdr:spPr>
        <a:xfrm>
          <a:off x="0" y="29975175"/>
          <a:ext cx="6239744" cy="14607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424704</xdr:colOff>
      <xdr:row>82</xdr:row>
      <xdr:rowOff>185737</xdr:rowOff>
    </xdr:from>
    <xdr:to>
      <xdr:col>12</xdr:col>
      <xdr:colOff>657786</xdr:colOff>
      <xdr:row>96</xdr:row>
      <xdr:rowOff>57150</xdr:rowOff>
    </xdr:to>
    <xdr:graphicFrame macro="">
      <xdr:nvGraphicFramePr>
        <xdr:cNvPr id="2" name="Chart 1">
          <a:extLst>
            <a:ext uri="{FF2B5EF4-FFF2-40B4-BE49-F238E27FC236}">
              <a16:creationId xmlns:a16="http://schemas.microsoft.com/office/drawing/2014/main" id="{64B3BDAD-5777-4D18-A6BD-9A4E3538C6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526116</xdr:colOff>
      <xdr:row>99</xdr:row>
      <xdr:rowOff>63033</xdr:rowOff>
    </xdr:from>
    <xdr:to>
      <xdr:col>8</xdr:col>
      <xdr:colOff>409575</xdr:colOff>
      <xdr:row>113</xdr:row>
      <xdr:rowOff>53508</xdr:rowOff>
    </xdr:to>
    <xdr:graphicFrame macro="">
      <xdr:nvGraphicFramePr>
        <xdr:cNvPr id="3" name="Chart 2">
          <a:extLst>
            <a:ext uri="{FF2B5EF4-FFF2-40B4-BE49-F238E27FC236}">
              <a16:creationId xmlns:a16="http://schemas.microsoft.com/office/drawing/2014/main" id="{0E44817A-E8AA-45BA-A96F-B55545004F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409575</xdr:colOff>
      <xdr:row>115</xdr:row>
      <xdr:rowOff>71437</xdr:rowOff>
    </xdr:from>
    <xdr:to>
      <xdr:col>9</xdr:col>
      <xdr:colOff>180975</xdr:colOff>
      <xdr:row>129</xdr:row>
      <xdr:rowOff>147637</xdr:rowOff>
    </xdr:to>
    <xdr:graphicFrame macro="">
      <xdr:nvGraphicFramePr>
        <xdr:cNvPr id="4" name="Chart 3">
          <a:extLst>
            <a:ext uri="{FF2B5EF4-FFF2-40B4-BE49-F238E27FC236}">
              <a16:creationId xmlns:a16="http://schemas.microsoft.com/office/drawing/2014/main" id="{11113A63-75B4-4F62-8479-696742BE07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285750</xdr:colOff>
      <xdr:row>150</xdr:row>
      <xdr:rowOff>52917</xdr:rowOff>
    </xdr:from>
    <xdr:to>
      <xdr:col>7</xdr:col>
      <xdr:colOff>751417</xdr:colOff>
      <xdr:row>159</xdr:row>
      <xdr:rowOff>40821</xdr:rowOff>
    </xdr:to>
    <xdr:sp macro="" textlink="">
      <xdr:nvSpPr>
        <xdr:cNvPr id="5" name="TextBox 4">
          <a:extLst>
            <a:ext uri="{FF2B5EF4-FFF2-40B4-BE49-F238E27FC236}">
              <a16:creationId xmlns:a16="http://schemas.microsoft.com/office/drawing/2014/main" id="{99BB266E-0345-43CA-9789-6F6860222097}"/>
            </a:ext>
          </a:extLst>
        </xdr:cNvPr>
        <xdr:cNvSpPr txBox="1"/>
      </xdr:nvSpPr>
      <xdr:spPr>
        <a:xfrm>
          <a:off x="285750" y="37190892"/>
          <a:ext cx="11009842" cy="3293079"/>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t> Dupont</a:t>
          </a:r>
          <a:r>
            <a:rPr lang="en-US" sz="2000" baseline="0"/>
            <a:t> analysis of ROE breaks down the ROE into three parts and observes what is that influences the ROE of a Company.</a:t>
          </a:r>
        </a:p>
        <a:p>
          <a:endParaRPr lang="en-US" sz="2000" baseline="0"/>
        </a:p>
        <a:p>
          <a:r>
            <a:rPr lang="en-US" sz="2000" baseline="0"/>
            <a:t>The ROE is broken down in the following categories:-</a:t>
          </a:r>
        </a:p>
        <a:p>
          <a:r>
            <a:rPr lang="en-US" sz="2000" baseline="0"/>
            <a:t>1. Net margin </a:t>
          </a:r>
        </a:p>
        <a:p>
          <a:r>
            <a:rPr lang="en-US" sz="2000" baseline="0"/>
            <a:t>2. Asset turnover </a:t>
          </a:r>
        </a:p>
        <a:p>
          <a:r>
            <a:rPr lang="en-US" sz="2000" baseline="0"/>
            <a:t>3. Equity multiplier</a:t>
          </a:r>
        </a:p>
        <a:p>
          <a:endParaRPr lang="en-US" sz="2000"/>
        </a:p>
      </xdr:txBody>
    </xdr:sp>
    <xdr:clientData/>
  </xdr:twoCellAnchor>
  <xdr:twoCellAnchor editAs="oneCell">
    <xdr:from>
      <xdr:col>0</xdr:col>
      <xdr:colOff>201084</xdr:colOff>
      <xdr:row>165</xdr:row>
      <xdr:rowOff>31750</xdr:rowOff>
    </xdr:from>
    <xdr:to>
      <xdr:col>3</xdr:col>
      <xdr:colOff>1473709</xdr:colOff>
      <xdr:row>172</xdr:row>
      <xdr:rowOff>63237</xdr:rowOff>
    </xdr:to>
    <xdr:pic>
      <xdr:nvPicPr>
        <xdr:cNvPr id="6" name="Picture 5">
          <a:extLst>
            <a:ext uri="{FF2B5EF4-FFF2-40B4-BE49-F238E27FC236}">
              <a16:creationId xmlns:a16="http://schemas.microsoft.com/office/drawing/2014/main" id="{D9639F0B-6CD2-4675-8116-D67227626E86}"/>
            </a:ext>
          </a:extLst>
        </xdr:cNvPr>
        <xdr:cNvPicPr>
          <a:picLocks noChangeAspect="1"/>
        </xdr:cNvPicPr>
      </xdr:nvPicPr>
      <xdr:blipFill>
        <a:blip xmlns:r="http://schemas.openxmlformats.org/officeDocument/2006/relationships" r:embed="rId4"/>
        <a:stretch>
          <a:fillRect/>
        </a:stretch>
      </xdr:blipFill>
      <xdr:spPr>
        <a:xfrm>
          <a:off x="201084" y="42475150"/>
          <a:ext cx="5177875" cy="1364987"/>
        </a:xfrm>
        <a:prstGeom prst="rect">
          <a:avLst/>
        </a:prstGeom>
      </xdr:spPr>
    </xdr:pic>
    <xdr:clientData/>
  </xdr:twoCellAnchor>
  <xdr:twoCellAnchor editAs="oneCell">
    <xdr:from>
      <xdr:col>4</xdr:col>
      <xdr:colOff>1185332</xdr:colOff>
      <xdr:row>165</xdr:row>
      <xdr:rowOff>95250</xdr:rowOff>
    </xdr:from>
    <xdr:to>
      <xdr:col>7</xdr:col>
      <xdr:colOff>371406</xdr:colOff>
      <xdr:row>171</xdr:row>
      <xdr:rowOff>60027</xdr:rowOff>
    </xdr:to>
    <xdr:pic>
      <xdr:nvPicPr>
        <xdr:cNvPr id="7" name="Picture 6">
          <a:extLst>
            <a:ext uri="{FF2B5EF4-FFF2-40B4-BE49-F238E27FC236}">
              <a16:creationId xmlns:a16="http://schemas.microsoft.com/office/drawing/2014/main" id="{F1BAD63F-0C41-4575-A51B-B1530FFB83E0}"/>
            </a:ext>
          </a:extLst>
        </xdr:cNvPr>
        <xdr:cNvPicPr>
          <a:picLocks noChangeAspect="1"/>
        </xdr:cNvPicPr>
      </xdr:nvPicPr>
      <xdr:blipFill>
        <a:blip xmlns:r="http://schemas.openxmlformats.org/officeDocument/2006/relationships" r:embed="rId5"/>
        <a:stretch>
          <a:fillRect/>
        </a:stretch>
      </xdr:blipFill>
      <xdr:spPr>
        <a:xfrm>
          <a:off x="7071782" y="42538650"/>
          <a:ext cx="3843799" cy="1107777"/>
        </a:xfrm>
        <a:prstGeom prst="rect">
          <a:avLst/>
        </a:prstGeom>
      </xdr:spPr>
    </xdr:pic>
    <xdr:clientData/>
  </xdr:twoCellAnchor>
  <xdr:twoCellAnchor editAs="oneCell">
    <xdr:from>
      <xdr:col>0</xdr:col>
      <xdr:colOff>254000</xdr:colOff>
      <xdr:row>175</xdr:row>
      <xdr:rowOff>0</xdr:rowOff>
    </xdr:from>
    <xdr:to>
      <xdr:col>3</xdr:col>
      <xdr:colOff>1459941</xdr:colOff>
      <xdr:row>183</xdr:row>
      <xdr:rowOff>38318</xdr:rowOff>
    </xdr:to>
    <xdr:pic>
      <xdr:nvPicPr>
        <xdr:cNvPr id="8" name="Picture 7">
          <a:extLst>
            <a:ext uri="{FF2B5EF4-FFF2-40B4-BE49-F238E27FC236}">
              <a16:creationId xmlns:a16="http://schemas.microsoft.com/office/drawing/2014/main" id="{D8B858BB-B50B-405B-AC27-6487E4D80663}"/>
            </a:ext>
          </a:extLst>
        </xdr:cNvPr>
        <xdr:cNvPicPr>
          <a:picLocks noChangeAspect="1"/>
        </xdr:cNvPicPr>
      </xdr:nvPicPr>
      <xdr:blipFill>
        <a:blip xmlns:r="http://schemas.openxmlformats.org/officeDocument/2006/relationships" r:embed="rId6"/>
        <a:stretch>
          <a:fillRect/>
        </a:stretch>
      </xdr:blipFill>
      <xdr:spPr>
        <a:xfrm>
          <a:off x="254000" y="45043725"/>
          <a:ext cx="5111191" cy="1562318"/>
        </a:xfrm>
        <a:prstGeom prst="rect">
          <a:avLst/>
        </a:prstGeom>
      </xdr:spPr>
    </xdr:pic>
    <xdr:clientData/>
  </xdr:twoCellAnchor>
  <xdr:twoCellAnchor editAs="oneCell">
    <xdr:from>
      <xdr:col>5</xdr:col>
      <xdr:colOff>0</xdr:colOff>
      <xdr:row>174</xdr:row>
      <xdr:rowOff>42334</xdr:rowOff>
    </xdr:from>
    <xdr:to>
      <xdr:col>8</xdr:col>
      <xdr:colOff>946911</xdr:colOff>
      <xdr:row>184</xdr:row>
      <xdr:rowOff>118811</xdr:rowOff>
    </xdr:to>
    <xdr:pic>
      <xdr:nvPicPr>
        <xdr:cNvPr id="9" name="Picture 8">
          <a:extLst>
            <a:ext uri="{FF2B5EF4-FFF2-40B4-BE49-F238E27FC236}">
              <a16:creationId xmlns:a16="http://schemas.microsoft.com/office/drawing/2014/main" id="{9C096B4D-5240-47D0-B102-C584AF0C30DA}"/>
            </a:ext>
          </a:extLst>
        </xdr:cNvPr>
        <xdr:cNvPicPr>
          <a:picLocks noChangeAspect="1"/>
        </xdr:cNvPicPr>
      </xdr:nvPicPr>
      <xdr:blipFill>
        <a:blip xmlns:r="http://schemas.openxmlformats.org/officeDocument/2006/relationships" r:embed="rId7"/>
        <a:stretch>
          <a:fillRect/>
        </a:stretch>
      </xdr:blipFill>
      <xdr:spPr>
        <a:xfrm>
          <a:off x="7800975" y="44800309"/>
          <a:ext cx="4890261" cy="1981477"/>
        </a:xfrm>
        <a:prstGeom prst="rect">
          <a:avLst/>
        </a:prstGeom>
      </xdr:spPr>
    </xdr:pic>
    <xdr:clientData/>
  </xdr:twoCellAnchor>
  <xdr:twoCellAnchor editAs="oneCell">
    <xdr:from>
      <xdr:col>1</xdr:col>
      <xdr:colOff>1068916</xdr:colOff>
      <xdr:row>186</xdr:row>
      <xdr:rowOff>74083</xdr:rowOff>
    </xdr:from>
    <xdr:to>
      <xdr:col>5</xdr:col>
      <xdr:colOff>286885</xdr:colOff>
      <xdr:row>194</xdr:row>
      <xdr:rowOff>17138</xdr:rowOff>
    </xdr:to>
    <xdr:pic>
      <xdr:nvPicPr>
        <xdr:cNvPr id="10" name="Picture 9">
          <a:extLst>
            <a:ext uri="{FF2B5EF4-FFF2-40B4-BE49-F238E27FC236}">
              <a16:creationId xmlns:a16="http://schemas.microsoft.com/office/drawing/2014/main" id="{A22D5164-3D64-49EB-BB47-D3F5ACABDDCC}"/>
            </a:ext>
          </a:extLst>
        </xdr:cNvPr>
        <xdr:cNvPicPr>
          <a:picLocks noChangeAspect="1"/>
        </xdr:cNvPicPr>
      </xdr:nvPicPr>
      <xdr:blipFill>
        <a:blip xmlns:r="http://schemas.openxmlformats.org/officeDocument/2006/relationships" r:embed="rId8"/>
        <a:stretch>
          <a:fillRect/>
        </a:stretch>
      </xdr:blipFill>
      <xdr:spPr>
        <a:xfrm>
          <a:off x="1878541" y="48032458"/>
          <a:ext cx="6209319" cy="1467055"/>
        </a:xfrm>
        <a:prstGeom prst="rect">
          <a:avLst/>
        </a:prstGeom>
      </xdr:spPr>
    </xdr:pic>
    <xdr:clientData/>
  </xdr:twoCellAnchor>
  <xdr:twoCellAnchor>
    <xdr:from>
      <xdr:col>11</xdr:col>
      <xdr:colOff>100853</xdr:colOff>
      <xdr:row>185</xdr:row>
      <xdr:rowOff>11206</xdr:rowOff>
    </xdr:from>
    <xdr:to>
      <xdr:col>20</xdr:col>
      <xdr:colOff>11206</xdr:colOff>
      <xdr:row>201</xdr:row>
      <xdr:rowOff>176893</xdr:rowOff>
    </xdr:to>
    <xdr:sp macro="" textlink="">
      <xdr:nvSpPr>
        <xdr:cNvPr id="11" name="TextBox 10">
          <a:extLst>
            <a:ext uri="{FF2B5EF4-FFF2-40B4-BE49-F238E27FC236}">
              <a16:creationId xmlns:a16="http://schemas.microsoft.com/office/drawing/2014/main" id="{6A43F748-ECA8-43E3-91C4-79ED98159AD0}"/>
            </a:ext>
          </a:extLst>
        </xdr:cNvPr>
        <xdr:cNvSpPr txBox="1"/>
      </xdr:nvSpPr>
      <xdr:spPr>
        <a:xfrm>
          <a:off x="14778878" y="47779081"/>
          <a:ext cx="12530978" cy="321368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1.</a:t>
          </a:r>
          <a:r>
            <a:rPr lang="en-US" sz="1800" baseline="0"/>
            <a:t> Net margin  tells us if the product is sold at a premium. If we observe the net margin we can see that the net margins increase over time.</a:t>
          </a:r>
        </a:p>
        <a:p>
          <a:r>
            <a:rPr lang="en-US" sz="1800" baseline="0"/>
            <a:t>2.  The second driver of ROE is Asset turns .  Asset turns in the last 10 years have been in the range of 15%-20% . </a:t>
          </a:r>
        </a:p>
        <a:p>
          <a:r>
            <a:rPr lang="en-US" sz="1800" baseline="0"/>
            <a:t>3.  Equity multiplier :- It is a way to drive ROE by building the asset base by borrowing . we can see that the company has had 4x+ </a:t>
          </a:r>
        </a:p>
        <a:p>
          <a:r>
            <a:rPr lang="en-US" sz="1800" baseline="0"/>
            <a:t>equity multiplier for the last decade. Usually investors don't want business to use this lever to drive its ROE because debt adds more risk to the business.</a:t>
          </a:r>
        </a:p>
        <a:p>
          <a:r>
            <a:rPr lang="en-US" sz="1800" baseline="0"/>
            <a:t>However , Muthoot Finance mitigates its risk and is able to carry out its business.</a:t>
          </a:r>
        </a:p>
        <a:p>
          <a:endParaRPr lang="en-US" sz="1800" baseline="0"/>
        </a:p>
        <a:p>
          <a:r>
            <a:rPr lang="en-US" sz="1800" baseline="0"/>
            <a:t>By observing the above three levers to drive ROE , The third lever i.e equity multiply drives the ROE of Muthoot finance the most.</a:t>
          </a:r>
        </a:p>
        <a:p>
          <a:r>
            <a:rPr lang="en-US" sz="1800" baseline="0"/>
            <a:t>The other two levers i.e net margin and asset utilisation affect the ROE moderately.</a:t>
          </a:r>
        </a:p>
      </xdr:txBody>
    </xdr:sp>
    <xdr:clientData/>
  </xdr:twoCellAnchor>
  <xdr:twoCellAnchor editAs="oneCell">
    <xdr:from>
      <xdr:col>18</xdr:col>
      <xdr:colOff>11205</xdr:colOff>
      <xdr:row>59</xdr:row>
      <xdr:rowOff>78441</xdr:rowOff>
    </xdr:from>
    <xdr:to>
      <xdr:col>23</xdr:col>
      <xdr:colOff>76836</xdr:colOff>
      <xdr:row>63</xdr:row>
      <xdr:rowOff>100961</xdr:rowOff>
    </xdr:to>
    <xdr:pic>
      <xdr:nvPicPr>
        <xdr:cNvPr id="12" name="Picture 11">
          <a:extLst>
            <a:ext uri="{FF2B5EF4-FFF2-40B4-BE49-F238E27FC236}">
              <a16:creationId xmlns:a16="http://schemas.microsoft.com/office/drawing/2014/main" id="{6D2F50CC-E70D-4B60-9299-1DB3F8051C43}"/>
            </a:ext>
          </a:extLst>
        </xdr:cNvPr>
        <xdr:cNvPicPr>
          <a:picLocks noChangeAspect="1"/>
        </xdr:cNvPicPr>
      </xdr:nvPicPr>
      <xdr:blipFill>
        <a:blip xmlns:r="http://schemas.openxmlformats.org/officeDocument/2006/relationships" r:embed="rId9"/>
        <a:stretch>
          <a:fillRect/>
        </a:stretch>
      </xdr:blipFill>
      <xdr:spPr>
        <a:xfrm>
          <a:off x="24585705" y="14442141"/>
          <a:ext cx="5142456" cy="784520"/>
        </a:xfrm>
        <a:prstGeom prst="rect">
          <a:avLst/>
        </a:prstGeom>
      </xdr:spPr>
    </xdr:pic>
    <xdr:clientData/>
  </xdr:twoCellAnchor>
  <xdr:twoCellAnchor editAs="oneCell">
    <xdr:from>
      <xdr:col>17</xdr:col>
      <xdr:colOff>89647</xdr:colOff>
      <xdr:row>66</xdr:row>
      <xdr:rowOff>44823</xdr:rowOff>
    </xdr:from>
    <xdr:to>
      <xdr:col>22</xdr:col>
      <xdr:colOff>635650</xdr:colOff>
      <xdr:row>71</xdr:row>
      <xdr:rowOff>685</xdr:rowOff>
    </xdr:to>
    <xdr:pic>
      <xdr:nvPicPr>
        <xdr:cNvPr id="13" name="Picture 12">
          <a:extLst>
            <a:ext uri="{FF2B5EF4-FFF2-40B4-BE49-F238E27FC236}">
              <a16:creationId xmlns:a16="http://schemas.microsoft.com/office/drawing/2014/main" id="{C9D61CD5-42EA-4535-8B11-F3D93F2E709E}"/>
            </a:ext>
          </a:extLst>
        </xdr:cNvPr>
        <xdr:cNvPicPr>
          <a:picLocks noChangeAspect="1"/>
        </xdr:cNvPicPr>
      </xdr:nvPicPr>
      <xdr:blipFill>
        <a:blip xmlns:r="http://schemas.openxmlformats.org/officeDocument/2006/relationships" r:embed="rId10"/>
        <a:stretch>
          <a:fillRect/>
        </a:stretch>
      </xdr:blipFill>
      <xdr:spPr>
        <a:xfrm>
          <a:off x="22854397" y="16389723"/>
          <a:ext cx="6575328" cy="908362"/>
        </a:xfrm>
        <a:prstGeom prst="rect">
          <a:avLst/>
        </a:prstGeom>
      </xdr:spPr>
    </xdr:pic>
    <xdr:clientData/>
  </xdr:twoCellAnchor>
  <xdr:twoCellAnchor editAs="oneCell">
    <xdr:from>
      <xdr:col>7</xdr:col>
      <xdr:colOff>683558</xdr:colOff>
      <xdr:row>5</xdr:row>
      <xdr:rowOff>459442</xdr:rowOff>
    </xdr:from>
    <xdr:to>
      <xdr:col>11</xdr:col>
      <xdr:colOff>151218</xdr:colOff>
      <xdr:row>10</xdr:row>
      <xdr:rowOff>6830</xdr:rowOff>
    </xdr:to>
    <xdr:pic>
      <xdr:nvPicPr>
        <xdr:cNvPr id="14" name="Picture 13">
          <a:extLst>
            <a:ext uri="{FF2B5EF4-FFF2-40B4-BE49-F238E27FC236}">
              <a16:creationId xmlns:a16="http://schemas.microsoft.com/office/drawing/2014/main" id="{C5CF1477-E61F-4F67-B17E-663812AA32AF}"/>
            </a:ext>
          </a:extLst>
        </xdr:cNvPr>
        <xdr:cNvPicPr>
          <a:picLocks noChangeAspect="1"/>
        </xdr:cNvPicPr>
      </xdr:nvPicPr>
      <xdr:blipFill>
        <a:blip xmlns:r="http://schemas.openxmlformats.org/officeDocument/2006/relationships" r:embed="rId11"/>
        <a:stretch>
          <a:fillRect/>
        </a:stretch>
      </xdr:blipFill>
      <xdr:spPr>
        <a:xfrm>
          <a:off x="11227733" y="1411942"/>
          <a:ext cx="3601510" cy="766588"/>
        </a:xfrm>
        <a:prstGeom prst="rect">
          <a:avLst/>
        </a:prstGeom>
      </xdr:spPr>
    </xdr:pic>
    <xdr:clientData/>
  </xdr:twoCellAnchor>
  <xdr:twoCellAnchor editAs="oneCell">
    <xdr:from>
      <xdr:col>7</xdr:col>
      <xdr:colOff>380999</xdr:colOff>
      <xdr:row>11</xdr:row>
      <xdr:rowOff>112059</xdr:rowOff>
    </xdr:from>
    <xdr:to>
      <xdr:col>11</xdr:col>
      <xdr:colOff>1456762</xdr:colOff>
      <xdr:row>16</xdr:row>
      <xdr:rowOff>60511</xdr:rowOff>
    </xdr:to>
    <xdr:pic>
      <xdr:nvPicPr>
        <xdr:cNvPr id="15" name="Picture 14">
          <a:extLst>
            <a:ext uri="{FF2B5EF4-FFF2-40B4-BE49-F238E27FC236}">
              <a16:creationId xmlns:a16="http://schemas.microsoft.com/office/drawing/2014/main" id="{ABEB4E30-18D5-43ED-9947-0625822DF0A3}"/>
            </a:ext>
          </a:extLst>
        </xdr:cNvPr>
        <xdr:cNvPicPr>
          <a:picLocks noChangeAspect="1"/>
        </xdr:cNvPicPr>
      </xdr:nvPicPr>
      <xdr:blipFill>
        <a:blip xmlns:r="http://schemas.openxmlformats.org/officeDocument/2006/relationships" r:embed="rId12"/>
        <a:stretch>
          <a:fillRect/>
        </a:stretch>
      </xdr:blipFill>
      <xdr:spPr>
        <a:xfrm>
          <a:off x="10925174" y="2874309"/>
          <a:ext cx="5209613" cy="900952"/>
        </a:xfrm>
        <a:prstGeom prst="rect">
          <a:avLst/>
        </a:prstGeom>
      </xdr:spPr>
    </xdr:pic>
    <xdr:clientData/>
  </xdr:twoCellAnchor>
  <xdr:twoCellAnchor editAs="oneCell">
    <xdr:from>
      <xdr:col>7</xdr:col>
      <xdr:colOff>425825</xdr:colOff>
      <xdr:row>26</xdr:row>
      <xdr:rowOff>89647</xdr:rowOff>
    </xdr:from>
    <xdr:to>
      <xdr:col>10</xdr:col>
      <xdr:colOff>761999</xdr:colOff>
      <xdr:row>31</xdr:row>
      <xdr:rowOff>71718</xdr:rowOff>
    </xdr:to>
    <xdr:pic>
      <xdr:nvPicPr>
        <xdr:cNvPr id="16" name="Picture 15">
          <a:extLst>
            <a:ext uri="{FF2B5EF4-FFF2-40B4-BE49-F238E27FC236}">
              <a16:creationId xmlns:a16="http://schemas.microsoft.com/office/drawing/2014/main" id="{3C4603E9-A5D1-49B2-A065-2E980BDD246B}"/>
            </a:ext>
          </a:extLst>
        </xdr:cNvPr>
        <xdr:cNvPicPr>
          <a:picLocks noChangeAspect="1"/>
        </xdr:cNvPicPr>
      </xdr:nvPicPr>
      <xdr:blipFill>
        <a:blip xmlns:r="http://schemas.openxmlformats.org/officeDocument/2006/relationships" r:embed="rId13"/>
        <a:stretch>
          <a:fillRect/>
        </a:stretch>
      </xdr:blipFill>
      <xdr:spPr>
        <a:xfrm>
          <a:off x="10970000" y="6709522"/>
          <a:ext cx="3450849" cy="934571"/>
        </a:xfrm>
        <a:prstGeom prst="rect">
          <a:avLst/>
        </a:prstGeom>
      </xdr:spPr>
    </xdr:pic>
    <xdr:clientData/>
  </xdr:twoCellAnchor>
  <xdr:twoCellAnchor editAs="oneCell">
    <xdr:from>
      <xdr:col>18</xdr:col>
      <xdr:colOff>78442</xdr:colOff>
      <xdr:row>22</xdr:row>
      <xdr:rowOff>324970</xdr:rowOff>
    </xdr:from>
    <xdr:to>
      <xdr:col>19</xdr:col>
      <xdr:colOff>1656070</xdr:colOff>
      <xdr:row>27</xdr:row>
      <xdr:rowOff>140073</xdr:rowOff>
    </xdr:to>
    <xdr:pic>
      <xdr:nvPicPr>
        <xdr:cNvPr id="17" name="Picture 16">
          <a:extLst>
            <a:ext uri="{FF2B5EF4-FFF2-40B4-BE49-F238E27FC236}">
              <a16:creationId xmlns:a16="http://schemas.microsoft.com/office/drawing/2014/main" id="{3BC956E8-0D2E-4CCC-9FD6-EDACD676B3E6}"/>
            </a:ext>
          </a:extLst>
        </xdr:cNvPr>
        <xdr:cNvPicPr>
          <a:picLocks noChangeAspect="1"/>
        </xdr:cNvPicPr>
      </xdr:nvPicPr>
      <xdr:blipFill>
        <a:blip xmlns:r="http://schemas.openxmlformats.org/officeDocument/2006/relationships" r:embed="rId14"/>
        <a:stretch>
          <a:fillRect/>
        </a:stretch>
      </xdr:blipFill>
      <xdr:spPr>
        <a:xfrm>
          <a:off x="24652942" y="5525620"/>
          <a:ext cx="2644428" cy="900953"/>
        </a:xfrm>
        <a:prstGeom prst="rect">
          <a:avLst/>
        </a:prstGeom>
      </xdr:spPr>
    </xdr:pic>
    <xdr:clientData/>
  </xdr:twoCellAnchor>
  <xdr:twoCellAnchor editAs="oneCell">
    <xdr:from>
      <xdr:col>18</xdr:col>
      <xdr:colOff>437030</xdr:colOff>
      <xdr:row>27</xdr:row>
      <xdr:rowOff>78441</xdr:rowOff>
    </xdr:from>
    <xdr:to>
      <xdr:col>19</xdr:col>
      <xdr:colOff>1420746</xdr:colOff>
      <xdr:row>31</xdr:row>
      <xdr:rowOff>25773</xdr:rowOff>
    </xdr:to>
    <xdr:pic>
      <xdr:nvPicPr>
        <xdr:cNvPr id="18" name="Picture 17">
          <a:extLst>
            <a:ext uri="{FF2B5EF4-FFF2-40B4-BE49-F238E27FC236}">
              <a16:creationId xmlns:a16="http://schemas.microsoft.com/office/drawing/2014/main" id="{3F585D2B-39E0-40C8-8C11-3CB981958BF7}"/>
            </a:ext>
          </a:extLst>
        </xdr:cNvPr>
        <xdr:cNvPicPr>
          <a:picLocks noChangeAspect="1"/>
        </xdr:cNvPicPr>
      </xdr:nvPicPr>
      <xdr:blipFill>
        <a:blip xmlns:r="http://schemas.openxmlformats.org/officeDocument/2006/relationships" r:embed="rId15"/>
        <a:stretch>
          <a:fillRect/>
        </a:stretch>
      </xdr:blipFill>
      <xdr:spPr>
        <a:xfrm>
          <a:off x="25011530" y="6945966"/>
          <a:ext cx="2050516" cy="709332"/>
        </a:xfrm>
        <a:prstGeom prst="rect">
          <a:avLst/>
        </a:prstGeom>
      </xdr:spPr>
    </xdr:pic>
    <xdr:clientData/>
  </xdr:twoCellAnchor>
  <xdr:twoCellAnchor editAs="oneCell">
    <xdr:from>
      <xdr:col>17</xdr:col>
      <xdr:colOff>403411</xdr:colOff>
      <xdr:row>32</xdr:row>
      <xdr:rowOff>168088</xdr:rowOff>
    </xdr:from>
    <xdr:to>
      <xdr:col>19</xdr:col>
      <xdr:colOff>1588833</xdr:colOff>
      <xdr:row>39</xdr:row>
      <xdr:rowOff>125124</xdr:rowOff>
    </xdr:to>
    <xdr:pic>
      <xdr:nvPicPr>
        <xdr:cNvPr id="19" name="Picture 18">
          <a:extLst>
            <a:ext uri="{FF2B5EF4-FFF2-40B4-BE49-F238E27FC236}">
              <a16:creationId xmlns:a16="http://schemas.microsoft.com/office/drawing/2014/main" id="{17FB2C40-4850-4E16-8237-111009148135}"/>
            </a:ext>
          </a:extLst>
        </xdr:cNvPr>
        <xdr:cNvPicPr>
          <a:picLocks noChangeAspect="1"/>
        </xdr:cNvPicPr>
      </xdr:nvPicPr>
      <xdr:blipFill>
        <a:blip xmlns:r="http://schemas.openxmlformats.org/officeDocument/2006/relationships" r:embed="rId16"/>
        <a:stretch>
          <a:fillRect/>
        </a:stretch>
      </xdr:blipFill>
      <xdr:spPr>
        <a:xfrm>
          <a:off x="23168161" y="8273863"/>
          <a:ext cx="4061972" cy="1290536"/>
        </a:xfrm>
        <a:prstGeom prst="rect">
          <a:avLst/>
        </a:prstGeom>
      </xdr:spPr>
    </xdr:pic>
    <xdr:clientData/>
  </xdr:twoCellAnchor>
  <xdr:twoCellAnchor editAs="oneCell">
    <xdr:from>
      <xdr:col>7</xdr:col>
      <xdr:colOff>571499</xdr:colOff>
      <xdr:row>37</xdr:row>
      <xdr:rowOff>173182</xdr:rowOff>
    </xdr:from>
    <xdr:to>
      <xdr:col>12</xdr:col>
      <xdr:colOff>334138</xdr:colOff>
      <xdr:row>41</xdr:row>
      <xdr:rowOff>81387</xdr:rowOff>
    </xdr:to>
    <xdr:pic>
      <xdr:nvPicPr>
        <xdr:cNvPr id="20" name="Picture 19">
          <a:extLst>
            <a:ext uri="{FF2B5EF4-FFF2-40B4-BE49-F238E27FC236}">
              <a16:creationId xmlns:a16="http://schemas.microsoft.com/office/drawing/2014/main" id="{8252516C-16E8-499D-A6E2-72C727A7DCBE}"/>
            </a:ext>
          </a:extLst>
        </xdr:cNvPr>
        <xdr:cNvPicPr>
          <a:picLocks noChangeAspect="1"/>
        </xdr:cNvPicPr>
      </xdr:nvPicPr>
      <xdr:blipFill>
        <a:blip xmlns:r="http://schemas.openxmlformats.org/officeDocument/2006/relationships" r:embed="rId17"/>
        <a:stretch>
          <a:fillRect/>
        </a:stretch>
      </xdr:blipFill>
      <xdr:spPr>
        <a:xfrm>
          <a:off x="11115674" y="9650557"/>
          <a:ext cx="5487164" cy="670205"/>
        </a:xfrm>
        <a:prstGeom prst="rect">
          <a:avLst/>
        </a:prstGeom>
      </xdr:spPr>
    </xdr:pic>
    <xdr:clientData/>
  </xdr:twoCellAnchor>
  <xdr:twoCellAnchor editAs="oneCell">
    <xdr:from>
      <xdr:col>6</xdr:col>
      <xdr:colOff>173182</xdr:colOff>
      <xdr:row>73</xdr:row>
      <xdr:rowOff>69273</xdr:rowOff>
    </xdr:from>
    <xdr:to>
      <xdr:col>11</xdr:col>
      <xdr:colOff>340800</xdr:colOff>
      <xdr:row>79</xdr:row>
      <xdr:rowOff>20934</xdr:rowOff>
    </xdr:to>
    <xdr:pic>
      <xdr:nvPicPr>
        <xdr:cNvPr id="21" name="Picture 20">
          <a:extLst>
            <a:ext uri="{FF2B5EF4-FFF2-40B4-BE49-F238E27FC236}">
              <a16:creationId xmlns:a16="http://schemas.microsoft.com/office/drawing/2014/main" id="{68070607-E1C9-4EA8-AB45-C0CE881B2AEF}"/>
            </a:ext>
          </a:extLst>
        </xdr:cNvPr>
        <xdr:cNvPicPr>
          <a:picLocks noChangeAspect="1"/>
        </xdr:cNvPicPr>
      </xdr:nvPicPr>
      <xdr:blipFill>
        <a:blip xmlns:r="http://schemas.openxmlformats.org/officeDocument/2006/relationships" r:embed="rId18"/>
        <a:stretch>
          <a:fillRect/>
        </a:stretch>
      </xdr:blipFill>
      <xdr:spPr>
        <a:xfrm>
          <a:off x="9250507" y="18033423"/>
          <a:ext cx="5768318" cy="1094661"/>
        </a:xfrm>
        <a:prstGeom prst="rect">
          <a:avLst/>
        </a:prstGeom>
      </xdr:spPr>
    </xdr:pic>
    <xdr:clientData/>
  </xdr:twoCellAnchor>
  <xdr:twoCellAnchor editAs="oneCell">
    <xdr:from>
      <xdr:col>0</xdr:col>
      <xdr:colOff>504825</xdr:colOff>
      <xdr:row>72</xdr:row>
      <xdr:rowOff>171450</xdr:rowOff>
    </xdr:from>
    <xdr:to>
      <xdr:col>3</xdr:col>
      <xdr:colOff>1943846</xdr:colOff>
      <xdr:row>80</xdr:row>
      <xdr:rowOff>124030</xdr:rowOff>
    </xdr:to>
    <xdr:pic>
      <xdr:nvPicPr>
        <xdr:cNvPr id="22" name="Picture 21">
          <a:extLst>
            <a:ext uri="{FF2B5EF4-FFF2-40B4-BE49-F238E27FC236}">
              <a16:creationId xmlns:a16="http://schemas.microsoft.com/office/drawing/2014/main" id="{FB4E060B-9C30-478A-9434-325335D6A2FD}"/>
            </a:ext>
          </a:extLst>
        </xdr:cNvPr>
        <xdr:cNvPicPr>
          <a:picLocks noChangeAspect="1"/>
        </xdr:cNvPicPr>
      </xdr:nvPicPr>
      <xdr:blipFill>
        <a:blip xmlns:r="http://schemas.openxmlformats.org/officeDocument/2006/relationships" r:embed="rId19"/>
        <a:stretch>
          <a:fillRect/>
        </a:stretch>
      </xdr:blipFill>
      <xdr:spPr>
        <a:xfrm>
          <a:off x="504825" y="17945100"/>
          <a:ext cx="5344271" cy="1476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194468</xdr:colOff>
      <xdr:row>14</xdr:row>
      <xdr:rowOff>5555</xdr:rowOff>
    </xdr:from>
    <xdr:to>
      <xdr:col>14</xdr:col>
      <xdr:colOff>103188</xdr:colOff>
      <xdr:row>22</xdr:row>
      <xdr:rowOff>119062</xdr:rowOff>
    </xdr:to>
    <xdr:graphicFrame macro="">
      <xdr:nvGraphicFramePr>
        <xdr:cNvPr id="2" name="Chart 1">
          <a:extLst>
            <a:ext uri="{FF2B5EF4-FFF2-40B4-BE49-F238E27FC236}">
              <a16:creationId xmlns:a16="http://schemas.microsoft.com/office/drawing/2014/main" id="{1CFE6618-A40B-4057-ACA9-2CBEAB985B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226218</xdr:colOff>
      <xdr:row>23</xdr:row>
      <xdr:rowOff>13492</xdr:rowOff>
    </xdr:from>
    <xdr:to>
      <xdr:col>14</xdr:col>
      <xdr:colOff>111125</xdr:colOff>
      <xdr:row>32</xdr:row>
      <xdr:rowOff>55561</xdr:rowOff>
    </xdr:to>
    <xdr:graphicFrame macro="">
      <xdr:nvGraphicFramePr>
        <xdr:cNvPr id="3" name="Chart 2">
          <a:extLst>
            <a:ext uri="{FF2B5EF4-FFF2-40B4-BE49-F238E27FC236}">
              <a16:creationId xmlns:a16="http://schemas.microsoft.com/office/drawing/2014/main" id="{EB20D063-2559-458E-93D2-FD09EF57E9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0</xdr:colOff>
      <xdr:row>82</xdr:row>
      <xdr:rowOff>0</xdr:rowOff>
    </xdr:from>
    <xdr:to>
      <xdr:col>11</xdr:col>
      <xdr:colOff>485101</xdr:colOff>
      <xdr:row>115</xdr:row>
      <xdr:rowOff>23056</xdr:rowOff>
    </xdr:to>
    <xdr:pic>
      <xdr:nvPicPr>
        <xdr:cNvPr id="4" name="Picture 3">
          <a:extLst>
            <a:ext uri="{FF2B5EF4-FFF2-40B4-BE49-F238E27FC236}">
              <a16:creationId xmlns:a16="http://schemas.microsoft.com/office/drawing/2014/main" id="{C5B8D60F-EADB-4FA2-805E-B01F71FF1A2C}"/>
            </a:ext>
          </a:extLst>
        </xdr:cNvPr>
        <xdr:cNvPicPr>
          <a:picLocks noChangeAspect="1"/>
        </xdr:cNvPicPr>
      </xdr:nvPicPr>
      <xdr:blipFill>
        <a:blip xmlns:r="http://schemas.openxmlformats.org/officeDocument/2006/relationships" r:embed="rId3"/>
        <a:stretch>
          <a:fillRect/>
        </a:stretch>
      </xdr:blipFill>
      <xdr:spPr>
        <a:xfrm>
          <a:off x="2133600" y="15897225"/>
          <a:ext cx="5323801" cy="6309556"/>
        </a:xfrm>
        <a:prstGeom prst="rect">
          <a:avLst/>
        </a:prstGeom>
      </xdr:spPr>
    </xdr:pic>
    <xdr:clientData/>
  </xdr:twoCellAnchor>
  <xdr:twoCellAnchor editAs="oneCell">
    <xdr:from>
      <xdr:col>13</xdr:col>
      <xdr:colOff>0</xdr:colOff>
      <xdr:row>83</xdr:row>
      <xdr:rowOff>0</xdr:rowOff>
    </xdr:from>
    <xdr:to>
      <xdr:col>20</xdr:col>
      <xdr:colOff>8762</xdr:colOff>
      <xdr:row>122</xdr:row>
      <xdr:rowOff>51491</xdr:rowOff>
    </xdr:to>
    <xdr:pic>
      <xdr:nvPicPr>
        <xdr:cNvPr id="5" name="Picture 4">
          <a:extLst>
            <a:ext uri="{FF2B5EF4-FFF2-40B4-BE49-F238E27FC236}">
              <a16:creationId xmlns:a16="http://schemas.microsoft.com/office/drawing/2014/main" id="{0259BB18-90F5-456F-9F98-78CFBB8D6217}"/>
            </a:ext>
          </a:extLst>
        </xdr:cNvPr>
        <xdr:cNvPicPr>
          <a:picLocks noChangeAspect="1"/>
        </xdr:cNvPicPr>
      </xdr:nvPicPr>
      <xdr:blipFill>
        <a:blip xmlns:r="http://schemas.openxmlformats.org/officeDocument/2006/relationships" r:embed="rId4"/>
        <a:stretch>
          <a:fillRect/>
        </a:stretch>
      </xdr:blipFill>
      <xdr:spPr>
        <a:xfrm>
          <a:off x="8191500" y="16087725"/>
          <a:ext cx="5857112" cy="74809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210061</xdr:colOff>
      <xdr:row>73</xdr:row>
      <xdr:rowOff>34213</xdr:rowOff>
    </xdr:from>
    <xdr:to>
      <xdr:col>4</xdr:col>
      <xdr:colOff>691393</xdr:colOff>
      <xdr:row>88</xdr:row>
      <xdr:rowOff>101602</xdr:rowOff>
    </xdr:to>
    <xdr:graphicFrame macro="">
      <xdr:nvGraphicFramePr>
        <xdr:cNvPr id="2" name="Chart 1">
          <a:extLst>
            <a:ext uri="{FF2B5EF4-FFF2-40B4-BE49-F238E27FC236}">
              <a16:creationId xmlns:a16="http://schemas.microsoft.com/office/drawing/2014/main" id="{3B5EA830-D175-4353-A86C-6331D565E0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586482</xdr:colOff>
      <xdr:row>73</xdr:row>
      <xdr:rowOff>53939</xdr:rowOff>
    </xdr:from>
    <xdr:to>
      <xdr:col>11</xdr:col>
      <xdr:colOff>415247</xdr:colOff>
      <xdr:row>88</xdr:row>
      <xdr:rowOff>100173</xdr:rowOff>
    </xdr:to>
    <xdr:graphicFrame macro="">
      <xdr:nvGraphicFramePr>
        <xdr:cNvPr id="3" name="Chart 2">
          <a:extLst>
            <a:ext uri="{FF2B5EF4-FFF2-40B4-BE49-F238E27FC236}">
              <a16:creationId xmlns:a16="http://schemas.microsoft.com/office/drawing/2014/main" id="{1BC90675-9444-4631-AFA7-F15A3A4B05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249244</xdr:colOff>
      <xdr:row>73</xdr:row>
      <xdr:rowOff>98809</xdr:rowOff>
    </xdr:from>
    <xdr:to>
      <xdr:col>18</xdr:col>
      <xdr:colOff>297443</xdr:colOff>
      <xdr:row>88</xdr:row>
      <xdr:rowOff>133470</xdr:rowOff>
    </xdr:to>
    <xdr:graphicFrame macro="">
      <xdr:nvGraphicFramePr>
        <xdr:cNvPr id="4" name="Chart 3">
          <a:extLst>
            <a:ext uri="{FF2B5EF4-FFF2-40B4-BE49-F238E27FC236}">
              <a16:creationId xmlns:a16="http://schemas.microsoft.com/office/drawing/2014/main" id="{543C6462-D652-4210-B503-0F74A70DF2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939452</xdr:colOff>
      <xdr:row>9</xdr:row>
      <xdr:rowOff>167013</xdr:rowOff>
    </xdr:from>
    <xdr:to>
      <xdr:col>21</xdr:col>
      <xdr:colOff>135697</xdr:colOff>
      <xdr:row>10</xdr:row>
      <xdr:rowOff>260959</xdr:rowOff>
    </xdr:to>
    <xdr:sp macro="" textlink="">
      <xdr:nvSpPr>
        <xdr:cNvPr id="5" name="TextBox 4">
          <a:extLst>
            <a:ext uri="{FF2B5EF4-FFF2-40B4-BE49-F238E27FC236}">
              <a16:creationId xmlns:a16="http://schemas.microsoft.com/office/drawing/2014/main" id="{98204D8F-25F8-4503-8BFD-5DFF255FB295}"/>
            </a:ext>
          </a:extLst>
        </xdr:cNvPr>
        <xdr:cNvSpPr txBox="1"/>
      </xdr:nvSpPr>
      <xdr:spPr>
        <a:xfrm>
          <a:off x="11769377" y="2805438"/>
          <a:ext cx="6606695" cy="465421"/>
        </a:xfrm>
        <a:prstGeom prst="rect">
          <a:avLst/>
        </a:prstGeom>
        <a:solidFill>
          <a:schemeClr val="accent1">
            <a:lumMod val="20000"/>
            <a:lumOff val="80000"/>
          </a:schemeClr>
        </a:solid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N" sz="1100" b="1">
              <a:latin typeface="Times New Roman" panose="02020603050405020304" pitchFamily="18" charset="0"/>
              <a:cs typeface="Times New Roman" panose="02020603050405020304" pitchFamily="18" charset="0"/>
            </a:rPr>
            <a:t>Current</a:t>
          </a:r>
          <a:r>
            <a:rPr lang="en-IN" sz="1100" b="1" baseline="0">
              <a:latin typeface="Times New Roman" panose="02020603050405020304" pitchFamily="18" charset="0"/>
              <a:cs typeface="Times New Roman" panose="02020603050405020304" pitchFamily="18" charset="0"/>
            </a:rPr>
            <a:t> ratio= current assets/current liabilities </a:t>
          </a:r>
        </a:p>
        <a:p>
          <a:pPr marL="0" marR="0" lvl="0" indent="0" algn="ctr" defTabSz="914400" eaLnBrk="1" fontAlgn="auto" latinLnBrk="0" hangingPunct="1">
            <a:lnSpc>
              <a:spcPct val="100000"/>
            </a:lnSpc>
            <a:spcBef>
              <a:spcPts val="0"/>
            </a:spcBef>
            <a:spcAft>
              <a:spcPts val="0"/>
            </a:spcAft>
            <a:buClrTx/>
            <a:buSzTx/>
            <a:buFontTx/>
            <a:buNone/>
            <a:tabLst/>
            <a:defRPr/>
          </a:pPr>
          <a:r>
            <a:rPr lang="en-IN" sz="1100" b="1" baseline="0">
              <a:solidFill>
                <a:schemeClr val="dk1"/>
              </a:solidFill>
              <a:effectLst/>
              <a:latin typeface="Times New Roman" panose="02020603050405020304" pitchFamily="18" charset="0"/>
              <a:ea typeface="+mn-ea"/>
              <a:cs typeface="Times New Roman" panose="02020603050405020304" pitchFamily="18" charset="0"/>
            </a:rPr>
            <a:t>Quick ratio= current assets-inventories/current liabilities</a:t>
          </a:r>
          <a:endParaRPr lang="en-IN" sz="1100">
            <a:effectLst/>
            <a:latin typeface="Times New Roman" panose="02020603050405020304" pitchFamily="18" charset="0"/>
            <a:cs typeface="Times New Roman" panose="02020603050405020304" pitchFamily="18" charset="0"/>
          </a:endParaRPr>
        </a:p>
        <a:p>
          <a:pPr algn="ctr"/>
          <a:endParaRPr lang="en-IN" sz="1100" b="1" baseline="0">
            <a:latin typeface="Times New Roman" panose="02020603050405020304" pitchFamily="18" charset="0"/>
            <a:cs typeface="Times New Roman" panose="02020603050405020304" pitchFamily="18" charset="0"/>
          </a:endParaRPr>
        </a:p>
        <a:p>
          <a:pPr algn="ctr"/>
          <a:endParaRPr lang="en-IN" sz="1100" b="1">
            <a:latin typeface="Times New Roman" panose="02020603050405020304" pitchFamily="18" charset="0"/>
            <a:cs typeface="Times New Roman" panose="02020603050405020304" pitchFamily="18" charset="0"/>
          </a:endParaRPr>
        </a:p>
      </xdr:txBody>
    </xdr:sp>
    <xdr:clientData/>
  </xdr:twoCellAnchor>
  <xdr:twoCellAnchor>
    <xdr:from>
      <xdr:col>12</xdr:col>
      <xdr:colOff>887258</xdr:colOff>
      <xdr:row>21</xdr:row>
      <xdr:rowOff>2</xdr:rowOff>
    </xdr:from>
    <xdr:to>
      <xdr:col>21</xdr:col>
      <xdr:colOff>501037</xdr:colOff>
      <xdr:row>25</xdr:row>
      <xdr:rowOff>31315</xdr:rowOff>
    </xdr:to>
    <xdr:sp macro="" textlink="">
      <xdr:nvSpPr>
        <xdr:cNvPr id="6" name="TextBox 5">
          <a:extLst>
            <a:ext uri="{FF2B5EF4-FFF2-40B4-BE49-F238E27FC236}">
              <a16:creationId xmlns:a16="http://schemas.microsoft.com/office/drawing/2014/main" id="{E3ECE5CC-946A-4AF4-8B32-D3A773D51E3F}"/>
            </a:ext>
          </a:extLst>
        </xdr:cNvPr>
        <xdr:cNvSpPr txBox="1"/>
      </xdr:nvSpPr>
      <xdr:spPr>
        <a:xfrm>
          <a:off x="11717183" y="5943602"/>
          <a:ext cx="7024229" cy="793313"/>
        </a:xfrm>
        <a:prstGeom prst="rect">
          <a:avLst/>
        </a:prstGeom>
        <a:solidFill>
          <a:schemeClr val="accent1">
            <a:lumMod val="20000"/>
            <a:lumOff val="80000"/>
          </a:schemeClr>
        </a:solid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N" sz="1100" b="1" baseline="0">
              <a:solidFill>
                <a:schemeClr val="dk1"/>
              </a:solidFill>
              <a:effectLst/>
              <a:latin typeface="Times New Roman" panose="02020603050405020304" pitchFamily="18" charset="0"/>
              <a:ea typeface="+mn-ea"/>
              <a:cs typeface="Times New Roman" panose="02020603050405020304" pitchFamily="18" charset="0"/>
            </a:rPr>
            <a:t>ROCE= PBIT (profit before tax + finance costs) /capital employed (Total assets-current liability)</a:t>
          </a:r>
        </a:p>
        <a:p>
          <a:pPr marL="0" marR="0" lvl="0" indent="0" algn="ctr" defTabSz="914400" eaLnBrk="1" fontAlgn="auto" latinLnBrk="0" hangingPunct="1">
            <a:lnSpc>
              <a:spcPct val="100000"/>
            </a:lnSpc>
            <a:spcBef>
              <a:spcPts val="0"/>
            </a:spcBef>
            <a:spcAft>
              <a:spcPts val="0"/>
            </a:spcAft>
            <a:buClrTx/>
            <a:buSzTx/>
            <a:buFontTx/>
            <a:buNone/>
            <a:tabLst/>
            <a:defRPr/>
          </a:pPr>
          <a:r>
            <a:rPr lang="en-IN" sz="1100" b="1" baseline="0">
              <a:solidFill>
                <a:schemeClr val="dk1"/>
              </a:solidFill>
              <a:effectLst/>
              <a:latin typeface="Times New Roman" panose="02020603050405020304" pitchFamily="18" charset="0"/>
              <a:ea typeface="+mn-ea"/>
              <a:cs typeface="Times New Roman" panose="02020603050405020304" pitchFamily="18" charset="0"/>
            </a:rPr>
            <a:t>Asset utilization= revenue/capital employed (Total assets-current liability)</a:t>
          </a:r>
          <a:endParaRPr lang="en-IN" sz="1100" b="1">
            <a:effectLst/>
            <a:latin typeface="Times New Roman" panose="02020603050405020304" pitchFamily="18" charset="0"/>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IN" sz="1100" b="1" baseline="0">
              <a:solidFill>
                <a:schemeClr val="dk1"/>
              </a:solidFill>
              <a:effectLst/>
              <a:latin typeface="Times New Roman" panose="02020603050405020304" pitchFamily="18" charset="0"/>
              <a:ea typeface="+mn-ea"/>
              <a:cs typeface="Times New Roman" panose="02020603050405020304" pitchFamily="18" charset="0"/>
            </a:rPr>
            <a:t>Profit margin = PBIT (profit before tax + finance costs) /revenue</a:t>
          </a:r>
          <a:endParaRPr lang="en-IN" sz="1100" b="1">
            <a:effectLst/>
            <a:latin typeface="Times New Roman" panose="02020603050405020304" pitchFamily="18" charset="0"/>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IN" sz="1100" b="1" baseline="0">
              <a:solidFill>
                <a:schemeClr val="dk1"/>
              </a:solidFill>
              <a:effectLst/>
              <a:latin typeface="Times New Roman" panose="02020603050405020304" pitchFamily="18" charset="0"/>
              <a:ea typeface="+mn-ea"/>
              <a:cs typeface="Times New Roman" panose="02020603050405020304" pitchFamily="18" charset="0"/>
            </a:rPr>
            <a:t>Gross profit margin= Gross profit/revenue</a:t>
          </a:r>
          <a:endParaRPr lang="en-IN" sz="1100" b="1">
            <a:effectLst/>
            <a:latin typeface="Times New Roman" panose="02020603050405020304" pitchFamily="18" charset="0"/>
            <a:cs typeface="Times New Roman" panose="02020603050405020304" pitchFamily="18" charset="0"/>
          </a:endParaRPr>
        </a:p>
        <a:p>
          <a:endParaRPr lang="en-IN" sz="1100">
            <a:effectLst/>
          </a:endParaRPr>
        </a:p>
      </xdr:txBody>
    </xdr:sp>
    <xdr:clientData/>
  </xdr:twoCellAnchor>
  <xdr:twoCellAnchor>
    <xdr:from>
      <xdr:col>12</xdr:col>
      <xdr:colOff>772437</xdr:colOff>
      <xdr:row>36</xdr:row>
      <xdr:rowOff>250521</xdr:rowOff>
    </xdr:from>
    <xdr:to>
      <xdr:col>21</xdr:col>
      <xdr:colOff>62629</xdr:colOff>
      <xdr:row>42</xdr:row>
      <xdr:rowOff>167013</xdr:rowOff>
    </xdr:to>
    <xdr:sp macro="" textlink="">
      <xdr:nvSpPr>
        <xdr:cNvPr id="7" name="TextBox 6">
          <a:extLst>
            <a:ext uri="{FF2B5EF4-FFF2-40B4-BE49-F238E27FC236}">
              <a16:creationId xmlns:a16="http://schemas.microsoft.com/office/drawing/2014/main" id="{2AA2DF02-87EC-4E71-821B-1A10C80FD7C6}"/>
            </a:ext>
          </a:extLst>
        </xdr:cNvPr>
        <xdr:cNvSpPr txBox="1"/>
      </xdr:nvSpPr>
      <xdr:spPr>
        <a:xfrm>
          <a:off x="11602362" y="10318446"/>
          <a:ext cx="6700642" cy="1183317"/>
        </a:xfrm>
        <a:prstGeom prst="rect">
          <a:avLst/>
        </a:prstGeom>
        <a:solidFill>
          <a:schemeClr val="accent1">
            <a:lumMod val="20000"/>
            <a:lumOff val="80000"/>
          </a:schemeClr>
        </a:solid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N" sz="1100" b="1" baseline="0">
              <a:solidFill>
                <a:schemeClr val="dk1"/>
              </a:solidFill>
              <a:effectLst/>
              <a:latin typeface="Times New Roman" panose="02020603050405020304" pitchFamily="18" charset="0"/>
              <a:ea typeface="+mn-ea"/>
              <a:cs typeface="Times New Roman" panose="02020603050405020304" pitchFamily="18" charset="0"/>
            </a:rPr>
            <a:t>earnings per share = earnings/no. of shares</a:t>
          </a:r>
        </a:p>
        <a:p>
          <a:pPr marL="0" marR="0" lvl="0" indent="0" algn="ctr" defTabSz="914400" eaLnBrk="1" fontAlgn="auto" latinLnBrk="0" hangingPunct="1">
            <a:lnSpc>
              <a:spcPct val="100000"/>
            </a:lnSpc>
            <a:spcBef>
              <a:spcPts val="0"/>
            </a:spcBef>
            <a:spcAft>
              <a:spcPts val="0"/>
            </a:spcAft>
            <a:buClrTx/>
            <a:buSzTx/>
            <a:buFontTx/>
            <a:buNone/>
            <a:tabLst/>
            <a:defRPr/>
          </a:pPr>
          <a:r>
            <a:rPr lang="en-IN" sz="1100" b="1" baseline="0">
              <a:solidFill>
                <a:schemeClr val="dk1"/>
              </a:solidFill>
              <a:effectLst/>
              <a:latin typeface="Times New Roman" panose="02020603050405020304" pitchFamily="18" charset="0"/>
              <a:ea typeface="+mn-ea"/>
              <a:cs typeface="Times New Roman" panose="02020603050405020304" pitchFamily="18" charset="0"/>
            </a:rPr>
            <a:t>price earnings = market price/EPS</a:t>
          </a:r>
          <a:endParaRPr lang="en-IN" sz="1100" b="1">
            <a:effectLst/>
            <a:latin typeface="Times New Roman" panose="02020603050405020304" pitchFamily="18" charset="0"/>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IN" sz="1100" b="1" baseline="0">
              <a:solidFill>
                <a:schemeClr val="dk1"/>
              </a:solidFill>
              <a:effectLst/>
              <a:latin typeface="Times New Roman" panose="02020603050405020304" pitchFamily="18" charset="0"/>
              <a:ea typeface="+mn-ea"/>
              <a:cs typeface="Times New Roman" panose="02020603050405020304" pitchFamily="18" charset="0"/>
            </a:rPr>
            <a:t>Dividend Yield = Dividend per share / MPS</a:t>
          </a:r>
          <a:endParaRPr lang="en-IN" sz="1100" b="1">
            <a:effectLst/>
            <a:latin typeface="Times New Roman" panose="02020603050405020304" pitchFamily="18" charset="0"/>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IN" sz="1100" b="1" baseline="0">
              <a:solidFill>
                <a:schemeClr val="dk1"/>
              </a:solidFill>
              <a:effectLst/>
              <a:latin typeface="Times New Roman" panose="02020603050405020304" pitchFamily="18" charset="0"/>
              <a:ea typeface="+mn-ea"/>
              <a:cs typeface="Times New Roman" panose="02020603050405020304" pitchFamily="18" charset="0"/>
            </a:rPr>
            <a:t>Dividend Cover = EPS / DPS</a:t>
          </a:r>
          <a:endParaRPr lang="en-IN" sz="1100" b="1">
            <a:effectLst/>
            <a:latin typeface="Times New Roman" panose="02020603050405020304" pitchFamily="18" charset="0"/>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IN" sz="1100" b="1" baseline="0">
              <a:solidFill>
                <a:schemeClr val="dk1"/>
              </a:solidFill>
              <a:effectLst/>
              <a:latin typeface="Times New Roman" panose="02020603050405020304" pitchFamily="18" charset="0"/>
              <a:ea typeface="+mn-ea"/>
              <a:cs typeface="Times New Roman" panose="02020603050405020304" pitchFamily="18" charset="0"/>
            </a:rPr>
            <a:t>Payout ratio = DPS / EPS</a:t>
          </a:r>
          <a:endParaRPr lang="en-IN" sz="1100" b="1">
            <a:effectLst/>
            <a:latin typeface="Times New Roman" panose="02020603050405020304" pitchFamily="18" charset="0"/>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IN" sz="1100" b="1" baseline="0">
              <a:solidFill>
                <a:schemeClr val="dk1"/>
              </a:solidFill>
              <a:effectLst/>
              <a:latin typeface="Times New Roman" panose="02020603050405020304" pitchFamily="18" charset="0"/>
              <a:ea typeface="+mn-ea"/>
              <a:cs typeface="Times New Roman" panose="02020603050405020304" pitchFamily="18" charset="0"/>
            </a:rPr>
            <a:t>Net asset value per share= Shareholders equity-intangible assets / no. of shares</a:t>
          </a:r>
          <a:endParaRPr lang="en-IN" sz="1100" b="1">
            <a:effectLst/>
            <a:latin typeface="Times New Roman" panose="02020603050405020304" pitchFamily="18" charset="0"/>
            <a:cs typeface="Times New Roman" panose="02020603050405020304" pitchFamily="18" charset="0"/>
          </a:endParaRPr>
        </a:p>
        <a:p>
          <a:endParaRPr lang="en-IN" sz="1100">
            <a:effectLst/>
          </a:endParaRPr>
        </a:p>
      </xdr:txBody>
    </xdr:sp>
    <xdr:clientData/>
  </xdr:twoCellAnchor>
  <xdr:twoCellAnchor>
    <xdr:from>
      <xdr:col>12</xdr:col>
      <xdr:colOff>803755</xdr:colOff>
      <xdr:row>54</xdr:row>
      <xdr:rowOff>10440</xdr:rowOff>
    </xdr:from>
    <xdr:to>
      <xdr:col>21</xdr:col>
      <xdr:colOff>240086</xdr:colOff>
      <xdr:row>57</xdr:row>
      <xdr:rowOff>146138</xdr:rowOff>
    </xdr:to>
    <xdr:sp macro="" textlink="">
      <xdr:nvSpPr>
        <xdr:cNvPr id="8" name="TextBox 7">
          <a:extLst>
            <a:ext uri="{FF2B5EF4-FFF2-40B4-BE49-F238E27FC236}">
              <a16:creationId xmlns:a16="http://schemas.microsoft.com/office/drawing/2014/main" id="{21762097-AB49-4C98-90E4-929F8E238C57}"/>
            </a:ext>
          </a:extLst>
        </xdr:cNvPr>
        <xdr:cNvSpPr txBox="1"/>
      </xdr:nvSpPr>
      <xdr:spPr>
        <a:xfrm>
          <a:off x="11633680" y="14764665"/>
          <a:ext cx="6846781" cy="707198"/>
        </a:xfrm>
        <a:prstGeom prst="rect">
          <a:avLst/>
        </a:prstGeom>
        <a:solidFill>
          <a:schemeClr val="accent1">
            <a:lumMod val="20000"/>
            <a:lumOff val="80000"/>
          </a:schemeClr>
        </a:solid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N" sz="1100" b="1" baseline="0">
              <a:solidFill>
                <a:schemeClr val="dk1"/>
              </a:solidFill>
              <a:effectLst/>
              <a:latin typeface="Times New Roman" panose="02020603050405020304" pitchFamily="18" charset="0"/>
              <a:ea typeface="+mn-ea"/>
              <a:cs typeface="Times New Roman" panose="02020603050405020304" pitchFamily="18" charset="0"/>
            </a:rPr>
            <a:t>Asset gearing = Total debt/ Total equity</a:t>
          </a:r>
        </a:p>
        <a:p>
          <a:pPr marL="0" marR="0" lvl="0" indent="0" algn="ctr" defTabSz="914400" eaLnBrk="1" fontAlgn="auto" latinLnBrk="0" hangingPunct="1">
            <a:lnSpc>
              <a:spcPct val="100000"/>
            </a:lnSpc>
            <a:spcBef>
              <a:spcPts val="0"/>
            </a:spcBef>
            <a:spcAft>
              <a:spcPts val="0"/>
            </a:spcAft>
            <a:buClrTx/>
            <a:buSzTx/>
            <a:buFontTx/>
            <a:buNone/>
            <a:tabLst/>
            <a:defRPr/>
          </a:pPr>
          <a:r>
            <a:rPr lang="en-IN" sz="1100" b="1" baseline="0">
              <a:solidFill>
                <a:schemeClr val="dk1"/>
              </a:solidFill>
              <a:effectLst/>
              <a:latin typeface="Times New Roman" panose="02020603050405020304" pitchFamily="18" charset="0"/>
              <a:ea typeface="+mn-ea"/>
              <a:cs typeface="Times New Roman" panose="02020603050405020304" pitchFamily="18" charset="0"/>
            </a:rPr>
            <a:t>Income gearing = Interest on borrowings / PBIT</a:t>
          </a:r>
          <a:endParaRPr lang="en-IN" sz="1100" b="1">
            <a:effectLst/>
            <a:latin typeface="Times New Roman" panose="02020603050405020304" pitchFamily="18" charset="0"/>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IN" sz="1100" b="1" baseline="0">
              <a:solidFill>
                <a:schemeClr val="dk1"/>
              </a:solidFill>
              <a:effectLst/>
              <a:latin typeface="Times New Roman" panose="02020603050405020304" pitchFamily="18" charset="0"/>
              <a:ea typeface="+mn-ea"/>
              <a:cs typeface="Times New Roman" panose="02020603050405020304" pitchFamily="18" charset="0"/>
            </a:rPr>
            <a:t>Shareholder equity ratio = Shareholders equity-intangible assets / total asset-current liabilities-intangible assets</a:t>
          </a:r>
          <a:endParaRPr lang="en-IN" sz="1100" b="1">
            <a:effectLst/>
            <a:latin typeface="Times New Roman" panose="02020603050405020304" pitchFamily="18" charset="0"/>
            <a:cs typeface="Times New Roman" panose="02020603050405020304" pitchFamily="18" charset="0"/>
          </a:endParaRPr>
        </a:p>
        <a:p>
          <a:endParaRPr lang="en-IN" sz="1100">
            <a:effectLst/>
          </a:endParaRPr>
        </a:p>
      </xdr:txBody>
    </xdr:sp>
    <xdr:clientData/>
  </xdr:twoCellAnchor>
  <xdr:twoCellAnchor>
    <xdr:from>
      <xdr:col>13</xdr:col>
      <xdr:colOff>20876</xdr:colOff>
      <xdr:row>67</xdr:row>
      <xdr:rowOff>156575</xdr:rowOff>
    </xdr:from>
    <xdr:to>
      <xdr:col>20</xdr:col>
      <xdr:colOff>699372</xdr:colOff>
      <xdr:row>68</xdr:row>
      <xdr:rowOff>0</xdr:rowOff>
    </xdr:to>
    <xdr:sp macro="" textlink="">
      <xdr:nvSpPr>
        <xdr:cNvPr id="9" name="TextBox 8">
          <a:extLst>
            <a:ext uri="{FF2B5EF4-FFF2-40B4-BE49-F238E27FC236}">
              <a16:creationId xmlns:a16="http://schemas.microsoft.com/office/drawing/2014/main" id="{B21C70D0-69FE-410D-AA47-A9D760F6FB8E}"/>
            </a:ext>
          </a:extLst>
        </xdr:cNvPr>
        <xdr:cNvSpPr txBox="1"/>
      </xdr:nvSpPr>
      <xdr:spPr>
        <a:xfrm>
          <a:off x="11946176" y="18101675"/>
          <a:ext cx="6193471" cy="376825"/>
        </a:xfrm>
        <a:prstGeom prst="rect">
          <a:avLst/>
        </a:prstGeom>
        <a:solidFill>
          <a:schemeClr val="accent1">
            <a:lumMod val="20000"/>
            <a:lumOff val="80000"/>
          </a:schemeClr>
        </a:solid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N" sz="1100" b="1" baseline="0">
              <a:solidFill>
                <a:schemeClr val="dk1"/>
              </a:solidFill>
              <a:effectLst/>
              <a:latin typeface="Times New Roman" panose="02020603050405020304" pitchFamily="18" charset="0"/>
              <a:ea typeface="+mn-ea"/>
              <a:cs typeface="Times New Roman" panose="02020603050405020304" pitchFamily="18" charset="0"/>
            </a:rPr>
            <a:t>ROE using Dupont = financial leverage*asset turnover*Profit margin</a:t>
          </a:r>
          <a:endParaRPr lang="en-IN" sz="1100">
            <a:effectLst/>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30480</xdr:colOff>
      <xdr:row>14</xdr:row>
      <xdr:rowOff>205740</xdr:rowOff>
    </xdr:from>
    <xdr:to>
      <xdr:col>6</xdr:col>
      <xdr:colOff>891540</xdr:colOff>
      <xdr:row>22</xdr:row>
      <xdr:rowOff>182880</xdr:rowOff>
    </xdr:to>
    <xdr:sp macro="" textlink="">
      <xdr:nvSpPr>
        <xdr:cNvPr id="19" name="TextBox 18">
          <a:extLst>
            <a:ext uri="{FF2B5EF4-FFF2-40B4-BE49-F238E27FC236}">
              <a16:creationId xmlns:a16="http://schemas.microsoft.com/office/drawing/2014/main" id="{F0FE8850-AB8E-5653-4A41-DF77712EEF44}"/>
            </a:ext>
          </a:extLst>
        </xdr:cNvPr>
        <xdr:cNvSpPr txBox="1"/>
      </xdr:nvSpPr>
      <xdr:spPr>
        <a:xfrm>
          <a:off x="906780" y="3870960"/>
          <a:ext cx="5821680" cy="1805940"/>
        </a:xfrm>
        <a:prstGeom prst="rect">
          <a:avLst/>
        </a:prstGeom>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N" sz="1200">
              <a:latin typeface="Times New Roman" panose="02020603050405020304" pitchFamily="18" charset="0"/>
              <a:cs typeface="Times New Roman" panose="02020603050405020304" pitchFamily="18" charset="0"/>
            </a:rPr>
            <a:t>By</a:t>
          </a:r>
          <a:r>
            <a:rPr lang="en-IN" sz="1200" baseline="0">
              <a:latin typeface="Times New Roman" panose="02020603050405020304" pitchFamily="18" charset="0"/>
              <a:cs typeface="Times New Roman" panose="02020603050405020304" pitchFamily="18" charset="0"/>
            </a:rPr>
            <a:t> calculating these formulas we can see that the company has enough cash to meet its current liabilities as their current ratio seems t be consistent.  The copany is generating lesser profits as their ROCE keeps decreasing though there was a slight increase in between but it gradually falls, one of the reason for the same may be the black swan event. the company has the potential to use its assets more, they are not completely making their assets sweat. Their p/e ratios are inconsistent but their shares were overvalued some of the times but most of the time they were maintaining a normal ratio. the company is depending both on debt and equity finance, they do not rely on financial leverage too much.</a:t>
          </a:r>
          <a:endParaRPr lang="en-IN" sz="1200">
            <a:latin typeface="Times New Roman" panose="02020603050405020304" pitchFamily="18" charset="0"/>
            <a:cs typeface="Times New Roman" panose="02020603050405020304" pitchFamily="18" charset="0"/>
          </a:endParaRPr>
        </a:p>
      </xdr:txBody>
    </xdr:sp>
    <xdr:clientData/>
  </xdr:twoCellAnchor>
  <xdr:twoCellAnchor>
    <xdr:from>
      <xdr:col>1</xdr:col>
      <xdr:colOff>30480</xdr:colOff>
      <xdr:row>23</xdr:row>
      <xdr:rowOff>22860</xdr:rowOff>
    </xdr:from>
    <xdr:to>
      <xdr:col>3</xdr:col>
      <xdr:colOff>518160</xdr:colOff>
      <xdr:row>32</xdr:row>
      <xdr:rowOff>83820</xdr:rowOff>
    </xdr:to>
    <xdr:graphicFrame macro="">
      <xdr:nvGraphicFramePr>
        <xdr:cNvPr id="20" name="Chart 19">
          <a:extLst>
            <a:ext uri="{FF2B5EF4-FFF2-40B4-BE49-F238E27FC236}">
              <a16:creationId xmlns:a16="http://schemas.microsoft.com/office/drawing/2014/main" id="{8CC901D9-B23A-4665-9C3E-FECEC34373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518160</xdr:colOff>
      <xdr:row>23</xdr:row>
      <xdr:rowOff>30480</xdr:rowOff>
    </xdr:from>
    <xdr:to>
      <xdr:col>6</xdr:col>
      <xdr:colOff>548640</xdr:colOff>
      <xdr:row>32</xdr:row>
      <xdr:rowOff>15240</xdr:rowOff>
    </xdr:to>
    <xdr:graphicFrame macro="">
      <xdr:nvGraphicFramePr>
        <xdr:cNvPr id="21" name="Chart 20">
          <a:extLst>
            <a:ext uri="{FF2B5EF4-FFF2-40B4-BE49-F238E27FC236}">
              <a16:creationId xmlns:a16="http://schemas.microsoft.com/office/drawing/2014/main" id="{9B53090D-2455-4D4B-8F8F-A9B7F02B3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571500</xdr:colOff>
      <xdr:row>23</xdr:row>
      <xdr:rowOff>45720</xdr:rowOff>
    </xdr:from>
    <xdr:to>
      <xdr:col>10</xdr:col>
      <xdr:colOff>7620</xdr:colOff>
      <xdr:row>31</xdr:row>
      <xdr:rowOff>83820</xdr:rowOff>
    </xdr:to>
    <xdr:graphicFrame macro="">
      <xdr:nvGraphicFramePr>
        <xdr:cNvPr id="22" name="Chart 21">
          <a:extLst>
            <a:ext uri="{FF2B5EF4-FFF2-40B4-BE49-F238E27FC236}">
              <a16:creationId xmlns:a16="http://schemas.microsoft.com/office/drawing/2014/main" id="{D630B175-55BD-4289-A48E-CE2AA7C74B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15</xdr:row>
      <xdr:rowOff>0</xdr:rowOff>
    </xdr:from>
    <xdr:to>
      <xdr:col>10</xdr:col>
      <xdr:colOff>76200</xdr:colOff>
      <xdr:row>22</xdr:row>
      <xdr:rowOff>205740</xdr:rowOff>
    </xdr:to>
    <xdr:graphicFrame macro="">
      <xdr:nvGraphicFramePr>
        <xdr:cNvPr id="23" name="Chart 22">
          <a:extLst>
            <a:ext uri="{FF2B5EF4-FFF2-40B4-BE49-F238E27FC236}">
              <a16:creationId xmlns:a16="http://schemas.microsoft.com/office/drawing/2014/main" id="{73CEC694-5BFD-4E71-B8B1-7D2FEF37F3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167640</xdr:colOff>
      <xdr:row>15</xdr:row>
      <xdr:rowOff>0</xdr:rowOff>
    </xdr:from>
    <xdr:to>
      <xdr:col>13</xdr:col>
      <xdr:colOff>830580</xdr:colOff>
      <xdr:row>24</xdr:row>
      <xdr:rowOff>22860</xdr:rowOff>
    </xdr:to>
    <xdr:graphicFrame macro="">
      <xdr:nvGraphicFramePr>
        <xdr:cNvPr id="24" name="Chart 23">
          <a:extLst>
            <a:ext uri="{FF2B5EF4-FFF2-40B4-BE49-F238E27FC236}">
              <a16:creationId xmlns:a16="http://schemas.microsoft.com/office/drawing/2014/main" id="{DE14D457-17DF-4198-94FA-5401A45AA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190500</xdr:colOff>
      <xdr:row>24</xdr:row>
      <xdr:rowOff>83820</xdr:rowOff>
    </xdr:from>
    <xdr:to>
      <xdr:col>14</xdr:col>
      <xdr:colOff>83820</xdr:colOff>
      <xdr:row>32</xdr:row>
      <xdr:rowOff>175260</xdr:rowOff>
    </xdr:to>
    <xdr:graphicFrame macro="">
      <xdr:nvGraphicFramePr>
        <xdr:cNvPr id="25" name="Chart 24">
          <a:extLst>
            <a:ext uri="{FF2B5EF4-FFF2-40B4-BE49-F238E27FC236}">
              <a16:creationId xmlns:a16="http://schemas.microsoft.com/office/drawing/2014/main" id="{C5BFA20E-F890-9D87-2680-8083E249DF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15240</xdr:colOff>
      <xdr:row>2</xdr:row>
      <xdr:rowOff>0</xdr:rowOff>
    </xdr:from>
    <xdr:to>
      <xdr:col>7</xdr:col>
      <xdr:colOff>601980</xdr:colOff>
      <xdr:row>7</xdr:row>
      <xdr:rowOff>15240</xdr:rowOff>
    </xdr:to>
    <xdr:sp macro="" textlink="">
      <xdr:nvSpPr>
        <xdr:cNvPr id="2" name="TextBox 1">
          <a:extLst>
            <a:ext uri="{FF2B5EF4-FFF2-40B4-BE49-F238E27FC236}">
              <a16:creationId xmlns:a16="http://schemas.microsoft.com/office/drawing/2014/main" id="{A13E2C12-D978-4B05-A40E-C7CB971F0313}"/>
            </a:ext>
          </a:extLst>
        </xdr:cNvPr>
        <xdr:cNvSpPr txBox="1"/>
      </xdr:nvSpPr>
      <xdr:spPr>
        <a:xfrm>
          <a:off x="6949440" y="571500"/>
          <a:ext cx="2948940" cy="1148715"/>
        </a:xfrm>
        <a:prstGeom prst="rect">
          <a:avLst/>
        </a:prstGeom>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N" sz="1600" b="1">
              <a:latin typeface="Times New Roman" panose="02020603050405020304" pitchFamily="18" charset="0"/>
              <a:cs typeface="Times New Roman" panose="02020603050405020304" pitchFamily="18" charset="0"/>
            </a:rPr>
            <a:t>Current</a:t>
          </a:r>
          <a:r>
            <a:rPr lang="en-IN" sz="1600" b="1" baseline="0">
              <a:latin typeface="Times New Roman" panose="02020603050405020304" pitchFamily="18" charset="0"/>
              <a:cs typeface="Times New Roman" panose="02020603050405020304" pitchFamily="18" charset="0"/>
            </a:rPr>
            <a:t> ratio= current assets/current liabilities</a:t>
          </a:r>
          <a:endParaRPr lang="en-IN" sz="1600" b="1">
            <a:latin typeface="Times New Roman" panose="02020603050405020304" pitchFamily="18" charset="0"/>
            <a:cs typeface="Times New Roman" panose="02020603050405020304" pitchFamily="18" charset="0"/>
          </a:endParaRPr>
        </a:p>
      </xdr:txBody>
    </xdr:sp>
    <xdr:clientData/>
  </xdr:twoCellAnchor>
  <xdr:twoCellAnchor>
    <xdr:from>
      <xdr:col>5</xdr:col>
      <xdr:colOff>525780</xdr:colOff>
      <xdr:row>16</xdr:row>
      <xdr:rowOff>167640</xdr:rowOff>
    </xdr:from>
    <xdr:to>
      <xdr:col>8</xdr:col>
      <xdr:colOff>502920</xdr:colOff>
      <xdr:row>23</xdr:row>
      <xdr:rowOff>15240</xdr:rowOff>
    </xdr:to>
    <xdr:sp macro="" textlink="">
      <xdr:nvSpPr>
        <xdr:cNvPr id="3" name="TextBox 2">
          <a:extLst>
            <a:ext uri="{FF2B5EF4-FFF2-40B4-BE49-F238E27FC236}">
              <a16:creationId xmlns:a16="http://schemas.microsoft.com/office/drawing/2014/main" id="{D71DE115-DD56-438F-BCE1-B06477EE988E}"/>
            </a:ext>
          </a:extLst>
        </xdr:cNvPr>
        <xdr:cNvSpPr txBox="1"/>
      </xdr:nvSpPr>
      <xdr:spPr>
        <a:xfrm>
          <a:off x="7459980" y="3853815"/>
          <a:ext cx="2939415" cy="1181100"/>
        </a:xfrm>
        <a:prstGeom prst="rect">
          <a:avLst/>
        </a:prstGeom>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N" sz="1600" b="1" baseline="0">
              <a:latin typeface="Times New Roman" panose="02020603050405020304" pitchFamily="18" charset="0"/>
              <a:cs typeface="Times New Roman" panose="02020603050405020304" pitchFamily="18" charset="0"/>
            </a:rPr>
            <a:t>Quick ratio= current assets-inventories/current liabilities</a:t>
          </a:r>
          <a:endParaRPr lang="en-IN" sz="1600" b="1">
            <a:latin typeface="Times New Roman" panose="02020603050405020304" pitchFamily="18" charset="0"/>
            <a:cs typeface="Times New Roman" panose="02020603050405020304" pitchFamily="18" charset="0"/>
          </a:endParaRPr>
        </a:p>
      </xdr:txBody>
    </xdr:sp>
    <xdr:clientData/>
  </xdr:twoCellAnchor>
  <xdr:twoCellAnchor>
    <xdr:from>
      <xdr:col>7</xdr:col>
      <xdr:colOff>22860</xdr:colOff>
      <xdr:row>42</xdr:row>
      <xdr:rowOff>15240</xdr:rowOff>
    </xdr:from>
    <xdr:to>
      <xdr:col>10</xdr:col>
      <xdr:colOff>586740</xdr:colOff>
      <xdr:row>48</xdr:row>
      <xdr:rowOff>30480</xdr:rowOff>
    </xdr:to>
    <xdr:sp macro="" textlink="">
      <xdr:nvSpPr>
        <xdr:cNvPr id="4" name="TextBox 3">
          <a:extLst>
            <a:ext uri="{FF2B5EF4-FFF2-40B4-BE49-F238E27FC236}">
              <a16:creationId xmlns:a16="http://schemas.microsoft.com/office/drawing/2014/main" id="{ED9A61ED-016C-469F-9746-0B7E86C2C4B2}"/>
            </a:ext>
          </a:extLst>
        </xdr:cNvPr>
        <xdr:cNvSpPr txBox="1"/>
      </xdr:nvSpPr>
      <xdr:spPr>
        <a:xfrm>
          <a:off x="9328785" y="9121140"/>
          <a:ext cx="3088005" cy="1167765"/>
        </a:xfrm>
        <a:prstGeom prst="rect">
          <a:avLst/>
        </a:prstGeom>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N" sz="1600" b="1" baseline="0">
              <a:latin typeface="Times New Roman" panose="02020603050405020304" pitchFamily="18" charset="0"/>
              <a:cs typeface="Times New Roman" panose="02020603050405020304" pitchFamily="18" charset="0"/>
            </a:rPr>
            <a:t>ROCE= PBIT (profit before tax + finance costs) /capital employed (Total assets-current liability)</a:t>
          </a:r>
          <a:endParaRPr lang="en-IN" sz="1600" b="1">
            <a:latin typeface="Times New Roman" panose="02020603050405020304" pitchFamily="18" charset="0"/>
            <a:cs typeface="Times New Roman" panose="02020603050405020304" pitchFamily="18" charset="0"/>
          </a:endParaRPr>
        </a:p>
      </xdr:txBody>
    </xdr:sp>
    <xdr:clientData/>
  </xdr:twoCellAnchor>
  <xdr:twoCellAnchor>
    <xdr:from>
      <xdr:col>7</xdr:col>
      <xdr:colOff>15240</xdr:colOff>
      <xdr:row>48</xdr:row>
      <xdr:rowOff>106680</xdr:rowOff>
    </xdr:from>
    <xdr:to>
      <xdr:col>10</xdr:col>
      <xdr:colOff>579120</xdr:colOff>
      <xdr:row>54</xdr:row>
      <xdr:rowOff>121920</xdr:rowOff>
    </xdr:to>
    <xdr:sp macro="" textlink="">
      <xdr:nvSpPr>
        <xdr:cNvPr id="5" name="TextBox 4">
          <a:extLst>
            <a:ext uri="{FF2B5EF4-FFF2-40B4-BE49-F238E27FC236}">
              <a16:creationId xmlns:a16="http://schemas.microsoft.com/office/drawing/2014/main" id="{73054844-802D-437B-B3E1-834C5105BBB1}"/>
            </a:ext>
          </a:extLst>
        </xdr:cNvPr>
        <xdr:cNvSpPr txBox="1"/>
      </xdr:nvSpPr>
      <xdr:spPr>
        <a:xfrm>
          <a:off x="9321165" y="10365105"/>
          <a:ext cx="3088005" cy="1167765"/>
        </a:xfrm>
        <a:prstGeom prst="rect">
          <a:avLst/>
        </a:prstGeom>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N" sz="1600" b="1" baseline="0">
              <a:latin typeface="Times New Roman" panose="02020603050405020304" pitchFamily="18" charset="0"/>
              <a:cs typeface="Times New Roman" panose="02020603050405020304" pitchFamily="18" charset="0"/>
            </a:rPr>
            <a:t>Asset utilization= revenue/capital employed (Total assets-current liability)</a:t>
          </a:r>
          <a:endParaRPr lang="en-IN" sz="1600" b="1">
            <a:latin typeface="Times New Roman" panose="02020603050405020304" pitchFamily="18" charset="0"/>
            <a:cs typeface="Times New Roman" panose="02020603050405020304" pitchFamily="18" charset="0"/>
          </a:endParaRPr>
        </a:p>
      </xdr:txBody>
    </xdr:sp>
    <xdr:clientData/>
  </xdr:twoCellAnchor>
  <xdr:twoCellAnchor>
    <xdr:from>
      <xdr:col>7</xdr:col>
      <xdr:colOff>22860</xdr:colOff>
      <xdr:row>55</xdr:row>
      <xdr:rowOff>0</xdr:rowOff>
    </xdr:from>
    <xdr:to>
      <xdr:col>10</xdr:col>
      <xdr:colOff>586740</xdr:colOff>
      <xdr:row>61</xdr:row>
      <xdr:rowOff>15240</xdr:rowOff>
    </xdr:to>
    <xdr:sp macro="" textlink="">
      <xdr:nvSpPr>
        <xdr:cNvPr id="6" name="TextBox 5">
          <a:extLst>
            <a:ext uri="{FF2B5EF4-FFF2-40B4-BE49-F238E27FC236}">
              <a16:creationId xmlns:a16="http://schemas.microsoft.com/office/drawing/2014/main" id="{06C01A3D-9EE2-4F8F-9C8A-6998B443732F}"/>
            </a:ext>
          </a:extLst>
        </xdr:cNvPr>
        <xdr:cNvSpPr txBox="1"/>
      </xdr:nvSpPr>
      <xdr:spPr>
        <a:xfrm>
          <a:off x="9328785" y="11658600"/>
          <a:ext cx="3088005" cy="1167765"/>
        </a:xfrm>
        <a:prstGeom prst="rect">
          <a:avLst/>
        </a:prstGeom>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N" sz="1600" b="1" baseline="0">
              <a:latin typeface="Times New Roman" panose="02020603050405020304" pitchFamily="18" charset="0"/>
              <a:cs typeface="Times New Roman" panose="02020603050405020304" pitchFamily="18" charset="0"/>
            </a:rPr>
            <a:t>Profit margin = PBIT (profit before tax + finance costs) /revenue</a:t>
          </a:r>
          <a:endParaRPr lang="en-IN" sz="1600" b="1">
            <a:latin typeface="Times New Roman" panose="02020603050405020304" pitchFamily="18" charset="0"/>
            <a:cs typeface="Times New Roman" panose="02020603050405020304" pitchFamily="18" charset="0"/>
          </a:endParaRPr>
        </a:p>
      </xdr:txBody>
    </xdr:sp>
    <xdr:clientData/>
  </xdr:twoCellAnchor>
  <xdr:twoCellAnchor>
    <xdr:from>
      <xdr:col>7</xdr:col>
      <xdr:colOff>38100</xdr:colOff>
      <xdr:row>61</xdr:row>
      <xdr:rowOff>152400</xdr:rowOff>
    </xdr:from>
    <xdr:to>
      <xdr:col>10</xdr:col>
      <xdr:colOff>601980</xdr:colOff>
      <xdr:row>67</xdr:row>
      <xdr:rowOff>167640</xdr:rowOff>
    </xdr:to>
    <xdr:sp macro="" textlink="">
      <xdr:nvSpPr>
        <xdr:cNvPr id="7" name="TextBox 6">
          <a:extLst>
            <a:ext uri="{FF2B5EF4-FFF2-40B4-BE49-F238E27FC236}">
              <a16:creationId xmlns:a16="http://schemas.microsoft.com/office/drawing/2014/main" id="{3CF8E5F2-E672-4293-A6FF-F289C2095278}"/>
            </a:ext>
          </a:extLst>
        </xdr:cNvPr>
        <xdr:cNvSpPr txBox="1"/>
      </xdr:nvSpPr>
      <xdr:spPr>
        <a:xfrm>
          <a:off x="9344025" y="12963525"/>
          <a:ext cx="3088005" cy="1167765"/>
        </a:xfrm>
        <a:prstGeom prst="rect">
          <a:avLst/>
        </a:prstGeom>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N" sz="1600" b="1" baseline="0">
              <a:latin typeface="Times New Roman" panose="02020603050405020304" pitchFamily="18" charset="0"/>
              <a:cs typeface="Times New Roman" panose="02020603050405020304" pitchFamily="18" charset="0"/>
            </a:rPr>
            <a:t>Gross profit margin= Gross profit/revenue</a:t>
          </a:r>
          <a:endParaRPr lang="en-IN" sz="1600" b="1">
            <a:latin typeface="Times New Roman" panose="02020603050405020304" pitchFamily="18" charset="0"/>
            <a:cs typeface="Times New Roman" panose="02020603050405020304" pitchFamily="18" charset="0"/>
          </a:endParaRPr>
        </a:p>
      </xdr:txBody>
    </xdr:sp>
    <xdr:clientData/>
  </xdr:twoCellAnchor>
  <xdr:twoCellAnchor>
    <xdr:from>
      <xdr:col>5</xdr:col>
      <xdr:colOff>15240</xdr:colOff>
      <xdr:row>82</xdr:row>
      <xdr:rowOff>0</xdr:rowOff>
    </xdr:from>
    <xdr:to>
      <xdr:col>8</xdr:col>
      <xdr:colOff>137160</xdr:colOff>
      <xdr:row>88</xdr:row>
      <xdr:rowOff>15240</xdr:rowOff>
    </xdr:to>
    <xdr:sp macro="" textlink="">
      <xdr:nvSpPr>
        <xdr:cNvPr id="8" name="TextBox 7">
          <a:extLst>
            <a:ext uri="{FF2B5EF4-FFF2-40B4-BE49-F238E27FC236}">
              <a16:creationId xmlns:a16="http://schemas.microsoft.com/office/drawing/2014/main" id="{4E74FDAA-4C0B-467C-9854-940715918247}"/>
            </a:ext>
          </a:extLst>
        </xdr:cNvPr>
        <xdr:cNvSpPr txBox="1"/>
      </xdr:nvSpPr>
      <xdr:spPr>
        <a:xfrm>
          <a:off x="6949440" y="17125950"/>
          <a:ext cx="3084195" cy="1167765"/>
        </a:xfrm>
        <a:prstGeom prst="rect">
          <a:avLst/>
        </a:prstGeom>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N" sz="1600" b="1" baseline="0">
              <a:latin typeface="Times New Roman" panose="02020603050405020304" pitchFamily="18" charset="0"/>
              <a:cs typeface="Times New Roman" panose="02020603050405020304" pitchFamily="18" charset="0"/>
            </a:rPr>
            <a:t>earnings per share = earnings/no. of shares</a:t>
          </a:r>
          <a:endParaRPr lang="en-IN" sz="1600" b="1">
            <a:latin typeface="Times New Roman" panose="02020603050405020304" pitchFamily="18" charset="0"/>
            <a:cs typeface="Times New Roman" panose="02020603050405020304" pitchFamily="18" charset="0"/>
          </a:endParaRPr>
        </a:p>
      </xdr:txBody>
    </xdr:sp>
    <xdr:clientData/>
  </xdr:twoCellAnchor>
  <xdr:twoCellAnchor>
    <xdr:from>
      <xdr:col>5</xdr:col>
      <xdr:colOff>22860</xdr:colOff>
      <xdr:row>95</xdr:row>
      <xdr:rowOff>30480</xdr:rowOff>
    </xdr:from>
    <xdr:to>
      <xdr:col>8</xdr:col>
      <xdr:colOff>144780</xdr:colOff>
      <xdr:row>100</xdr:row>
      <xdr:rowOff>45720</xdr:rowOff>
    </xdr:to>
    <xdr:sp macro="" textlink="">
      <xdr:nvSpPr>
        <xdr:cNvPr id="9" name="TextBox 8">
          <a:extLst>
            <a:ext uri="{FF2B5EF4-FFF2-40B4-BE49-F238E27FC236}">
              <a16:creationId xmlns:a16="http://schemas.microsoft.com/office/drawing/2014/main" id="{66831837-D807-4237-958B-7C818ECDEEE1}"/>
            </a:ext>
          </a:extLst>
        </xdr:cNvPr>
        <xdr:cNvSpPr txBox="1"/>
      </xdr:nvSpPr>
      <xdr:spPr>
        <a:xfrm>
          <a:off x="6957060" y="19709130"/>
          <a:ext cx="3084195" cy="1148715"/>
        </a:xfrm>
        <a:prstGeom prst="rect">
          <a:avLst/>
        </a:prstGeom>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N" sz="1600" b="1" baseline="0">
              <a:latin typeface="Times New Roman" panose="02020603050405020304" pitchFamily="18" charset="0"/>
              <a:cs typeface="Times New Roman" panose="02020603050405020304" pitchFamily="18" charset="0"/>
            </a:rPr>
            <a:t>price earnings = market price/EPS</a:t>
          </a:r>
          <a:endParaRPr lang="en-IN" sz="1600" b="1">
            <a:latin typeface="Times New Roman" panose="02020603050405020304" pitchFamily="18" charset="0"/>
            <a:cs typeface="Times New Roman" panose="02020603050405020304" pitchFamily="18" charset="0"/>
          </a:endParaRPr>
        </a:p>
      </xdr:txBody>
    </xdr:sp>
    <xdr:clientData/>
  </xdr:twoCellAnchor>
  <xdr:twoCellAnchor>
    <xdr:from>
      <xdr:col>5</xdr:col>
      <xdr:colOff>7620</xdr:colOff>
      <xdr:row>108</xdr:row>
      <xdr:rowOff>15240</xdr:rowOff>
    </xdr:from>
    <xdr:to>
      <xdr:col>8</xdr:col>
      <xdr:colOff>129540</xdr:colOff>
      <xdr:row>113</xdr:row>
      <xdr:rowOff>30480</xdr:rowOff>
    </xdr:to>
    <xdr:sp macro="" textlink="">
      <xdr:nvSpPr>
        <xdr:cNvPr id="10" name="TextBox 9">
          <a:extLst>
            <a:ext uri="{FF2B5EF4-FFF2-40B4-BE49-F238E27FC236}">
              <a16:creationId xmlns:a16="http://schemas.microsoft.com/office/drawing/2014/main" id="{CCABF3E8-1708-48C7-8EA6-318F7EAA883E}"/>
            </a:ext>
          </a:extLst>
        </xdr:cNvPr>
        <xdr:cNvSpPr txBox="1"/>
      </xdr:nvSpPr>
      <xdr:spPr>
        <a:xfrm>
          <a:off x="6941820" y="22418040"/>
          <a:ext cx="3084195" cy="1148715"/>
        </a:xfrm>
        <a:prstGeom prst="rect">
          <a:avLst/>
        </a:prstGeom>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N" sz="1600" b="1" baseline="0">
              <a:latin typeface="Times New Roman" panose="02020603050405020304" pitchFamily="18" charset="0"/>
              <a:cs typeface="Times New Roman" panose="02020603050405020304" pitchFamily="18" charset="0"/>
            </a:rPr>
            <a:t>Dividend Yield = Dividend per share / MPS</a:t>
          </a:r>
          <a:endParaRPr lang="en-IN" sz="1600" b="1">
            <a:latin typeface="Times New Roman" panose="02020603050405020304" pitchFamily="18" charset="0"/>
            <a:cs typeface="Times New Roman" panose="02020603050405020304" pitchFamily="18" charset="0"/>
          </a:endParaRPr>
        </a:p>
      </xdr:txBody>
    </xdr:sp>
    <xdr:clientData/>
  </xdr:twoCellAnchor>
  <xdr:twoCellAnchor>
    <xdr:from>
      <xdr:col>5</xdr:col>
      <xdr:colOff>22860</xdr:colOff>
      <xdr:row>121</xdr:row>
      <xdr:rowOff>7620</xdr:rowOff>
    </xdr:from>
    <xdr:to>
      <xdr:col>8</xdr:col>
      <xdr:colOff>144780</xdr:colOff>
      <xdr:row>127</xdr:row>
      <xdr:rowOff>22860</xdr:rowOff>
    </xdr:to>
    <xdr:sp macro="" textlink="">
      <xdr:nvSpPr>
        <xdr:cNvPr id="11" name="TextBox 10">
          <a:extLst>
            <a:ext uri="{FF2B5EF4-FFF2-40B4-BE49-F238E27FC236}">
              <a16:creationId xmlns:a16="http://schemas.microsoft.com/office/drawing/2014/main" id="{70F7AC36-D48A-4685-B617-AEF380561FEE}"/>
            </a:ext>
          </a:extLst>
        </xdr:cNvPr>
        <xdr:cNvSpPr txBox="1"/>
      </xdr:nvSpPr>
      <xdr:spPr>
        <a:xfrm>
          <a:off x="6957060" y="25153620"/>
          <a:ext cx="3084195" cy="1167765"/>
        </a:xfrm>
        <a:prstGeom prst="rect">
          <a:avLst/>
        </a:prstGeom>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N" sz="1600" b="1" baseline="0">
              <a:latin typeface="Times New Roman" panose="02020603050405020304" pitchFamily="18" charset="0"/>
              <a:cs typeface="Times New Roman" panose="02020603050405020304" pitchFamily="18" charset="0"/>
            </a:rPr>
            <a:t>Dividend Cover = EPS / DPS</a:t>
          </a:r>
          <a:endParaRPr lang="en-IN" sz="1600" b="1">
            <a:latin typeface="Times New Roman" panose="02020603050405020304" pitchFamily="18" charset="0"/>
            <a:cs typeface="Times New Roman" panose="02020603050405020304" pitchFamily="18" charset="0"/>
          </a:endParaRPr>
        </a:p>
      </xdr:txBody>
    </xdr:sp>
    <xdr:clientData/>
  </xdr:twoCellAnchor>
  <xdr:twoCellAnchor>
    <xdr:from>
      <xdr:col>5</xdr:col>
      <xdr:colOff>7620</xdr:colOff>
      <xdr:row>134</xdr:row>
      <xdr:rowOff>7620</xdr:rowOff>
    </xdr:from>
    <xdr:to>
      <xdr:col>8</xdr:col>
      <xdr:colOff>129540</xdr:colOff>
      <xdr:row>139</xdr:row>
      <xdr:rowOff>22860</xdr:rowOff>
    </xdr:to>
    <xdr:sp macro="" textlink="">
      <xdr:nvSpPr>
        <xdr:cNvPr id="12" name="TextBox 11">
          <a:extLst>
            <a:ext uri="{FF2B5EF4-FFF2-40B4-BE49-F238E27FC236}">
              <a16:creationId xmlns:a16="http://schemas.microsoft.com/office/drawing/2014/main" id="{FBD422DA-CB4F-4CCE-8791-514844ABCD80}"/>
            </a:ext>
          </a:extLst>
        </xdr:cNvPr>
        <xdr:cNvSpPr txBox="1"/>
      </xdr:nvSpPr>
      <xdr:spPr>
        <a:xfrm>
          <a:off x="6941820" y="27706320"/>
          <a:ext cx="3084195" cy="1148715"/>
        </a:xfrm>
        <a:prstGeom prst="rect">
          <a:avLst/>
        </a:prstGeom>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N" sz="1600" b="1" baseline="0">
              <a:latin typeface="Times New Roman" panose="02020603050405020304" pitchFamily="18" charset="0"/>
              <a:cs typeface="Times New Roman" panose="02020603050405020304" pitchFamily="18" charset="0"/>
            </a:rPr>
            <a:t>Payout ratio = DPS / EPS</a:t>
          </a:r>
          <a:endParaRPr lang="en-IN" sz="1600" b="1">
            <a:latin typeface="Times New Roman" panose="02020603050405020304" pitchFamily="18" charset="0"/>
            <a:cs typeface="Times New Roman" panose="02020603050405020304" pitchFamily="18" charset="0"/>
          </a:endParaRPr>
        </a:p>
      </xdr:txBody>
    </xdr:sp>
    <xdr:clientData/>
  </xdr:twoCellAnchor>
  <xdr:twoCellAnchor>
    <xdr:from>
      <xdr:col>5</xdr:col>
      <xdr:colOff>205740</xdr:colOff>
      <xdr:row>146</xdr:row>
      <xdr:rowOff>220980</xdr:rowOff>
    </xdr:from>
    <xdr:to>
      <xdr:col>8</xdr:col>
      <xdr:colOff>327660</xdr:colOff>
      <xdr:row>152</xdr:row>
      <xdr:rowOff>7620</xdr:rowOff>
    </xdr:to>
    <xdr:sp macro="" textlink="">
      <xdr:nvSpPr>
        <xdr:cNvPr id="13" name="TextBox 12">
          <a:extLst>
            <a:ext uri="{FF2B5EF4-FFF2-40B4-BE49-F238E27FC236}">
              <a16:creationId xmlns:a16="http://schemas.microsoft.com/office/drawing/2014/main" id="{1E13E86D-1DBA-4549-B3F9-915EFE541ED1}"/>
            </a:ext>
          </a:extLst>
        </xdr:cNvPr>
        <xdr:cNvSpPr txBox="1"/>
      </xdr:nvSpPr>
      <xdr:spPr>
        <a:xfrm>
          <a:off x="7139940" y="30396180"/>
          <a:ext cx="3084195" cy="1167765"/>
        </a:xfrm>
        <a:prstGeom prst="rect">
          <a:avLst/>
        </a:prstGeom>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N" sz="1600" b="1" baseline="0">
              <a:latin typeface="Times New Roman" panose="02020603050405020304" pitchFamily="18" charset="0"/>
              <a:cs typeface="Times New Roman" panose="02020603050405020304" pitchFamily="18" charset="0"/>
            </a:rPr>
            <a:t>Net asset value per share= Shareholders equity-intangible assets / no. of shares</a:t>
          </a:r>
          <a:endParaRPr lang="en-IN" sz="1600" b="1">
            <a:latin typeface="Times New Roman" panose="02020603050405020304" pitchFamily="18" charset="0"/>
            <a:cs typeface="Times New Roman" panose="02020603050405020304" pitchFamily="18" charset="0"/>
          </a:endParaRPr>
        </a:p>
      </xdr:txBody>
    </xdr:sp>
    <xdr:clientData/>
  </xdr:twoCellAnchor>
  <xdr:twoCellAnchor>
    <xdr:from>
      <xdr:col>5</xdr:col>
      <xdr:colOff>0</xdr:colOff>
      <xdr:row>174</xdr:row>
      <xdr:rowOff>0</xdr:rowOff>
    </xdr:from>
    <xdr:to>
      <xdr:col>8</xdr:col>
      <xdr:colOff>121920</xdr:colOff>
      <xdr:row>180</xdr:row>
      <xdr:rowOff>15240</xdr:rowOff>
    </xdr:to>
    <xdr:sp macro="" textlink="">
      <xdr:nvSpPr>
        <xdr:cNvPr id="14" name="TextBox 13">
          <a:extLst>
            <a:ext uri="{FF2B5EF4-FFF2-40B4-BE49-F238E27FC236}">
              <a16:creationId xmlns:a16="http://schemas.microsoft.com/office/drawing/2014/main" id="{536DDFEB-5354-45C5-A434-4E0A2229E565}"/>
            </a:ext>
          </a:extLst>
        </xdr:cNvPr>
        <xdr:cNvSpPr txBox="1"/>
      </xdr:nvSpPr>
      <xdr:spPr>
        <a:xfrm>
          <a:off x="6934200" y="36156900"/>
          <a:ext cx="3084195" cy="1167765"/>
        </a:xfrm>
        <a:prstGeom prst="rect">
          <a:avLst/>
        </a:prstGeom>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N" sz="1600" b="1" baseline="0">
              <a:latin typeface="Times New Roman" panose="02020603050405020304" pitchFamily="18" charset="0"/>
              <a:cs typeface="Times New Roman" panose="02020603050405020304" pitchFamily="18" charset="0"/>
            </a:rPr>
            <a:t>Asset gearing = Total debt/ Total equity</a:t>
          </a:r>
          <a:endParaRPr lang="en-IN" sz="1600" b="1">
            <a:latin typeface="Times New Roman" panose="02020603050405020304" pitchFamily="18" charset="0"/>
            <a:cs typeface="Times New Roman" panose="02020603050405020304" pitchFamily="18" charset="0"/>
          </a:endParaRPr>
        </a:p>
      </xdr:txBody>
    </xdr:sp>
    <xdr:clientData/>
  </xdr:twoCellAnchor>
  <xdr:twoCellAnchor>
    <xdr:from>
      <xdr:col>8</xdr:col>
      <xdr:colOff>243840</xdr:colOff>
      <xdr:row>174</xdr:row>
      <xdr:rowOff>7620</xdr:rowOff>
    </xdr:from>
    <xdr:to>
      <xdr:col>10</xdr:col>
      <xdr:colOff>1417320</xdr:colOff>
      <xdr:row>180</xdr:row>
      <xdr:rowOff>22860</xdr:rowOff>
    </xdr:to>
    <xdr:sp macro="" textlink="">
      <xdr:nvSpPr>
        <xdr:cNvPr id="15" name="TextBox 14">
          <a:extLst>
            <a:ext uri="{FF2B5EF4-FFF2-40B4-BE49-F238E27FC236}">
              <a16:creationId xmlns:a16="http://schemas.microsoft.com/office/drawing/2014/main" id="{F32B7C5D-B069-44B8-B790-E0C162B0CC13}"/>
            </a:ext>
          </a:extLst>
        </xdr:cNvPr>
        <xdr:cNvSpPr txBox="1"/>
      </xdr:nvSpPr>
      <xdr:spPr>
        <a:xfrm>
          <a:off x="10140315" y="36164520"/>
          <a:ext cx="3068955" cy="1167765"/>
        </a:xfrm>
        <a:prstGeom prst="rect">
          <a:avLst/>
        </a:prstGeom>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N" sz="1600" b="1" baseline="0">
              <a:latin typeface="Times New Roman" panose="02020603050405020304" pitchFamily="18" charset="0"/>
              <a:cs typeface="Times New Roman" panose="02020603050405020304" pitchFamily="18" charset="0"/>
            </a:rPr>
            <a:t>Income gearing = Interest on borrowings / PBIT</a:t>
          </a:r>
          <a:endParaRPr lang="en-IN" sz="1600" b="1">
            <a:latin typeface="Times New Roman" panose="02020603050405020304" pitchFamily="18" charset="0"/>
            <a:cs typeface="Times New Roman" panose="02020603050405020304" pitchFamily="18" charset="0"/>
          </a:endParaRPr>
        </a:p>
      </xdr:txBody>
    </xdr:sp>
    <xdr:clientData/>
  </xdr:twoCellAnchor>
  <xdr:twoCellAnchor>
    <xdr:from>
      <xdr:col>6</xdr:col>
      <xdr:colOff>289560</xdr:colOff>
      <xdr:row>180</xdr:row>
      <xdr:rowOff>152400</xdr:rowOff>
    </xdr:from>
    <xdr:to>
      <xdr:col>9</xdr:col>
      <xdr:colOff>655320</xdr:colOff>
      <xdr:row>186</xdr:row>
      <xdr:rowOff>167640</xdr:rowOff>
    </xdr:to>
    <xdr:sp macro="" textlink="">
      <xdr:nvSpPr>
        <xdr:cNvPr id="16" name="TextBox 15">
          <a:extLst>
            <a:ext uri="{FF2B5EF4-FFF2-40B4-BE49-F238E27FC236}">
              <a16:creationId xmlns:a16="http://schemas.microsoft.com/office/drawing/2014/main" id="{DDDA0449-4584-4E67-B357-F7E211F45382}"/>
            </a:ext>
          </a:extLst>
        </xdr:cNvPr>
        <xdr:cNvSpPr txBox="1"/>
      </xdr:nvSpPr>
      <xdr:spPr>
        <a:xfrm>
          <a:off x="8547735" y="37461825"/>
          <a:ext cx="3089910" cy="1167765"/>
        </a:xfrm>
        <a:prstGeom prst="rect">
          <a:avLst/>
        </a:prstGeom>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N" sz="1600" b="1" baseline="0">
              <a:latin typeface="Times New Roman" panose="02020603050405020304" pitchFamily="18" charset="0"/>
              <a:cs typeface="Times New Roman" panose="02020603050405020304" pitchFamily="18" charset="0"/>
            </a:rPr>
            <a:t>Shareholder equity ratio = Shareholders equity-intangible assets / total asset-current liabilities-intangible assets</a:t>
          </a:r>
          <a:endParaRPr lang="en-IN" sz="1600" b="1">
            <a:latin typeface="Times New Roman" panose="02020603050405020304" pitchFamily="18" charset="0"/>
            <a:cs typeface="Times New Roman" panose="02020603050405020304" pitchFamily="18" charset="0"/>
          </a:endParaRPr>
        </a:p>
      </xdr:txBody>
    </xdr:sp>
    <xdr:clientData/>
  </xdr:twoCellAnchor>
  <xdr:twoCellAnchor>
    <xdr:from>
      <xdr:col>7</xdr:col>
      <xdr:colOff>289560</xdr:colOff>
      <xdr:row>203</xdr:row>
      <xdr:rowOff>7620</xdr:rowOff>
    </xdr:from>
    <xdr:to>
      <xdr:col>10</xdr:col>
      <xdr:colOff>853440</xdr:colOff>
      <xdr:row>209</xdr:row>
      <xdr:rowOff>30480</xdr:rowOff>
    </xdr:to>
    <xdr:sp macro="" textlink="">
      <xdr:nvSpPr>
        <xdr:cNvPr id="17" name="TextBox 16">
          <a:extLst>
            <a:ext uri="{FF2B5EF4-FFF2-40B4-BE49-F238E27FC236}">
              <a16:creationId xmlns:a16="http://schemas.microsoft.com/office/drawing/2014/main" id="{82DF6590-7A26-429C-B953-913AB4C17A9D}"/>
            </a:ext>
          </a:extLst>
        </xdr:cNvPr>
        <xdr:cNvSpPr txBox="1"/>
      </xdr:nvSpPr>
      <xdr:spPr>
        <a:xfrm>
          <a:off x="9595485" y="42279570"/>
          <a:ext cx="3088005" cy="1165860"/>
        </a:xfrm>
        <a:prstGeom prst="rect">
          <a:avLst/>
        </a:prstGeom>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IN" sz="1600" b="1" baseline="0">
              <a:latin typeface="Times New Roman" panose="02020603050405020304" pitchFamily="18" charset="0"/>
              <a:cs typeface="Times New Roman" panose="02020603050405020304" pitchFamily="18" charset="0"/>
            </a:rPr>
            <a:t>ROE using Dupont = financial leverage*asset turnover*Profit margin</a:t>
          </a:r>
          <a:endParaRPr lang="en-IN" sz="1600" b="1">
            <a:latin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alu/Downloads/bf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unal/Downloads/BF%20project%20ratio%20analysu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unal/Downloads/Bf%202%20SAH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ow r="84">
          <cell r="G84" t="str">
            <v>Price to Earnings Ratio</v>
          </cell>
        </row>
        <row r="85">
          <cell r="B85"/>
          <cell r="G85"/>
        </row>
        <row r="86">
          <cell r="B86" t="str">
            <v>2012-13</v>
          </cell>
          <cell r="G86">
            <v>3.9652109548482599</v>
          </cell>
        </row>
        <row r="87">
          <cell r="B87" t="str">
            <v>2013-14</v>
          </cell>
          <cell r="G87">
            <v>8.9328251548356352</v>
          </cell>
        </row>
        <row r="88">
          <cell r="B88" t="str">
            <v>2014-15</v>
          </cell>
          <cell r="G88">
            <v>10.790504451038574</v>
          </cell>
        </row>
        <row r="89">
          <cell r="B89" t="str">
            <v>2015-16</v>
          </cell>
          <cell r="G89">
            <v>14.081320847708231</v>
          </cell>
        </row>
        <row r="90">
          <cell r="B90" t="str">
            <v>2016-17</v>
          </cell>
          <cell r="G90">
            <v>14.513037588892651</v>
          </cell>
        </row>
        <row r="91">
          <cell r="B91" t="str">
            <v>2017-18</v>
          </cell>
          <cell r="G91">
            <v>9.7857303623677687</v>
          </cell>
        </row>
        <row r="92">
          <cell r="B92" t="str">
            <v>2018-19</v>
          </cell>
          <cell r="G92">
            <v>13.544697277529458</v>
          </cell>
        </row>
        <row r="93">
          <cell r="B93" t="str">
            <v>2019-20</v>
          </cell>
          <cell r="G93">
            <v>14.236380547435557</v>
          </cell>
        </row>
        <row r="94">
          <cell r="B94" t="str">
            <v>2020-21</v>
          </cell>
          <cell r="G94">
            <v>16.10842854063376</v>
          </cell>
        </row>
        <row r="95">
          <cell r="B95" t="str">
            <v>2021-22</v>
          </cell>
          <cell r="G95">
            <v>11.123515680503401</v>
          </cell>
        </row>
        <row r="101">
          <cell r="D101" t="str">
            <v>Dividend Yield</v>
          </cell>
        </row>
        <row r="102">
          <cell r="B102"/>
          <cell r="D102"/>
        </row>
        <row r="103">
          <cell r="B103" t="str">
            <v>2012-13</v>
          </cell>
          <cell r="D103">
            <v>4.2001120029867466E-2</v>
          </cell>
        </row>
        <row r="104">
          <cell r="B104" t="str">
            <v>2013-14</v>
          </cell>
          <cell r="D104">
            <v>3.2000000000000001E-2</v>
          </cell>
        </row>
        <row r="105">
          <cell r="B105" t="str">
            <v>2014-15</v>
          </cell>
          <cell r="D105">
            <v>3.2999670003299966E-2</v>
          </cell>
        </row>
        <row r="106">
          <cell r="B106" t="str">
            <v>2015-16</v>
          </cell>
          <cell r="D106">
            <v>2.1000315004725073E-2</v>
          </cell>
        </row>
        <row r="107">
          <cell r="B107" t="str">
            <v>2016-17</v>
          </cell>
          <cell r="D107">
            <v>1.4000046666822223E-2</v>
          </cell>
        </row>
        <row r="108">
          <cell r="B108" t="str">
            <v>2017-18</v>
          </cell>
          <cell r="D108">
            <v>2.3000138000828008E-2</v>
          </cell>
        </row>
        <row r="109">
          <cell r="B109" t="str">
            <v>2018-19</v>
          </cell>
          <cell r="D109">
            <v>1.7999910000449999E-2</v>
          </cell>
        </row>
        <row r="110">
          <cell r="B110" t="str">
            <v>2019-20</v>
          </cell>
          <cell r="D110">
            <v>1.3999981333358221E-2</v>
          </cell>
        </row>
        <row r="111">
          <cell r="B111" t="str">
            <v>2020-21</v>
          </cell>
          <cell r="D111">
            <v>1.3382043973396497E-2</v>
          </cell>
        </row>
        <row r="112">
          <cell r="B112" t="str">
            <v>2021-22</v>
          </cell>
          <cell r="D112">
            <v>1.824817518248175E-2</v>
          </cell>
        </row>
        <row r="117">
          <cell r="D117" t="str">
            <v>Dividend Payout Ratio</v>
          </cell>
        </row>
        <row r="118">
          <cell r="B118"/>
          <cell r="D118"/>
        </row>
        <row r="119">
          <cell r="B119" t="str">
            <v>2012-13</v>
          </cell>
          <cell r="D119">
            <v>0.16654330125832714</v>
          </cell>
        </row>
        <row r="120">
          <cell r="B120" t="str">
            <v>2013-14</v>
          </cell>
          <cell r="D120">
            <v>0.28585040495474034</v>
          </cell>
        </row>
        <row r="121">
          <cell r="B121" t="str">
            <v>2014-15</v>
          </cell>
          <cell r="D121">
            <v>0.35608308605341243</v>
          </cell>
        </row>
        <row r="122">
          <cell r="B122" t="str">
            <v>2015-16</v>
          </cell>
          <cell r="D122">
            <v>0.29571217348447515</v>
          </cell>
        </row>
        <row r="123">
          <cell r="B123" t="str">
            <v>2016-17</v>
          </cell>
          <cell r="D123">
            <v>0.20318320352184219</v>
          </cell>
        </row>
        <row r="124">
          <cell r="B124" t="str">
            <v>2017-18</v>
          </cell>
          <cell r="D124">
            <v>0.22507314877335133</v>
          </cell>
        </row>
        <row r="125">
          <cell r="B125" t="str">
            <v>2018-19</v>
          </cell>
          <cell r="D125">
            <v>0.24380333197887039</v>
          </cell>
        </row>
        <row r="126">
          <cell r="B126" t="str">
            <v>2019-20</v>
          </cell>
          <cell r="D126">
            <v>0.19930906191868189</v>
          </cell>
        </row>
        <row r="127">
          <cell r="B127" t="str">
            <v>2020-21</v>
          </cell>
          <cell r="D127">
            <v>0.21556369907307613</v>
          </cell>
        </row>
        <row r="128">
          <cell r="B128" t="str">
            <v>2021-22</v>
          </cell>
          <cell r="D128">
            <v>0.20298386278290875</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4">
          <cell r="H4">
            <v>0.1229960605718623</v>
          </cell>
          <cell r="I4"/>
          <cell r="L4">
            <v>0.16839775011859318</v>
          </cell>
          <cell r="M4"/>
        </row>
        <row r="5">
          <cell r="H5">
            <v>9.7256417122902394E-2</v>
          </cell>
          <cell r="I5"/>
          <cell r="L5">
            <v>8.9663493625563695E-2</v>
          </cell>
          <cell r="M5"/>
        </row>
        <row r="6">
          <cell r="H6">
            <v>8.1518534835144846E-2</v>
          </cell>
          <cell r="I6"/>
          <cell r="L6">
            <v>4.1243857076730762E-2</v>
          </cell>
          <cell r="M6"/>
        </row>
        <row r="7">
          <cell r="H7">
            <v>0.12036235323100108</v>
          </cell>
          <cell r="I7"/>
          <cell r="L7">
            <v>0.1277477390720636</v>
          </cell>
          <cell r="M7"/>
        </row>
        <row r="8">
          <cell r="H8">
            <v>0.16951393057307229</v>
          </cell>
          <cell r="I8"/>
          <cell r="L8">
            <v>0.14479567818386602</v>
          </cell>
          <cell r="M8"/>
        </row>
        <row r="9">
          <cell r="H9">
            <v>0.10118167913313413</v>
          </cell>
          <cell r="I9"/>
          <cell r="L9">
            <v>0.10455554888662145</v>
          </cell>
          <cell r="M9"/>
        </row>
        <row r="10">
          <cell r="H10">
            <v>0.12896080320337641</v>
          </cell>
          <cell r="I10"/>
          <cell r="L10">
            <v>0.11652629938545556</v>
          </cell>
          <cell r="M10"/>
        </row>
        <row r="11">
          <cell r="H11">
            <v>7.2844759218520488E-2</v>
          </cell>
          <cell r="I11"/>
          <cell r="L11">
            <v>7.0153635175384088E-2</v>
          </cell>
          <cell r="M11"/>
        </row>
        <row r="12">
          <cell r="H12">
            <v>6.2419718011877956E-2</v>
          </cell>
          <cell r="I12"/>
          <cell r="L12">
            <v>7.3874540975926731E-2</v>
          </cell>
          <cell r="M12"/>
        </row>
        <row r="13">
          <cell r="H13">
            <v>9.806645649336275E-2</v>
          </cell>
          <cell r="I13"/>
          <cell r="L13">
            <v>7.3135729716113373E-2</v>
          </cell>
          <cell r="M13"/>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ow r="6">
          <cell r="B6" t="str">
            <v>FY 2012</v>
          </cell>
          <cell r="C6" t="str">
            <v>FY 2013</v>
          </cell>
          <cell r="D6" t="str">
            <v>FY 2014</v>
          </cell>
          <cell r="E6" t="str">
            <v>FY 2015</v>
          </cell>
          <cell r="F6" t="str">
            <v>FY 2016</v>
          </cell>
          <cell r="G6" t="str">
            <v>FY 2017</v>
          </cell>
          <cell r="H6" t="str">
            <v>FY 2018</v>
          </cell>
          <cell r="I6" t="str">
            <v>FY 2019</v>
          </cell>
          <cell r="J6" t="str">
            <v>FY 2020</v>
          </cell>
          <cell r="K6" t="str">
            <v>FY 2021</v>
          </cell>
        </row>
        <row r="7">
          <cell r="A7" t="str">
            <v>CURRENT RATIO</v>
          </cell>
          <cell r="B7">
            <v>0.95065681310009198</v>
          </cell>
          <cell r="C7">
            <v>0.7738395569692903</v>
          </cell>
          <cell r="D7">
            <v>0.80149336818665884</v>
          </cell>
          <cell r="E7">
            <v>0.94308337391458341</v>
          </cell>
          <cell r="F7">
            <v>0.68960739575137686</v>
          </cell>
          <cell r="G7">
            <v>0.90376839100442408</v>
          </cell>
          <cell r="H7">
            <v>0.45247069028702841</v>
          </cell>
          <cell r="I7">
            <v>0.37919991614399734</v>
          </cell>
          <cell r="J7">
            <v>0.91623243059947468</v>
          </cell>
          <cell r="K7">
            <v>0.61347160692710434</v>
          </cell>
        </row>
        <row r="14">
          <cell r="B14" t="str">
            <v>FY 2012</v>
          </cell>
          <cell r="C14" t="str">
            <v>FY 2013</v>
          </cell>
          <cell r="D14" t="str">
            <v>FY 2014</v>
          </cell>
          <cell r="E14" t="str">
            <v>FY 2015</v>
          </cell>
          <cell r="F14" t="str">
            <v>FY 2016</v>
          </cell>
          <cell r="G14" t="str">
            <v>FY 2017</v>
          </cell>
          <cell r="H14" t="str">
            <v>FY 2018</v>
          </cell>
          <cell r="I14" t="str">
            <v>FY 2019</v>
          </cell>
          <cell r="J14" t="str">
            <v>FY 2020</v>
          </cell>
          <cell r="K14" t="str">
            <v>FY 2021</v>
          </cell>
        </row>
        <row r="15">
          <cell r="A15" t="str">
            <v>ROCE</v>
          </cell>
          <cell r="B15">
            <v>4.1734276125197665E-2</v>
          </cell>
          <cell r="C15">
            <v>4.9022711258062762E-2</v>
          </cell>
          <cell r="D15">
            <v>4.9113532971471495E-2</v>
          </cell>
          <cell r="E15">
            <v>4.5044326289086375E-2</v>
          </cell>
          <cell r="F15">
            <v>6.5101556473808816E-2</v>
          </cell>
          <cell r="G15">
            <v>5.9811098401011918E-2</v>
          </cell>
          <cell r="H15">
            <v>3.5440781452520241E-2</v>
          </cell>
          <cell r="I15">
            <v>4.0923444806092189E-2</v>
          </cell>
          <cell r="J15">
            <v>3.0149090138038272E-2</v>
          </cell>
          <cell r="K15">
            <v>3.3219530339201268E-2</v>
          </cell>
        </row>
        <row r="62">
          <cell r="B62" t="str">
            <v>FY 2012</v>
          </cell>
          <cell r="C62" t="str">
            <v>FY 2013</v>
          </cell>
          <cell r="D62" t="str">
            <v>FY 2014</v>
          </cell>
          <cell r="E62" t="str">
            <v>FY 2015</v>
          </cell>
          <cell r="F62" t="str">
            <v>FY 2016</v>
          </cell>
          <cell r="G62" t="str">
            <v>FY 2017</v>
          </cell>
          <cell r="H62" t="str">
            <v>FY 2018</v>
          </cell>
          <cell r="I62" t="str">
            <v>FY 2019</v>
          </cell>
          <cell r="J62" t="str">
            <v>FY 2020</v>
          </cell>
          <cell r="K62" t="str">
            <v>FY 2021</v>
          </cell>
        </row>
        <row r="66">
          <cell r="A66" t="str">
            <v>ROE</v>
          </cell>
          <cell r="B66">
            <v>0.21935842362847557</v>
          </cell>
          <cell r="C66">
            <v>0.18861392223542428</v>
          </cell>
          <cell r="D66">
            <v>0.19421717094417015</v>
          </cell>
          <cell r="E66">
            <v>0.18103491727466325</v>
          </cell>
          <cell r="F66">
            <v>0.19585594071670281</v>
          </cell>
          <cell r="G66">
            <v>0.21379517245709795</v>
          </cell>
          <cell r="H66">
            <v>0.23373131998907487</v>
          </cell>
          <cell r="I66">
            <v>0.16971641452089081</v>
          </cell>
          <cell r="J66">
            <v>0.18547389833484959</v>
          </cell>
          <cell r="K66">
            <v>0.22432863184649685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3B1E3-6C04-45E3-B1F4-4ED2A02E1183}">
  <dimension ref="K4:U21"/>
  <sheetViews>
    <sheetView workbookViewId="0">
      <selection activeCell="E25" sqref="E25"/>
    </sheetView>
  </sheetViews>
  <sheetFormatPr defaultRowHeight="15" x14ac:dyDescent="0.25"/>
  <cols>
    <col min="12" max="12" width="15.140625" customWidth="1"/>
    <col min="14" max="14" width="11.140625" customWidth="1"/>
    <col min="17" max="17" width="15" customWidth="1"/>
  </cols>
  <sheetData>
    <row r="4" spans="11:21" ht="15.75" thickBot="1" x14ac:dyDescent="0.3"/>
    <row r="5" spans="11:21" x14ac:dyDescent="0.25">
      <c r="K5" s="375" t="s">
        <v>211</v>
      </c>
      <c r="L5" s="376"/>
      <c r="M5" s="376"/>
      <c r="N5" s="376"/>
      <c r="O5" s="376"/>
      <c r="P5" s="376"/>
      <c r="Q5" s="376"/>
      <c r="R5" s="376"/>
      <c r="S5" s="376"/>
      <c r="T5" s="376"/>
      <c r="U5" s="377"/>
    </row>
    <row r="6" spans="11:21" x14ac:dyDescent="0.25">
      <c r="K6" s="378"/>
      <c r="L6" s="379"/>
      <c r="M6" s="379"/>
      <c r="N6" s="379"/>
      <c r="O6" s="379"/>
      <c r="P6" s="379"/>
      <c r="Q6" s="379"/>
      <c r="R6" s="379"/>
      <c r="S6" s="379"/>
      <c r="T6" s="379"/>
      <c r="U6" s="380"/>
    </row>
    <row r="7" spans="11:21" x14ac:dyDescent="0.25">
      <c r="K7" s="378"/>
      <c r="L7" s="379"/>
      <c r="M7" s="379"/>
      <c r="N7" s="379"/>
      <c r="O7" s="379"/>
      <c r="P7" s="379"/>
      <c r="Q7" s="379"/>
      <c r="R7" s="379"/>
      <c r="S7" s="379"/>
      <c r="T7" s="379"/>
      <c r="U7" s="380"/>
    </row>
    <row r="8" spans="11:21" x14ac:dyDescent="0.25">
      <c r="K8" s="378"/>
      <c r="L8" s="379"/>
      <c r="M8" s="379"/>
      <c r="N8" s="379"/>
      <c r="O8" s="379"/>
      <c r="P8" s="379"/>
      <c r="Q8" s="379"/>
      <c r="R8" s="379"/>
      <c r="S8" s="379"/>
      <c r="T8" s="379"/>
      <c r="U8" s="380"/>
    </row>
    <row r="9" spans="11:21" x14ac:dyDescent="0.25">
      <c r="K9" s="378"/>
      <c r="L9" s="379"/>
      <c r="M9" s="379"/>
      <c r="N9" s="379"/>
      <c r="O9" s="379"/>
      <c r="P9" s="379"/>
      <c r="Q9" s="379"/>
      <c r="R9" s="379"/>
      <c r="S9" s="379"/>
      <c r="T9" s="379"/>
      <c r="U9" s="380"/>
    </row>
    <row r="10" spans="11:21" x14ac:dyDescent="0.25">
      <c r="K10" s="378"/>
      <c r="L10" s="379"/>
      <c r="M10" s="379"/>
      <c r="N10" s="379"/>
      <c r="O10" s="379"/>
      <c r="P10" s="379"/>
      <c r="Q10" s="379"/>
      <c r="R10" s="379"/>
      <c r="S10" s="379"/>
      <c r="T10" s="379"/>
      <c r="U10" s="380"/>
    </row>
    <row r="11" spans="11:21" x14ac:dyDescent="0.25">
      <c r="K11" s="378"/>
      <c r="L11" s="379"/>
      <c r="M11" s="379"/>
      <c r="N11" s="379"/>
      <c r="O11" s="379"/>
      <c r="P11" s="379"/>
      <c r="Q11" s="379"/>
      <c r="R11" s="379"/>
      <c r="S11" s="379"/>
      <c r="T11" s="379"/>
      <c r="U11" s="380"/>
    </row>
    <row r="12" spans="11:21" x14ac:dyDescent="0.25">
      <c r="K12" s="378"/>
      <c r="L12" s="379"/>
      <c r="M12" s="379"/>
      <c r="N12" s="379"/>
      <c r="O12" s="379"/>
      <c r="P12" s="379"/>
      <c r="Q12" s="379"/>
      <c r="R12" s="379"/>
      <c r="S12" s="379"/>
      <c r="T12" s="379"/>
      <c r="U12" s="380"/>
    </row>
    <row r="13" spans="11:21" ht="15.75" thickBot="1" x14ac:dyDescent="0.3">
      <c r="K13" s="381"/>
      <c r="L13" s="382"/>
      <c r="M13" s="382"/>
      <c r="N13" s="382"/>
      <c r="O13" s="382"/>
      <c r="P13" s="382"/>
      <c r="Q13" s="382"/>
      <c r="R13" s="382"/>
      <c r="S13" s="382"/>
      <c r="T13" s="382"/>
      <c r="U13" s="383"/>
    </row>
    <row r="14" spans="11:21" x14ac:dyDescent="0.25">
      <c r="K14" s="384" t="s">
        <v>212</v>
      </c>
      <c r="L14" s="385"/>
      <c r="M14" s="385"/>
      <c r="N14" s="385"/>
      <c r="O14" s="385"/>
      <c r="P14" s="385"/>
      <c r="Q14" s="385"/>
      <c r="R14" s="385"/>
      <c r="S14" s="385"/>
      <c r="T14" s="385"/>
      <c r="U14" s="386"/>
    </row>
    <row r="15" spans="11:21" x14ac:dyDescent="0.25">
      <c r="K15" s="384"/>
      <c r="L15" s="385"/>
      <c r="M15" s="385"/>
      <c r="N15" s="385"/>
      <c r="O15" s="385"/>
      <c r="P15" s="385"/>
      <c r="Q15" s="385"/>
      <c r="R15" s="385"/>
      <c r="S15" s="385"/>
      <c r="T15" s="385"/>
      <c r="U15" s="386"/>
    </row>
    <row r="16" spans="11:21" ht="19.5" x14ac:dyDescent="0.3">
      <c r="K16" s="387" t="s">
        <v>213</v>
      </c>
      <c r="L16" s="374"/>
      <c r="M16" s="374" t="s">
        <v>214</v>
      </c>
      <c r="N16" s="374"/>
      <c r="O16" s="374" t="s">
        <v>220</v>
      </c>
      <c r="P16" s="374"/>
      <c r="Q16" s="374"/>
      <c r="R16" s="374"/>
      <c r="S16" s="374"/>
      <c r="T16" s="374"/>
      <c r="U16" s="390"/>
    </row>
    <row r="17" spans="11:21" ht="19.5" x14ac:dyDescent="0.3">
      <c r="K17" s="388">
        <v>41</v>
      </c>
      <c r="L17" s="370"/>
      <c r="M17" s="370" t="s">
        <v>215</v>
      </c>
      <c r="N17" s="370"/>
      <c r="O17" s="370" t="s">
        <v>221</v>
      </c>
      <c r="P17" s="370"/>
      <c r="Q17" s="370"/>
      <c r="R17" s="370"/>
      <c r="S17" s="370"/>
      <c r="T17" s="370"/>
      <c r="U17" s="371"/>
    </row>
    <row r="18" spans="11:21" ht="19.5" x14ac:dyDescent="0.3">
      <c r="K18" s="388">
        <f>K17+1</f>
        <v>42</v>
      </c>
      <c r="L18" s="370"/>
      <c r="M18" s="370" t="s">
        <v>216</v>
      </c>
      <c r="N18" s="370"/>
      <c r="O18" s="370" t="s">
        <v>222</v>
      </c>
      <c r="P18" s="370"/>
      <c r="Q18" s="370"/>
      <c r="R18" s="370"/>
      <c r="S18" s="370"/>
      <c r="T18" s="370"/>
      <c r="U18" s="371"/>
    </row>
    <row r="19" spans="11:21" ht="19.5" x14ac:dyDescent="0.3">
      <c r="K19" s="388">
        <f t="shared" ref="K19:K21" si="0">K18+1</f>
        <v>43</v>
      </c>
      <c r="L19" s="370"/>
      <c r="M19" s="370" t="s">
        <v>217</v>
      </c>
      <c r="N19" s="370"/>
      <c r="O19" s="370" t="s">
        <v>225</v>
      </c>
      <c r="P19" s="370"/>
      <c r="Q19" s="370"/>
      <c r="R19" s="370"/>
      <c r="S19" s="370"/>
      <c r="T19" s="370"/>
      <c r="U19" s="371"/>
    </row>
    <row r="20" spans="11:21" ht="19.5" x14ac:dyDescent="0.3">
      <c r="K20" s="388">
        <f t="shared" si="0"/>
        <v>44</v>
      </c>
      <c r="L20" s="370"/>
      <c r="M20" s="370" t="s">
        <v>218</v>
      </c>
      <c r="N20" s="370"/>
      <c r="O20" s="370" t="s">
        <v>223</v>
      </c>
      <c r="P20" s="370"/>
      <c r="Q20" s="370"/>
      <c r="R20" s="370"/>
      <c r="S20" s="370"/>
      <c r="T20" s="370"/>
      <c r="U20" s="371"/>
    </row>
    <row r="21" spans="11:21" ht="20.25" thickBot="1" x14ac:dyDescent="0.35">
      <c r="K21" s="372">
        <f t="shared" si="0"/>
        <v>45</v>
      </c>
      <c r="L21" s="373"/>
      <c r="M21" s="373" t="s">
        <v>219</v>
      </c>
      <c r="N21" s="373"/>
      <c r="O21" s="373" t="s">
        <v>224</v>
      </c>
      <c r="P21" s="373"/>
      <c r="Q21" s="373"/>
      <c r="R21" s="373"/>
      <c r="S21" s="373"/>
      <c r="T21" s="373"/>
      <c r="U21" s="389"/>
    </row>
  </sheetData>
  <mergeCells count="20">
    <mergeCell ref="M16:N16"/>
    <mergeCell ref="M17:N17"/>
    <mergeCell ref="K5:U13"/>
    <mergeCell ref="K14:U15"/>
    <mergeCell ref="M18:N18"/>
    <mergeCell ref="K16:L16"/>
    <mergeCell ref="K17:L17"/>
    <mergeCell ref="K18:L18"/>
    <mergeCell ref="O16:U16"/>
    <mergeCell ref="O17:U17"/>
    <mergeCell ref="O18:U18"/>
    <mergeCell ref="O19:U19"/>
    <mergeCell ref="O20:U20"/>
    <mergeCell ref="K21:L21"/>
    <mergeCell ref="M19:N19"/>
    <mergeCell ref="M20:N20"/>
    <mergeCell ref="M21:N21"/>
    <mergeCell ref="K19:L19"/>
    <mergeCell ref="K20:L20"/>
    <mergeCell ref="O21:U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5D53D-A6D0-4AB2-89C2-B0BE12E76A07}">
  <dimension ref="A1:P130"/>
  <sheetViews>
    <sheetView workbookViewId="0">
      <selection sqref="A1:C1"/>
    </sheetView>
  </sheetViews>
  <sheetFormatPr defaultRowHeight="15" x14ac:dyDescent="0.25"/>
  <cols>
    <col min="1" max="1" width="21.85546875" customWidth="1"/>
    <col min="2" max="2" width="15.85546875" customWidth="1"/>
    <col min="3" max="3" width="16.5703125" customWidth="1"/>
    <col min="4" max="4" width="18" customWidth="1"/>
    <col min="5" max="5" width="15.5703125" customWidth="1"/>
    <col min="6" max="6" width="23.5703125" customWidth="1"/>
    <col min="7" max="7" width="26.7109375" customWidth="1"/>
    <col min="9" max="9" width="18.42578125" customWidth="1"/>
    <col min="15" max="15" width="20.140625" customWidth="1"/>
  </cols>
  <sheetData>
    <row r="1" spans="1:6" ht="26.25" x14ac:dyDescent="0.25">
      <c r="A1" s="1" t="s">
        <v>0</v>
      </c>
      <c r="B1" s="1"/>
      <c r="C1" s="1"/>
      <c r="D1" s="1"/>
    </row>
    <row r="4" spans="1:6" ht="18.75" x14ac:dyDescent="0.3">
      <c r="A4" s="2" t="s">
        <v>1</v>
      </c>
    </row>
    <row r="5" spans="1:6" x14ac:dyDescent="0.25">
      <c r="A5" s="3" t="s">
        <v>2</v>
      </c>
      <c r="B5" s="3" t="s">
        <v>3</v>
      </c>
      <c r="C5" s="3" t="s">
        <v>4</v>
      </c>
      <c r="D5" s="3" t="s">
        <v>5</v>
      </c>
      <c r="E5" s="3" t="s">
        <v>6</v>
      </c>
      <c r="F5" s="3" t="s">
        <v>7</v>
      </c>
    </row>
    <row r="6" spans="1:6" x14ac:dyDescent="0.25">
      <c r="A6" s="4"/>
      <c r="B6" s="4"/>
      <c r="C6" s="4"/>
      <c r="D6" s="4"/>
      <c r="E6" s="4"/>
      <c r="F6" s="4"/>
    </row>
    <row r="7" spans="1:6" x14ac:dyDescent="0.25">
      <c r="A7" s="4" t="s">
        <v>8</v>
      </c>
      <c r="B7" s="4">
        <v>416</v>
      </c>
      <c r="C7" s="4">
        <v>175</v>
      </c>
      <c r="D7" s="4"/>
      <c r="E7" s="5" t="str">
        <f>ROUND(B7/C7,2)&amp;"%"</f>
        <v>2.38%</v>
      </c>
      <c r="F7" s="4" t="str">
        <f>ROUND(B7/C7, 4)&amp;"%"</f>
        <v>2.3771%</v>
      </c>
    </row>
    <row r="8" spans="1:6" x14ac:dyDescent="0.25">
      <c r="A8" s="4" t="s">
        <v>9</v>
      </c>
      <c r="B8" s="4">
        <v>777</v>
      </c>
      <c r="C8" s="4">
        <v>215</v>
      </c>
      <c r="D8" s="4"/>
      <c r="E8" s="5" t="str">
        <f t="shared" ref="E8:E16" si="0">ROUND(B8/C8,2)&amp;"%"</f>
        <v>3.61%</v>
      </c>
      <c r="F8" s="4" t="str">
        <f t="shared" ref="F8:F16" si="1">ROUND(B8/C8, 4)&amp;"%"</f>
        <v>3.614%</v>
      </c>
    </row>
    <row r="9" spans="1:6" x14ac:dyDescent="0.25">
      <c r="A9" s="4" t="s">
        <v>10</v>
      </c>
      <c r="B9" s="4">
        <v>229</v>
      </c>
      <c r="C9" s="4">
        <v>274</v>
      </c>
      <c r="D9" s="4"/>
      <c r="E9" s="5" t="str">
        <f t="shared" si="0"/>
        <v>0.84%</v>
      </c>
      <c r="F9" s="4" t="str">
        <f t="shared" si="1"/>
        <v>0.8358%</v>
      </c>
    </row>
    <row r="10" spans="1:6" x14ac:dyDescent="0.25">
      <c r="A10" s="4" t="s">
        <v>11</v>
      </c>
      <c r="B10" s="4">
        <v>1329</v>
      </c>
      <c r="C10" s="4">
        <v>335</v>
      </c>
      <c r="D10" s="4"/>
      <c r="E10" s="5" t="str">
        <f t="shared" si="0"/>
        <v>3.97%</v>
      </c>
      <c r="F10" s="4" t="str">
        <f t="shared" si="1"/>
        <v>3.9672%</v>
      </c>
    </row>
    <row r="11" spans="1:6" x14ac:dyDescent="0.25">
      <c r="A11" s="4" t="s">
        <v>12</v>
      </c>
      <c r="B11" s="4">
        <v>326</v>
      </c>
      <c r="C11" s="4">
        <v>309</v>
      </c>
      <c r="D11" s="4"/>
      <c r="E11" s="5" t="str">
        <f t="shared" si="0"/>
        <v>1.06%</v>
      </c>
      <c r="F11" s="4" t="str">
        <f t="shared" si="1"/>
        <v>1.055%</v>
      </c>
    </row>
    <row r="12" spans="1:6" x14ac:dyDescent="0.25">
      <c r="A12" s="4" t="s">
        <v>13</v>
      </c>
      <c r="B12" s="4">
        <v>814</v>
      </c>
      <c r="C12" s="4">
        <v>439</v>
      </c>
      <c r="D12" s="4"/>
      <c r="E12" s="5" t="str">
        <f t="shared" si="0"/>
        <v>1.85%</v>
      </c>
      <c r="F12" s="4" t="str">
        <f t="shared" si="1"/>
        <v>1.8542%</v>
      </c>
    </row>
    <row r="13" spans="1:6" x14ac:dyDescent="0.25">
      <c r="A13" s="4" t="s">
        <v>14</v>
      </c>
      <c r="B13" s="4">
        <v>1047</v>
      </c>
      <c r="C13" s="4">
        <v>548</v>
      </c>
      <c r="D13" s="4"/>
      <c r="E13" s="5" t="str">
        <f t="shared" si="0"/>
        <v>1.91%</v>
      </c>
      <c r="F13" s="4" t="str">
        <f t="shared" si="1"/>
        <v>1.9106%</v>
      </c>
    </row>
    <row r="14" spans="1:6" x14ac:dyDescent="0.25">
      <c r="A14" s="4" t="s">
        <v>15</v>
      </c>
      <c r="B14" s="4">
        <v>1546</v>
      </c>
      <c r="C14" s="4">
        <v>637</v>
      </c>
      <c r="D14" s="4"/>
      <c r="E14" s="5" t="str">
        <f t="shared" si="0"/>
        <v>2.43%</v>
      </c>
      <c r="F14" s="4" t="str">
        <f t="shared" si="1"/>
        <v>2.427%</v>
      </c>
    </row>
    <row r="15" spans="1:6" x14ac:dyDescent="0.25">
      <c r="A15" s="4" t="s">
        <v>16</v>
      </c>
      <c r="B15" s="4">
        <v>2106</v>
      </c>
      <c r="C15" s="4">
        <v>677</v>
      </c>
      <c r="D15" s="4"/>
      <c r="E15" s="5" t="str">
        <f t="shared" si="0"/>
        <v>3.11%</v>
      </c>
      <c r="F15" s="4" t="str">
        <f t="shared" si="1"/>
        <v>3.1108%</v>
      </c>
    </row>
    <row r="16" spans="1:6" x14ac:dyDescent="0.25">
      <c r="A16" s="4" t="s">
        <v>17</v>
      </c>
      <c r="B16" s="4">
        <v>3918</v>
      </c>
      <c r="C16" s="4">
        <v>763</v>
      </c>
      <c r="D16" s="4"/>
      <c r="E16" s="5" t="str">
        <f t="shared" si="0"/>
        <v>5.13%</v>
      </c>
      <c r="F16" s="4" t="str">
        <f t="shared" si="1"/>
        <v>5.135%</v>
      </c>
    </row>
    <row r="20" spans="1:16" ht="18.75" x14ac:dyDescent="0.3">
      <c r="A20" s="2" t="s">
        <v>18</v>
      </c>
    </row>
    <row r="21" spans="1:16" x14ac:dyDescent="0.25">
      <c r="A21" s="3" t="s">
        <v>2</v>
      </c>
      <c r="B21" s="3" t="s">
        <v>19</v>
      </c>
      <c r="C21" s="3" t="s">
        <v>20</v>
      </c>
      <c r="D21" s="3" t="s">
        <v>21</v>
      </c>
      <c r="E21" s="3" t="s">
        <v>22</v>
      </c>
      <c r="F21" s="3" t="s">
        <v>23</v>
      </c>
      <c r="G21" s="3" t="s">
        <v>24</v>
      </c>
      <c r="H21" s="3" t="s">
        <v>25</v>
      </c>
      <c r="I21" s="3" t="s">
        <v>26</v>
      </c>
      <c r="J21" s="3" t="s">
        <v>27</v>
      </c>
      <c r="O21" s="3" t="s">
        <v>28</v>
      </c>
      <c r="P21" s="3" t="s">
        <v>29</v>
      </c>
    </row>
    <row r="22" spans="1:16" x14ac:dyDescent="0.25">
      <c r="A22" s="4"/>
      <c r="B22" s="4"/>
      <c r="C22" s="4"/>
      <c r="D22" s="4"/>
      <c r="E22" s="4"/>
      <c r="F22" s="4"/>
      <c r="G22" s="4"/>
      <c r="H22" s="4"/>
      <c r="I22" s="4"/>
      <c r="J22" s="4"/>
      <c r="O22" s="4"/>
      <c r="P22" s="4"/>
    </row>
    <row r="23" spans="1:16" x14ac:dyDescent="0.25">
      <c r="A23" s="4" t="s">
        <v>8</v>
      </c>
      <c r="B23" s="4">
        <v>50</v>
      </c>
      <c r="C23" s="4">
        <v>3302</v>
      </c>
      <c r="D23" s="4">
        <v>13133</v>
      </c>
      <c r="E23" s="4">
        <f>B23+C23+D23</f>
        <v>16485</v>
      </c>
      <c r="F23" s="4">
        <v>872</v>
      </c>
      <c r="G23" s="6">
        <f>F23/E23</f>
        <v>5.2896572641795571E-2</v>
      </c>
      <c r="H23" s="4">
        <v>3092</v>
      </c>
      <c r="I23" s="6">
        <f>H23/E23</f>
        <v>0.1875644525326054</v>
      </c>
      <c r="J23" s="6">
        <f>F23/H23</f>
        <v>0.28201811125485121</v>
      </c>
      <c r="O23" s="4">
        <f>B23+C23</f>
        <v>3352</v>
      </c>
      <c r="P23" s="4">
        <f>B23/O23</f>
        <v>1.4916467780429593E-2</v>
      </c>
    </row>
    <row r="24" spans="1:16" x14ac:dyDescent="0.25">
      <c r="A24" s="4" t="s">
        <v>9</v>
      </c>
      <c r="B24" s="4">
        <v>50</v>
      </c>
      <c r="C24" s="4">
        <v>3941</v>
      </c>
      <c r="D24" s="4">
        <v>19750</v>
      </c>
      <c r="E24" s="4">
        <f t="shared" ref="E24:E32" si="2">B24+C24+D24</f>
        <v>23741</v>
      </c>
      <c r="F24" s="4">
        <v>1091</v>
      </c>
      <c r="G24" s="6">
        <f t="shared" ref="G24:G32" si="3">F24/E24</f>
        <v>4.5954256349774653E-2</v>
      </c>
      <c r="H24" s="4">
        <v>4042</v>
      </c>
      <c r="I24" s="6">
        <f t="shared" ref="I24:I32" si="4">H24/E24</f>
        <v>0.17025399098605787</v>
      </c>
      <c r="J24" s="6">
        <f t="shared" ref="J24:J32" si="5">F24/H24</f>
        <v>0.2699158832261257</v>
      </c>
      <c r="O24" s="4">
        <f t="shared" ref="O24:O32" si="6">B24+C24</f>
        <v>3991</v>
      </c>
      <c r="P24" s="4">
        <f t="shared" ref="P24:P32" si="7">B24/O24</f>
        <v>1.2528188423953895E-2</v>
      </c>
    </row>
    <row r="25" spans="1:16" x14ac:dyDescent="0.25">
      <c r="A25" s="4" t="s">
        <v>10</v>
      </c>
      <c r="B25" s="4">
        <v>50</v>
      </c>
      <c r="C25" s="4">
        <v>4750</v>
      </c>
      <c r="D25" s="4">
        <v>26655</v>
      </c>
      <c r="E25" s="4">
        <f t="shared" si="2"/>
        <v>31455</v>
      </c>
      <c r="F25" s="4">
        <v>1357</v>
      </c>
      <c r="G25" s="6">
        <f t="shared" si="3"/>
        <v>4.3140995072325543E-2</v>
      </c>
      <c r="H25" s="4">
        <v>5392</v>
      </c>
      <c r="I25" s="6">
        <f t="shared" si="4"/>
        <v>0.1714194881576856</v>
      </c>
      <c r="J25" s="6">
        <f t="shared" si="5"/>
        <v>0.25166913946587538</v>
      </c>
      <c r="O25" s="4">
        <f t="shared" si="6"/>
        <v>4800</v>
      </c>
      <c r="P25" s="4">
        <f t="shared" si="7"/>
        <v>1.0416666666666666E-2</v>
      </c>
    </row>
    <row r="26" spans="1:16" x14ac:dyDescent="0.25">
      <c r="A26" s="4" t="s">
        <v>11</v>
      </c>
      <c r="B26" s="4">
        <v>54</v>
      </c>
      <c r="C26" s="4">
        <v>7271</v>
      </c>
      <c r="D26" s="4">
        <v>37025</v>
      </c>
      <c r="E26" s="4">
        <f t="shared" si="2"/>
        <v>44350</v>
      </c>
      <c r="F26" s="4">
        <v>1965</v>
      </c>
      <c r="G26" s="6">
        <f t="shared" si="3"/>
        <v>4.430665163472379E-2</v>
      </c>
      <c r="H26" s="4">
        <v>7298</v>
      </c>
      <c r="I26" s="6">
        <f t="shared" si="4"/>
        <v>0.16455467869222096</v>
      </c>
      <c r="J26" s="6">
        <f t="shared" si="5"/>
        <v>0.269251849821869</v>
      </c>
      <c r="O26" s="4">
        <f t="shared" si="6"/>
        <v>7325</v>
      </c>
      <c r="P26" s="4">
        <f t="shared" si="7"/>
        <v>7.3720136518771332E-3</v>
      </c>
    </row>
    <row r="27" spans="1:16" x14ac:dyDescent="0.25">
      <c r="A27" s="4" t="s">
        <v>12</v>
      </c>
      <c r="B27" s="4">
        <v>109</v>
      </c>
      <c r="C27" s="4">
        <v>9491</v>
      </c>
      <c r="D27" s="4">
        <v>49250</v>
      </c>
      <c r="E27" s="4">
        <f t="shared" si="2"/>
        <v>58850</v>
      </c>
      <c r="F27" s="4">
        <v>2818</v>
      </c>
      <c r="G27" s="6">
        <f t="shared" si="3"/>
        <v>4.7884451996601532E-2</v>
      </c>
      <c r="H27" s="4">
        <v>9966</v>
      </c>
      <c r="I27" s="6">
        <f t="shared" si="4"/>
        <v>0.16934579439252337</v>
      </c>
      <c r="J27" s="6">
        <f t="shared" si="5"/>
        <v>0.28276138872165363</v>
      </c>
      <c r="O27" s="4">
        <f t="shared" si="6"/>
        <v>9600</v>
      </c>
      <c r="P27" s="4">
        <f t="shared" si="7"/>
        <v>1.1354166666666667E-2</v>
      </c>
    </row>
    <row r="28" spans="1:16" x14ac:dyDescent="0.25">
      <c r="A28" s="4" t="s">
        <v>13</v>
      </c>
      <c r="B28" s="4">
        <v>115</v>
      </c>
      <c r="C28" s="4">
        <v>15702</v>
      </c>
      <c r="D28" s="4">
        <v>63629</v>
      </c>
      <c r="E28" s="4">
        <f t="shared" si="2"/>
        <v>79446</v>
      </c>
      <c r="F28" s="4">
        <v>3831</v>
      </c>
      <c r="G28" s="6">
        <f t="shared" si="3"/>
        <v>4.8221433426478361E-2</v>
      </c>
      <c r="H28" s="4">
        <v>12639</v>
      </c>
      <c r="I28" s="6">
        <f t="shared" si="4"/>
        <v>0.15908919265916471</v>
      </c>
      <c r="J28" s="6">
        <f t="shared" si="5"/>
        <v>0.30310942321386186</v>
      </c>
      <c r="O28" s="4">
        <f t="shared" si="6"/>
        <v>15817</v>
      </c>
      <c r="P28" s="4">
        <f t="shared" si="7"/>
        <v>7.2706581526205977E-3</v>
      </c>
    </row>
    <row r="29" spans="1:16" x14ac:dyDescent="0.25">
      <c r="A29" s="4" t="s">
        <v>14</v>
      </c>
      <c r="B29" s="4">
        <v>115</v>
      </c>
      <c r="C29" s="4">
        <v>19448</v>
      </c>
      <c r="D29" s="4">
        <v>86352</v>
      </c>
      <c r="E29" s="4">
        <f t="shared" si="2"/>
        <v>105915</v>
      </c>
      <c r="F29" s="4">
        <v>6035</v>
      </c>
      <c r="G29" s="6">
        <f t="shared" si="3"/>
        <v>5.6979653495727707E-2</v>
      </c>
      <c r="H29" s="4">
        <v>17386</v>
      </c>
      <c r="I29" s="6">
        <f t="shared" si="4"/>
        <v>0.16415049804088183</v>
      </c>
      <c r="J29" s="6">
        <f t="shared" si="5"/>
        <v>0.3471183711031865</v>
      </c>
      <c r="O29" s="4">
        <f t="shared" si="6"/>
        <v>19563</v>
      </c>
      <c r="P29" s="4">
        <f t="shared" si="7"/>
        <v>5.8784440014312735E-3</v>
      </c>
    </row>
    <row r="30" spans="1:16" x14ac:dyDescent="0.25">
      <c r="A30" s="4" t="s">
        <v>15</v>
      </c>
      <c r="B30" s="4">
        <v>120</v>
      </c>
      <c r="C30" s="4">
        <v>31693</v>
      </c>
      <c r="D30" s="4">
        <v>104206</v>
      </c>
      <c r="E30" s="4">
        <f t="shared" si="2"/>
        <v>136019</v>
      </c>
      <c r="F30" s="4">
        <v>6808</v>
      </c>
      <c r="G30" s="6">
        <f t="shared" si="3"/>
        <v>5.0051830994199339E-2</v>
      </c>
      <c r="H30" s="4">
        <v>23823</v>
      </c>
      <c r="I30" s="6">
        <f t="shared" si="4"/>
        <v>0.17514464890934356</v>
      </c>
      <c r="J30" s="6">
        <f t="shared" si="5"/>
        <v>0.28577425177349619</v>
      </c>
      <c r="O30" s="4">
        <f t="shared" si="6"/>
        <v>31813</v>
      </c>
      <c r="P30" s="4">
        <f t="shared" si="7"/>
        <v>3.7720428755540188E-3</v>
      </c>
    </row>
    <row r="31" spans="1:16" x14ac:dyDescent="0.25">
      <c r="A31" s="4" t="s">
        <v>16</v>
      </c>
      <c r="B31" s="4">
        <v>120</v>
      </c>
      <c r="C31" s="4">
        <v>35818</v>
      </c>
      <c r="D31" s="4">
        <v>99866</v>
      </c>
      <c r="E31" s="4">
        <f t="shared" si="2"/>
        <v>135804</v>
      </c>
      <c r="F31" s="4">
        <v>5363</v>
      </c>
      <c r="G31" s="6">
        <f t="shared" si="3"/>
        <v>3.9490736649877768E-2</v>
      </c>
      <c r="H31" s="4">
        <v>23532</v>
      </c>
      <c r="I31" s="6">
        <f t="shared" si="4"/>
        <v>0.1732791375806309</v>
      </c>
      <c r="J31" s="6">
        <f t="shared" si="5"/>
        <v>0.2279024307326194</v>
      </c>
      <c r="O31" s="4">
        <f t="shared" si="6"/>
        <v>35938</v>
      </c>
      <c r="P31" s="4">
        <f t="shared" si="7"/>
        <v>3.3390839779620456E-3</v>
      </c>
    </row>
    <row r="32" spans="1:16" x14ac:dyDescent="0.25">
      <c r="A32" s="4" t="s">
        <v>17</v>
      </c>
      <c r="B32" s="4">
        <v>121</v>
      </c>
      <c r="C32" s="4">
        <v>41935</v>
      </c>
      <c r="D32" s="4">
        <v>123040</v>
      </c>
      <c r="E32" s="4">
        <f t="shared" si="2"/>
        <v>165096</v>
      </c>
      <c r="F32" s="4">
        <v>8586</v>
      </c>
      <c r="G32" s="6">
        <f t="shared" si="3"/>
        <v>5.2006105538595727E-2</v>
      </c>
      <c r="H32" s="4">
        <v>27864</v>
      </c>
      <c r="I32" s="6">
        <f t="shared" si="4"/>
        <v>0.16877453118185784</v>
      </c>
      <c r="J32" s="6">
        <f t="shared" si="5"/>
        <v>0.30813953488372092</v>
      </c>
      <c r="O32" s="4">
        <f t="shared" si="6"/>
        <v>42056</v>
      </c>
      <c r="P32" s="4">
        <f t="shared" si="7"/>
        <v>2.8771162259844016E-3</v>
      </c>
    </row>
    <row r="35" spans="1:6" x14ac:dyDescent="0.25">
      <c r="A35" s="3" t="s">
        <v>2</v>
      </c>
      <c r="B35" s="3" t="s">
        <v>30</v>
      </c>
      <c r="C35" s="3" t="s">
        <v>31</v>
      </c>
      <c r="D35" s="3" t="s">
        <v>32</v>
      </c>
      <c r="E35" s="3" t="s">
        <v>33</v>
      </c>
      <c r="F35" s="3" t="s">
        <v>34</v>
      </c>
    </row>
    <row r="36" spans="1:6" x14ac:dyDescent="0.25">
      <c r="A36" s="4"/>
      <c r="B36" s="4"/>
      <c r="C36" s="4"/>
      <c r="D36" s="4"/>
      <c r="E36" s="4"/>
      <c r="F36" s="4"/>
    </row>
    <row r="37" spans="1:6" x14ac:dyDescent="0.25">
      <c r="A37" s="4" t="s">
        <v>8</v>
      </c>
      <c r="B37" s="4">
        <v>591</v>
      </c>
      <c r="C37" s="4">
        <v>830</v>
      </c>
      <c r="D37" s="6">
        <f>B37/C37</f>
        <v>0.71204819277108433</v>
      </c>
      <c r="E37" s="4">
        <v>872</v>
      </c>
      <c r="F37" s="6">
        <f>E37/C37</f>
        <v>1.0506024096385542</v>
      </c>
    </row>
    <row r="38" spans="1:6" ht="15.75" x14ac:dyDescent="0.25">
      <c r="A38" s="4" t="s">
        <v>9</v>
      </c>
      <c r="B38" s="4">
        <v>719</v>
      </c>
      <c r="C38" s="7">
        <v>1075</v>
      </c>
      <c r="D38" s="6">
        <f t="shared" ref="D38:D46" si="8">B38/C38</f>
        <v>0.6688372093023256</v>
      </c>
      <c r="E38" s="4">
        <v>1091</v>
      </c>
      <c r="F38" s="6">
        <f t="shared" ref="F38:F46" si="9">E38/C38</f>
        <v>1.0148837209302326</v>
      </c>
    </row>
    <row r="39" spans="1:6" ht="15.75" x14ac:dyDescent="0.25">
      <c r="A39" s="4" t="s">
        <v>10</v>
      </c>
      <c r="B39" s="4">
        <v>898</v>
      </c>
      <c r="C39" s="7">
        <v>1430</v>
      </c>
      <c r="D39" s="6">
        <f t="shared" si="8"/>
        <v>0.627972027972028</v>
      </c>
      <c r="E39" s="4">
        <v>1357</v>
      </c>
      <c r="F39" s="6">
        <f t="shared" si="9"/>
        <v>0.94895104895104898</v>
      </c>
    </row>
    <row r="40" spans="1:6" ht="15.75" x14ac:dyDescent="0.25">
      <c r="A40" s="4" t="s">
        <v>11</v>
      </c>
      <c r="B40" s="4">
        <v>1279</v>
      </c>
      <c r="C40" s="7">
        <v>1916</v>
      </c>
      <c r="D40" s="6">
        <f t="shared" si="8"/>
        <v>0.66753653444676408</v>
      </c>
      <c r="E40" s="4">
        <v>1965</v>
      </c>
      <c r="F40" s="6">
        <f t="shared" si="9"/>
        <v>1.0255741127348643</v>
      </c>
    </row>
    <row r="41" spans="1:6" ht="15.75" x14ac:dyDescent="0.25">
      <c r="A41" s="4" t="s">
        <v>12</v>
      </c>
      <c r="B41" s="4">
        <v>1837</v>
      </c>
      <c r="C41" s="7">
        <v>2661</v>
      </c>
      <c r="D41" s="6">
        <f t="shared" si="8"/>
        <v>0.69034197670048858</v>
      </c>
      <c r="E41" s="4">
        <v>2818</v>
      </c>
      <c r="F41" s="6">
        <f t="shared" si="9"/>
        <v>1.059000375798572</v>
      </c>
    </row>
    <row r="42" spans="1:6" ht="15.75" x14ac:dyDescent="0.25">
      <c r="A42" s="4" t="s">
        <v>13</v>
      </c>
      <c r="B42" s="4">
        <v>2485</v>
      </c>
      <c r="C42" s="7">
        <v>3420</v>
      </c>
      <c r="D42" s="6">
        <f t="shared" si="8"/>
        <v>0.72660818713450293</v>
      </c>
      <c r="E42" s="4">
        <v>3831</v>
      </c>
      <c r="F42" s="6">
        <f t="shared" si="9"/>
        <v>1.1201754385964913</v>
      </c>
    </row>
    <row r="43" spans="1:6" ht="15.75" x14ac:dyDescent="0.25">
      <c r="A43" s="4" t="s">
        <v>14</v>
      </c>
      <c r="B43" s="4">
        <v>3890</v>
      </c>
      <c r="C43" s="7">
        <v>4879</v>
      </c>
      <c r="D43" s="6">
        <f t="shared" si="8"/>
        <v>0.79729452756712438</v>
      </c>
      <c r="E43" s="4">
        <v>6035</v>
      </c>
      <c r="F43" s="6">
        <f t="shared" si="9"/>
        <v>1.2369337979094077</v>
      </c>
    </row>
    <row r="44" spans="1:6" ht="15.75" x14ac:dyDescent="0.25">
      <c r="A44" s="4" t="s">
        <v>15</v>
      </c>
      <c r="B44" s="4">
        <v>4881</v>
      </c>
      <c r="C44" s="7">
        <v>6511</v>
      </c>
      <c r="D44" s="6">
        <f t="shared" si="8"/>
        <v>0.74965443096298567</v>
      </c>
      <c r="E44" s="4">
        <v>6808</v>
      </c>
      <c r="F44" s="6">
        <f t="shared" si="9"/>
        <v>1.0456151128858855</v>
      </c>
    </row>
    <row r="45" spans="1:6" ht="15.75" x14ac:dyDescent="0.25">
      <c r="A45" s="4" t="s">
        <v>16</v>
      </c>
      <c r="B45" s="4">
        <v>3956</v>
      </c>
      <c r="C45" s="7">
        <v>6808</v>
      </c>
      <c r="D45" s="6">
        <f t="shared" si="8"/>
        <v>0.58108108108108103</v>
      </c>
      <c r="E45" s="4">
        <v>5363</v>
      </c>
      <c r="F45" s="6">
        <f t="shared" si="9"/>
        <v>0.78774970622796714</v>
      </c>
    </row>
    <row r="46" spans="1:6" ht="15.75" x14ac:dyDescent="0.25">
      <c r="A46" s="4" t="s">
        <v>17</v>
      </c>
      <c r="B46" s="4">
        <v>6350</v>
      </c>
      <c r="C46" s="7">
        <v>7617</v>
      </c>
      <c r="D46" s="6">
        <f t="shared" si="8"/>
        <v>0.83366154654063285</v>
      </c>
      <c r="E46" s="4">
        <v>8586</v>
      </c>
      <c r="F46" s="6">
        <f t="shared" si="9"/>
        <v>1.1272154391492715</v>
      </c>
    </row>
    <row r="50" spans="1:7" ht="18.75" x14ac:dyDescent="0.3">
      <c r="A50" s="2" t="s">
        <v>35</v>
      </c>
    </row>
    <row r="52" spans="1:7" x14ac:dyDescent="0.25">
      <c r="A52" s="3" t="s">
        <v>2</v>
      </c>
      <c r="B52" s="3" t="s">
        <v>36</v>
      </c>
      <c r="C52" s="3" t="s">
        <v>37</v>
      </c>
      <c r="D52" s="3" t="s">
        <v>38</v>
      </c>
      <c r="E52" s="3" t="s">
        <v>39</v>
      </c>
      <c r="F52" s="3" t="s">
        <v>40</v>
      </c>
      <c r="G52" s="3" t="s">
        <v>41</v>
      </c>
    </row>
    <row r="53" spans="1:7" x14ac:dyDescent="0.25">
      <c r="A53" s="4"/>
      <c r="B53" s="4"/>
      <c r="C53" s="4" t="s">
        <v>42</v>
      </c>
      <c r="D53" s="4"/>
      <c r="E53" s="4"/>
      <c r="F53" s="4"/>
      <c r="G53" s="4"/>
    </row>
    <row r="54" spans="1:7" x14ac:dyDescent="0.25">
      <c r="A54" s="4" t="s">
        <v>8</v>
      </c>
      <c r="B54" s="4">
        <v>13133</v>
      </c>
      <c r="C54" s="4">
        <v>3352</v>
      </c>
      <c r="D54" s="6">
        <f>B54/(B54+C54)</f>
        <v>0.79666363360630876</v>
      </c>
      <c r="E54" s="4">
        <v>1221</v>
      </c>
      <c r="F54" s="4">
        <v>872</v>
      </c>
      <c r="G54" s="5">
        <f>E54/F54</f>
        <v>1.400229357798165</v>
      </c>
    </row>
    <row r="55" spans="1:7" x14ac:dyDescent="0.25">
      <c r="A55" s="4" t="s">
        <v>9</v>
      </c>
      <c r="B55" s="4">
        <v>19750</v>
      </c>
      <c r="C55" s="4">
        <v>3991</v>
      </c>
      <c r="D55" s="6">
        <f t="shared" ref="D55:D63" si="10">B55/(B55+C55)</f>
        <v>0.8318941914830883</v>
      </c>
      <c r="E55" s="4">
        <v>1592</v>
      </c>
      <c r="F55" s="4">
        <v>1091</v>
      </c>
      <c r="G55" s="5">
        <f t="shared" ref="G55:G63" si="11">E55/F55</f>
        <v>1.4592117323556371</v>
      </c>
    </row>
    <row r="56" spans="1:7" x14ac:dyDescent="0.25">
      <c r="A56" s="4" t="s">
        <v>10</v>
      </c>
      <c r="B56" s="4">
        <v>26655</v>
      </c>
      <c r="C56" s="4">
        <v>4800</v>
      </c>
      <c r="D56" s="6">
        <f t="shared" si="10"/>
        <v>0.84740104911778735</v>
      </c>
      <c r="E56" s="4">
        <v>2274</v>
      </c>
      <c r="F56" s="4">
        <v>1357</v>
      </c>
      <c r="G56" s="5">
        <f t="shared" si="11"/>
        <v>1.6757553426676493</v>
      </c>
    </row>
    <row r="57" spans="1:7" x14ac:dyDescent="0.25">
      <c r="A57" s="4" t="s">
        <v>11</v>
      </c>
      <c r="B57" s="4">
        <v>37025</v>
      </c>
      <c r="C57" s="4">
        <v>7325</v>
      </c>
      <c r="D57" s="6">
        <f t="shared" si="10"/>
        <v>0.83483652762119509</v>
      </c>
      <c r="E57" s="4">
        <v>2959</v>
      </c>
      <c r="F57" s="4">
        <v>1965</v>
      </c>
      <c r="G57" s="5">
        <f t="shared" si="11"/>
        <v>1.505852417302799</v>
      </c>
    </row>
    <row r="58" spans="1:7" x14ac:dyDescent="0.25">
      <c r="A58" s="4" t="s">
        <v>12</v>
      </c>
      <c r="B58" s="4">
        <v>49250</v>
      </c>
      <c r="C58" s="4">
        <v>9600</v>
      </c>
      <c r="D58" s="6">
        <f t="shared" si="10"/>
        <v>0.83687340696686496</v>
      </c>
      <c r="E58" s="4">
        <v>3853</v>
      </c>
      <c r="F58" s="4">
        <v>2818</v>
      </c>
      <c r="G58" s="5">
        <f t="shared" si="11"/>
        <v>1.3672817601135556</v>
      </c>
    </row>
    <row r="59" spans="1:7" x14ac:dyDescent="0.25">
      <c r="A59" s="4" t="s">
        <v>13</v>
      </c>
      <c r="B59" s="4">
        <v>63629</v>
      </c>
      <c r="C59" s="4">
        <v>15817</v>
      </c>
      <c r="D59" s="6">
        <f t="shared" si="10"/>
        <v>0.80090879339425525</v>
      </c>
      <c r="E59" s="4">
        <v>4649</v>
      </c>
      <c r="F59" s="4">
        <v>3831</v>
      </c>
      <c r="G59" s="5">
        <f t="shared" si="11"/>
        <v>1.2135212738188463</v>
      </c>
    </row>
    <row r="60" spans="1:7" x14ac:dyDescent="0.25">
      <c r="A60" s="4" t="s">
        <v>14</v>
      </c>
      <c r="B60" s="4">
        <v>86352</v>
      </c>
      <c r="C60" s="4">
        <v>19563</v>
      </c>
      <c r="D60" s="6">
        <f t="shared" si="10"/>
        <v>0.8152952839541141</v>
      </c>
      <c r="E60" s="4">
        <v>6037</v>
      </c>
      <c r="F60" s="4">
        <v>6035</v>
      </c>
      <c r="G60" s="5">
        <f t="shared" si="11"/>
        <v>1.0003314001657</v>
      </c>
    </row>
    <row r="61" spans="1:7" x14ac:dyDescent="0.25">
      <c r="A61" s="4" t="s">
        <v>15</v>
      </c>
      <c r="B61" s="4">
        <v>104206</v>
      </c>
      <c r="C61" s="4">
        <v>31813</v>
      </c>
      <c r="D61" s="6">
        <f t="shared" si="10"/>
        <v>0.76611355766473799</v>
      </c>
      <c r="E61" s="4">
        <v>7990</v>
      </c>
      <c r="F61" s="4">
        <v>6808</v>
      </c>
      <c r="G61" s="5">
        <f t="shared" si="11"/>
        <v>1.1736192714453584</v>
      </c>
    </row>
    <row r="62" spans="1:7" x14ac:dyDescent="0.25">
      <c r="A62" s="4" t="s">
        <v>16</v>
      </c>
      <c r="B62" s="4">
        <v>99866</v>
      </c>
      <c r="C62" s="4">
        <v>35938</v>
      </c>
      <c r="D62" s="6">
        <f t="shared" si="10"/>
        <v>0.73536861948101673</v>
      </c>
      <c r="E62" s="4">
        <v>7550</v>
      </c>
      <c r="F62" s="4">
        <v>5363</v>
      </c>
      <c r="G62" s="5">
        <f t="shared" si="11"/>
        <v>1.4077941450680589</v>
      </c>
    </row>
    <row r="63" spans="1:7" x14ac:dyDescent="0.25">
      <c r="A63" s="4" t="s">
        <v>17</v>
      </c>
      <c r="B63" s="4">
        <v>123040</v>
      </c>
      <c r="C63" s="4">
        <v>42056</v>
      </c>
      <c r="D63" s="6">
        <f t="shared" si="10"/>
        <v>0.7452633619227601</v>
      </c>
      <c r="E63" s="4">
        <v>7573</v>
      </c>
      <c r="F63" s="4">
        <v>8586</v>
      </c>
      <c r="G63" s="5">
        <f t="shared" si="11"/>
        <v>0.8820172373631493</v>
      </c>
    </row>
    <row r="66" spans="1:6" ht="18.75" x14ac:dyDescent="0.3">
      <c r="A66" s="2" t="s">
        <v>43</v>
      </c>
    </row>
    <row r="69" spans="1:6" x14ac:dyDescent="0.25">
      <c r="A69" s="3" t="s">
        <v>2</v>
      </c>
      <c r="B69" s="3" t="s">
        <v>30</v>
      </c>
      <c r="C69" s="3" t="s">
        <v>44</v>
      </c>
      <c r="D69" s="3" t="s">
        <v>45</v>
      </c>
      <c r="E69" s="3" t="s">
        <v>46</v>
      </c>
      <c r="F69" s="3" t="s">
        <v>47</v>
      </c>
    </row>
    <row r="70" spans="1:6" x14ac:dyDescent="0.25">
      <c r="A70" s="4"/>
      <c r="B70" s="4"/>
      <c r="C70" s="4"/>
      <c r="D70" s="4"/>
      <c r="E70" s="4"/>
      <c r="F70" s="4"/>
    </row>
    <row r="71" spans="1:6" x14ac:dyDescent="0.25">
      <c r="A71" s="4" t="s">
        <v>8</v>
      </c>
      <c r="B71" s="8">
        <v>5910000000</v>
      </c>
      <c r="C71" s="4">
        <f>B71/D71</f>
        <v>497893850.04212302</v>
      </c>
      <c r="D71" s="9">
        <v>11.87</v>
      </c>
      <c r="E71" s="10">
        <v>136.36000000000001</v>
      </c>
      <c r="F71" s="4">
        <f>E71/D71</f>
        <v>11.487784330244315</v>
      </c>
    </row>
    <row r="72" spans="1:6" x14ac:dyDescent="0.25">
      <c r="A72" s="4" t="s">
        <v>9</v>
      </c>
      <c r="B72" s="8">
        <v>719000000</v>
      </c>
      <c r="C72" s="4">
        <f t="shared" ref="C72:C79" si="12">B72/D72</f>
        <v>50139470.013947003</v>
      </c>
      <c r="D72" s="9">
        <v>14.34</v>
      </c>
      <c r="E72" s="10">
        <v>200</v>
      </c>
      <c r="F72" s="4">
        <f t="shared" ref="F72:F79" si="13">E72/D72</f>
        <v>13.947001394700139</v>
      </c>
    </row>
    <row r="73" spans="1:6" x14ac:dyDescent="0.25">
      <c r="A73" s="4" t="s">
        <v>10</v>
      </c>
      <c r="B73" s="8">
        <v>898000000</v>
      </c>
      <c r="C73" s="4">
        <f t="shared" si="12"/>
        <v>50167597.765363134</v>
      </c>
      <c r="D73" s="9">
        <v>17.899999999999999</v>
      </c>
      <c r="E73" s="10">
        <v>600</v>
      </c>
      <c r="F73" s="4">
        <f t="shared" si="13"/>
        <v>33.519553072625698</v>
      </c>
    </row>
    <row r="74" spans="1:6" x14ac:dyDescent="0.25">
      <c r="A74" s="4" t="s">
        <v>11</v>
      </c>
      <c r="B74" s="8">
        <v>1279000000</v>
      </c>
      <c r="C74" s="4">
        <f t="shared" si="12"/>
        <v>53875315.922493689</v>
      </c>
      <c r="D74" s="9">
        <v>23.74</v>
      </c>
      <c r="E74" s="10">
        <v>833.33</v>
      </c>
      <c r="F74" s="4">
        <f t="shared" si="13"/>
        <v>35.102358887952825</v>
      </c>
    </row>
    <row r="75" spans="1:6" x14ac:dyDescent="0.25">
      <c r="A75" s="4" t="s">
        <v>12</v>
      </c>
      <c r="B75" s="8">
        <v>1837000000</v>
      </c>
      <c r="C75" s="4">
        <f t="shared" si="12"/>
        <v>55000000</v>
      </c>
      <c r="D75" s="9">
        <v>33.4</v>
      </c>
      <c r="E75" s="10">
        <v>1200</v>
      </c>
      <c r="F75" s="4">
        <f t="shared" si="13"/>
        <v>35.928143712574851</v>
      </c>
    </row>
    <row r="76" spans="1:6" x14ac:dyDescent="0.25">
      <c r="A76" s="4" t="s">
        <v>13</v>
      </c>
      <c r="B76" s="8">
        <v>248500000</v>
      </c>
      <c r="C76" s="4">
        <f t="shared" si="12"/>
        <v>5780414.0497790184</v>
      </c>
      <c r="D76" s="9">
        <v>42.99</v>
      </c>
      <c r="E76" s="10">
        <v>2000</v>
      </c>
      <c r="F76" s="4">
        <f t="shared" si="13"/>
        <v>46.522447080716447</v>
      </c>
    </row>
    <row r="77" spans="1:6" x14ac:dyDescent="0.25">
      <c r="A77" s="4" t="s">
        <v>14</v>
      </c>
      <c r="B77" s="8">
        <v>389000000</v>
      </c>
      <c r="C77" s="4">
        <f t="shared" si="12"/>
        <v>5779230.4263853813</v>
      </c>
      <c r="D77" s="9">
        <v>67.31</v>
      </c>
      <c r="E77" s="10">
        <v>3000</v>
      </c>
      <c r="F77" s="4">
        <f t="shared" si="13"/>
        <v>44.569900460555637</v>
      </c>
    </row>
    <row r="78" spans="1:6" x14ac:dyDescent="0.25">
      <c r="A78" s="4" t="s">
        <v>15</v>
      </c>
      <c r="B78" s="8">
        <v>488100000</v>
      </c>
      <c r="C78" s="4">
        <f t="shared" si="12"/>
        <v>6017011.8343195263</v>
      </c>
      <c r="D78" s="9">
        <v>81.12</v>
      </c>
      <c r="E78" s="10">
        <v>2500</v>
      </c>
      <c r="F78" s="4">
        <f t="shared" si="13"/>
        <v>30.818540433925047</v>
      </c>
    </row>
    <row r="79" spans="1:6" x14ac:dyDescent="0.25">
      <c r="A79" s="4" t="s">
        <v>16</v>
      </c>
      <c r="B79" s="8">
        <v>395600000</v>
      </c>
      <c r="C79" s="4">
        <f t="shared" si="12"/>
        <v>6026812.9189518588</v>
      </c>
      <c r="D79" s="9">
        <v>65.64</v>
      </c>
      <c r="E79" s="10">
        <v>5000</v>
      </c>
      <c r="F79" s="4">
        <f t="shared" si="13"/>
        <v>76.173065204143811</v>
      </c>
    </row>
    <row r="80" spans="1:6" x14ac:dyDescent="0.25">
      <c r="A80" s="4" t="s">
        <v>17</v>
      </c>
      <c r="B80" s="8">
        <v>635000000</v>
      </c>
      <c r="C80" s="4"/>
      <c r="D80" s="4"/>
      <c r="E80" s="4"/>
      <c r="F80" s="4"/>
    </row>
    <row r="84" spans="1:3" x14ac:dyDescent="0.25">
      <c r="A84" s="3" t="s">
        <v>2</v>
      </c>
      <c r="B84" s="3" t="s">
        <v>48</v>
      </c>
      <c r="C84" s="3" t="s">
        <v>49</v>
      </c>
    </row>
    <row r="85" spans="1:3" x14ac:dyDescent="0.25">
      <c r="A85" s="4"/>
      <c r="B85" s="4"/>
      <c r="C85" s="4"/>
    </row>
    <row r="86" spans="1:3" ht="15.75" x14ac:dyDescent="0.25">
      <c r="A86" s="4" t="s">
        <v>8</v>
      </c>
      <c r="B86" s="11">
        <v>1.5</v>
      </c>
      <c r="C86" s="12">
        <v>1.0999999999999999E-2</v>
      </c>
    </row>
    <row r="87" spans="1:3" ht="15.75" x14ac:dyDescent="0.25">
      <c r="A87" s="4" t="s">
        <v>9</v>
      </c>
      <c r="B87" s="11">
        <v>1.6</v>
      </c>
      <c r="C87" s="13">
        <v>8.0000000000000002E-3</v>
      </c>
    </row>
    <row r="88" spans="1:3" ht="15.75" x14ac:dyDescent="0.25">
      <c r="A88" s="4" t="s">
        <v>10</v>
      </c>
      <c r="B88" s="11">
        <v>1.8</v>
      </c>
      <c r="C88" s="13">
        <v>3.0000000000000001E-3</v>
      </c>
    </row>
    <row r="89" spans="1:3" ht="15.75" x14ac:dyDescent="0.25">
      <c r="A89" s="4" t="s">
        <v>11</v>
      </c>
      <c r="B89" s="11">
        <v>2.5</v>
      </c>
      <c r="C89" s="13">
        <v>3.0000000000000001E-3</v>
      </c>
    </row>
    <row r="90" spans="1:3" ht="15.75" x14ac:dyDescent="0.25">
      <c r="A90" s="4" t="s">
        <v>12</v>
      </c>
      <c r="B90" s="11">
        <v>3.6</v>
      </c>
      <c r="C90" s="13">
        <v>3.0000000000000001E-3</v>
      </c>
    </row>
    <row r="91" spans="1:3" ht="15.75" x14ac:dyDescent="0.25">
      <c r="A91" s="4" t="s">
        <v>13</v>
      </c>
      <c r="B91" s="11">
        <v>4</v>
      </c>
      <c r="C91" s="13">
        <v>2E-3</v>
      </c>
    </row>
    <row r="92" spans="1:3" ht="15.75" x14ac:dyDescent="0.25">
      <c r="A92" s="4" t="s">
        <v>14</v>
      </c>
      <c r="B92" s="11">
        <v>6</v>
      </c>
      <c r="C92" s="13">
        <v>2E-3</v>
      </c>
    </row>
    <row r="93" spans="1:3" ht="15.75" x14ac:dyDescent="0.25">
      <c r="A93" s="4" t="s">
        <v>15</v>
      </c>
      <c r="B93" s="11">
        <v>10</v>
      </c>
      <c r="C93" s="13">
        <v>4.0000000000000001E-3</v>
      </c>
    </row>
    <row r="94" spans="1:3" ht="15.75" x14ac:dyDescent="0.25">
      <c r="A94" s="4" t="s">
        <v>16</v>
      </c>
      <c r="B94" s="11">
        <v>10</v>
      </c>
      <c r="C94" s="13">
        <v>2E-3</v>
      </c>
    </row>
    <row r="95" spans="1:3" x14ac:dyDescent="0.25">
      <c r="A95" s="4" t="s">
        <v>17</v>
      </c>
      <c r="B95" s="4"/>
      <c r="C95" s="4"/>
    </row>
    <row r="99" spans="1:3" x14ac:dyDescent="0.25">
      <c r="A99" s="3" t="s">
        <v>2</v>
      </c>
      <c r="B99" s="3" t="s">
        <v>50</v>
      </c>
      <c r="C99" s="3" t="s">
        <v>51</v>
      </c>
    </row>
    <row r="100" spans="1:3" x14ac:dyDescent="0.25">
      <c r="A100" s="4"/>
      <c r="B100" s="4"/>
      <c r="C100" s="4"/>
    </row>
    <row r="101" spans="1:3" ht="15.75" x14ac:dyDescent="0.25">
      <c r="A101" s="4" t="s">
        <v>8</v>
      </c>
      <c r="B101" s="4"/>
      <c r="C101" s="14"/>
    </row>
    <row r="102" spans="1:3" ht="15.75" x14ac:dyDescent="0.25">
      <c r="A102" s="4" t="s">
        <v>9</v>
      </c>
      <c r="B102" s="4"/>
      <c r="C102" s="14"/>
    </row>
    <row r="103" spans="1:3" ht="15.75" x14ac:dyDescent="0.25">
      <c r="A103" s="4" t="s">
        <v>10</v>
      </c>
      <c r="B103" s="4"/>
      <c r="C103" s="14"/>
    </row>
    <row r="104" spans="1:3" ht="15.75" x14ac:dyDescent="0.25">
      <c r="A104" s="4" t="s">
        <v>11</v>
      </c>
      <c r="B104" s="4"/>
      <c r="C104" s="14"/>
    </row>
    <row r="105" spans="1:3" ht="15.75" x14ac:dyDescent="0.25">
      <c r="A105" s="4" t="s">
        <v>12</v>
      </c>
      <c r="B105" s="4"/>
      <c r="C105" s="14"/>
    </row>
    <row r="106" spans="1:3" ht="15.75" x14ac:dyDescent="0.25">
      <c r="A106" s="4" t="s">
        <v>13</v>
      </c>
      <c r="B106" s="4"/>
      <c r="C106" s="14"/>
    </row>
    <row r="107" spans="1:3" ht="15.75" x14ac:dyDescent="0.25">
      <c r="A107" s="4" t="s">
        <v>14</v>
      </c>
      <c r="B107" s="4"/>
      <c r="C107" s="14"/>
    </row>
    <row r="108" spans="1:3" ht="15.75" x14ac:dyDescent="0.25">
      <c r="A108" s="4" t="s">
        <v>15</v>
      </c>
      <c r="B108" s="4"/>
      <c r="C108" s="14"/>
    </row>
    <row r="109" spans="1:3" ht="15.75" x14ac:dyDescent="0.25">
      <c r="A109" s="4" t="s">
        <v>16</v>
      </c>
      <c r="B109" s="4"/>
      <c r="C109" s="14"/>
    </row>
    <row r="110" spans="1:3" x14ac:dyDescent="0.25">
      <c r="A110" s="4" t="s">
        <v>17</v>
      </c>
      <c r="B110" s="4"/>
      <c r="C110" s="4"/>
    </row>
    <row r="114" spans="1:7" x14ac:dyDescent="0.25">
      <c r="A114" s="3" t="s">
        <v>2</v>
      </c>
      <c r="B114" s="3" t="s">
        <v>19</v>
      </c>
      <c r="C114" s="3" t="s">
        <v>20</v>
      </c>
      <c r="D114" s="3" t="s">
        <v>52</v>
      </c>
      <c r="E114" s="3" t="s">
        <v>53</v>
      </c>
      <c r="F114" s="3" t="s">
        <v>44</v>
      </c>
      <c r="G114" s="3" t="s">
        <v>54</v>
      </c>
    </row>
    <row r="115" spans="1:7" x14ac:dyDescent="0.25">
      <c r="A115" s="4"/>
      <c r="B115" s="4"/>
      <c r="C115" s="4"/>
      <c r="D115" s="4"/>
      <c r="E115" s="4"/>
      <c r="F115" s="4"/>
      <c r="G115" s="4"/>
    </row>
    <row r="116" spans="1:7" x14ac:dyDescent="0.25">
      <c r="A116" s="4" t="s">
        <v>8</v>
      </c>
      <c r="B116" s="4">
        <v>50</v>
      </c>
      <c r="C116" s="4">
        <v>3302</v>
      </c>
      <c r="D116" s="4">
        <f>B116+C116</f>
        <v>3352</v>
      </c>
      <c r="E116" s="4">
        <v>0</v>
      </c>
      <c r="F116" s="4">
        <f>B71/D71</f>
        <v>497893850.04212302</v>
      </c>
      <c r="G116" s="4">
        <f>(D116-E116)/(F116/10000000)</f>
        <v>67.32358714043994</v>
      </c>
    </row>
    <row r="117" spans="1:7" x14ac:dyDescent="0.25">
      <c r="A117" s="4" t="s">
        <v>9</v>
      </c>
      <c r="B117" s="4">
        <v>50</v>
      </c>
      <c r="C117" s="4">
        <v>3941</v>
      </c>
      <c r="D117" s="4">
        <f t="shared" ref="D117:D125" si="14">B117+C117</f>
        <v>3991</v>
      </c>
      <c r="E117" s="4">
        <v>0</v>
      </c>
      <c r="F117" s="4">
        <f t="shared" ref="F117:F124" si="15">B72/D72</f>
        <v>50139470.013947003</v>
      </c>
      <c r="G117" s="4">
        <f t="shared" ref="G117:G124" si="16">(D117-E117)/(F117/10000000)</f>
        <v>795.97969401947148</v>
      </c>
    </row>
    <row r="118" spans="1:7" x14ac:dyDescent="0.25">
      <c r="A118" s="4" t="s">
        <v>10</v>
      </c>
      <c r="B118" s="4">
        <v>50</v>
      </c>
      <c r="C118" s="4">
        <v>4750</v>
      </c>
      <c r="D118" s="4">
        <f t="shared" si="14"/>
        <v>4800</v>
      </c>
      <c r="E118" s="4">
        <v>0</v>
      </c>
      <c r="F118" s="4">
        <f t="shared" si="15"/>
        <v>50167597.765363134</v>
      </c>
      <c r="G118" s="4">
        <f t="shared" si="16"/>
        <v>956.79287305122477</v>
      </c>
    </row>
    <row r="119" spans="1:7" x14ac:dyDescent="0.25">
      <c r="A119" s="4" t="s">
        <v>11</v>
      </c>
      <c r="B119" s="4">
        <v>54</v>
      </c>
      <c r="C119" s="4">
        <v>7271</v>
      </c>
      <c r="D119" s="4">
        <f t="shared" si="14"/>
        <v>7325</v>
      </c>
      <c r="E119" s="4">
        <v>0</v>
      </c>
      <c r="F119" s="4">
        <f t="shared" si="15"/>
        <v>53875315.922493689</v>
      </c>
      <c r="G119" s="4">
        <f t="shared" si="16"/>
        <v>1359.6207974980452</v>
      </c>
    </row>
    <row r="120" spans="1:7" x14ac:dyDescent="0.25">
      <c r="A120" s="4" t="s">
        <v>12</v>
      </c>
      <c r="B120" s="4">
        <v>109</v>
      </c>
      <c r="C120" s="4">
        <v>9491</v>
      </c>
      <c r="D120" s="4">
        <f t="shared" si="14"/>
        <v>9600</v>
      </c>
      <c r="E120" s="4">
        <v>0</v>
      </c>
      <c r="F120" s="4">
        <f t="shared" si="15"/>
        <v>55000000</v>
      </c>
      <c r="G120" s="4">
        <f t="shared" si="16"/>
        <v>1745.4545454545455</v>
      </c>
    </row>
    <row r="121" spans="1:7" x14ac:dyDescent="0.25">
      <c r="A121" s="4" t="s">
        <v>13</v>
      </c>
      <c r="B121" s="4">
        <v>115</v>
      </c>
      <c r="C121" s="4">
        <v>15702</v>
      </c>
      <c r="D121" s="4">
        <f t="shared" si="14"/>
        <v>15817</v>
      </c>
      <c r="E121" s="4">
        <v>0</v>
      </c>
      <c r="F121" s="4">
        <f t="shared" si="15"/>
        <v>5780414.0497790184</v>
      </c>
      <c r="G121" s="4">
        <f t="shared" si="16"/>
        <v>27363.091750503019</v>
      </c>
    </row>
    <row r="122" spans="1:7" x14ac:dyDescent="0.25">
      <c r="A122" s="4" t="s">
        <v>14</v>
      </c>
      <c r="B122" s="4">
        <v>115</v>
      </c>
      <c r="C122" s="4">
        <v>19448</v>
      </c>
      <c r="D122" s="4">
        <f t="shared" si="14"/>
        <v>19563</v>
      </c>
      <c r="E122" s="4">
        <v>0</v>
      </c>
      <c r="F122" s="4">
        <f t="shared" si="15"/>
        <v>5779230.4263853813</v>
      </c>
      <c r="G122" s="4">
        <f t="shared" si="16"/>
        <v>33850.527763496146</v>
      </c>
    </row>
    <row r="123" spans="1:7" x14ac:dyDescent="0.25">
      <c r="A123" s="4" t="s">
        <v>15</v>
      </c>
      <c r="B123" s="4">
        <v>120</v>
      </c>
      <c r="C123" s="4">
        <v>31693</v>
      </c>
      <c r="D123" s="4">
        <f t="shared" si="14"/>
        <v>31813</v>
      </c>
      <c r="E123" s="4">
        <v>0</v>
      </c>
      <c r="F123" s="4">
        <f t="shared" si="15"/>
        <v>6017011.8343195263</v>
      </c>
      <c r="G123" s="4">
        <f t="shared" si="16"/>
        <v>52871.759065765211</v>
      </c>
    </row>
    <row r="124" spans="1:7" x14ac:dyDescent="0.25">
      <c r="A124" s="4" t="s">
        <v>16</v>
      </c>
      <c r="B124" s="4">
        <v>120</v>
      </c>
      <c r="C124" s="4">
        <v>35818</v>
      </c>
      <c r="D124" s="4">
        <f t="shared" si="14"/>
        <v>35938</v>
      </c>
      <c r="E124" s="4">
        <v>0</v>
      </c>
      <c r="F124" s="4">
        <f t="shared" si="15"/>
        <v>6026812.9189518588</v>
      </c>
      <c r="G124" s="4">
        <f t="shared" si="16"/>
        <v>59630.190091001015</v>
      </c>
    </row>
    <row r="125" spans="1:7" x14ac:dyDescent="0.25">
      <c r="A125" s="4" t="s">
        <v>17</v>
      </c>
      <c r="B125" s="4">
        <v>121</v>
      </c>
      <c r="C125" s="4">
        <v>41935</v>
      </c>
      <c r="D125" s="4">
        <f t="shared" si="14"/>
        <v>42056</v>
      </c>
      <c r="E125" s="4">
        <v>0</v>
      </c>
      <c r="F125" s="4"/>
      <c r="G125" s="4"/>
    </row>
    <row r="130" spans="1:1" ht="18.75" x14ac:dyDescent="0.3">
      <c r="A130" s="2" t="s">
        <v>55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0FA92-DD1A-4A6B-B4F0-309716D2DE66}">
  <dimension ref="A1:X184"/>
  <sheetViews>
    <sheetView zoomScale="70" zoomScaleNormal="70" workbookViewId="0">
      <selection activeCell="L27" sqref="L27"/>
    </sheetView>
  </sheetViews>
  <sheetFormatPr defaultRowHeight="15" x14ac:dyDescent="0.25"/>
  <cols>
    <col min="1" max="1" width="12.140625" customWidth="1"/>
    <col min="2" max="2" width="22.140625" customWidth="1"/>
    <col min="3" max="3" width="24.28515625" customWidth="1"/>
    <col min="4" max="4" width="29.7109375" customWidth="1"/>
    <col min="5" max="5" width="28.7109375" customWidth="1"/>
    <col min="6" max="6" width="19.140625" customWidth="1"/>
    <col min="7" max="7" width="22" customWidth="1"/>
    <col min="8" max="8" width="18" customWidth="1"/>
    <col min="9" max="9" width="19.5703125" customWidth="1"/>
    <col min="11" max="11" width="15.28515625" customWidth="1"/>
    <col min="12" max="12" width="23.85546875" customWidth="1"/>
    <col min="13" max="13" width="20.28515625" customWidth="1"/>
    <col min="14" max="14" width="22.140625" customWidth="1"/>
    <col min="15" max="15" width="19.28515625" customWidth="1"/>
    <col min="16" max="16" width="17.7109375" customWidth="1"/>
    <col min="17" max="17" width="18" customWidth="1"/>
    <col min="18" max="18" width="27.140625" customWidth="1"/>
    <col min="19" max="19" width="16" customWidth="1"/>
    <col min="20" max="20" width="24.85546875" customWidth="1"/>
    <col min="21" max="21" width="11.140625" customWidth="1"/>
    <col min="22" max="22" width="11.28515625" customWidth="1"/>
    <col min="23" max="23" width="12.85546875" customWidth="1"/>
    <col min="24" max="24" width="16" customWidth="1"/>
  </cols>
  <sheetData>
    <row r="1" spans="1:13" x14ac:dyDescent="0.25">
      <c r="F1" s="394" t="s">
        <v>56</v>
      </c>
      <c r="G1" s="394"/>
      <c r="H1" s="394"/>
      <c r="I1" s="394"/>
      <c r="J1" s="394"/>
      <c r="K1" s="394"/>
      <c r="L1" s="394"/>
      <c r="M1" s="394"/>
    </row>
    <row r="2" spans="1:13" x14ac:dyDescent="0.25">
      <c r="F2" s="394"/>
      <c r="G2" s="394"/>
      <c r="H2" s="394"/>
      <c r="I2" s="394"/>
      <c r="J2" s="394"/>
      <c r="K2" s="394"/>
      <c r="L2" s="394"/>
      <c r="M2" s="394"/>
    </row>
    <row r="3" spans="1:13" x14ac:dyDescent="0.25">
      <c r="F3" s="394"/>
      <c r="G3" s="394"/>
      <c r="H3" s="394"/>
      <c r="I3" s="394"/>
      <c r="J3" s="394"/>
      <c r="K3" s="394"/>
      <c r="L3" s="394"/>
      <c r="M3" s="394"/>
    </row>
    <row r="4" spans="1:13" x14ac:dyDescent="0.25">
      <c r="A4" s="392" t="s">
        <v>57</v>
      </c>
      <c r="B4" s="392"/>
      <c r="C4" s="392"/>
    </row>
    <row r="5" spans="1:13" x14ac:dyDescent="0.25">
      <c r="A5" s="392"/>
      <c r="B5" s="392"/>
      <c r="C5" s="392"/>
      <c r="D5" t="s">
        <v>58</v>
      </c>
    </row>
    <row r="6" spans="1:13" ht="45" x14ac:dyDescent="0.25">
      <c r="A6" s="15" t="s">
        <v>2</v>
      </c>
      <c r="B6" s="15" t="s">
        <v>3</v>
      </c>
      <c r="C6" s="16" t="s">
        <v>4</v>
      </c>
      <c r="D6" s="15" t="s">
        <v>5</v>
      </c>
      <c r="E6" s="17"/>
      <c r="F6" s="18" t="s">
        <v>6</v>
      </c>
      <c r="G6" s="18" t="s">
        <v>7</v>
      </c>
    </row>
    <row r="7" spans="1:13" ht="19.5" x14ac:dyDescent="0.3">
      <c r="A7" s="19"/>
      <c r="B7" s="19"/>
      <c r="C7" s="20"/>
      <c r="D7" s="19"/>
      <c r="E7" s="19"/>
      <c r="F7" s="19"/>
      <c r="G7" s="19"/>
    </row>
    <row r="8" spans="1:13" ht="19.5" x14ac:dyDescent="0.3">
      <c r="A8" s="19" t="s">
        <v>8</v>
      </c>
      <c r="B8" s="19">
        <v>2490</v>
      </c>
      <c r="C8" s="20">
        <v>33</v>
      </c>
      <c r="D8" s="21">
        <v>0</v>
      </c>
      <c r="E8" s="19"/>
      <c r="F8" s="22" t="str">
        <f>ROUND(B8/C8,2)&amp;"%"</f>
        <v>75.45%</v>
      </c>
      <c r="G8" s="23" t="str">
        <f>ROUND((B8-D8)/C8, 4)&amp;"%"</f>
        <v>75.4545%</v>
      </c>
    </row>
    <row r="9" spans="1:13" ht="19.5" x14ac:dyDescent="0.3">
      <c r="A9" s="19" t="s">
        <v>9</v>
      </c>
      <c r="B9" s="19">
        <v>3213</v>
      </c>
      <c r="C9" s="20">
        <v>42</v>
      </c>
      <c r="D9" s="21">
        <v>0</v>
      </c>
      <c r="E9" s="19"/>
      <c r="F9" s="22" t="str">
        <f t="shared" ref="F9:F17" si="0">ROUND(B9/C9,2)&amp;"%"</f>
        <v>76.5%</v>
      </c>
      <c r="G9" s="23" t="str">
        <f t="shared" ref="G9:G17" si="1">ROUND((B9-D9)/C9, 4)&amp;"%"</f>
        <v>76.5%</v>
      </c>
    </row>
    <row r="10" spans="1:13" ht="19.5" x14ac:dyDescent="0.3">
      <c r="A10" s="19" t="s">
        <v>10</v>
      </c>
      <c r="B10" s="19">
        <v>2891</v>
      </c>
      <c r="C10" s="20">
        <v>51</v>
      </c>
      <c r="D10" s="21">
        <v>0</v>
      </c>
      <c r="E10" s="19"/>
      <c r="F10" s="22" t="str">
        <f t="shared" si="0"/>
        <v>56.69%</v>
      </c>
      <c r="G10" s="23" t="str">
        <f t="shared" si="1"/>
        <v>56.6863%</v>
      </c>
    </row>
    <row r="11" spans="1:13" ht="19.5" x14ac:dyDescent="0.3">
      <c r="A11" s="19" t="s">
        <v>11</v>
      </c>
      <c r="B11" s="19">
        <v>2146</v>
      </c>
      <c r="C11" s="20">
        <v>61</v>
      </c>
      <c r="D11" s="21">
        <v>0</v>
      </c>
      <c r="E11" s="19"/>
      <c r="F11" s="22" t="str">
        <f t="shared" si="0"/>
        <v>35.18%</v>
      </c>
      <c r="G11" s="23" t="str">
        <f t="shared" si="1"/>
        <v>35.1803%</v>
      </c>
    </row>
    <row r="12" spans="1:13" ht="19.5" x14ac:dyDescent="0.3">
      <c r="A12" s="19" t="s">
        <v>12</v>
      </c>
      <c r="B12" s="19">
        <v>2805</v>
      </c>
      <c r="C12" s="20">
        <v>111</v>
      </c>
      <c r="D12" s="21">
        <v>0</v>
      </c>
      <c r="E12" s="19"/>
      <c r="F12" s="22" t="str">
        <f t="shared" si="0"/>
        <v>25.27%</v>
      </c>
      <c r="G12" s="23" t="str">
        <f t="shared" si="1"/>
        <v>25.2703%</v>
      </c>
    </row>
    <row r="13" spans="1:13" ht="19.5" x14ac:dyDescent="0.3">
      <c r="A13" s="19" t="s">
        <v>13</v>
      </c>
      <c r="B13" s="19">
        <v>510</v>
      </c>
      <c r="C13" s="20">
        <v>124</v>
      </c>
      <c r="D13" s="21">
        <v>0</v>
      </c>
      <c r="E13" s="19"/>
      <c r="F13" s="22" t="str">
        <f t="shared" si="0"/>
        <v>4.11%</v>
      </c>
      <c r="G13" s="23" t="str">
        <f t="shared" si="1"/>
        <v>4.1129%</v>
      </c>
    </row>
    <row r="14" spans="1:13" ht="19.5" x14ac:dyDescent="0.3">
      <c r="A14" s="19" t="s">
        <v>14</v>
      </c>
      <c r="B14" s="19">
        <v>1753</v>
      </c>
      <c r="C14" s="20">
        <v>163</v>
      </c>
      <c r="D14" s="21">
        <v>1</v>
      </c>
      <c r="E14" s="19"/>
      <c r="F14" s="22" t="str">
        <f t="shared" si="0"/>
        <v>10.75%</v>
      </c>
      <c r="G14" s="23" t="str">
        <f t="shared" si="1"/>
        <v>10.7485%</v>
      </c>
    </row>
    <row r="15" spans="1:13" ht="19.5" x14ac:dyDescent="0.3">
      <c r="A15" s="19" t="s">
        <v>15</v>
      </c>
      <c r="B15" s="19">
        <v>5647</v>
      </c>
      <c r="C15" s="20">
        <v>218</v>
      </c>
      <c r="D15" s="21">
        <v>1</v>
      </c>
      <c r="E15" s="19"/>
      <c r="F15" s="22" t="str">
        <f t="shared" si="0"/>
        <v>25.9%</v>
      </c>
      <c r="G15" s="23" t="str">
        <f t="shared" si="1"/>
        <v>25.8991%</v>
      </c>
    </row>
    <row r="16" spans="1:13" ht="19.5" x14ac:dyDescent="0.3">
      <c r="A16" s="19" t="s">
        <v>16</v>
      </c>
      <c r="B16" s="19">
        <v>7194</v>
      </c>
      <c r="C16" s="20">
        <v>202</v>
      </c>
      <c r="D16" s="21">
        <v>1</v>
      </c>
      <c r="E16" s="19"/>
      <c r="F16" s="22" t="str">
        <f t="shared" si="0"/>
        <v>35.61%</v>
      </c>
      <c r="G16" s="23" t="str">
        <f t="shared" si="1"/>
        <v>35.6089%</v>
      </c>
    </row>
    <row r="17" spans="1:18" ht="19.5" x14ac:dyDescent="0.3">
      <c r="A17" s="19" t="s">
        <v>17</v>
      </c>
      <c r="B17" s="19">
        <v>9245</v>
      </c>
      <c r="C17" s="20">
        <v>151</v>
      </c>
      <c r="D17" s="21">
        <v>0</v>
      </c>
      <c r="E17" s="19"/>
      <c r="F17" s="22" t="str">
        <f t="shared" si="0"/>
        <v>61.23%</v>
      </c>
      <c r="G17" s="23" t="str">
        <f t="shared" si="1"/>
        <v>61.2252%</v>
      </c>
    </row>
    <row r="20" spans="1:18" x14ac:dyDescent="0.25">
      <c r="A20" s="391" t="s">
        <v>59</v>
      </c>
      <c r="B20" s="391"/>
      <c r="C20" s="391"/>
    </row>
    <row r="21" spans="1:18" x14ac:dyDescent="0.25">
      <c r="A21" s="391"/>
      <c r="B21" s="391"/>
      <c r="C21" s="391"/>
      <c r="D21" t="s">
        <v>60</v>
      </c>
      <c r="N21" t="s">
        <v>60</v>
      </c>
    </row>
    <row r="23" spans="1:18" ht="53.25" customHeight="1" x14ac:dyDescent="0.25">
      <c r="A23" s="17" t="s">
        <v>2</v>
      </c>
      <c r="B23" s="17" t="s">
        <v>19</v>
      </c>
      <c r="C23" s="17" t="s">
        <v>20</v>
      </c>
      <c r="D23" s="17" t="s">
        <v>61</v>
      </c>
      <c r="E23" s="17" t="s">
        <v>22</v>
      </c>
      <c r="F23" s="24" t="s">
        <v>62</v>
      </c>
      <c r="G23" s="25" t="s">
        <v>63</v>
      </c>
      <c r="M23" s="17" t="s">
        <v>25</v>
      </c>
      <c r="N23" s="25" t="s">
        <v>64</v>
      </c>
      <c r="O23" s="18" t="s">
        <v>27</v>
      </c>
      <c r="P23" s="24" t="s">
        <v>65</v>
      </c>
      <c r="Q23" s="25" t="s">
        <v>66</v>
      </c>
    </row>
    <row r="24" spans="1:18" ht="19.5" x14ac:dyDescent="0.3">
      <c r="A24" s="26"/>
      <c r="B24" s="26"/>
      <c r="C24" s="26"/>
      <c r="D24" s="26"/>
      <c r="E24" s="26"/>
      <c r="F24" s="27"/>
      <c r="G24" s="27"/>
      <c r="M24" s="19"/>
      <c r="N24" s="19"/>
      <c r="O24" s="19"/>
      <c r="P24" s="19"/>
      <c r="Q24" s="19"/>
    </row>
    <row r="25" spans="1:18" ht="19.5" x14ac:dyDescent="0.3">
      <c r="A25" s="26" t="s">
        <v>8</v>
      </c>
      <c r="B25" s="28">
        <v>372</v>
      </c>
      <c r="C25" s="29">
        <v>3364</v>
      </c>
      <c r="D25" s="29">
        <v>24081</v>
      </c>
      <c r="E25" s="30">
        <f>B25+C25+D25</f>
        <v>27817</v>
      </c>
      <c r="F25" s="31">
        <v>4380</v>
      </c>
      <c r="G25" s="32">
        <f t="shared" ref="G25:G34" si="2">F25/E25</f>
        <v>0.15745766977028436</v>
      </c>
      <c r="I25" s="33"/>
      <c r="M25" s="34">
        <v>5387</v>
      </c>
      <c r="N25" s="35">
        <f>M25/E25</f>
        <v>0.19365855412158034</v>
      </c>
      <c r="O25" s="36">
        <f t="shared" ref="O25:O34" si="3">F25/M25</f>
        <v>0.8130684982364953</v>
      </c>
      <c r="P25" s="37">
        <f t="shared" ref="P25:P34" si="4">B25+C25</f>
        <v>3736</v>
      </c>
      <c r="Q25" s="36">
        <f t="shared" ref="Q25:Q34" si="5">B39/P25</f>
        <v>6.2633832976445397E-2</v>
      </c>
      <c r="R25" s="38" t="s">
        <v>67</v>
      </c>
    </row>
    <row r="26" spans="1:18" ht="19.5" x14ac:dyDescent="0.3">
      <c r="A26" s="26" t="s">
        <v>9</v>
      </c>
      <c r="B26" s="28">
        <v>372</v>
      </c>
      <c r="C26" s="29">
        <v>3893</v>
      </c>
      <c r="D26" s="29">
        <v>19478</v>
      </c>
      <c r="E26" s="30">
        <f t="shared" ref="E26:E34" si="6">B26+C26+D26</f>
        <v>23743</v>
      </c>
      <c r="F26" s="39">
        <v>3871</v>
      </c>
      <c r="G26" s="32">
        <f t="shared" si="2"/>
        <v>0.16303752685001896</v>
      </c>
      <c r="I26" s="38" t="s">
        <v>68</v>
      </c>
      <c r="M26" s="34">
        <v>4947</v>
      </c>
      <c r="N26" s="35">
        <f t="shared" ref="N26:N34" si="7">M26/E26</f>
        <v>0.20835614707492733</v>
      </c>
      <c r="O26" s="36">
        <f t="shared" si="3"/>
        <v>0.78249444107539923</v>
      </c>
      <c r="P26" s="37">
        <f t="shared" si="4"/>
        <v>4265</v>
      </c>
      <c r="Q26" s="36">
        <f t="shared" si="5"/>
        <v>8.6752637749120745E-2</v>
      </c>
    </row>
    <row r="27" spans="1:18" ht="19.5" x14ac:dyDescent="0.3">
      <c r="A27" s="26" t="s">
        <v>10</v>
      </c>
      <c r="B27" s="28">
        <v>398</v>
      </c>
      <c r="C27" s="29">
        <v>4686</v>
      </c>
      <c r="D27" s="29">
        <v>19436</v>
      </c>
      <c r="E27" s="30">
        <f t="shared" si="6"/>
        <v>24520</v>
      </c>
      <c r="F27" s="39">
        <v>3220</v>
      </c>
      <c r="G27" s="32">
        <f t="shared" si="2"/>
        <v>0.13132137030995106</v>
      </c>
      <c r="M27" s="34">
        <v>4325</v>
      </c>
      <c r="N27" s="35">
        <f t="shared" si="7"/>
        <v>0.17638662316476345</v>
      </c>
      <c r="O27" s="36">
        <f t="shared" si="3"/>
        <v>0.74450867052023117</v>
      </c>
      <c r="P27" s="37">
        <f t="shared" si="4"/>
        <v>5084</v>
      </c>
      <c r="Q27" s="36">
        <f t="shared" si="5"/>
        <v>0.12234461054287962</v>
      </c>
    </row>
    <row r="28" spans="1:18" ht="19.5" x14ac:dyDescent="0.3">
      <c r="A28" s="26" t="s">
        <v>11</v>
      </c>
      <c r="B28" s="28">
        <v>399</v>
      </c>
      <c r="C28" s="29">
        <v>5220</v>
      </c>
      <c r="D28" s="29">
        <v>18567</v>
      </c>
      <c r="E28" s="30">
        <f t="shared" si="6"/>
        <v>24186</v>
      </c>
      <c r="F28" s="39">
        <v>3634</v>
      </c>
      <c r="G28" s="32">
        <f t="shared" si="2"/>
        <v>0.15025221202348465</v>
      </c>
      <c r="M28" s="34">
        <v>4875</v>
      </c>
      <c r="N28" s="35">
        <f t="shared" si="7"/>
        <v>0.20156288762093774</v>
      </c>
      <c r="O28" s="36">
        <f t="shared" si="3"/>
        <v>0.74543589743589744</v>
      </c>
      <c r="P28" s="37">
        <f t="shared" si="4"/>
        <v>5619</v>
      </c>
      <c r="Q28" s="36">
        <f t="shared" si="5"/>
        <v>0.13578928634988433</v>
      </c>
    </row>
    <row r="29" spans="1:18" ht="19.5" x14ac:dyDescent="0.3">
      <c r="A29" s="26" t="s">
        <v>12</v>
      </c>
      <c r="B29" s="28">
        <v>399</v>
      </c>
      <c r="C29" s="29">
        <v>6117</v>
      </c>
      <c r="D29" s="29">
        <v>20985</v>
      </c>
      <c r="E29" s="30">
        <f t="shared" si="6"/>
        <v>27501</v>
      </c>
      <c r="F29" s="39">
        <v>4267</v>
      </c>
      <c r="G29" s="32">
        <f t="shared" si="2"/>
        <v>0.15515799425475438</v>
      </c>
      <c r="M29" s="34">
        <v>5746</v>
      </c>
      <c r="N29" s="35">
        <f t="shared" si="7"/>
        <v>0.20893785680520707</v>
      </c>
      <c r="O29" s="36">
        <f t="shared" si="3"/>
        <v>0.74260355029585801</v>
      </c>
      <c r="P29" s="37">
        <f t="shared" si="4"/>
        <v>6516</v>
      </c>
      <c r="Q29" s="36">
        <f t="shared" si="5"/>
        <v>0.12952731737262124</v>
      </c>
      <c r="R29" s="38" t="s">
        <v>69</v>
      </c>
    </row>
    <row r="30" spans="1:18" ht="19.5" x14ac:dyDescent="0.3">
      <c r="A30" s="26" t="s">
        <v>13</v>
      </c>
      <c r="B30" s="28">
        <v>400</v>
      </c>
      <c r="C30" s="29">
        <v>7412</v>
      </c>
      <c r="D30" s="29">
        <v>21167</v>
      </c>
      <c r="E30" s="30">
        <f t="shared" si="6"/>
        <v>28979</v>
      </c>
      <c r="F30" s="39">
        <v>4823</v>
      </c>
      <c r="G30" s="32">
        <f t="shared" si="2"/>
        <v>0.16643086372890714</v>
      </c>
      <c r="M30" s="34">
        <v>6267</v>
      </c>
      <c r="N30" s="35">
        <f t="shared" si="7"/>
        <v>0.2162600503813106</v>
      </c>
      <c r="O30" s="36">
        <f t="shared" si="3"/>
        <v>0.76958672411041962</v>
      </c>
      <c r="P30" s="37">
        <f t="shared" si="4"/>
        <v>7812</v>
      </c>
      <c r="Q30" s="36">
        <f t="shared" si="5"/>
        <v>0.12135176651305683</v>
      </c>
    </row>
    <row r="31" spans="1:18" ht="19.5" x14ac:dyDescent="0.3">
      <c r="A31" s="26" t="s">
        <v>14</v>
      </c>
      <c r="B31" s="28">
        <v>401</v>
      </c>
      <c r="C31" s="29">
        <v>9392</v>
      </c>
      <c r="D31" s="29">
        <v>26833</v>
      </c>
      <c r="E31" s="30">
        <f t="shared" si="6"/>
        <v>36626</v>
      </c>
      <c r="F31" s="39">
        <v>5362</v>
      </c>
      <c r="G31" s="32">
        <f t="shared" si="2"/>
        <v>0.14639873314039206</v>
      </c>
      <c r="M31" s="34">
        <v>6878</v>
      </c>
      <c r="N31" s="35">
        <f t="shared" si="7"/>
        <v>0.18779009446841041</v>
      </c>
      <c r="O31" s="36">
        <f t="shared" si="3"/>
        <v>0.77958708927013665</v>
      </c>
      <c r="P31" s="37">
        <f t="shared" si="4"/>
        <v>9793</v>
      </c>
      <c r="Q31" s="36">
        <f t="shared" si="5"/>
        <v>0.11457163279893802</v>
      </c>
    </row>
    <row r="32" spans="1:18" ht="19.5" x14ac:dyDescent="0.3">
      <c r="A32" s="26" t="s">
        <v>15</v>
      </c>
      <c r="B32" s="28">
        <v>401</v>
      </c>
      <c r="C32" s="29">
        <v>11171</v>
      </c>
      <c r="D32" s="29">
        <v>37130</v>
      </c>
      <c r="E32" s="30">
        <f t="shared" si="6"/>
        <v>48702</v>
      </c>
      <c r="F32" s="39">
        <v>6896</v>
      </c>
      <c r="G32" s="32">
        <f t="shared" si="2"/>
        <v>0.14159582768674797</v>
      </c>
      <c r="M32" s="34">
        <v>8715</v>
      </c>
      <c r="N32" s="35">
        <f t="shared" si="7"/>
        <v>0.17894542318590612</v>
      </c>
      <c r="O32" s="36">
        <f t="shared" si="3"/>
        <v>0.79127940332759605</v>
      </c>
      <c r="P32" s="37">
        <f t="shared" si="4"/>
        <v>11572</v>
      </c>
      <c r="Q32" s="36">
        <f t="shared" si="5"/>
        <v>0.1282405807120636</v>
      </c>
    </row>
    <row r="33" spans="1:17" ht="19.5" x14ac:dyDescent="0.3">
      <c r="A33" s="26" t="s">
        <v>16</v>
      </c>
      <c r="B33" s="28">
        <v>401</v>
      </c>
      <c r="C33" s="29">
        <v>14838</v>
      </c>
      <c r="D33" s="29">
        <v>45946</v>
      </c>
      <c r="E33" s="30">
        <f t="shared" si="6"/>
        <v>61185</v>
      </c>
      <c r="F33" s="39">
        <v>8756</v>
      </c>
      <c r="G33" s="32">
        <f t="shared" si="2"/>
        <v>0.14310697066274414</v>
      </c>
      <c r="M33" s="34">
        <v>10557</v>
      </c>
      <c r="N33" s="35">
        <f t="shared" si="7"/>
        <v>0.17254228977690611</v>
      </c>
      <c r="O33" s="36">
        <f t="shared" si="3"/>
        <v>0.82940229231789331</v>
      </c>
      <c r="P33" s="37">
        <f t="shared" si="4"/>
        <v>15239</v>
      </c>
      <c r="Q33" s="36">
        <f t="shared" si="5"/>
        <v>0.11549314259465844</v>
      </c>
    </row>
    <row r="34" spans="1:17" ht="19.5" x14ac:dyDescent="0.3">
      <c r="A34" s="26" t="s">
        <v>17</v>
      </c>
      <c r="B34" s="28">
        <v>401</v>
      </c>
      <c r="C34" s="29">
        <v>17943</v>
      </c>
      <c r="D34" s="29">
        <v>49811</v>
      </c>
      <c r="E34" s="30">
        <f t="shared" si="6"/>
        <v>68155</v>
      </c>
      <c r="F34" s="39">
        <v>9199</v>
      </c>
      <c r="G34" s="32">
        <f t="shared" si="2"/>
        <v>0.13497175555718582</v>
      </c>
      <c r="M34" s="34">
        <v>11082</v>
      </c>
      <c r="N34" s="35">
        <f t="shared" si="7"/>
        <v>0.16259995598268653</v>
      </c>
      <c r="O34" s="36">
        <f t="shared" si="3"/>
        <v>0.83008482223425373</v>
      </c>
      <c r="P34" s="37">
        <f t="shared" si="4"/>
        <v>18344</v>
      </c>
      <c r="Q34" s="36">
        <f t="shared" si="5"/>
        <v>8.7385521151330137E-2</v>
      </c>
    </row>
    <row r="35" spans="1:17" x14ac:dyDescent="0.25">
      <c r="C35" s="33"/>
    </row>
    <row r="36" spans="1:17" x14ac:dyDescent="0.25">
      <c r="C36" s="33"/>
      <c r="D36" t="s">
        <v>60</v>
      </c>
    </row>
    <row r="37" spans="1:17" ht="39" x14ac:dyDescent="0.25">
      <c r="A37" s="17" t="s">
        <v>2</v>
      </c>
      <c r="B37" s="17" t="s">
        <v>70</v>
      </c>
      <c r="C37" s="40" t="s">
        <v>31</v>
      </c>
      <c r="D37" s="18" t="s">
        <v>71</v>
      </c>
      <c r="E37" t="s">
        <v>72</v>
      </c>
      <c r="F37" s="24" t="s">
        <v>73</v>
      </c>
      <c r="G37" s="25" t="s">
        <v>34</v>
      </c>
    </row>
    <row r="38" spans="1:17" ht="19.5" x14ac:dyDescent="0.25">
      <c r="A38" s="39"/>
      <c r="B38" s="39"/>
      <c r="C38" s="39"/>
      <c r="D38" s="41"/>
      <c r="F38" s="39"/>
      <c r="G38" s="39"/>
    </row>
    <row r="39" spans="1:17" ht="19.5" x14ac:dyDescent="0.25">
      <c r="A39" s="39" t="s">
        <v>8</v>
      </c>
      <c r="B39" s="39">
        <v>234</v>
      </c>
      <c r="C39" s="42">
        <v>5387</v>
      </c>
      <c r="D39" s="43">
        <f>B39/C39</f>
        <v>4.3437906070168925E-2</v>
      </c>
      <c r="F39" s="42">
        <v>4380</v>
      </c>
      <c r="G39" s="44">
        <f>F39/C39</f>
        <v>0.8130684982364953</v>
      </c>
      <c r="K39" s="33"/>
      <c r="L39" s="33"/>
      <c r="M39" s="33"/>
      <c r="N39" s="33"/>
    </row>
    <row r="40" spans="1:17" ht="19.5" x14ac:dyDescent="0.25">
      <c r="A40" s="39" t="s">
        <v>9</v>
      </c>
      <c r="B40" s="39">
        <v>370</v>
      </c>
      <c r="C40" s="42">
        <v>4947</v>
      </c>
      <c r="D40" s="43">
        <f t="shared" ref="D40:D48" si="8">B40/C40</f>
        <v>7.4792803719425913E-2</v>
      </c>
      <c r="F40" s="42">
        <v>3871</v>
      </c>
      <c r="G40" s="44">
        <f t="shared" ref="G40:G48" si="9">F40/C40</f>
        <v>0.78249444107539923</v>
      </c>
    </row>
    <row r="41" spans="1:17" ht="19.5" x14ac:dyDescent="0.25">
      <c r="A41" s="39" t="s">
        <v>10</v>
      </c>
      <c r="B41" s="39">
        <v>622</v>
      </c>
      <c r="C41" s="42">
        <v>4325</v>
      </c>
      <c r="D41" s="43">
        <f t="shared" si="8"/>
        <v>0.14381502890173412</v>
      </c>
      <c r="F41" s="42">
        <v>3220</v>
      </c>
      <c r="G41" s="44">
        <f t="shared" si="9"/>
        <v>0.74450867052023117</v>
      </c>
    </row>
    <row r="42" spans="1:17" ht="19.5" x14ac:dyDescent="0.25">
      <c r="A42" s="39" t="s">
        <v>11</v>
      </c>
      <c r="B42" s="39">
        <v>763</v>
      </c>
      <c r="C42" s="42">
        <v>4875</v>
      </c>
      <c r="D42" s="43">
        <f t="shared" si="8"/>
        <v>0.15651282051282051</v>
      </c>
      <c r="F42" s="42">
        <v>3634</v>
      </c>
      <c r="G42" s="44">
        <f t="shared" si="9"/>
        <v>0.74543589743589744</v>
      </c>
    </row>
    <row r="43" spans="1:17" ht="19.5" x14ac:dyDescent="0.25">
      <c r="A43" s="39" t="s">
        <v>12</v>
      </c>
      <c r="B43" s="39">
        <v>844</v>
      </c>
      <c r="C43" s="42">
        <v>5746</v>
      </c>
      <c r="D43" s="43">
        <f t="shared" si="8"/>
        <v>0.14688478941872607</v>
      </c>
      <c r="F43" s="42">
        <v>4267</v>
      </c>
      <c r="G43" s="44">
        <f t="shared" si="9"/>
        <v>0.74260355029585801</v>
      </c>
    </row>
    <row r="44" spans="1:17" ht="19.5" x14ac:dyDescent="0.25">
      <c r="A44" s="39" t="s">
        <v>13</v>
      </c>
      <c r="B44" s="39">
        <v>948</v>
      </c>
      <c r="C44" s="42">
        <v>6267</v>
      </c>
      <c r="D44" s="43">
        <f t="shared" si="8"/>
        <v>0.15126854954523697</v>
      </c>
      <c r="F44" s="42">
        <v>4757</v>
      </c>
      <c r="G44" s="44">
        <f t="shared" si="9"/>
        <v>0.75905536939524498</v>
      </c>
    </row>
    <row r="45" spans="1:17" ht="19.5" x14ac:dyDescent="0.25">
      <c r="A45" s="39" t="s">
        <v>14</v>
      </c>
      <c r="B45" s="39">
        <v>1122</v>
      </c>
      <c r="C45" s="42">
        <v>6878</v>
      </c>
      <c r="D45" s="43">
        <f t="shared" si="8"/>
        <v>0.16312881651642919</v>
      </c>
      <c r="F45" s="42">
        <v>5360</v>
      </c>
      <c r="G45" s="44">
        <f t="shared" si="9"/>
        <v>0.77929630706600761</v>
      </c>
    </row>
    <row r="46" spans="1:17" ht="19.5" x14ac:dyDescent="0.25">
      <c r="A46" s="39" t="s">
        <v>15</v>
      </c>
      <c r="B46" s="39">
        <v>1484</v>
      </c>
      <c r="C46" s="42">
        <v>8715</v>
      </c>
      <c r="D46" s="43">
        <f t="shared" si="8"/>
        <v>0.17028112449799196</v>
      </c>
      <c r="F46" s="42">
        <v>6888</v>
      </c>
      <c r="G46" s="44">
        <f t="shared" si="9"/>
        <v>0.7903614457831325</v>
      </c>
    </row>
    <row r="47" spans="1:17" ht="19.5" x14ac:dyDescent="0.25">
      <c r="A47" s="39" t="s">
        <v>16</v>
      </c>
      <c r="B47" s="39">
        <v>1760</v>
      </c>
      <c r="C47" s="42">
        <v>10557</v>
      </c>
      <c r="D47" s="43">
        <f t="shared" si="8"/>
        <v>0.16671402860661172</v>
      </c>
      <c r="F47" s="42">
        <v>8739</v>
      </c>
      <c r="G47" s="44">
        <f t="shared" si="9"/>
        <v>0.82779198635976126</v>
      </c>
    </row>
    <row r="48" spans="1:17" ht="19.5" x14ac:dyDescent="0.25">
      <c r="A48" s="39" t="s">
        <v>17</v>
      </c>
      <c r="B48" s="39">
        <v>1603</v>
      </c>
      <c r="C48" s="42">
        <v>11082</v>
      </c>
      <c r="D48" s="43">
        <f t="shared" si="8"/>
        <v>0.14464898032846057</v>
      </c>
      <c r="F48" s="42">
        <v>9183</v>
      </c>
      <c r="G48" s="44">
        <f t="shared" si="9"/>
        <v>0.82864103952355173</v>
      </c>
    </row>
    <row r="51" spans="1:18" x14ac:dyDescent="0.25">
      <c r="B51" s="45"/>
      <c r="C51" s="45"/>
      <c r="D51" s="45"/>
      <c r="E51" s="45"/>
      <c r="F51" s="45"/>
      <c r="G51" s="45"/>
      <c r="H51" s="45"/>
      <c r="I51" s="45"/>
      <c r="J51" s="45"/>
      <c r="K51" s="45"/>
    </row>
    <row r="55" spans="1:18" x14ac:dyDescent="0.25">
      <c r="N55" s="46"/>
      <c r="O55" s="46"/>
    </row>
    <row r="56" spans="1:18" x14ac:dyDescent="0.25">
      <c r="A56" s="391" t="s">
        <v>74</v>
      </c>
      <c r="B56" s="391"/>
      <c r="C56" s="391"/>
    </row>
    <row r="57" spans="1:18" ht="15" customHeight="1" thickBot="1" x14ac:dyDescent="0.3">
      <c r="A57" s="391"/>
      <c r="B57" s="391"/>
      <c r="C57" s="391"/>
    </row>
    <row r="58" spans="1:18" ht="20.25" customHeight="1" thickBot="1" x14ac:dyDescent="0.35">
      <c r="A58" s="47"/>
      <c r="B58" s="47"/>
      <c r="C58" s="47"/>
      <c r="E58" s="33"/>
      <c r="F58" s="33"/>
      <c r="G58" s="33"/>
      <c r="H58" s="33"/>
      <c r="I58" s="33"/>
      <c r="J58" s="33"/>
      <c r="L58" s="395" t="s">
        <v>75</v>
      </c>
      <c r="M58" s="396"/>
      <c r="N58" s="396"/>
      <c r="O58" s="396"/>
      <c r="P58" s="397"/>
    </row>
    <row r="59" spans="1:18" x14ac:dyDescent="0.25">
      <c r="C59" s="48"/>
      <c r="D59" t="s">
        <v>60</v>
      </c>
    </row>
    <row r="60" spans="1:18" ht="39" x14ac:dyDescent="0.25">
      <c r="A60" s="17" t="s">
        <v>2</v>
      </c>
      <c r="B60" s="17" t="s">
        <v>36</v>
      </c>
      <c r="C60" s="17" t="s">
        <v>37</v>
      </c>
      <c r="D60" s="25" t="s">
        <v>76</v>
      </c>
      <c r="G60" s="17" t="s">
        <v>39</v>
      </c>
      <c r="H60" s="17" t="s">
        <v>40</v>
      </c>
      <c r="I60" s="25" t="s">
        <v>41</v>
      </c>
      <c r="J60" s="18"/>
      <c r="K60" s="25" t="s">
        <v>77</v>
      </c>
      <c r="M60" s="17" t="s">
        <v>78</v>
      </c>
      <c r="N60" s="17" t="s">
        <v>53</v>
      </c>
      <c r="O60" s="24" t="s">
        <v>4</v>
      </c>
      <c r="P60" s="25" t="s">
        <v>79</v>
      </c>
    </row>
    <row r="61" spans="1:18" ht="19.5" x14ac:dyDescent="0.3">
      <c r="A61" s="49"/>
      <c r="B61" s="49"/>
      <c r="C61" s="49"/>
      <c r="D61" s="49"/>
      <c r="G61" s="39"/>
      <c r="H61" s="39"/>
      <c r="I61" s="39"/>
      <c r="J61" s="39"/>
      <c r="K61" s="39"/>
      <c r="M61" s="39"/>
      <c r="N61" s="50"/>
      <c r="O61" s="50"/>
      <c r="P61" s="39"/>
      <c r="R61" s="51" t="s">
        <v>80</v>
      </c>
    </row>
    <row r="62" spans="1:18" ht="19.5" x14ac:dyDescent="0.3">
      <c r="A62" s="49" t="s">
        <v>8</v>
      </c>
      <c r="B62" s="52">
        <v>24081</v>
      </c>
      <c r="C62" s="53">
        <f t="shared" ref="C62:C71" si="10">B25+C25</f>
        <v>3736</v>
      </c>
      <c r="D62" s="54">
        <f t="shared" ref="D62:D71" si="11">B62/(B62+C62)</f>
        <v>0.86569364057950171</v>
      </c>
      <c r="G62" s="50">
        <v>38</v>
      </c>
      <c r="H62" s="31">
        <v>4380</v>
      </c>
      <c r="I62" s="55">
        <f>G62/H62</f>
        <v>8.6757990867579911E-3</v>
      </c>
      <c r="J62" s="39"/>
      <c r="K62" s="56">
        <f>H62/G62</f>
        <v>115.26315789473684</v>
      </c>
      <c r="M62" s="39">
        <v>29416</v>
      </c>
      <c r="N62" s="50">
        <v>0</v>
      </c>
      <c r="O62" s="50">
        <v>33</v>
      </c>
      <c r="P62" s="57">
        <f>(M62-N62-O62)/B62</f>
        <v>1.2201735808313607</v>
      </c>
    </row>
    <row r="63" spans="1:18" ht="19.5" x14ac:dyDescent="0.3">
      <c r="A63" s="49" t="s">
        <v>9</v>
      </c>
      <c r="B63" s="52">
        <v>19478</v>
      </c>
      <c r="C63" s="53">
        <f t="shared" si="10"/>
        <v>4265</v>
      </c>
      <c r="D63" s="54">
        <f t="shared" si="11"/>
        <v>0.82036810849513542</v>
      </c>
      <c r="G63" s="50">
        <v>5</v>
      </c>
      <c r="H63" s="39">
        <v>3871</v>
      </c>
      <c r="I63" s="55">
        <f t="shared" ref="I63:I71" si="12">G63/H63</f>
        <v>1.2916559028674762E-3</v>
      </c>
      <c r="J63" s="39"/>
      <c r="K63" s="56">
        <f t="shared" ref="K63:K71" si="13">H63/G63</f>
        <v>774.2</v>
      </c>
      <c r="M63" s="39">
        <v>25594</v>
      </c>
      <c r="N63" s="50">
        <v>0</v>
      </c>
      <c r="O63" s="50">
        <v>42</v>
      </c>
      <c r="P63" s="57">
        <f t="shared" ref="P63:P71" si="14">(M63-N63-O63)/B63</f>
        <v>1.311838997843721</v>
      </c>
    </row>
    <row r="64" spans="1:18" ht="19.5" x14ac:dyDescent="0.3">
      <c r="A64" s="49" t="s">
        <v>10</v>
      </c>
      <c r="B64" s="52">
        <v>19436</v>
      </c>
      <c r="C64" s="53">
        <f t="shared" si="10"/>
        <v>5084</v>
      </c>
      <c r="D64" s="54">
        <f t="shared" si="11"/>
        <v>0.79265905383360524</v>
      </c>
      <c r="G64" s="50">
        <v>1</v>
      </c>
      <c r="H64" s="39">
        <v>3220</v>
      </c>
      <c r="I64" s="55">
        <f t="shared" si="12"/>
        <v>3.1055900621118014E-4</v>
      </c>
      <c r="J64" s="39"/>
      <c r="K64" s="56">
        <f t="shared" si="13"/>
        <v>3220</v>
      </c>
      <c r="M64" s="39">
        <v>26769</v>
      </c>
      <c r="N64" s="50">
        <v>0</v>
      </c>
      <c r="O64" s="50">
        <v>51</v>
      </c>
      <c r="P64" s="57">
        <f t="shared" si="14"/>
        <v>1.374665569047129</v>
      </c>
    </row>
    <row r="65" spans="1:24" ht="19.5" x14ac:dyDescent="0.3">
      <c r="A65" s="49" t="s">
        <v>11</v>
      </c>
      <c r="B65" s="52">
        <v>18567</v>
      </c>
      <c r="C65" s="53">
        <f t="shared" si="10"/>
        <v>5619</v>
      </c>
      <c r="D65" s="54">
        <f t="shared" si="11"/>
        <v>0.76767551476060536</v>
      </c>
      <c r="G65" s="50">
        <v>1</v>
      </c>
      <c r="H65" s="39">
        <v>3634</v>
      </c>
      <c r="I65" s="55">
        <f t="shared" si="12"/>
        <v>2.7517886626307099E-4</v>
      </c>
      <c r="J65" s="39"/>
      <c r="K65" s="56">
        <f t="shared" si="13"/>
        <v>3634</v>
      </c>
      <c r="M65" s="39">
        <v>27049</v>
      </c>
      <c r="N65" s="50">
        <v>0</v>
      </c>
      <c r="O65" s="50">
        <v>61</v>
      </c>
      <c r="P65" s="57">
        <f t="shared" si="14"/>
        <v>1.4535466149620293</v>
      </c>
    </row>
    <row r="66" spans="1:24" ht="19.5" x14ac:dyDescent="0.3">
      <c r="A66" s="49" t="s">
        <v>12</v>
      </c>
      <c r="B66" s="52">
        <v>20985</v>
      </c>
      <c r="C66" s="53">
        <f t="shared" si="10"/>
        <v>6516</v>
      </c>
      <c r="D66" s="54">
        <f t="shared" si="11"/>
        <v>0.76306316133958763</v>
      </c>
      <c r="G66" s="50">
        <v>1</v>
      </c>
      <c r="H66" s="39">
        <v>4267</v>
      </c>
      <c r="I66" s="55">
        <f t="shared" si="12"/>
        <v>2.3435669088352472E-4</v>
      </c>
      <c r="J66" s="39"/>
      <c r="K66" s="56">
        <f t="shared" si="13"/>
        <v>4267</v>
      </c>
      <c r="M66" s="39">
        <v>30713</v>
      </c>
      <c r="N66" s="50">
        <v>0</v>
      </c>
      <c r="O66" s="50">
        <v>111</v>
      </c>
      <c r="P66" s="57">
        <f t="shared" si="14"/>
        <v>1.4582797236121039</v>
      </c>
      <c r="R66" s="58"/>
    </row>
    <row r="67" spans="1:24" ht="19.5" x14ac:dyDescent="0.3">
      <c r="A67" s="49" t="s">
        <v>13</v>
      </c>
      <c r="B67" s="52">
        <v>21167</v>
      </c>
      <c r="C67" s="53">
        <f t="shared" si="10"/>
        <v>7812</v>
      </c>
      <c r="D67" s="54">
        <f t="shared" si="11"/>
        <v>0.73042548052037681</v>
      </c>
      <c r="G67" s="50">
        <v>1</v>
      </c>
      <c r="H67" s="39">
        <v>4823</v>
      </c>
      <c r="I67" s="55">
        <f t="shared" si="12"/>
        <v>2.0733982998133942E-4</v>
      </c>
      <c r="J67" s="39"/>
      <c r="K67" s="56">
        <f t="shared" si="13"/>
        <v>4823</v>
      </c>
      <c r="M67" s="39">
        <v>30792</v>
      </c>
      <c r="N67" s="50">
        <v>0</v>
      </c>
      <c r="O67" s="50">
        <v>124</v>
      </c>
      <c r="P67" s="57">
        <f t="shared" si="14"/>
        <v>1.4488590730854631</v>
      </c>
    </row>
    <row r="68" spans="1:24" ht="19.5" x14ac:dyDescent="0.3">
      <c r="A68" s="49" t="s">
        <v>14</v>
      </c>
      <c r="B68" s="52">
        <v>26833</v>
      </c>
      <c r="C68" s="53">
        <f t="shared" si="10"/>
        <v>9793</v>
      </c>
      <c r="D68" s="54">
        <f t="shared" si="11"/>
        <v>0.73262163490416643</v>
      </c>
      <c r="G68" s="50">
        <v>2</v>
      </c>
      <c r="H68" s="39">
        <v>5362</v>
      </c>
      <c r="I68" s="55">
        <f t="shared" si="12"/>
        <v>3.729951510630362E-4</v>
      </c>
      <c r="J68" s="39"/>
      <c r="K68" s="56">
        <f t="shared" si="13"/>
        <v>2681</v>
      </c>
      <c r="M68" s="39">
        <v>38069</v>
      </c>
      <c r="N68" s="50">
        <v>0</v>
      </c>
      <c r="O68" s="50">
        <v>163</v>
      </c>
      <c r="P68" s="57">
        <f t="shared" si="14"/>
        <v>1.4126635113479671</v>
      </c>
    </row>
    <row r="69" spans="1:24" ht="19.5" x14ac:dyDescent="0.3">
      <c r="A69" s="49" t="s">
        <v>15</v>
      </c>
      <c r="B69" s="52">
        <v>37130</v>
      </c>
      <c r="C69" s="53">
        <f t="shared" si="10"/>
        <v>11572</v>
      </c>
      <c r="D69" s="54">
        <f t="shared" si="11"/>
        <v>0.76239168822635617</v>
      </c>
      <c r="G69" s="50">
        <v>65</v>
      </c>
      <c r="H69" s="39">
        <v>6896</v>
      </c>
      <c r="I69" s="55">
        <f t="shared" si="12"/>
        <v>9.4257540603248265E-3</v>
      </c>
      <c r="J69" s="39"/>
      <c r="K69" s="56">
        <f t="shared" si="13"/>
        <v>106.0923076923077</v>
      </c>
      <c r="M69" s="39">
        <v>50460</v>
      </c>
      <c r="N69" s="39">
        <v>0</v>
      </c>
      <c r="O69" s="50">
        <v>218</v>
      </c>
      <c r="P69" s="57">
        <f t="shared" si="14"/>
        <v>1.3531376245623485</v>
      </c>
    </row>
    <row r="70" spans="1:24" ht="19.5" x14ac:dyDescent="0.3">
      <c r="A70" s="49" t="s">
        <v>16</v>
      </c>
      <c r="B70" s="52">
        <v>45946</v>
      </c>
      <c r="C70" s="53">
        <f t="shared" si="10"/>
        <v>15239</v>
      </c>
      <c r="D70" s="54">
        <f t="shared" si="11"/>
        <v>0.75093568685135248</v>
      </c>
      <c r="G70" s="50">
        <v>98</v>
      </c>
      <c r="H70" s="39">
        <v>8756</v>
      </c>
      <c r="I70" s="55">
        <f t="shared" si="12"/>
        <v>1.1192325262677022E-2</v>
      </c>
      <c r="J70" s="39"/>
      <c r="K70" s="56">
        <f t="shared" si="13"/>
        <v>89.34693877551021</v>
      </c>
      <c r="M70" s="39">
        <v>63465</v>
      </c>
      <c r="N70" s="39">
        <v>0</v>
      </c>
      <c r="O70" s="50">
        <v>202</v>
      </c>
      <c r="P70" s="57">
        <f t="shared" si="14"/>
        <v>1.3768989683541548</v>
      </c>
    </row>
    <row r="71" spans="1:24" ht="19.5" x14ac:dyDescent="0.3">
      <c r="A71" s="49" t="s">
        <v>17</v>
      </c>
      <c r="B71" s="52">
        <v>49811</v>
      </c>
      <c r="C71" s="53">
        <f t="shared" si="10"/>
        <v>18344</v>
      </c>
      <c r="D71" s="54">
        <f t="shared" si="11"/>
        <v>0.73084880052820778</v>
      </c>
      <c r="G71" s="50">
        <v>133</v>
      </c>
      <c r="H71" s="39">
        <v>9199</v>
      </c>
      <c r="I71" s="55">
        <f t="shared" si="12"/>
        <v>1.4458093271007718E-2</v>
      </c>
      <c r="J71" s="39"/>
      <c r="K71" s="56">
        <f t="shared" si="13"/>
        <v>69.165413533834581</v>
      </c>
      <c r="M71" s="39">
        <v>70555</v>
      </c>
      <c r="N71" s="39">
        <v>3.74</v>
      </c>
      <c r="O71" s="50">
        <v>151</v>
      </c>
      <c r="P71" s="57">
        <f t="shared" si="14"/>
        <v>1.4133476541326213</v>
      </c>
    </row>
    <row r="76" spans="1:24" ht="21.75" customHeight="1" x14ac:dyDescent="0.25">
      <c r="F76" s="398" t="s">
        <v>81</v>
      </c>
    </row>
    <row r="77" spans="1:24" x14ac:dyDescent="0.25">
      <c r="F77" s="399"/>
    </row>
    <row r="80" spans="1:24" x14ac:dyDescent="0.25">
      <c r="X80" s="48"/>
    </row>
    <row r="81" spans="2:14" x14ac:dyDescent="0.25">
      <c r="B81" s="391" t="s">
        <v>82</v>
      </c>
      <c r="C81" s="391"/>
      <c r="D81" s="391"/>
      <c r="G81" s="46"/>
      <c r="H81" s="46"/>
      <c r="I81" s="46"/>
      <c r="J81" s="46"/>
      <c r="K81" s="46"/>
      <c r="L81" s="46"/>
      <c r="M81" s="46"/>
      <c r="N81" s="46"/>
    </row>
    <row r="82" spans="2:14" x14ac:dyDescent="0.25">
      <c r="B82" s="391"/>
      <c r="C82" s="391"/>
      <c r="D82" s="391"/>
    </row>
    <row r="84" spans="2:14" ht="39" x14ac:dyDescent="0.25">
      <c r="B84" s="17" t="s">
        <v>2</v>
      </c>
      <c r="C84" s="17" t="s">
        <v>70</v>
      </c>
      <c r="D84" s="17" t="s">
        <v>44</v>
      </c>
      <c r="E84" s="25" t="s">
        <v>83</v>
      </c>
      <c r="F84" s="24" t="s">
        <v>46</v>
      </c>
      <c r="G84" s="25" t="s">
        <v>47</v>
      </c>
    </row>
    <row r="85" spans="2:14" ht="19.5" x14ac:dyDescent="0.25">
      <c r="B85" s="39"/>
      <c r="C85" s="39"/>
      <c r="D85" s="39"/>
      <c r="E85" s="39"/>
      <c r="F85" s="39"/>
      <c r="G85" s="39"/>
    </row>
    <row r="86" spans="2:14" ht="19.5" x14ac:dyDescent="0.25">
      <c r="B86" s="39" t="s">
        <v>8</v>
      </c>
      <c r="C86" s="59">
        <v>2340000000</v>
      </c>
      <c r="D86" s="60">
        <v>86602516.654330119</v>
      </c>
      <c r="E86" s="61">
        <f t="shared" ref="E86:E95" si="15">C86/D86</f>
        <v>27.020000000000003</v>
      </c>
      <c r="F86" s="62">
        <v>107.14</v>
      </c>
      <c r="G86" s="63">
        <f t="shared" ref="G86:G95" si="16">F86/E86</f>
        <v>3.9652109548482599</v>
      </c>
      <c r="I86" s="48"/>
      <c r="J86" s="33"/>
      <c r="K86" s="33"/>
      <c r="L86" s="33"/>
      <c r="M86" s="33"/>
    </row>
    <row r="87" spans="2:14" ht="19.5" x14ac:dyDescent="0.25">
      <c r="B87" s="39" t="s">
        <v>9</v>
      </c>
      <c r="C87" s="39">
        <v>3700000000</v>
      </c>
      <c r="D87" s="64">
        <v>176274416.38875654</v>
      </c>
      <c r="E87" s="61">
        <f t="shared" si="15"/>
        <v>20.990000000000002</v>
      </c>
      <c r="F87" s="62">
        <v>187.5</v>
      </c>
      <c r="G87" s="63">
        <f t="shared" si="16"/>
        <v>8.9328251548356352</v>
      </c>
    </row>
    <row r="88" spans="2:14" ht="19.5" x14ac:dyDescent="0.25">
      <c r="B88" s="39" t="s">
        <v>10</v>
      </c>
      <c r="C88" s="39">
        <v>6220000000</v>
      </c>
      <c r="D88" s="64">
        <v>369139465.87537092</v>
      </c>
      <c r="E88" s="61">
        <f t="shared" si="15"/>
        <v>16.850000000000001</v>
      </c>
      <c r="F88" s="62">
        <v>181.82</v>
      </c>
      <c r="G88" s="63">
        <f t="shared" si="16"/>
        <v>10.790504451038574</v>
      </c>
    </row>
    <row r="89" spans="2:14" ht="19.5" x14ac:dyDescent="0.25">
      <c r="B89" s="39" t="s">
        <v>11</v>
      </c>
      <c r="C89" s="39">
        <v>7630000000</v>
      </c>
      <c r="D89" s="64">
        <v>376047313.94775754</v>
      </c>
      <c r="E89" s="61">
        <f t="shared" si="15"/>
        <v>20.29</v>
      </c>
      <c r="F89" s="62">
        <v>285.70999999999998</v>
      </c>
      <c r="G89" s="63">
        <f t="shared" si="16"/>
        <v>14.081320847708231</v>
      </c>
    </row>
    <row r="90" spans="2:14" ht="19.5" x14ac:dyDescent="0.25">
      <c r="B90" s="39" t="s">
        <v>12</v>
      </c>
      <c r="C90" s="39">
        <v>8440000000</v>
      </c>
      <c r="D90" s="64">
        <v>285811039.62072468</v>
      </c>
      <c r="E90" s="61">
        <f t="shared" si="15"/>
        <v>29.53</v>
      </c>
      <c r="F90" s="62">
        <v>428.57</v>
      </c>
      <c r="G90" s="63">
        <f t="shared" si="16"/>
        <v>14.513037588892651</v>
      </c>
    </row>
    <row r="91" spans="2:14" ht="19.5" x14ac:dyDescent="0.25">
      <c r="B91" s="39" t="s">
        <v>13</v>
      </c>
      <c r="C91" s="39">
        <v>9480000000</v>
      </c>
      <c r="D91" s="64">
        <v>213369345.03713706</v>
      </c>
      <c r="E91" s="61">
        <f t="shared" si="15"/>
        <v>44.43</v>
      </c>
      <c r="F91" s="62">
        <v>434.78</v>
      </c>
      <c r="G91" s="63">
        <f t="shared" si="16"/>
        <v>9.7857303623677687</v>
      </c>
    </row>
    <row r="92" spans="2:14" ht="19.5" x14ac:dyDescent="0.25">
      <c r="B92" s="39" t="s">
        <v>14</v>
      </c>
      <c r="C92" s="39">
        <v>11220000000</v>
      </c>
      <c r="D92" s="64">
        <v>227956115.40024382</v>
      </c>
      <c r="E92" s="61">
        <f t="shared" si="15"/>
        <v>49.22</v>
      </c>
      <c r="F92" s="62">
        <v>666.67</v>
      </c>
      <c r="G92" s="63">
        <f t="shared" si="16"/>
        <v>13.544697277529458</v>
      </c>
    </row>
    <row r="93" spans="2:14" ht="19.5" x14ac:dyDescent="0.25">
      <c r="B93" s="39" t="s">
        <v>15</v>
      </c>
      <c r="C93" s="39">
        <v>14840000000</v>
      </c>
      <c r="D93" s="64">
        <v>197183098.59154928</v>
      </c>
      <c r="E93" s="61">
        <f t="shared" si="15"/>
        <v>75.260000000000005</v>
      </c>
      <c r="F93" s="62">
        <v>1071.43</v>
      </c>
      <c r="G93" s="63">
        <f t="shared" si="16"/>
        <v>14.236380547435557</v>
      </c>
    </row>
    <row r="94" spans="2:14" ht="19.5" x14ac:dyDescent="0.25">
      <c r="B94" s="39" t="s">
        <v>16</v>
      </c>
      <c r="C94" s="39">
        <v>17600000000</v>
      </c>
      <c r="D94" s="64">
        <v>189696055.18430698</v>
      </c>
      <c r="E94" s="61">
        <f t="shared" si="15"/>
        <v>92.779999999999987</v>
      </c>
      <c r="F94" s="65">
        <v>1494.54</v>
      </c>
      <c r="G94" s="63">
        <f t="shared" si="16"/>
        <v>16.10842854063376</v>
      </c>
    </row>
    <row r="95" spans="2:14" ht="19.5" x14ac:dyDescent="0.25">
      <c r="B95" s="39" t="s">
        <v>17</v>
      </c>
      <c r="C95" s="39">
        <v>16030000000</v>
      </c>
      <c r="D95" s="64">
        <v>162691566.02050138</v>
      </c>
      <c r="E95" s="61">
        <f t="shared" si="15"/>
        <v>98.53</v>
      </c>
      <c r="F95" s="66">
        <v>1096</v>
      </c>
      <c r="G95" s="63">
        <f t="shared" si="16"/>
        <v>11.123515680503401</v>
      </c>
    </row>
    <row r="100" spans="2:11" x14ac:dyDescent="0.25">
      <c r="C100" s="48"/>
      <c r="D100" s="48"/>
      <c r="E100" s="48"/>
      <c r="F100" s="48"/>
      <c r="G100" s="48"/>
      <c r="H100" s="48"/>
      <c r="I100" s="48"/>
      <c r="J100" s="48"/>
      <c r="K100" s="48"/>
    </row>
    <row r="101" spans="2:11" ht="27.75" customHeight="1" x14ac:dyDescent="0.25">
      <c r="B101" s="17" t="s">
        <v>2</v>
      </c>
      <c r="C101" s="17" t="s">
        <v>84</v>
      </c>
      <c r="D101" s="18" t="s">
        <v>49</v>
      </c>
    </row>
    <row r="102" spans="2:11" ht="19.5" x14ac:dyDescent="0.25">
      <c r="B102" s="39"/>
      <c r="C102" s="39"/>
      <c r="D102" s="39"/>
    </row>
    <row r="103" spans="2:11" ht="19.5" x14ac:dyDescent="0.25">
      <c r="B103" s="39" t="s">
        <v>8</v>
      </c>
      <c r="C103" s="62">
        <v>4.5</v>
      </c>
      <c r="D103" s="55">
        <f t="shared" ref="D103:D112" si="17">C103/F86</f>
        <v>4.2001120029867466E-2</v>
      </c>
    </row>
    <row r="104" spans="2:11" ht="19.5" x14ac:dyDescent="0.25">
      <c r="B104" s="39" t="s">
        <v>9</v>
      </c>
      <c r="C104" s="62">
        <v>6</v>
      </c>
      <c r="D104" s="55">
        <f t="shared" si="17"/>
        <v>3.2000000000000001E-2</v>
      </c>
    </row>
    <row r="105" spans="2:11" ht="19.5" x14ac:dyDescent="0.25">
      <c r="B105" s="39" t="s">
        <v>10</v>
      </c>
      <c r="C105" s="62">
        <v>6</v>
      </c>
      <c r="D105" s="55">
        <f t="shared" si="17"/>
        <v>3.2999670003299966E-2</v>
      </c>
    </row>
    <row r="106" spans="2:11" ht="19.5" x14ac:dyDescent="0.25">
      <c r="B106" s="39" t="s">
        <v>11</v>
      </c>
      <c r="C106" s="62">
        <v>6</v>
      </c>
      <c r="D106" s="55">
        <f t="shared" si="17"/>
        <v>2.1000315004725073E-2</v>
      </c>
    </row>
    <row r="107" spans="2:11" ht="19.5" x14ac:dyDescent="0.25">
      <c r="B107" s="39" t="s">
        <v>12</v>
      </c>
      <c r="C107" s="62">
        <v>6</v>
      </c>
      <c r="D107" s="55">
        <f t="shared" si="17"/>
        <v>1.4000046666822223E-2</v>
      </c>
    </row>
    <row r="108" spans="2:11" ht="19.5" x14ac:dyDescent="0.25">
      <c r="B108" s="39" t="s">
        <v>13</v>
      </c>
      <c r="C108" s="62">
        <v>10</v>
      </c>
      <c r="D108" s="55">
        <f t="shared" si="17"/>
        <v>2.3000138000828008E-2</v>
      </c>
    </row>
    <row r="109" spans="2:11" ht="19.5" x14ac:dyDescent="0.25">
      <c r="B109" s="39" t="s">
        <v>14</v>
      </c>
      <c r="C109" s="62">
        <v>12</v>
      </c>
      <c r="D109" s="55">
        <f t="shared" si="17"/>
        <v>1.7999910000449999E-2</v>
      </c>
    </row>
    <row r="110" spans="2:11" ht="19.5" x14ac:dyDescent="0.25">
      <c r="B110" s="39" t="s">
        <v>15</v>
      </c>
      <c r="C110" s="62">
        <v>15</v>
      </c>
      <c r="D110" s="55">
        <f t="shared" si="17"/>
        <v>1.3999981333358221E-2</v>
      </c>
    </row>
    <row r="111" spans="2:11" ht="19.5" x14ac:dyDescent="0.25">
      <c r="B111" s="39" t="s">
        <v>16</v>
      </c>
      <c r="C111" s="62">
        <v>20</v>
      </c>
      <c r="D111" s="55">
        <f t="shared" si="17"/>
        <v>1.3382043973396497E-2</v>
      </c>
    </row>
    <row r="112" spans="2:11" ht="19.5" x14ac:dyDescent="0.25">
      <c r="B112" s="39" t="s">
        <v>17</v>
      </c>
      <c r="C112" s="39">
        <v>20</v>
      </c>
      <c r="D112" s="55">
        <f t="shared" si="17"/>
        <v>1.824817518248175E-2</v>
      </c>
    </row>
    <row r="113" spans="1:12" x14ac:dyDescent="0.25">
      <c r="L113" s="46"/>
    </row>
    <row r="114" spans="1:12" x14ac:dyDescent="0.25">
      <c r="A114" s="46"/>
    </row>
    <row r="117" spans="1:12" ht="42" customHeight="1" x14ac:dyDescent="0.25">
      <c r="B117" s="17" t="s">
        <v>2</v>
      </c>
      <c r="C117" s="25" t="s">
        <v>50</v>
      </c>
      <c r="D117" s="25" t="s">
        <v>51</v>
      </c>
    </row>
    <row r="118" spans="1:12" ht="19.5" x14ac:dyDescent="0.25">
      <c r="B118" s="39"/>
      <c r="C118" s="39"/>
      <c r="D118" s="39"/>
    </row>
    <row r="119" spans="1:12" ht="19.5" x14ac:dyDescent="0.25">
      <c r="B119" s="39" t="s">
        <v>8</v>
      </c>
      <c r="C119" s="67">
        <f t="shared" ref="C119:C128" si="18">E86/C103</f>
        <v>6.0044444444444451</v>
      </c>
      <c r="D119" s="68">
        <f t="shared" ref="D119:D128" si="19">C103/E86</f>
        <v>0.16654330125832714</v>
      </c>
    </row>
    <row r="120" spans="1:12" ht="19.5" x14ac:dyDescent="0.25">
      <c r="B120" s="39" t="s">
        <v>9</v>
      </c>
      <c r="C120" s="67">
        <f t="shared" si="18"/>
        <v>3.4983333333333335</v>
      </c>
      <c r="D120" s="68">
        <f t="shared" si="19"/>
        <v>0.28585040495474034</v>
      </c>
    </row>
    <row r="121" spans="1:12" ht="19.5" x14ac:dyDescent="0.25">
      <c r="B121" s="39" t="s">
        <v>10</v>
      </c>
      <c r="C121" s="67">
        <f t="shared" si="18"/>
        <v>2.8083333333333336</v>
      </c>
      <c r="D121" s="68">
        <f t="shared" si="19"/>
        <v>0.35608308605341243</v>
      </c>
    </row>
    <row r="122" spans="1:12" ht="19.5" x14ac:dyDescent="0.25">
      <c r="B122" s="39" t="s">
        <v>11</v>
      </c>
      <c r="C122" s="67">
        <f t="shared" si="18"/>
        <v>3.3816666666666664</v>
      </c>
      <c r="D122" s="68">
        <f t="shared" si="19"/>
        <v>0.29571217348447515</v>
      </c>
    </row>
    <row r="123" spans="1:12" ht="19.5" x14ac:dyDescent="0.25">
      <c r="B123" s="39" t="s">
        <v>12</v>
      </c>
      <c r="C123" s="67">
        <f t="shared" si="18"/>
        <v>4.9216666666666669</v>
      </c>
      <c r="D123" s="68">
        <f t="shared" si="19"/>
        <v>0.20318320352184219</v>
      </c>
    </row>
    <row r="124" spans="1:12" ht="19.5" x14ac:dyDescent="0.25">
      <c r="B124" s="39" t="s">
        <v>13</v>
      </c>
      <c r="C124" s="67">
        <f t="shared" si="18"/>
        <v>4.4429999999999996</v>
      </c>
      <c r="D124" s="68">
        <f t="shared" si="19"/>
        <v>0.22507314877335133</v>
      </c>
    </row>
    <row r="125" spans="1:12" ht="19.5" x14ac:dyDescent="0.25">
      <c r="B125" s="39" t="s">
        <v>14</v>
      </c>
      <c r="C125" s="67">
        <f t="shared" si="18"/>
        <v>4.1016666666666666</v>
      </c>
      <c r="D125" s="68">
        <f t="shared" si="19"/>
        <v>0.24380333197887039</v>
      </c>
    </row>
    <row r="126" spans="1:12" ht="19.5" x14ac:dyDescent="0.25">
      <c r="B126" s="39" t="s">
        <v>15</v>
      </c>
      <c r="C126" s="67">
        <f t="shared" si="18"/>
        <v>5.0173333333333341</v>
      </c>
      <c r="D126" s="68">
        <f t="shared" si="19"/>
        <v>0.19930906191868189</v>
      </c>
    </row>
    <row r="127" spans="1:12" ht="19.5" x14ac:dyDescent="0.25">
      <c r="B127" s="39" t="s">
        <v>16</v>
      </c>
      <c r="C127" s="67">
        <f t="shared" si="18"/>
        <v>4.6389999999999993</v>
      </c>
      <c r="D127" s="68">
        <f t="shared" si="19"/>
        <v>0.21556369907307613</v>
      </c>
    </row>
    <row r="128" spans="1:12" ht="15" customHeight="1" x14ac:dyDescent="0.25">
      <c r="B128" s="39" t="s">
        <v>17</v>
      </c>
      <c r="C128" s="67">
        <f t="shared" si="18"/>
        <v>4.9264999999999999</v>
      </c>
      <c r="D128" s="68">
        <f t="shared" si="19"/>
        <v>0.20298386278290875</v>
      </c>
    </row>
    <row r="129" spans="2:8" ht="15" customHeight="1" x14ac:dyDescent="0.25"/>
    <row r="130" spans="2:8" ht="15" customHeight="1" x14ac:dyDescent="0.25"/>
    <row r="132" spans="2:8" x14ac:dyDescent="0.25">
      <c r="C132" t="s">
        <v>60</v>
      </c>
    </row>
    <row r="133" spans="2:8" ht="72" customHeight="1" x14ac:dyDescent="0.25">
      <c r="B133" s="69" t="s">
        <v>2</v>
      </c>
      <c r="C133" s="69" t="s">
        <v>19</v>
      </c>
      <c r="D133" s="69" t="s">
        <v>20</v>
      </c>
      <c r="E133" s="70" t="s">
        <v>85</v>
      </c>
      <c r="F133" s="69" t="s">
        <v>53</v>
      </c>
      <c r="G133" s="69" t="s">
        <v>44</v>
      </c>
      <c r="H133" s="71" t="s">
        <v>86</v>
      </c>
    </row>
    <row r="134" spans="2:8" ht="19.5" x14ac:dyDescent="0.25">
      <c r="B134" s="39"/>
      <c r="C134" s="39"/>
      <c r="D134" s="39"/>
      <c r="E134" s="39"/>
      <c r="F134" s="50"/>
      <c r="G134" s="39"/>
      <c r="H134" s="72"/>
    </row>
    <row r="135" spans="2:8" ht="19.5" x14ac:dyDescent="0.25">
      <c r="B135" s="39" t="s">
        <v>8</v>
      </c>
      <c r="C135" s="59">
        <v>372</v>
      </c>
      <c r="D135" s="31">
        <v>3364</v>
      </c>
      <c r="E135" s="73">
        <f>C135+D135</f>
        <v>3736</v>
      </c>
      <c r="F135" s="50">
        <v>0</v>
      </c>
      <c r="G135" s="74">
        <v>86602516.654330119</v>
      </c>
      <c r="H135" s="75">
        <f>(E135-F135)/(G135/10000000)</f>
        <v>431.3962393162393</v>
      </c>
    </row>
    <row r="136" spans="2:8" ht="19.5" x14ac:dyDescent="0.25">
      <c r="B136" s="39" t="s">
        <v>9</v>
      </c>
      <c r="C136" s="59">
        <v>372</v>
      </c>
      <c r="D136" s="31">
        <v>3893</v>
      </c>
      <c r="E136" s="73">
        <f t="shared" ref="E136:E144" si="20">C136+D136</f>
        <v>4265</v>
      </c>
      <c r="F136" s="50">
        <v>0</v>
      </c>
      <c r="G136" s="64">
        <v>176274416.38875654</v>
      </c>
      <c r="H136" s="75">
        <f t="shared" ref="H136:H144" si="21">(E136-F136)/(G136/10000000)</f>
        <v>241.95229729729729</v>
      </c>
    </row>
    <row r="137" spans="2:8" ht="19.5" x14ac:dyDescent="0.25">
      <c r="B137" s="39" t="s">
        <v>10</v>
      </c>
      <c r="C137" s="59">
        <v>398</v>
      </c>
      <c r="D137" s="31">
        <v>4686</v>
      </c>
      <c r="E137" s="73">
        <f t="shared" si="20"/>
        <v>5084</v>
      </c>
      <c r="F137" s="50">
        <v>0</v>
      </c>
      <c r="G137" s="64">
        <v>369139465.87537092</v>
      </c>
      <c r="H137" s="75">
        <f t="shared" si="21"/>
        <v>137.72572347266882</v>
      </c>
    </row>
    <row r="138" spans="2:8" ht="19.5" x14ac:dyDescent="0.25">
      <c r="B138" s="39" t="s">
        <v>11</v>
      </c>
      <c r="C138" s="59">
        <v>399</v>
      </c>
      <c r="D138" s="31">
        <v>5220</v>
      </c>
      <c r="E138" s="73">
        <f t="shared" si="20"/>
        <v>5619</v>
      </c>
      <c r="F138" s="50">
        <v>0</v>
      </c>
      <c r="G138" s="64">
        <v>376047313.94775754</v>
      </c>
      <c r="H138" s="75">
        <f t="shared" si="21"/>
        <v>149.42268676277848</v>
      </c>
    </row>
    <row r="139" spans="2:8" ht="19.5" x14ac:dyDescent="0.25">
      <c r="B139" s="39" t="s">
        <v>12</v>
      </c>
      <c r="C139" s="59">
        <v>399</v>
      </c>
      <c r="D139" s="31">
        <v>6117</v>
      </c>
      <c r="E139" s="73">
        <f t="shared" si="20"/>
        <v>6516</v>
      </c>
      <c r="F139" s="50">
        <v>0</v>
      </c>
      <c r="G139" s="64">
        <v>285811039.62072468</v>
      </c>
      <c r="H139" s="75">
        <f t="shared" si="21"/>
        <v>227.9827962085308</v>
      </c>
    </row>
    <row r="140" spans="2:8" ht="19.5" x14ac:dyDescent="0.25">
      <c r="B140" s="39" t="s">
        <v>13</v>
      </c>
      <c r="C140" s="59">
        <v>400</v>
      </c>
      <c r="D140" s="31">
        <v>7412</v>
      </c>
      <c r="E140" s="73">
        <f t="shared" si="20"/>
        <v>7812</v>
      </c>
      <c r="F140" s="50">
        <v>0</v>
      </c>
      <c r="G140" s="64">
        <v>213369345.03713706</v>
      </c>
      <c r="H140" s="75">
        <f t="shared" si="21"/>
        <v>366.12569620253163</v>
      </c>
    </row>
    <row r="141" spans="2:8" ht="19.5" x14ac:dyDescent="0.25">
      <c r="B141" s="39" t="s">
        <v>14</v>
      </c>
      <c r="C141" s="59">
        <v>401</v>
      </c>
      <c r="D141" s="31">
        <v>9392</v>
      </c>
      <c r="E141" s="73">
        <f t="shared" si="20"/>
        <v>9793</v>
      </c>
      <c r="F141" s="50">
        <v>0</v>
      </c>
      <c r="G141" s="64">
        <v>227956115.40024382</v>
      </c>
      <c r="H141" s="75">
        <f t="shared" si="21"/>
        <v>429.60023172905522</v>
      </c>
    </row>
    <row r="142" spans="2:8" ht="19.5" x14ac:dyDescent="0.25">
      <c r="B142" s="39" t="s">
        <v>15</v>
      </c>
      <c r="C142" s="59">
        <v>401</v>
      </c>
      <c r="D142" s="31">
        <v>11171</v>
      </c>
      <c r="E142" s="73">
        <f t="shared" si="20"/>
        <v>11572</v>
      </c>
      <c r="F142" s="39">
        <v>0</v>
      </c>
      <c r="G142" s="64">
        <v>197183098.59154928</v>
      </c>
      <c r="H142" s="75">
        <f t="shared" si="21"/>
        <v>586.86571428571438</v>
      </c>
    </row>
    <row r="143" spans="2:8" ht="19.5" x14ac:dyDescent="0.25">
      <c r="B143" s="39" t="s">
        <v>16</v>
      </c>
      <c r="C143" s="59">
        <v>401</v>
      </c>
      <c r="D143" s="31">
        <v>14838</v>
      </c>
      <c r="E143" s="73">
        <f t="shared" si="20"/>
        <v>15239</v>
      </c>
      <c r="F143" s="39">
        <v>0</v>
      </c>
      <c r="G143" s="64">
        <v>189696055.18430698</v>
      </c>
      <c r="H143" s="75">
        <f t="shared" si="21"/>
        <v>803.33773863636361</v>
      </c>
    </row>
    <row r="144" spans="2:8" ht="19.5" x14ac:dyDescent="0.25">
      <c r="B144" s="39" t="s">
        <v>17</v>
      </c>
      <c r="C144" s="59">
        <v>401</v>
      </c>
      <c r="D144" s="31">
        <v>17943</v>
      </c>
      <c r="E144" s="73">
        <f t="shared" si="20"/>
        <v>18344</v>
      </c>
      <c r="F144" s="39">
        <v>3.74</v>
      </c>
      <c r="G144" s="64">
        <v>162691566.02050138</v>
      </c>
      <c r="H144" s="75">
        <f t="shared" si="21"/>
        <v>1127.3024440424203</v>
      </c>
    </row>
    <row r="147" spans="1:22" ht="26.25" x14ac:dyDescent="0.25">
      <c r="A147" s="392" t="s">
        <v>87</v>
      </c>
      <c r="B147" s="392"/>
      <c r="C147" s="392"/>
      <c r="D147" s="392"/>
      <c r="E147" s="76"/>
    </row>
    <row r="148" spans="1:22" ht="26.25" x14ac:dyDescent="0.25">
      <c r="A148" s="392"/>
      <c r="B148" s="392"/>
      <c r="C148" s="392"/>
      <c r="D148" s="392"/>
      <c r="E148" s="76"/>
    </row>
    <row r="149" spans="1:22" ht="26.25" x14ac:dyDescent="0.25">
      <c r="A149" s="76"/>
      <c r="B149" s="76"/>
      <c r="C149" s="76"/>
      <c r="D149" s="76"/>
      <c r="E149" s="76"/>
    </row>
    <row r="152" spans="1:22" ht="26.25" x14ac:dyDescent="0.4">
      <c r="K152" t="s">
        <v>60</v>
      </c>
      <c r="L152" s="77" t="s">
        <v>88</v>
      </c>
      <c r="Q152" s="393" t="s">
        <v>89</v>
      </c>
      <c r="R152" s="393"/>
    </row>
    <row r="153" spans="1:22" ht="35.25" customHeight="1" x14ac:dyDescent="0.25">
      <c r="V153" s="45"/>
    </row>
    <row r="154" spans="1:22" ht="52.5" x14ac:dyDescent="0.4">
      <c r="L154" s="78" t="s">
        <v>2</v>
      </c>
      <c r="M154" s="78" t="s">
        <v>90</v>
      </c>
      <c r="N154" s="79" t="s">
        <v>31</v>
      </c>
      <c r="O154" s="80" t="s">
        <v>88</v>
      </c>
      <c r="P154" s="78"/>
      <c r="Q154" s="78" t="s">
        <v>2</v>
      </c>
      <c r="R154" s="78" t="s">
        <v>25</v>
      </c>
      <c r="S154" s="81" t="s">
        <v>78</v>
      </c>
      <c r="T154" s="82" t="s">
        <v>89</v>
      </c>
      <c r="U154" s="83"/>
    </row>
    <row r="155" spans="1:22" ht="26.25" x14ac:dyDescent="0.4">
      <c r="L155" s="84"/>
      <c r="M155" s="84"/>
      <c r="N155" s="84"/>
      <c r="O155" s="84"/>
      <c r="P155" s="84"/>
      <c r="Q155" s="84"/>
      <c r="R155" s="84"/>
      <c r="S155" s="84"/>
      <c r="T155" s="85"/>
    </row>
    <row r="156" spans="1:22" ht="26.25" x14ac:dyDescent="0.4">
      <c r="L156" s="84" t="s">
        <v>8</v>
      </c>
      <c r="M156" s="84">
        <v>234</v>
      </c>
      <c r="N156" s="86">
        <v>5387</v>
      </c>
      <c r="O156" s="87">
        <f>M156/N156</f>
        <v>4.3437906070168925E-2</v>
      </c>
      <c r="P156" s="84"/>
      <c r="Q156" s="84" t="s">
        <v>8</v>
      </c>
      <c r="R156" s="86">
        <v>5387</v>
      </c>
      <c r="S156" s="84">
        <v>29416</v>
      </c>
      <c r="T156" s="87">
        <f>R156/S156</f>
        <v>0.18313162904541747</v>
      </c>
    </row>
    <row r="157" spans="1:22" ht="26.25" x14ac:dyDescent="0.4">
      <c r="L157" s="84" t="s">
        <v>9</v>
      </c>
      <c r="M157" s="84">
        <v>370</v>
      </c>
      <c r="N157" s="86">
        <v>4947</v>
      </c>
      <c r="O157" s="87">
        <f t="shared" ref="O157:O165" si="22">M157/N157</f>
        <v>7.4792803719425913E-2</v>
      </c>
      <c r="P157" s="84"/>
      <c r="Q157" s="84" t="s">
        <v>9</v>
      </c>
      <c r="R157" s="86">
        <v>4947</v>
      </c>
      <c r="S157" s="84">
        <v>25594</v>
      </c>
      <c r="T157" s="87">
        <f t="shared" ref="T157:T165" si="23">R157/S157</f>
        <v>0.19328748925529421</v>
      </c>
    </row>
    <row r="158" spans="1:22" ht="26.25" x14ac:dyDescent="0.4">
      <c r="L158" s="84" t="s">
        <v>10</v>
      </c>
      <c r="M158" s="84">
        <v>622</v>
      </c>
      <c r="N158" s="86">
        <v>4325</v>
      </c>
      <c r="O158" s="87">
        <f t="shared" si="22"/>
        <v>0.14381502890173412</v>
      </c>
      <c r="P158" s="84"/>
      <c r="Q158" s="84" t="s">
        <v>10</v>
      </c>
      <c r="R158" s="86">
        <v>4325</v>
      </c>
      <c r="S158" s="84">
        <v>26769</v>
      </c>
      <c r="T158" s="87">
        <f t="shared" si="23"/>
        <v>0.16156748477716762</v>
      </c>
    </row>
    <row r="159" spans="1:22" ht="26.25" x14ac:dyDescent="0.4">
      <c r="L159" s="84" t="s">
        <v>11</v>
      </c>
      <c r="M159" s="84">
        <v>763</v>
      </c>
      <c r="N159" s="86">
        <v>4875</v>
      </c>
      <c r="O159" s="87">
        <f t="shared" si="22"/>
        <v>0.15651282051282051</v>
      </c>
      <c r="P159" s="84"/>
      <c r="Q159" s="84" t="s">
        <v>11</v>
      </c>
      <c r="R159" s="86">
        <v>4875</v>
      </c>
      <c r="S159" s="84">
        <v>27049</v>
      </c>
      <c r="T159" s="87">
        <f t="shared" si="23"/>
        <v>0.1802284742504344</v>
      </c>
    </row>
    <row r="160" spans="1:22" ht="26.25" x14ac:dyDescent="0.4">
      <c r="L160" s="84" t="s">
        <v>12</v>
      </c>
      <c r="M160" s="84">
        <v>844</v>
      </c>
      <c r="N160" s="86">
        <v>5746</v>
      </c>
      <c r="O160" s="87">
        <f t="shared" si="22"/>
        <v>0.14688478941872607</v>
      </c>
      <c r="P160" s="84"/>
      <c r="Q160" s="84" t="s">
        <v>12</v>
      </c>
      <c r="R160" s="86">
        <v>5746</v>
      </c>
      <c r="S160" s="84">
        <v>30713</v>
      </c>
      <c r="T160" s="87">
        <f t="shared" si="23"/>
        <v>0.18708690131214795</v>
      </c>
    </row>
    <row r="161" spans="12:21" ht="26.25" x14ac:dyDescent="0.4">
      <c r="L161" s="84" t="s">
        <v>13</v>
      </c>
      <c r="M161" s="84">
        <v>948</v>
      </c>
      <c r="N161" s="86">
        <v>6267</v>
      </c>
      <c r="O161" s="87">
        <f t="shared" si="22"/>
        <v>0.15126854954523697</v>
      </c>
      <c r="P161" s="84"/>
      <c r="Q161" s="84" t="s">
        <v>13</v>
      </c>
      <c r="R161" s="86">
        <v>6267</v>
      </c>
      <c r="S161" s="84">
        <v>30792</v>
      </c>
      <c r="T161" s="87">
        <f t="shared" si="23"/>
        <v>0.20352689010132502</v>
      </c>
    </row>
    <row r="162" spans="12:21" ht="26.25" x14ac:dyDescent="0.4">
      <c r="L162" s="84" t="s">
        <v>14</v>
      </c>
      <c r="M162" s="84">
        <v>1122</v>
      </c>
      <c r="N162" s="86">
        <v>6878</v>
      </c>
      <c r="O162" s="87">
        <f t="shared" si="22"/>
        <v>0.16312881651642919</v>
      </c>
      <c r="P162" s="84"/>
      <c r="Q162" s="84" t="s">
        <v>14</v>
      </c>
      <c r="R162" s="86">
        <v>6878</v>
      </c>
      <c r="S162" s="84">
        <v>38069</v>
      </c>
      <c r="T162" s="87">
        <f t="shared" si="23"/>
        <v>0.18067193779715779</v>
      </c>
    </row>
    <row r="163" spans="12:21" ht="26.25" x14ac:dyDescent="0.4">
      <c r="L163" s="84" t="s">
        <v>15</v>
      </c>
      <c r="M163" s="84">
        <v>1484</v>
      </c>
      <c r="N163" s="86">
        <v>8715</v>
      </c>
      <c r="O163" s="87">
        <f t="shared" si="22"/>
        <v>0.17028112449799196</v>
      </c>
      <c r="P163" s="84"/>
      <c r="Q163" s="84" t="s">
        <v>15</v>
      </c>
      <c r="R163" s="86">
        <v>8715</v>
      </c>
      <c r="S163" s="84">
        <v>50460</v>
      </c>
      <c r="T163" s="87">
        <f t="shared" si="23"/>
        <v>0.17271105826397146</v>
      </c>
    </row>
    <row r="164" spans="12:21" ht="26.25" x14ac:dyDescent="0.4">
      <c r="L164" s="84" t="s">
        <v>16</v>
      </c>
      <c r="M164" s="84">
        <v>1760</v>
      </c>
      <c r="N164" s="86">
        <v>10557</v>
      </c>
      <c r="O164" s="87">
        <f t="shared" si="22"/>
        <v>0.16671402860661172</v>
      </c>
      <c r="P164" s="84"/>
      <c r="Q164" s="84" t="s">
        <v>16</v>
      </c>
      <c r="R164" s="86">
        <v>10557</v>
      </c>
      <c r="S164" s="84">
        <v>63465</v>
      </c>
      <c r="T164" s="87">
        <f t="shared" si="23"/>
        <v>0.16634365398251005</v>
      </c>
    </row>
    <row r="165" spans="12:21" ht="26.25" x14ac:dyDescent="0.4">
      <c r="L165" s="84" t="s">
        <v>17</v>
      </c>
      <c r="M165" s="84">
        <v>1603</v>
      </c>
      <c r="N165" s="86">
        <v>11082</v>
      </c>
      <c r="O165" s="87">
        <f t="shared" si="22"/>
        <v>0.14464898032846057</v>
      </c>
      <c r="P165" s="84"/>
      <c r="Q165" s="84" t="s">
        <v>17</v>
      </c>
      <c r="R165" s="86">
        <v>11082</v>
      </c>
      <c r="S165" s="84">
        <v>70555</v>
      </c>
      <c r="T165" s="87">
        <f t="shared" si="23"/>
        <v>0.15706895329884488</v>
      </c>
    </row>
    <row r="169" spans="12:21" ht="26.25" x14ac:dyDescent="0.4">
      <c r="L169" s="393" t="s">
        <v>91</v>
      </c>
      <c r="M169" s="393"/>
    </row>
    <row r="172" spans="12:21" ht="39" x14ac:dyDescent="0.25">
      <c r="L172" s="15" t="s">
        <v>92</v>
      </c>
      <c r="M172" s="15" t="s">
        <v>78</v>
      </c>
      <c r="N172" s="88" t="s">
        <v>65</v>
      </c>
      <c r="O172" s="89" t="s">
        <v>93</v>
      </c>
      <c r="P172" s="88"/>
      <c r="Q172" s="89" t="s">
        <v>94</v>
      </c>
      <c r="R172" s="88"/>
      <c r="S172" s="90" t="s">
        <v>95</v>
      </c>
      <c r="T172" s="45"/>
      <c r="U172" s="45"/>
    </row>
    <row r="173" spans="12:21" ht="19.5" x14ac:dyDescent="0.3">
      <c r="L173" s="19"/>
      <c r="M173" s="19"/>
      <c r="N173" s="19"/>
      <c r="O173" s="19"/>
      <c r="P173" s="19"/>
      <c r="Q173" s="19"/>
      <c r="R173" s="19"/>
      <c r="S173" s="19"/>
    </row>
    <row r="174" spans="12:21" ht="22.5" x14ac:dyDescent="0.35">
      <c r="L174" s="91" t="s">
        <v>8</v>
      </c>
      <c r="M174" s="91">
        <v>29416</v>
      </c>
      <c r="N174" s="92">
        <v>3736</v>
      </c>
      <c r="O174" s="91">
        <f>M174/N174</f>
        <v>7.8736616702355464</v>
      </c>
      <c r="P174" s="91"/>
      <c r="Q174" s="93">
        <f t="shared" ref="Q174:Q183" si="24">O156*T156*O174</f>
        <v>6.2633832976445397E-2</v>
      </c>
      <c r="R174" s="91"/>
      <c r="S174" s="94">
        <v>6.2633832976445397E-2</v>
      </c>
    </row>
    <row r="175" spans="12:21" ht="22.5" x14ac:dyDescent="0.35">
      <c r="L175" s="91" t="s">
        <v>9</v>
      </c>
      <c r="M175" s="91">
        <v>25594</v>
      </c>
      <c r="N175" s="92">
        <v>4265</v>
      </c>
      <c r="O175" s="91">
        <f t="shared" ref="O175:O183" si="25">M175/N175</f>
        <v>6.0009378663540449</v>
      </c>
      <c r="P175" s="91"/>
      <c r="Q175" s="93">
        <f t="shared" si="24"/>
        <v>8.6752637749120759E-2</v>
      </c>
      <c r="R175" s="91"/>
      <c r="S175" s="94">
        <v>8.6752637749120745E-2</v>
      </c>
    </row>
    <row r="176" spans="12:21" ht="22.5" x14ac:dyDescent="0.35">
      <c r="L176" s="91" t="s">
        <v>10</v>
      </c>
      <c r="M176" s="91">
        <v>26769</v>
      </c>
      <c r="N176" s="92">
        <v>5084</v>
      </c>
      <c r="O176" s="91">
        <f t="shared" si="25"/>
        <v>5.2653422501966958</v>
      </c>
      <c r="P176" s="91"/>
      <c r="Q176" s="93">
        <f t="shared" si="24"/>
        <v>0.12234461054287964</v>
      </c>
      <c r="R176" s="91"/>
      <c r="S176" s="94">
        <v>0.12234461054287962</v>
      </c>
    </row>
    <row r="177" spans="12:19" ht="22.5" x14ac:dyDescent="0.35">
      <c r="L177" s="91" t="s">
        <v>11</v>
      </c>
      <c r="M177" s="91">
        <v>27049</v>
      </c>
      <c r="N177" s="92">
        <v>5619</v>
      </c>
      <c r="O177" s="91">
        <f t="shared" si="25"/>
        <v>4.8138458800498309</v>
      </c>
      <c r="P177" s="91"/>
      <c r="Q177" s="93">
        <f t="shared" si="24"/>
        <v>0.1357892863498843</v>
      </c>
      <c r="R177" s="91"/>
      <c r="S177" s="94">
        <v>0.13578928634988433</v>
      </c>
    </row>
    <row r="178" spans="12:19" ht="22.5" x14ac:dyDescent="0.35">
      <c r="L178" s="91" t="s">
        <v>12</v>
      </c>
      <c r="M178" s="91">
        <v>30713</v>
      </c>
      <c r="N178" s="92">
        <v>6516</v>
      </c>
      <c r="O178" s="91">
        <f t="shared" si="25"/>
        <v>4.7134745242480047</v>
      </c>
      <c r="P178" s="91"/>
      <c r="Q178" s="93">
        <f t="shared" si="24"/>
        <v>0.12952731737262124</v>
      </c>
      <c r="R178" s="91"/>
      <c r="S178" s="94">
        <v>0.12952731737262124</v>
      </c>
    </row>
    <row r="179" spans="12:19" ht="22.5" x14ac:dyDescent="0.35">
      <c r="L179" s="91" t="s">
        <v>13</v>
      </c>
      <c r="M179" s="91">
        <v>30792</v>
      </c>
      <c r="N179" s="92">
        <v>7812</v>
      </c>
      <c r="O179" s="91">
        <f t="shared" si="25"/>
        <v>3.9416282642089095</v>
      </c>
      <c r="P179" s="91"/>
      <c r="Q179" s="93">
        <f t="shared" si="24"/>
        <v>0.12135176651305685</v>
      </c>
      <c r="R179" s="91"/>
      <c r="S179" s="94">
        <v>0.12135176651305683</v>
      </c>
    </row>
    <row r="180" spans="12:19" ht="22.5" x14ac:dyDescent="0.35">
      <c r="L180" s="91" t="s">
        <v>14</v>
      </c>
      <c r="M180" s="91">
        <v>38069</v>
      </c>
      <c r="N180" s="92">
        <v>9793</v>
      </c>
      <c r="O180" s="91">
        <f t="shared" si="25"/>
        <v>3.8873685285407946</v>
      </c>
      <c r="P180" s="91"/>
      <c r="Q180" s="93">
        <f t="shared" si="24"/>
        <v>0.11457163279893802</v>
      </c>
      <c r="R180" s="91"/>
      <c r="S180" s="94">
        <v>0.11457163279893802</v>
      </c>
    </row>
    <row r="181" spans="12:19" ht="22.5" x14ac:dyDescent="0.35">
      <c r="L181" s="91" t="s">
        <v>15</v>
      </c>
      <c r="M181" s="91">
        <v>50460</v>
      </c>
      <c r="N181" s="92">
        <v>11572</v>
      </c>
      <c r="O181" s="91">
        <f t="shared" si="25"/>
        <v>4.3605254061527825</v>
      </c>
      <c r="P181" s="91"/>
      <c r="Q181" s="93">
        <f t="shared" si="24"/>
        <v>0.1282405807120636</v>
      </c>
      <c r="R181" s="91"/>
      <c r="S181" s="94">
        <v>0.1282405807120636</v>
      </c>
    </row>
    <row r="182" spans="12:19" ht="22.5" x14ac:dyDescent="0.35">
      <c r="L182" s="91" t="s">
        <v>16</v>
      </c>
      <c r="M182" s="91">
        <v>63465</v>
      </c>
      <c r="N182" s="92">
        <v>15239</v>
      </c>
      <c r="O182" s="91">
        <f t="shared" si="25"/>
        <v>4.1646433493011354</v>
      </c>
      <c r="P182" s="91"/>
      <c r="Q182" s="93">
        <f t="shared" si="24"/>
        <v>0.11549314259465844</v>
      </c>
      <c r="R182" s="91"/>
      <c r="S182" s="94">
        <v>0.11549314259465844</v>
      </c>
    </row>
    <row r="183" spans="12:19" ht="22.5" x14ac:dyDescent="0.35">
      <c r="L183" s="91" t="s">
        <v>17</v>
      </c>
      <c r="M183" s="91">
        <v>70555</v>
      </c>
      <c r="N183" s="92">
        <v>18344</v>
      </c>
      <c r="O183" s="91">
        <f t="shared" si="25"/>
        <v>3.8462167466201485</v>
      </c>
      <c r="P183" s="91"/>
      <c r="Q183" s="93">
        <f t="shared" si="24"/>
        <v>8.7385521151330151E-2</v>
      </c>
      <c r="R183" s="91"/>
      <c r="S183" s="94">
        <v>8.7385521151330137E-2</v>
      </c>
    </row>
    <row r="184" spans="12:19" ht="19.5" x14ac:dyDescent="0.3">
      <c r="L184" s="95"/>
      <c r="M184" s="95"/>
      <c r="N184" s="95"/>
      <c r="O184" s="95"/>
      <c r="P184" s="95"/>
      <c r="Q184" s="95"/>
      <c r="R184" s="95"/>
      <c r="S184" s="95"/>
    </row>
  </sheetData>
  <mergeCells count="10">
    <mergeCell ref="B81:D82"/>
    <mergeCell ref="A147:D148"/>
    <mergeCell ref="Q152:R152"/>
    <mergeCell ref="L169:M169"/>
    <mergeCell ref="F1:M3"/>
    <mergeCell ref="A4:C5"/>
    <mergeCell ref="A20:C21"/>
    <mergeCell ref="A56:C57"/>
    <mergeCell ref="L58:P58"/>
    <mergeCell ref="F76:F77"/>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6EB3F-A1BB-44F5-88A5-9C087DC261EE}">
  <dimension ref="A2:L16"/>
  <sheetViews>
    <sheetView workbookViewId="0">
      <selection activeCell="E10" sqref="E10"/>
    </sheetView>
  </sheetViews>
  <sheetFormatPr defaultRowHeight="15" x14ac:dyDescent="0.25"/>
  <cols>
    <col min="1" max="1" width="18.28515625" customWidth="1"/>
    <col min="2" max="2" width="11.42578125" customWidth="1"/>
    <col min="3" max="3" width="12.28515625" customWidth="1"/>
  </cols>
  <sheetData>
    <row r="2" spans="1:12" x14ac:dyDescent="0.25">
      <c r="A2" s="400" t="s">
        <v>3</v>
      </c>
      <c r="B2" s="400"/>
      <c r="C2" s="4" t="s">
        <v>8</v>
      </c>
      <c r="D2" s="4" t="s">
        <v>9</v>
      </c>
      <c r="E2" s="4" t="s">
        <v>10</v>
      </c>
      <c r="F2" s="4" t="s">
        <v>11</v>
      </c>
      <c r="G2" s="4" t="s">
        <v>12</v>
      </c>
      <c r="H2" s="4" t="s">
        <v>13</v>
      </c>
      <c r="I2" s="4" t="s">
        <v>14</v>
      </c>
      <c r="J2" s="4" t="s">
        <v>15</v>
      </c>
      <c r="K2" s="4" t="s">
        <v>16</v>
      </c>
      <c r="L2" s="4" t="s">
        <v>17</v>
      </c>
    </row>
    <row r="3" spans="1:12" x14ac:dyDescent="0.25">
      <c r="A3" s="96"/>
      <c r="B3" s="4"/>
      <c r="C3" s="4"/>
      <c r="D3" s="4"/>
      <c r="E3" s="4"/>
      <c r="F3" s="4"/>
      <c r="G3" s="4"/>
      <c r="H3" s="4"/>
      <c r="I3" s="4"/>
      <c r="J3" s="4"/>
      <c r="K3" s="4"/>
      <c r="L3" s="4"/>
    </row>
    <row r="4" spans="1:12" x14ac:dyDescent="0.25">
      <c r="A4" s="97" t="s">
        <v>5</v>
      </c>
      <c r="B4" s="97"/>
      <c r="C4" s="97">
        <v>0</v>
      </c>
      <c r="D4" s="97">
        <v>0</v>
      </c>
      <c r="E4" s="97">
        <v>0</v>
      </c>
      <c r="F4" s="97">
        <v>0</v>
      </c>
      <c r="G4" s="97">
        <v>0</v>
      </c>
      <c r="H4" s="97">
        <v>0</v>
      </c>
      <c r="I4" s="97">
        <v>1</v>
      </c>
      <c r="J4" s="97">
        <v>1</v>
      </c>
      <c r="K4" s="97">
        <v>1</v>
      </c>
      <c r="L4" s="97">
        <v>0</v>
      </c>
    </row>
    <row r="5" spans="1:12" ht="28.5" x14ac:dyDescent="0.25">
      <c r="A5" s="97" t="s">
        <v>96</v>
      </c>
      <c r="B5" s="4"/>
      <c r="C5" s="98">
        <v>1148</v>
      </c>
      <c r="D5" s="98">
        <v>1164</v>
      </c>
      <c r="E5" s="98">
        <v>1154</v>
      </c>
      <c r="F5" s="98">
        <v>1467</v>
      </c>
      <c r="G5" s="98">
        <v>1271</v>
      </c>
      <c r="H5" s="99">
        <v>23</v>
      </c>
      <c r="I5" s="99">
        <v>16</v>
      </c>
      <c r="J5" s="99">
        <v>5</v>
      </c>
      <c r="K5" s="99">
        <v>3</v>
      </c>
      <c r="L5" s="99">
        <v>2</v>
      </c>
    </row>
    <row r="6" spans="1:12" x14ac:dyDescent="0.25">
      <c r="A6" s="100" t="s">
        <v>97</v>
      </c>
      <c r="B6" s="4"/>
      <c r="C6" s="98">
        <v>1342</v>
      </c>
      <c r="D6" s="98">
        <v>2049</v>
      </c>
      <c r="E6" s="98">
        <v>1737</v>
      </c>
      <c r="F6" s="99">
        <v>679</v>
      </c>
      <c r="G6" s="98">
        <v>1534</v>
      </c>
      <c r="H6" s="99">
        <v>487</v>
      </c>
      <c r="I6" s="98">
        <v>1736</v>
      </c>
      <c r="J6" s="98">
        <v>5641</v>
      </c>
      <c r="K6" s="98">
        <v>7190</v>
      </c>
      <c r="L6" s="98">
        <v>9243</v>
      </c>
    </row>
    <row r="7" spans="1:12" x14ac:dyDescent="0.25">
      <c r="A7" s="97"/>
      <c r="B7" s="4"/>
      <c r="C7" s="4"/>
      <c r="D7" s="4"/>
      <c r="E7" s="4"/>
      <c r="F7" s="4"/>
      <c r="G7" s="4"/>
      <c r="H7" s="4"/>
      <c r="I7" s="4"/>
      <c r="J7" s="4"/>
      <c r="K7" s="4"/>
      <c r="L7" s="4"/>
    </row>
    <row r="8" spans="1:12" x14ac:dyDescent="0.25">
      <c r="A8" s="97" t="s">
        <v>98</v>
      </c>
      <c r="B8" s="4"/>
      <c r="C8" s="101">
        <f>C4+C5+C6</f>
        <v>2490</v>
      </c>
      <c r="D8" s="101">
        <f t="shared" ref="D8:K8" si="0">D4+D5+D6</f>
        <v>3213</v>
      </c>
      <c r="E8" s="101">
        <f t="shared" si="0"/>
        <v>2891</v>
      </c>
      <c r="F8" s="101">
        <f t="shared" si="0"/>
        <v>2146</v>
      </c>
      <c r="G8" s="101">
        <f t="shared" si="0"/>
        <v>2805</v>
      </c>
      <c r="H8" s="101">
        <f t="shared" si="0"/>
        <v>510</v>
      </c>
      <c r="I8" s="101">
        <f t="shared" si="0"/>
        <v>1753</v>
      </c>
      <c r="J8" s="101">
        <f t="shared" si="0"/>
        <v>5647</v>
      </c>
      <c r="K8" s="101">
        <f t="shared" si="0"/>
        <v>7194</v>
      </c>
      <c r="L8" s="101">
        <f>L4+L5+L6</f>
        <v>9245</v>
      </c>
    </row>
    <row r="9" spans="1:12" x14ac:dyDescent="0.25">
      <c r="A9" s="48"/>
    </row>
    <row r="10" spans="1:12" x14ac:dyDescent="0.25">
      <c r="A10" s="48"/>
    </row>
    <row r="11" spans="1:12" x14ac:dyDescent="0.25">
      <c r="A11" s="48"/>
      <c r="B11" s="48"/>
      <c r="C11" s="48"/>
      <c r="D11" s="48"/>
      <c r="E11" s="48"/>
      <c r="F11" s="48"/>
      <c r="G11" s="48"/>
      <c r="H11" s="48"/>
      <c r="I11" s="48"/>
      <c r="J11" s="48"/>
      <c r="K11" s="48"/>
      <c r="L11" s="48"/>
    </row>
    <row r="12" spans="1:12" x14ac:dyDescent="0.25">
      <c r="A12" s="48"/>
    </row>
    <row r="13" spans="1:12" ht="28.5" x14ac:dyDescent="0.25">
      <c r="A13" s="97" t="s">
        <v>99</v>
      </c>
      <c r="B13" s="4"/>
      <c r="C13" s="4" t="s">
        <v>8</v>
      </c>
      <c r="D13" s="4" t="s">
        <v>9</v>
      </c>
      <c r="E13" s="4" t="s">
        <v>10</v>
      </c>
      <c r="F13" s="4" t="s">
        <v>11</v>
      </c>
      <c r="G13" s="4" t="s">
        <v>12</v>
      </c>
      <c r="H13" s="4" t="s">
        <v>13</v>
      </c>
      <c r="I13" s="4" t="s">
        <v>14</v>
      </c>
      <c r="J13" s="4" t="s">
        <v>15</v>
      </c>
      <c r="K13" s="4" t="s">
        <v>16</v>
      </c>
      <c r="L13" s="4" t="s">
        <v>17</v>
      </c>
    </row>
    <row r="14" spans="1:12" x14ac:dyDescent="0.25">
      <c r="A14" s="97" t="s">
        <v>33</v>
      </c>
      <c r="B14" s="4"/>
      <c r="C14" s="98">
        <v>4380</v>
      </c>
      <c r="D14" s="98">
        <v>3871</v>
      </c>
      <c r="E14" s="98">
        <v>3220</v>
      </c>
      <c r="F14" s="98">
        <v>3634</v>
      </c>
      <c r="G14" s="98">
        <v>4267</v>
      </c>
      <c r="H14" s="98">
        <v>4757</v>
      </c>
      <c r="I14" s="98">
        <v>5360</v>
      </c>
      <c r="J14" s="98">
        <v>6888</v>
      </c>
      <c r="K14" s="98">
        <v>8739</v>
      </c>
      <c r="L14" s="98">
        <v>9183</v>
      </c>
    </row>
    <row r="15" spans="1:12" x14ac:dyDescent="0.25">
      <c r="A15" s="97" t="s">
        <v>100</v>
      </c>
      <c r="B15" s="4"/>
      <c r="C15" s="99">
        <v>0</v>
      </c>
      <c r="D15" s="99">
        <v>0</v>
      </c>
      <c r="E15" s="99">
        <v>0</v>
      </c>
      <c r="F15" s="99">
        <v>0</v>
      </c>
      <c r="G15" s="99">
        <v>0</v>
      </c>
      <c r="H15" s="99">
        <v>66</v>
      </c>
      <c r="I15" s="99">
        <v>2</v>
      </c>
      <c r="J15" s="99">
        <v>8</v>
      </c>
      <c r="K15" s="99">
        <v>17</v>
      </c>
      <c r="L15" s="99">
        <v>16</v>
      </c>
    </row>
    <row r="16" spans="1:12" x14ac:dyDescent="0.25">
      <c r="A16" s="97" t="s">
        <v>101</v>
      </c>
      <c r="B16" s="4"/>
      <c r="C16" s="98">
        <f>C14+C15</f>
        <v>4380</v>
      </c>
      <c r="D16" s="98">
        <f t="shared" ref="D16:L16" si="1">D14+D15</f>
        <v>3871</v>
      </c>
      <c r="E16" s="98">
        <f t="shared" si="1"/>
        <v>3220</v>
      </c>
      <c r="F16" s="98">
        <f t="shared" si="1"/>
        <v>3634</v>
      </c>
      <c r="G16" s="98">
        <f t="shared" si="1"/>
        <v>4267</v>
      </c>
      <c r="H16" s="98">
        <f t="shared" si="1"/>
        <v>4823</v>
      </c>
      <c r="I16" s="98">
        <f t="shared" si="1"/>
        <v>5362</v>
      </c>
      <c r="J16" s="98">
        <f t="shared" si="1"/>
        <v>6896</v>
      </c>
      <c r="K16" s="98">
        <f t="shared" si="1"/>
        <v>8756</v>
      </c>
      <c r="L16" s="98">
        <f t="shared" si="1"/>
        <v>9199</v>
      </c>
    </row>
  </sheetData>
  <mergeCells count="1">
    <mergeCell ref="A2:B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7C14F-F43F-44B4-8948-E932D79188C5}">
  <dimension ref="A1:U85"/>
  <sheetViews>
    <sheetView workbookViewId="0">
      <selection activeCell="I31" sqref="I31"/>
    </sheetView>
  </sheetViews>
  <sheetFormatPr defaultRowHeight="15" x14ac:dyDescent="0.25"/>
  <cols>
    <col min="2" max="2" width="13.7109375" customWidth="1"/>
    <col min="10" max="11" width="8.85546875" bestFit="1" customWidth="1"/>
    <col min="14" max="14" width="11.42578125" customWidth="1"/>
    <col min="15" max="15" width="11.140625" customWidth="1"/>
    <col min="16" max="16" width="10.7109375" customWidth="1"/>
    <col min="17" max="17" width="11.5703125" customWidth="1"/>
    <col min="18" max="18" width="16.5703125" customWidth="1"/>
    <col min="19" max="19" width="17.140625" customWidth="1"/>
  </cols>
  <sheetData>
    <row r="1" spans="1:21" ht="15.75" x14ac:dyDescent="0.25">
      <c r="A1" s="437" t="s">
        <v>102</v>
      </c>
      <c r="B1" s="437"/>
      <c r="C1" s="437"/>
    </row>
    <row r="2" spans="1:21" ht="18.75" x14ac:dyDescent="0.3">
      <c r="A2" s="438" t="s">
        <v>103</v>
      </c>
      <c r="B2" s="439"/>
    </row>
    <row r="3" spans="1:21" x14ac:dyDescent="0.25">
      <c r="B3" s="432" t="s">
        <v>104</v>
      </c>
      <c r="C3" s="432"/>
      <c r="D3" s="432" t="s">
        <v>32</v>
      </c>
      <c r="E3" s="432"/>
      <c r="F3" s="432" t="s">
        <v>27</v>
      </c>
      <c r="G3" s="432"/>
      <c r="H3" s="432" t="s">
        <v>105</v>
      </c>
      <c r="I3" s="432"/>
      <c r="J3" s="431" t="s">
        <v>106</v>
      </c>
      <c r="K3" s="432"/>
      <c r="L3" s="432" t="s">
        <v>94</v>
      </c>
      <c r="M3" s="432"/>
      <c r="O3" s="102"/>
      <c r="P3" t="s">
        <v>25</v>
      </c>
      <c r="Q3" t="s">
        <v>107</v>
      </c>
      <c r="R3" t="s">
        <v>108</v>
      </c>
      <c r="S3" t="s">
        <v>40</v>
      </c>
      <c r="T3" t="s">
        <v>109</v>
      </c>
      <c r="U3" s="103" t="s">
        <v>37</v>
      </c>
    </row>
    <row r="4" spans="1:21" x14ac:dyDescent="0.25">
      <c r="A4">
        <v>2022</v>
      </c>
      <c r="B4" s="433">
        <f t="shared" ref="B4:B13" si="0">(Q4/P4)</f>
        <v>0.65540788369179104</v>
      </c>
      <c r="C4" s="434"/>
      <c r="D4" s="433">
        <f t="shared" ref="D4:D13" si="1">R4/P4</f>
        <v>0.18351135191553575</v>
      </c>
      <c r="E4" s="434"/>
      <c r="F4" s="433">
        <f t="shared" ref="F4:F13" si="2">S4/P4</f>
        <v>0.63584019929547475</v>
      </c>
      <c r="G4" s="434"/>
      <c r="H4" s="433">
        <f t="shared" ref="H4:H13" si="3">S4/T4</f>
        <v>0.1229960605718623</v>
      </c>
      <c r="I4" s="434"/>
      <c r="J4" s="435">
        <f t="shared" ref="J4:J13" si="4">P4/T4</f>
        <v>0.19343863553789881</v>
      </c>
      <c r="K4" s="436"/>
      <c r="L4" s="411">
        <f t="shared" ref="L4:L13" si="5">R4/U4</f>
        <v>0.16839775011859318</v>
      </c>
      <c r="M4" s="434"/>
      <c r="O4" s="102"/>
      <c r="P4" s="104">
        <v>4062.31</v>
      </c>
      <c r="Q4" s="105">
        <v>2662.47</v>
      </c>
      <c r="R4" s="104">
        <v>745.48</v>
      </c>
      <c r="S4" s="106">
        <v>2582.98</v>
      </c>
      <c r="T4" s="106">
        <v>21000.510000000002</v>
      </c>
      <c r="U4" s="106">
        <v>4426.8999999999996</v>
      </c>
    </row>
    <row r="5" spans="1:21" x14ac:dyDescent="0.25">
      <c r="A5">
        <v>2021</v>
      </c>
      <c r="B5" s="429">
        <f t="shared" si="0"/>
        <v>0.58656073469076986</v>
      </c>
      <c r="C5" s="430"/>
      <c r="D5" s="429">
        <f t="shared" si="1"/>
        <v>0.10032300857744444</v>
      </c>
      <c r="E5" s="430"/>
      <c r="F5" s="429">
        <f t="shared" si="2"/>
        <v>0.58176099708033047</v>
      </c>
      <c r="G5" s="430"/>
      <c r="H5" s="429">
        <f t="shared" si="3"/>
        <v>9.7256417122902394E-2</v>
      </c>
      <c r="I5" s="430"/>
      <c r="J5" s="429">
        <f t="shared" si="4"/>
        <v>0.16717589802513536</v>
      </c>
      <c r="K5" s="430"/>
      <c r="L5" s="401">
        <f t="shared" si="5"/>
        <v>8.9663493625563695E-2</v>
      </c>
      <c r="M5" s="430"/>
      <c r="O5" s="102"/>
      <c r="P5" s="104">
        <v>3414.77</v>
      </c>
      <c r="Q5" s="105">
        <v>2002.97</v>
      </c>
      <c r="R5" s="104">
        <v>342.58</v>
      </c>
      <c r="S5" s="106">
        <v>1986.58</v>
      </c>
      <c r="T5" s="106">
        <v>20426.21</v>
      </c>
      <c r="U5" s="106">
        <v>3820.73</v>
      </c>
    </row>
    <row r="6" spans="1:21" x14ac:dyDescent="0.25">
      <c r="A6">
        <v>2020</v>
      </c>
      <c r="B6" s="429">
        <f t="shared" si="0"/>
        <v>0.58576421486014185</v>
      </c>
      <c r="C6" s="430"/>
      <c r="D6" s="429">
        <f t="shared" si="1"/>
        <v>5.6101616314711979E-2</v>
      </c>
      <c r="E6" s="430"/>
      <c r="F6" s="429">
        <f t="shared" si="2"/>
        <v>0.56090682531962466</v>
      </c>
      <c r="G6" s="430"/>
      <c r="H6" s="429">
        <f t="shared" si="3"/>
        <v>8.1518534835144846E-2</v>
      </c>
      <c r="I6" s="430"/>
      <c r="J6" s="429">
        <f t="shared" si="4"/>
        <v>0.14533346922404214</v>
      </c>
      <c r="K6" s="430"/>
      <c r="L6" s="401">
        <f t="shared" si="5"/>
        <v>4.1243857076730762E-2</v>
      </c>
      <c r="M6" s="430"/>
      <c r="O6" s="102"/>
      <c r="P6" s="104">
        <v>2652.33</v>
      </c>
      <c r="Q6" s="105">
        <v>1553.6399999999999</v>
      </c>
      <c r="R6" s="104">
        <v>148.80000000000001</v>
      </c>
      <c r="S6" s="106">
        <v>1487.71</v>
      </c>
      <c r="T6" s="106">
        <v>18249.96</v>
      </c>
      <c r="U6" s="106">
        <v>3607.81</v>
      </c>
    </row>
    <row r="7" spans="1:21" x14ac:dyDescent="0.25">
      <c r="A7">
        <v>2019</v>
      </c>
      <c r="B7" s="429">
        <f t="shared" si="0"/>
        <v>0.64095904975383799</v>
      </c>
      <c r="C7" s="430"/>
      <c r="D7" s="429">
        <f t="shared" si="1"/>
        <v>0.15271861688799798</v>
      </c>
      <c r="E7" s="430"/>
      <c r="F7" s="429">
        <f t="shared" si="2"/>
        <v>0.67496800232956589</v>
      </c>
      <c r="G7" s="430"/>
      <c r="H7" s="429">
        <f t="shared" si="3"/>
        <v>0.12036235323100108</v>
      </c>
      <c r="I7" s="430"/>
      <c r="J7" s="429">
        <f t="shared" si="4"/>
        <v>0.1783230505973406</v>
      </c>
      <c r="K7" s="430"/>
      <c r="L7" s="401">
        <f t="shared" si="5"/>
        <v>0.1277477390720636</v>
      </c>
      <c r="M7" s="430"/>
      <c r="O7" s="102"/>
      <c r="P7" s="104">
        <v>2953.34</v>
      </c>
      <c r="Q7" s="105">
        <v>1892.97</v>
      </c>
      <c r="R7" s="104">
        <v>451.03</v>
      </c>
      <c r="S7" s="106">
        <v>1993.41</v>
      </c>
      <c r="T7" s="106">
        <v>16561.740000000002</v>
      </c>
      <c r="U7" s="106">
        <v>3530.63</v>
      </c>
    </row>
    <row r="8" spans="1:21" x14ac:dyDescent="0.25">
      <c r="A8">
        <v>2018</v>
      </c>
      <c r="B8" s="429">
        <f t="shared" si="0"/>
        <v>0.93418062776814936</v>
      </c>
      <c r="C8" s="430"/>
      <c r="D8" s="429">
        <f t="shared" si="1"/>
        <v>0.82684382823031011</v>
      </c>
      <c r="E8" s="430"/>
      <c r="F8" s="429">
        <f t="shared" si="2"/>
        <v>0.96799537839399197</v>
      </c>
      <c r="G8" s="430"/>
      <c r="H8" s="429">
        <f t="shared" si="3"/>
        <v>0.16951393057307229</v>
      </c>
      <c r="I8" s="430"/>
      <c r="J8" s="429">
        <f t="shared" si="4"/>
        <v>0.17511853295654575</v>
      </c>
      <c r="K8" s="430"/>
      <c r="L8" s="401">
        <f t="shared" si="5"/>
        <v>0.14479567818386602</v>
      </c>
      <c r="M8" s="430"/>
      <c r="O8" s="102"/>
      <c r="P8" s="104">
        <v>259.64999999999998</v>
      </c>
      <c r="Q8" s="105">
        <v>242.55999999999997</v>
      </c>
      <c r="R8" s="104">
        <v>214.69</v>
      </c>
      <c r="S8" s="106">
        <v>251.34</v>
      </c>
      <c r="T8" s="106">
        <v>1482.71</v>
      </c>
      <c r="U8" s="106">
        <v>1482.71</v>
      </c>
    </row>
    <row r="9" spans="1:21" x14ac:dyDescent="0.25">
      <c r="A9">
        <v>2017</v>
      </c>
      <c r="B9" s="429">
        <f t="shared" si="0"/>
        <v>0.98600125988661025</v>
      </c>
      <c r="C9" s="430"/>
      <c r="D9" s="429">
        <f t="shared" si="1"/>
        <v>1.0973612374886259</v>
      </c>
      <c r="E9" s="430"/>
      <c r="F9" s="429">
        <f t="shared" si="2"/>
        <v>1.0973612374886259</v>
      </c>
      <c r="G9" s="430"/>
      <c r="H9" s="429">
        <f t="shared" si="3"/>
        <v>0.10118167913313413</v>
      </c>
      <c r="I9" s="430"/>
      <c r="J9" s="429">
        <f t="shared" si="4"/>
        <v>9.2204531813693535E-2</v>
      </c>
      <c r="K9" s="430"/>
      <c r="L9" s="401">
        <f t="shared" si="5"/>
        <v>0.10455554888662145</v>
      </c>
      <c r="M9" s="430"/>
      <c r="O9" s="102"/>
      <c r="P9" s="104">
        <v>142.87</v>
      </c>
      <c r="Q9" s="105">
        <v>140.87</v>
      </c>
      <c r="R9" s="104">
        <v>156.78</v>
      </c>
      <c r="S9" s="106">
        <v>156.78</v>
      </c>
      <c r="T9" s="106">
        <v>1549.49</v>
      </c>
      <c r="U9" s="106">
        <v>1499.49</v>
      </c>
    </row>
    <row r="10" spans="1:21" x14ac:dyDescent="0.25">
      <c r="A10">
        <v>2016</v>
      </c>
      <c r="B10" s="429">
        <f t="shared" si="0"/>
        <v>0.93335225391419518</v>
      </c>
      <c r="C10" s="430"/>
      <c r="D10" s="429">
        <f t="shared" si="1"/>
        <v>0.81349037415448655</v>
      </c>
      <c r="E10" s="430"/>
      <c r="F10" s="429">
        <f t="shared" si="2"/>
        <v>0.93079797549784782</v>
      </c>
      <c r="G10" s="430"/>
      <c r="H10" s="429">
        <f t="shared" si="3"/>
        <v>0.12896080320337641</v>
      </c>
      <c r="I10" s="430"/>
      <c r="J10" s="429">
        <f t="shared" si="4"/>
        <v>0.13854865029589289</v>
      </c>
      <c r="K10" s="430"/>
      <c r="L10" s="401">
        <f t="shared" si="5"/>
        <v>0.11652629938545556</v>
      </c>
      <c r="M10" s="430"/>
      <c r="O10" s="102"/>
      <c r="P10" s="104">
        <v>211.41</v>
      </c>
      <c r="Q10" s="105">
        <v>197.32</v>
      </c>
      <c r="R10" s="104">
        <v>171.98</v>
      </c>
      <c r="S10" s="106">
        <v>196.78</v>
      </c>
      <c r="T10" s="106">
        <v>1525.8899999999999</v>
      </c>
      <c r="U10" s="106">
        <v>1475.8899999999999</v>
      </c>
    </row>
    <row r="11" spans="1:21" x14ac:dyDescent="0.25">
      <c r="A11">
        <v>2015</v>
      </c>
      <c r="B11" s="429">
        <f t="shared" si="0"/>
        <v>0.96046532763791703</v>
      </c>
      <c r="C11" s="430"/>
      <c r="D11" s="429">
        <f t="shared" si="1"/>
        <v>0.89266563664455145</v>
      </c>
      <c r="E11" s="430"/>
      <c r="F11" s="429">
        <f t="shared" si="2"/>
        <v>0.96001090611651374</v>
      </c>
      <c r="G11" s="430"/>
      <c r="H11" s="429">
        <f t="shared" si="3"/>
        <v>7.2844759218520488E-2</v>
      </c>
      <c r="I11" s="430"/>
      <c r="J11" s="429">
        <f t="shared" si="4"/>
        <v>7.5879095491941773E-2</v>
      </c>
      <c r="K11" s="430"/>
      <c r="L11" s="401">
        <f t="shared" si="5"/>
        <v>7.0153635175384088E-2</v>
      </c>
      <c r="M11" s="430"/>
      <c r="O11" s="102"/>
      <c r="P11" s="104">
        <v>110.03</v>
      </c>
      <c r="Q11" s="105">
        <v>105.68</v>
      </c>
      <c r="R11" s="104">
        <v>98.22</v>
      </c>
      <c r="S11" s="106">
        <v>105.63000000000001</v>
      </c>
      <c r="T11" s="106">
        <v>1450.07</v>
      </c>
      <c r="U11" s="106">
        <v>1400.07</v>
      </c>
    </row>
    <row r="12" spans="1:21" x14ac:dyDescent="0.25">
      <c r="A12">
        <v>2014</v>
      </c>
      <c r="B12" s="429">
        <f t="shared" si="0"/>
        <v>0.93244614864102859</v>
      </c>
      <c r="C12" s="430"/>
      <c r="D12" s="429">
        <f t="shared" si="1"/>
        <v>1.1026277207623774</v>
      </c>
      <c r="E12" s="430"/>
      <c r="F12" s="429">
        <f t="shared" si="2"/>
        <v>0.93165670463516403</v>
      </c>
      <c r="G12" s="430"/>
      <c r="H12" s="429">
        <f t="shared" si="3"/>
        <v>6.2419718011877956E-2</v>
      </c>
      <c r="I12" s="430"/>
      <c r="J12" s="429">
        <f t="shared" si="4"/>
        <v>6.6998624816768174E-2</v>
      </c>
      <c r="K12" s="430"/>
      <c r="L12" s="401">
        <f t="shared" si="5"/>
        <v>7.3874540975926731E-2</v>
      </c>
      <c r="M12" s="430"/>
      <c r="O12" s="102"/>
      <c r="P12" s="104">
        <v>88.67</v>
      </c>
      <c r="Q12" s="105">
        <v>82.68</v>
      </c>
      <c r="R12" s="104">
        <v>97.77</v>
      </c>
      <c r="S12" s="106">
        <v>82.61</v>
      </c>
      <c r="T12" s="106">
        <v>1323.46</v>
      </c>
      <c r="U12" s="106">
        <v>1323.46</v>
      </c>
    </row>
    <row r="13" spans="1:21" x14ac:dyDescent="0.25">
      <c r="A13">
        <v>2013</v>
      </c>
      <c r="B13" s="415">
        <f t="shared" si="0"/>
        <v>0.23636363636363636</v>
      </c>
      <c r="C13" s="416"/>
      <c r="D13" s="415">
        <f t="shared" si="1"/>
        <v>0.17419999999999999</v>
      </c>
      <c r="E13" s="416"/>
      <c r="F13" s="415">
        <f t="shared" si="2"/>
        <v>0.23358181818181817</v>
      </c>
      <c r="G13" s="416"/>
      <c r="H13" s="415">
        <f t="shared" si="3"/>
        <v>9.806645649336275E-2</v>
      </c>
      <c r="I13" s="416"/>
      <c r="J13" s="415">
        <f t="shared" si="4"/>
        <v>0.41983771364014566</v>
      </c>
      <c r="K13" s="416"/>
      <c r="L13" s="428">
        <f t="shared" si="5"/>
        <v>7.3135729716113373E-2</v>
      </c>
      <c r="M13" s="416"/>
      <c r="O13" s="102"/>
      <c r="P13" s="107">
        <v>550</v>
      </c>
      <c r="Q13" s="105">
        <v>130</v>
      </c>
      <c r="R13" s="108">
        <v>95.81</v>
      </c>
      <c r="S13" s="106">
        <v>128.47</v>
      </c>
      <c r="T13" s="106">
        <v>1310.03</v>
      </c>
      <c r="U13" s="106">
        <v>1310.03</v>
      </c>
    </row>
    <row r="14" spans="1:21" x14ac:dyDescent="0.25">
      <c r="D14" t="s">
        <v>110</v>
      </c>
      <c r="O14" s="102"/>
    </row>
    <row r="15" spans="1:21" x14ac:dyDescent="0.25">
      <c r="O15" s="102"/>
    </row>
    <row r="16" spans="1:21" ht="18.75" x14ac:dyDescent="0.3">
      <c r="A16" s="417" t="s">
        <v>111</v>
      </c>
      <c r="B16" s="418"/>
      <c r="O16" s="102"/>
    </row>
    <row r="17" spans="1:18" x14ac:dyDescent="0.25">
      <c r="O17" s="102"/>
    </row>
    <row r="18" spans="1:18" x14ac:dyDescent="0.25">
      <c r="B18" s="109" t="s">
        <v>6</v>
      </c>
      <c r="C18" s="110"/>
      <c r="D18" s="110"/>
      <c r="E18" s="110" t="s">
        <v>7</v>
      </c>
      <c r="F18" s="110"/>
      <c r="G18" s="110"/>
      <c r="H18" s="111"/>
      <c r="O18" s="102"/>
      <c r="P18" t="s">
        <v>112</v>
      </c>
      <c r="Q18" t="s">
        <v>113</v>
      </c>
      <c r="R18" t="s">
        <v>114</v>
      </c>
    </row>
    <row r="19" spans="1:18" x14ac:dyDescent="0.25">
      <c r="A19">
        <v>2022</v>
      </c>
      <c r="B19" s="112"/>
      <c r="O19" s="102"/>
    </row>
    <row r="20" spans="1:18" x14ac:dyDescent="0.25">
      <c r="A20">
        <v>2021</v>
      </c>
      <c r="B20" s="113">
        <f t="shared" ref="B20:B28" si="6">P20/Q20</f>
        <v>1.8581959751544805</v>
      </c>
      <c r="E20" s="419" t="s">
        <v>115</v>
      </c>
      <c r="F20" s="420"/>
      <c r="G20" s="421"/>
      <c r="O20" s="102"/>
      <c r="P20" s="114">
        <v>20800.59</v>
      </c>
      <c r="Q20" s="114">
        <v>11193.97</v>
      </c>
      <c r="R20" s="114">
        <v>0</v>
      </c>
    </row>
    <row r="21" spans="1:18" x14ac:dyDescent="0.25">
      <c r="A21">
        <v>2020</v>
      </c>
      <c r="B21" s="113">
        <f t="shared" si="6"/>
        <v>2.1658646373902251</v>
      </c>
      <c r="E21" s="422"/>
      <c r="F21" s="399"/>
      <c r="G21" s="423"/>
      <c r="O21" s="102"/>
      <c r="P21" s="114">
        <v>18255.25</v>
      </c>
      <c r="Q21" s="114">
        <v>8428.6200000000008</v>
      </c>
      <c r="R21" s="114">
        <v>0</v>
      </c>
    </row>
    <row r="22" spans="1:18" x14ac:dyDescent="0.25">
      <c r="A22">
        <v>2019</v>
      </c>
      <c r="B22" s="113">
        <f t="shared" si="6"/>
        <v>2.8090107769870691</v>
      </c>
      <c r="E22" s="424"/>
      <c r="F22" s="425"/>
      <c r="G22" s="426"/>
      <c r="O22" s="102"/>
      <c r="P22" s="114">
        <v>17004.740000000002</v>
      </c>
      <c r="Q22" s="114">
        <v>6053.64</v>
      </c>
      <c r="R22" s="114">
        <v>0</v>
      </c>
    </row>
    <row r="23" spans="1:18" x14ac:dyDescent="0.25">
      <c r="A23">
        <v>2018</v>
      </c>
      <c r="B23" s="113">
        <f t="shared" si="6"/>
        <v>254.88070175438594</v>
      </c>
      <c r="O23" s="102"/>
      <c r="P23" s="114">
        <v>1452.82</v>
      </c>
      <c r="Q23" s="114">
        <v>5.7</v>
      </c>
      <c r="R23" s="114">
        <v>0</v>
      </c>
    </row>
    <row r="24" spans="1:18" x14ac:dyDescent="0.25">
      <c r="A24">
        <v>2017</v>
      </c>
      <c r="B24" s="113">
        <f t="shared" si="6"/>
        <v>1.2680148105952722</v>
      </c>
      <c r="O24" s="102"/>
      <c r="P24" s="114">
        <v>89.04</v>
      </c>
      <c r="Q24" s="114">
        <v>70.22</v>
      </c>
      <c r="R24" s="114">
        <v>0</v>
      </c>
    </row>
    <row r="25" spans="1:18" x14ac:dyDescent="0.25">
      <c r="A25">
        <v>2016</v>
      </c>
      <c r="B25" s="113">
        <f t="shared" si="6"/>
        <v>5.8731778425655969</v>
      </c>
      <c r="O25" s="102"/>
      <c r="P25" s="114">
        <v>80.58</v>
      </c>
      <c r="Q25" s="114">
        <v>13.72</v>
      </c>
      <c r="R25" s="114">
        <v>0</v>
      </c>
    </row>
    <row r="26" spans="1:18" x14ac:dyDescent="0.25">
      <c r="A26">
        <v>2015</v>
      </c>
      <c r="B26" s="113">
        <f t="shared" si="6"/>
        <v>2.6568682871678915</v>
      </c>
      <c r="O26" s="102"/>
      <c r="P26" s="114">
        <v>47</v>
      </c>
      <c r="Q26" s="114">
        <v>17.690000000000001</v>
      </c>
      <c r="R26" s="114">
        <v>0</v>
      </c>
    </row>
    <row r="27" spans="1:18" x14ac:dyDescent="0.25">
      <c r="A27">
        <v>2014</v>
      </c>
      <c r="B27" s="113">
        <f t="shared" si="6"/>
        <v>15.015151515151514</v>
      </c>
      <c r="O27" s="102"/>
      <c r="P27" s="114">
        <v>19.82</v>
      </c>
      <c r="Q27" s="114">
        <v>1.32</v>
      </c>
      <c r="R27" s="114">
        <v>0</v>
      </c>
    </row>
    <row r="28" spans="1:18" x14ac:dyDescent="0.25">
      <c r="A28">
        <v>2013</v>
      </c>
      <c r="B28" s="115">
        <f t="shared" si="6"/>
        <v>0.88083894493093084</v>
      </c>
      <c r="O28" s="102"/>
      <c r="P28" s="114">
        <v>661.88</v>
      </c>
      <c r="Q28" s="114">
        <v>751.42</v>
      </c>
      <c r="R28" s="114">
        <v>0</v>
      </c>
    </row>
    <row r="29" spans="1:18" x14ac:dyDescent="0.25">
      <c r="O29" s="102"/>
    </row>
    <row r="30" spans="1:18" x14ac:dyDescent="0.25">
      <c r="O30" s="102"/>
      <c r="P30" t="s">
        <v>116</v>
      </c>
    </row>
    <row r="31" spans="1:18" x14ac:dyDescent="0.25">
      <c r="O31" s="102"/>
    </row>
    <row r="32" spans="1:18" ht="18.75" x14ac:dyDescent="0.3">
      <c r="A32" s="417" t="s">
        <v>117</v>
      </c>
      <c r="B32" s="418"/>
      <c r="O32" s="102"/>
    </row>
    <row r="33" spans="1:21" x14ac:dyDescent="0.25">
      <c r="O33" s="102"/>
    </row>
    <row r="34" spans="1:21" x14ac:dyDescent="0.25">
      <c r="B34" s="116" t="s">
        <v>77</v>
      </c>
      <c r="D34" s="116" t="s">
        <v>118</v>
      </c>
      <c r="F34" s="116" t="s">
        <v>119</v>
      </c>
      <c r="H34" s="116" t="s">
        <v>41</v>
      </c>
      <c r="J34" s="116" t="s">
        <v>120</v>
      </c>
      <c r="O34" s="102"/>
      <c r="P34" t="s">
        <v>40</v>
      </c>
      <c r="Q34" t="s">
        <v>121</v>
      </c>
      <c r="R34" t="s">
        <v>122</v>
      </c>
      <c r="S34" t="s">
        <v>123</v>
      </c>
      <c r="T34" t="s">
        <v>124</v>
      </c>
      <c r="U34" s="103" t="s">
        <v>37</v>
      </c>
    </row>
    <row r="35" spans="1:21" x14ac:dyDescent="0.25">
      <c r="A35">
        <v>2022</v>
      </c>
      <c r="B35" s="117">
        <f>P35/Q35</f>
        <v>1.5987645533266075</v>
      </c>
      <c r="C35" s="118"/>
      <c r="D35" s="117">
        <f t="shared" ref="D35:D44" si="7">R35/P35</f>
        <v>8.1303416983484187</v>
      </c>
      <c r="E35" s="118"/>
      <c r="F35" s="117">
        <f t="shared" ref="F35:F44" si="8">S35/T35</f>
        <v>0.78920035751512696</v>
      </c>
      <c r="G35" s="118"/>
      <c r="H35" s="117">
        <f t="shared" ref="H35:H44" si="9">Q35/P35</f>
        <v>0.62548296928354064</v>
      </c>
      <c r="I35" s="118"/>
      <c r="J35" s="119">
        <f t="shared" ref="J35:J44" si="10">U35/R35</f>
        <v>0.21079964248487298</v>
      </c>
      <c r="K35" s="118"/>
      <c r="L35" s="120"/>
      <c r="O35" s="102"/>
      <c r="P35" s="105">
        <v>2582.98</v>
      </c>
      <c r="Q35" s="104">
        <v>1615.61</v>
      </c>
      <c r="R35" s="121">
        <v>21000.51</v>
      </c>
      <c r="S35" s="105">
        <v>16573.61</v>
      </c>
      <c r="T35" s="106">
        <v>21000.510000000002</v>
      </c>
      <c r="U35" s="106">
        <v>4426.8999999999996</v>
      </c>
    </row>
    <row r="36" spans="1:21" x14ac:dyDescent="0.25">
      <c r="A36">
        <v>2021</v>
      </c>
      <c r="B36" s="122">
        <f>P36/Q36</f>
        <v>1.2742001693306308</v>
      </c>
      <c r="D36" s="122">
        <f t="shared" si="7"/>
        <v>10.282097876753015</v>
      </c>
      <c r="F36" s="122">
        <f t="shared" si="8"/>
        <v>0.81294963676570442</v>
      </c>
      <c r="H36" s="122">
        <f t="shared" si="9"/>
        <v>0.78480604858601211</v>
      </c>
      <c r="J36" s="113">
        <f t="shared" si="10"/>
        <v>0.18705036323429552</v>
      </c>
      <c r="L36" s="102"/>
      <c r="O36" s="102"/>
      <c r="P36" s="105">
        <v>1986.58</v>
      </c>
      <c r="Q36" s="104">
        <v>1559.08</v>
      </c>
      <c r="R36" s="121">
        <v>20426.210000000003</v>
      </c>
      <c r="S36" s="105">
        <v>16605.48</v>
      </c>
      <c r="T36" s="106">
        <v>20426.21</v>
      </c>
      <c r="U36" s="106">
        <v>3820.73</v>
      </c>
    </row>
    <row r="37" spans="1:21" x14ac:dyDescent="0.25">
      <c r="A37">
        <v>2020</v>
      </c>
      <c r="B37" s="122">
        <f>P37/Q37</f>
        <v>1.1891405825366883</v>
      </c>
      <c r="D37" s="122">
        <f t="shared" si="7"/>
        <v>12.267148839491567</v>
      </c>
      <c r="F37" s="122">
        <f t="shared" si="8"/>
        <v>0.80231134753172062</v>
      </c>
      <c r="H37" s="122">
        <f t="shared" si="9"/>
        <v>0.84094346344381632</v>
      </c>
      <c r="J37" s="113">
        <f t="shared" si="10"/>
        <v>0.19768865246827938</v>
      </c>
      <c r="L37" s="102"/>
      <c r="O37" s="102"/>
      <c r="P37" s="105">
        <v>1487.71</v>
      </c>
      <c r="Q37" s="104">
        <v>1251.08</v>
      </c>
      <c r="R37" s="121">
        <v>18249.96</v>
      </c>
      <c r="S37" s="105">
        <v>14642.15</v>
      </c>
      <c r="T37" s="106">
        <v>18249.96</v>
      </c>
      <c r="U37" s="106">
        <v>3607.81</v>
      </c>
    </row>
    <row r="38" spans="1:21" x14ac:dyDescent="0.25">
      <c r="A38">
        <v>2019</v>
      </c>
      <c r="B38" s="122">
        <f>P38/Q38</f>
        <v>1.4546190893169877</v>
      </c>
      <c r="D38" s="122">
        <f t="shared" si="7"/>
        <v>8.3082456694809377</v>
      </c>
      <c r="F38" s="122">
        <f t="shared" si="8"/>
        <v>0.78682010465083974</v>
      </c>
      <c r="H38" s="122">
        <f t="shared" si="9"/>
        <v>0.68746519782683946</v>
      </c>
      <c r="J38" s="113">
        <f t="shared" si="10"/>
        <v>0.21317989534916021</v>
      </c>
      <c r="L38" s="102"/>
      <c r="O38" s="102"/>
      <c r="P38" s="105">
        <v>1993.41</v>
      </c>
      <c r="Q38" s="104">
        <v>1370.4</v>
      </c>
      <c r="R38" s="121">
        <v>16561.739999999998</v>
      </c>
      <c r="S38" s="105">
        <v>13031.11</v>
      </c>
      <c r="T38" s="106">
        <v>16561.740000000002</v>
      </c>
      <c r="U38" s="106">
        <v>3530.63</v>
      </c>
    </row>
    <row r="39" spans="1:21" x14ac:dyDescent="0.25">
      <c r="A39">
        <v>2018</v>
      </c>
      <c r="B39" s="122">
        <f>P39/Q39</f>
        <v>49.770297029702974</v>
      </c>
      <c r="D39" s="122">
        <f t="shared" si="7"/>
        <v>5.899220179836079</v>
      </c>
      <c r="F39" s="122">
        <f t="shared" si="8"/>
        <v>0</v>
      </c>
      <c r="H39" s="122">
        <f t="shared" si="9"/>
        <v>2.0092305243892734E-2</v>
      </c>
      <c r="J39" s="113">
        <f t="shared" si="10"/>
        <v>1</v>
      </c>
      <c r="L39" s="102"/>
      <c r="O39" s="102"/>
      <c r="P39" s="105">
        <v>251.34</v>
      </c>
      <c r="Q39" s="104">
        <v>5.05</v>
      </c>
      <c r="R39" s="121">
        <v>1482.71</v>
      </c>
      <c r="S39" s="105">
        <v>0</v>
      </c>
      <c r="T39" s="106">
        <v>1482.71</v>
      </c>
      <c r="U39" s="106">
        <v>1482.71</v>
      </c>
    </row>
    <row r="40" spans="1:21" x14ac:dyDescent="0.25">
      <c r="A40">
        <v>2017</v>
      </c>
      <c r="B40" s="122" t="s">
        <v>125</v>
      </c>
      <c r="D40" s="122">
        <f t="shared" si="7"/>
        <v>9.8832121444061745</v>
      </c>
      <c r="F40" s="122">
        <f t="shared" si="8"/>
        <v>3.2268681953416929E-2</v>
      </c>
      <c r="H40" s="122">
        <f t="shared" si="9"/>
        <v>0</v>
      </c>
      <c r="J40" s="113">
        <f t="shared" si="10"/>
        <v>0.96773131804658308</v>
      </c>
      <c r="L40" s="102"/>
      <c r="O40" s="102"/>
      <c r="P40" s="105">
        <v>156.78</v>
      </c>
      <c r="Q40" s="104">
        <v>0</v>
      </c>
      <c r="R40" s="121">
        <v>1549.49</v>
      </c>
      <c r="S40" s="105">
        <v>50</v>
      </c>
      <c r="T40" s="106">
        <v>1549.49</v>
      </c>
      <c r="U40" s="106">
        <v>1499.49</v>
      </c>
    </row>
    <row r="41" spans="1:21" x14ac:dyDescent="0.25">
      <c r="A41">
        <v>2016</v>
      </c>
      <c r="B41" s="122">
        <f>P41/Q41</f>
        <v>30.988976377952756</v>
      </c>
      <c r="D41" s="122">
        <f t="shared" si="7"/>
        <v>7.7542941355828834</v>
      </c>
      <c r="F41" s="122">
        <f t="shared" si="8"/>
        <v>3.2767761765264865E-2</v>
      </c>
      <c r="H41" s="122">
        <f t="shared" si="9"/>
        <v>3.2269539587356434E-2</v>
      </c>
      <c r="J41" s="113">
        <f t="shared" si="10"/>
        <v>0.96723223823473514</v>
      </c>
      <c r="L41" s="102"/>
      <c r="O41" s="102"/>
      <c r="P41" s="105">
        <v>196.78</v>
      </c>
      <c r="Q41" s="104">
        <v>6.35</v>
      </c>
      <c r="R41" s="121">
        <v>1525.8899999999999</v>
      </c>
      <c r="S41" s="105">
        <v>50</v>
      </c>
      <c r="T41" s="106">
        <v>1525.8899999999999</v>
      </c>
      <c r="U41" s="106">
        <v>1475.8899999999999</v>
      </c>
    </row>
    <row r="42" spans="1:21" x14ac:dyDescent="0.25">
      <c r="A42">
        <v>2015</v>
      </c>
      <c r="B42" s="122">
        <f>P42/Q42</f>
        <v>24.006818181818183</v>
      </c>
      <c r="D42" s="122">
        <f t="shared" si="7"/>
        <v>13.727823534980592</v>
      </c>
      <c r="F42" s="122">
        <f t="shared" si="8"/>
        <v>3.4481094016150945E-2</v>
      </c>
      <c r="H42" s="122">
        <f t="shared" si="9"/>
        <v>4.1654832907317994E-2</v>
      </c>
      <c r="J42" s="113">
        <f t="shared" si="10"/>
        <v>0.96551890598384893</v>
      </c>
      <c r="L42" s="102"/>
      <c r="O42" s="102"/>
      <c r="P42" s="105">
        <v>105.63000000000001</v>
      </c>
      <c r="Q42" s="104">
        <v>4.4000000000000004</v>
      </c>
      <c r="R42" s="121">
        <v>1450.0700000000002</v>
      </c>
      <c r="S42" s="105">
        <v>50</v>
      </c>
      <c r="T42" s="106">
        <v>1450.07</v>
      </c>
      <c r="U42" s="106">
        <v>1400.07</v>
      </c>
    </row>
    <row r="43" spans="1:21" x14ac:dyDescent="0.25">
      <c r="A43">
        <v>2014</v>
      </c>
      <c r="B43" s="122" t="s">
        <v>125</v>
      </c>
      <c r="D43" s="122">
        <f t="shared" si="7"/>
        <v>16.020578622442805</v>
      </c>
      <c r="F43" s="122">
        <f t="shared" si="8"/>
        <v>0</v>
      </c>
      <c r="H43" s="122">
        <f t="shared" si="9"/>
        <v>0</v>
      </c>
      <c r="J43" s="113">
        <f t="shared" si="10"/>
        <v>1</v>
      </c>
      <c r="L43" s="102"/>
      <c r="O43" s="102"/>
      <c r="P43" s="105">
        <v>82.61</v>
      </c>
      <c r="Q43" s="104">
        <v>0</v>
      </c>
      <c r="R43" s="121">
        <v>1323.46</v>
      </c>
      <c r="S43" s="105">
        <v>0</v>
      </c>
      <c r="T43" s="106">
        <v>1323.46</v>
      </c>
      <c r="U43" s="106">
        <v>1323.46</v>
      </c>
    </row>
    <row r="44" spans="1:21" x14ac:dyDescent="0.25">
      <c r="A44">
        <v>2013</v>
      </c>
      <c r="B44" s="123">
        <f>P44/Q44</f>
        <v>5.9504400185270958</v>
      </c>
      <c r="C44" s="124"/>
      <c r="D44" s="123">
        <f t="shared" si="7"/>
        <v>10.197166653693467</v>
      </c>
      <c r="E44" s="124"/>
      <c r="F44" s="123">
        <f t="shared" si="8"/>
        <v>0</v>
      </c>
      <c r="G44" s="124"/>
      <c r="H44" s="123">
        <f t="shared" si="9"/>
        <v>0.16805479878570873</v>
      </c>
      <c r="I44" s="124"/>
      <c r="J44" s="115">
        <f t="shared" si="10"/>
        <v>1.0000000000000002</v>
      </c>
      <c r="K44" s="124"/>
      <c r="L44" s="125"/>
      <c r="O44" s="102"/>
      <c r="P44" s="105">
        <v>128.47</v>
      </c>
      <c r="Q44" s="104">
        <v>21.59</v>
      </c>
      <c r="R44" s="121">
        <v>1310.0299999999997</v>
      </c>
      <c r="S44" s="105">
        <v>0</v>
      </c>
      <c r="T44" s="106">
        <v>1310.03</v>
      </c>
      <c r="U44" s="106">
        <v>1310.03</v>
      </c>
    </row>
    <row r="45" spans="1:21" x14ac:dyDescent="0.25">
      <c r="O45" s="102"/>
    </row>
    <row r="46" spans="1:21" ht="18.75" x14ac:dyDescent="0.3">
      <c r="A46" s="417" t="s">
        <v>126</v>
      </c>
      <c r="B46" s="418"/>
      <c r="O46" s="102"/>
    </row>
    <row r="47" spans="1:21" x14ac:dyDescent="0.25">
      <c r="B47" s="126" t="s">
        <v>127</v>
      </c>
      <c r="C47" s="4"/>
      <c r="D47" s="116" t="s">
        <v>128</v>
      </c>
      <c r="E47" s="4"/>
      <c r="F47" s="116" t="s">
        <v>129</v>
      </c>
      <c r="G47" s="4"/>
      <c r="H47" s="116" t="s">
        <v>130</v>
      </c>
      <c r="I47" s="4"/>
      <c r="J47" s="116" t="s">
        <v>131</v>
      </c>
      <c r="K47" s="4"/>
      <c r="L47" s="116" t="s">
        <v>132</v>
      </c>
      <c r="O47" s="102"/>
      <c r="P47" t="s">
        <v>133</v>
      </c>
      <c r="R47" s="103" t="s">
        <v>134</v>
      </c>
      <c r="S47" s="103" t="s">
        <v>37</v>
      </c>
      <c r="T47" t="s">
        <v>135</v>
      </c>
    </row>
    <row r="48" spans="1:21" x14ac:dyDescent="0.25">
      <c r="A48">
        <v>2022</v>
      </c>
      <c r="B48" s="127">
        <v>19.638566912539517</v>
      </c>
      <c r="D48" s="127">
        <v>14.542812684444922</v>
      </c>
      <c r="F48" s="128">
        <f t="shared" ref="F48:F57" si="11">P48/R48</f>
        <v>1.1945392491467578E-2</v>
      </c>
      <c r="H48" s="117">
        <f t="shared" ref="H48:H57" si="12">B48/P48</f>
        <v>5.611019117868433</v>
      </c>
      <c r="J48" s="129">
        <v>0.35644148736384612</v>
      </c>
      <c r="L48" s="130">
        <f t="shared" ref="L48:L57" si="13">(S48*10000000)/T48</f>
        <v>116.85387236506779</v>
      </c>
      <c r="O48" s="102"/>
      <c r="P48" s="131">
        <v>3.5</v>
      </c>
      <c r="R48" s="114">
        <v>293</v>
      </c>
      <c r="S48" s="106">
        <v>4426.8999999999996</v>
      </c>
      <c r="T48" s="114">
        <v>378840676</v>
      </c>
    </row>
    <row r="49" spans="1:20" x14ac:dyDescent="0.25">
      <c r="A49">
        <v>2021</v>
      </c>
      <c r="B49" s="132">
        <v>9.0438225976768738</v>
      </c>
      <c r="D49" s="132">
        <v>31.164919142973908</v>
      </c>
      <c r="F49" s="133">
        <f t="shared" si="11"/>
        <v>1.0643959552953698E-2</v>
      </c>
      <c r="H49" s="122">
        <f t="shared" si="12"/>
        <v>3.0146075325589581</v>
      </c>
      <c r="J49" s="134">
        <v>0.33177651935314378</v>
      </c>
      <c r="L49" s="135">
        <f t="shared" si="13"/>
        <v>100.8532146109886</v>
      </c>
      <c r="O49" s="102"/>
      <c r="P49" s="136">
        <v>3</v>
      </c>
      <c r="R49" s="137">
        <v>281.85000000000002</v>
      </c>
      <c r="S49" s="106">
        <v>3820.73</v>
      </c>
      <c r="T49" s="114">
        <v>378840676</v>
      </c>
    </row>
    <row r="50" spans="1:20" x14ac:dyDescent="0.25">
      <c r="A50">
        <v>2020</v>
      </c>
      <c r="B50" s="132">
        <v>3.9333862014274392</v>
      </c>
      <c r="D50" s="132">
        <v>18.864153225806451</v>
      </c>
      <c r="F50" s="133">
        <f t="shared" si="11"/>
        <v>3.0323450134770887E-2</v>
      </c>
      <c r="H50" s="122">
        <f t="shared" si="12"/>
        <v>1.7481716450788618</v>
      </c>
      <c r="J50" s="134">
        <v>0.57211021505376336</v>
      </c>
      <c r="L50" s="135">
        <f t="shared" si="13"/>
        <v>95.358704020920058</v>
      </c>
      <c r="N50" s="138"/>
      <c r="O50" s="102"/>
      <c r="P50" s="136">
        <v>2.25</v>
      </c>
      <c r="R50" s="137">
        <v>74.2</v>
      </c>
      <c r="S50" s="106">
        <v>3607.81</v>
      </c>
      <c r="T50" s="114">
        <v>378340922</v>
      </c>
    </row>
    <row r="51" spans="1:20" x14ac:dyDescent="0.25">
      <c r="A51">
        <v>2019</v>
      </c>
      <c r="B51" s="132">
        <v>14.130012531328319</v>
      </c>
      <c r="D51" s="132">
        <v>14.400553399995568</v>
      </c>
      <c r="F51" s="133">
        <f t="shared" si="11"/>
        <v>1.1633296255098256E-2</v>
      </c>
      <c r="H51" s="122">
        <f t="shared" si="12"/>
        <v>5.6294870642742314</v>
      </c>
      <c r="J51" s="134">
        <v>0.35385672793384032</v>
      </c>
      <c r="L51" s="135">
        <f t="shared" si="13"/>
        <v>110.6076378483201</v>
      </c>
      <c r="N51" s="139"/>
      <c r="O51" s="102"/>
      <c r="P51" s="136">
        <v>2.5099999999999998</v>
      </c>
      <c r="R51" s="137">
        <v>215.76</v>
      </c>
      <c r="S51" s="106">
        <v>3530.63</v>
      </c>
      <c r="T51" s="114">
        <v>319203092</v>
      </c>
    </row>
    <row r="52" spans="1:20" x14ac:dyDescent="0.25">
      <c r="A52">
        <v>2018</v>
      </c>
      <c r="B52" s="132">
        <v>6.7300940438871475</v>
      </c>
      <c r="D52" s="132">
        <v>49.734817644044902</v>
      </c>
      <c r="F52" s="133">
        <f t="shared" si="11"/>
        <v>7.0720162290093536E-3</v>
      </c>
      <c r="H52" s="122">
        <f t="shared" si="12"/>
        <v>2.681312368082529</v>
      </c>
      <c r="J52" s="134">
        <v>0.7429316689179748</v>
      </c>
      <c r="L52" s="135">
        <f t="shared" si="13"/>
        <v>46.482993524470793</v>
      </c>
      <c r="O52" s="102"/>
      <c r="P52" s="136">
        <v>2.5099999999999998</v>
      </c>
      <c r="R52" s="137">
        <v>354.92</v>
      </c>
      <c r="S52" s="106">
        <v>1482.71</v>
      </c>
      <c r="T52" s="114">
        <v>318979026</v>
      </c>
    </row>
    <row r="53" spans="1:20" x14ac:dyDescent="0.25">
      <c r="A53">
        <v>2017</v>
      </c>
      <c r="B53" s="132">
        <v>4.9317395407360811</v>
      </c>
      <c r="D53" s="132">
        <v>37.461426840158182</v>
      </c>
      <c r="F53" s="133">
        <f t="shared" si="11"/>
        <v>1.1340996168582376E-2</v>
      </c>
      <c r="H53" s="122">
        <f t="shared" si="12"/>
        <v>2.221504297628865</v>
      </c>
      <c r="J53" s="134">
        <v>0.91248883786197221</v>
      </c>
      <c r="L53" s="135">
        <f t="shared" si="13"/>
        <v>47.167390869979876</v>
      </c>
      <c r="O53" s="102"/>
      <c r="P53" s="136">
        <v>2.2200000000000002</v>
      </c>
      <c r="R53" s="137">
        <v>195.75</v>
      </c>
      <c r="S53" s="106">
        <v>1499.49</v>
      </c>
      <c r="T53" s="114">
        <v>317908193</v>
      </c>
    </row>
    <row r="54" spans="1:20" x14ac:dyDescent="0.25">
      <c r="A54">
        <v>2016</v>
      </c>
      <c r="B54" s="132">
        <v>5.4338072669826225</v>
      </c>
      <c r="D54" s="132">
        <v>17.529145830910572</v>
      </c>
      <c r="F54" s="133">
        <f t="shared" si="11"/>
        <v>2.0806499554146436E-2</v>
      </c>
      <c r="H54" s="122">
        <f t="shared" si="12"/>
        <v>2.5875272699917251</v>
      </c>
      <c r="J54" s="134">
        <v>0.78224212117688108</v>
      </c>
      <c r="L54" s="135">
        <f t="shared" si="13"/>
        <v>46.626166464098887</v>
      </c>
      <c r="O54" s="102"/>
      <c r="P54" s="136">
        <v>2.1</v>
      </c>
      <c r="R54" s="137">
        <v>100.93</v>
      </c>
      <c r="S54" s="106">
        <v>1475.8899999999999</v>
      </c>
      <c r="T54" s="114">
        <v>316536853</v>
      </c>
    </row>
    <row r="55" spans="1:20" x14ac:dyDescent="0.25">
      <c r="A55">
        <v>2015</v>
      </c>
      <c r="B55" s="132">
        <v>3.1663442940038684</v>
      </c>
      <c r="D55" s="132">
        <v>25.988961514966405</v>
      </c>
      <c r="F55" s="133">
        <f t="shared" si="11"/>
        <v>1.7086123297160007E-2</v>
      </c>
      <c r="H55" s="122">
        <f t="shared" si="12"/>
        <v>2.1394218202728843</v>
      </c>
      <c r="J55" s="134">
        <v>0.94766849928731423</v>
      </c>
      <c r="L55" s="135">
        <f t="shared" si="13"/>
        <v>45.12949047084944</v>
      </c>
      <c r="O55" s="102"/>
      <c r="P55" s="140">
        <v>1.48</v>
      </c>
      <c r="R55" s="137">
        <v>86.62</v>
      </c>
      <c r="S55" s="106">
        <v>1400.07</v>
      </c>
      <c r="T55" s="114">
        <v>310233948</v>
      </c>
    </row>
    <row r="56" spans="1:20" x14ac:dyDescent="0.25">
      <c r="A56">
        <v>2014</v>
      </c>
      <c r="B56" s="132">
        <v>3.3008102633355838</v>
      </c>
      <c r="D56" s="132">
        <v>10.930649483481641</v>
      </c>
      <c r="F56" s="133">
        <f t="shared" si="11"/>
        <v>3.8967877830437078E-2</v>
      </c>
      <c r="H56" s="122">
        <f t="shared" si="12"/>
        <v>2.2302772049564754</v>
      </c>
      <c r="J56" s="134">
        <v>0.9088677508438171</v>
      </c>
      <c r="L56" s="135">
        <f t="shared" si="13"/>
        <v>44.681446817699111</v>
      </c>
      <c r="O56" s="102"/>
      <c r="P56" s="140">
        <v>1.48</v>
      </c>
      <c r="R56" s="137">
        <v>37.979999999999997</v>
      </c>
      <c r="S56" s="106">
        <v>1323.46</v>
      </c>
      <c r="T56" s="114">
        <v>296199003</v>
      </c>
    </row>
    <row r="57" spans="1:20" x14ac:dyDescent="0.25">
      <c r="A57">
        <v>2013</v>
      </c>
      <c r="B57" s="141">
        <v>3.2455962059620598</v>
      </c>
      <c r="C57" s="124"/>
      <c r="D57" s="141">
        <v>8.627074418119193</v>
      </c>
      <c r="E57" s="124"/>
      <c r="F57" s="142">
        <f t="shared" si="11"/>
        <v>5.0220563284696304E-2</v>
      </c>
      <c r="G57" s="124"/>
      <c r="H57" s="123">
        <f t="shared" si="12"/>
        <v>2.192970409433824</v>
      </c>
      <c r="I57" s="124"/>
      <c r="J57" s="143">
        <v>0.92453814841874538</v>
      </c>
      <c r="K57" s="124"/>
      <c r="L57" s="144">
        <f t="shared" si="13"/>
        <v>44.37321814065821</v>
      </c>
      <c r="O57" s="102"/>
      <c r="P57" s="136">
        <v>1.48</v>
      </c>
      <c r="R57" s="137">
        <v>29.47</v>
      </c>
      <c r="S57" s="106">
        <v>1310.03</v>
      </c>
      <c r="T57" s="114">
        <v>295229883</v>
      </c>
    </row>
    <row r="59" spans="1:20" ht="19.5" thickBot="1" x14ac:dyDescent="0.35">
      <c r="A59" s="417" t="s">
        <v>136</v>
      </c>
      <c r="B59" s="427"/>
    </row>
    <row r="60" spans="1:20" x14ac:dyDescent="0.25">
      <c r="B60" s="96" t="s">
        <v>137</v>
      </c>
      <c r="C60" s="400" t="s">
        <v>89</v>
      </c>
      <c r="D60" s="400"/>
      <c r="E60" s="413" t="s">
        <v>138</v>
      </c>
      <c r="F60" s="414"/>
      <c r="H60" s="145" t="s">
        <v>94</v>
      </c>
      <c r="O60" s="102"/>
      <c r="P60" t="s">
        <v>139</v>
      </c>
      <c r="Q60" t="s">
        <v>25</v>
      </c>
      <c r="R60" t="s">
        <v>140</v>
      </c>
    </row>
    <row r="61" spans="1:20" x14ac:dyDescent="0.25">
      <c r="B61" s="146">
        <v>0.63584019929547475</v>
      </c>
      <c r="C61" s="411">
        <f>Q61/P61</f>
        <v>0.17558196527874428</v>
      </c>
      <c r="D61" s="411"/>
      <c r="E61" s="412">
        <f>P61/R61</f>
        <v>5.2262892769206442</v>
      </c>
      <c r="F61" s="412"/>
      <c r="H61" s="147">
        <f>B61*C61*E61</f>
        <v>0.58347376267817208</v>
      </c>
      <c r="O61" s="102"/>
      <c r="P61" s="105">
        <v>23136.26</v>
      </c>
      <c r="Q61" s="104">
        <v>4062.31</v>
      </c>
      <c r="R61" s="106">
        <v>4426.8999999999996</v>
      </c>
    </row>
    <row r="62" spans="1:20" x14ac:dyDescent="0.25">
      <c r="B62" s="146">
        <v>0.58176099708033047</v>
      </c>
      <c r="C62" s="401">
        <f t="shared" ref="C62:C70" si="14">Q62/P62</f>
        <v>0.15374422801241922</v>
      </c>
      <c r="D62" s="401"/>
      <c r="E62" s="402">
        <f t="shared" ref="E62:E70" si="15">P62/R62</f>
        <v>5.8132137052343404</v>
      </c>
      <c r="F62" s="402"/>
      <c r="H62" s="147">
        <f t="shared" ref="H62:H70" si="16">B62*C62*E62</f>
        <v>0.51994775867438947</v>
      </c>
      <c r="O62" s="102"/>
      <c r="P62" s="105">
        <v>22210.720000000001</v>
      </c>
      <c r="Q62" s="104">
        <v>3414.77</v>
      </c>
      <c r="R62" s="106">
        <v>3820.73</v>
      </c>
    </row>
    <row r="63" spans="1:20" x14ac:dyDescent="0.25">
      <c r="B63" s="146">
        <v>0.56090682531962466</v>
      </c>
      <c r="C63" s="401">
        <f t="shared" si="14"/>
        <v>0.13706940523310526</v>
      </c>
      <c r="D63" s="401"/>
      <c r="E63" s="402">
        <f t="shared" si="15"/>
        <v>5.3634393163719825</v>
      </c>
      <c r="F63" s="402"/>
      <c r="H63" s="147">
        <f t="shared" si="16"/>
        <v>0.41235818959424136</v>
      </c>
      <c r="O63" s="102"/>
      <c r="P63" s="105">
        <v>19350.27</v>
      </c>
      <c r="Q63" s="104">
        <v>2652.33</v>
      </c>
      <c r="R63" s="106">
        <v>3607.81</v>
      </c>
    </row>
    <row r="64" spans="1:20" x14ac:dyDescent="0.25">
      <c r="B64" s="146">
        <v>0.67496800232956589</v>
      </c>
      <c r="C64" s="401">
        <f t="shared" si="14"/>
        <v>0.16596263826052068</v>
      </c>
      <c r="D64" s="401"/>
      <c r="E64" s="402">
        <f t="shared" si="15"/>
        <v>5.0402364450537149</v>
      </c>
      <c r="F64" s="402"/>
      <c r="H64" s="147">
        <f t="shared" si="16"/>
        <v>0.56460461730625977</v>
      </c>
      <c r="O64" s="102"/>
      <c r="P64" s="105">
        <v>17795.21</v>
      </c>
      <c r="Q64" s="104">
        <v>2953.34</v>
      </c>
      <c r="R64" s="106">
        <v>3530.63</v>
      </c>
    </row>
    <row r="65" spans="2:18" x14ac:dyDescent="0.25">
      <c r="B65" s="146">
        <v>0.96799537839399197</v>
      </c>
      <c r="C65" s="401">
        <f t="shared" si="14"/>
        <v>0.17296739166638908</v>
      </c>
      <c r="D65" s="401"/>
      <c r="E65" s="402">
        <f t="shared" si="15"/>
        <v>1.0124366868774068</v>
      </c>
      <c r="F65" s="402"/>
      <c r="H65" s="147">
        <f t="shared" si="16"/>
        <v>0.16951393057307226</v>
      </c>
      <c r="O65" s="102"/>
      <c r="P65" s="105">
        <v>1501.15</v>
      </c>
      <c r="Q65" s="104">
        <v>259.64999999999998</v>
      </c>
      <c r="R65" s="106">
        <v>1482.71</v>
      </c>
    </row>
    <row r="66" spans="2:18" x14ac:dyDescent="0.25">
      <c r="B66" s="146">
        <v>1.0973612374886259</v>
      </c>
      <c r="C66" s="401">
        <f t="shared" si="14"/>
        <v>9.0944390691042418E-2</v>
      </c>
      <c r="D66" s="401"/>
      <c r="E66" s="402">
        <f t="shared" si="15"/>
        <v>1.0476628720431613</v>
      </c>
      <c r="F66" s="402"/>
      <c r="H66" s="147">
        <f t="shared" si="16"/>
        <v>0.10455554888662144</v>
      </c>
      <c r="O66" s="102"/>
      <c r="P66" s="105">
        <v>1570.96</v>
      </c>
      <c r="Q66" s="104">
        <v>142.87</v>
      </c>
      <c r="R66" s="106">
        <v>1499.49</v>
      </c>
    </row>
    <row r="67" spans="2:18" x14ac:dyDescent="0.25">
      <c r="B67" s="146">
        <v>0.93079797549784782</v>
      </c>
      <c r="C67" s="401">
        <f t="shared" si="14"/>
        <v>0.13725248328247744</v>
      </c>
      <c r="D67" s="401"/>
      <c r="E67" s="402">
        <f t="shared" si="15"/>
        <v>1.0436414637947273</v>
      </c>
      <c r="F67" s="402"/>
      <c r="H67" s="147">
        <f t="shared" si="16"/>
        <v>0.13332971969455717</v>
      </c>
      <c r="O67" s="102"/>
      <c r="P67" s="105">
        <v>1540.3</v>
      </c>
      <c r="Q67" s="104">
        <v>211.41</v>
      </c>
      <c r="R67" s="106">
        <v>1475.8899999999999</v>
      </c>
    </row>
    <row r="68" spans="2:18" x14ac:dyDescent="0.25">
      <c r="B68" s="146">
        <v>0.96001090611651374</v>
      </c>
      <c r="C68" s="401">
        <f t="shared" si="14"/>
        <v>7.4893645985774082E-2</v>
      </c>
      <c r="D68" s="401"/>
      <c r="E68" s="402">
        <f t="shared" si="15"/>
        <v>1.0493403901233511</v>
      </c>
      <c r="F68" s="402"/>
      <c r="H68" s="147">
        <f t="shared" si="16"/>
        <v>7.5446227688615572E-2</v>
      </c>
      <c r="P68" s="148">
        <v>1469.15</v>
      </c>
      <c r="Q68" s="104">
        <v>110.03</v>
      </c>
      <c r="R68" s="106">
        <v>1400.07</v>
      </c>
    </row>
    <row r="69" spans="2:18" x14ac:dyDescent="0.25">
      <c r="B69" s="146">
        <v>0.93165670463516403</v>
      </c>
      <c r="C69" s="401">
        <f t="shared" si="14"/>
        <v>6.6918229500773557E-2</v>
      </c>
      <c r="D69" s="401"/>
      <c r="E69" s="402">
        <f t="shared" si="15"/>
        <v>1.0012013963398969</v>
      </c>
      <c r="F69" s="402"/>
      <c r="H69" s="147">
        <f t="shared" si="16"/>
        <v>6.2419718011877949E-2</v>
      </c>
      <c r="O69" s="102"/>
      <c r="P69" s="105">
        <v>1325.05</v>
      </c>
      <c r="Q69" s="104">
        <v>88.67</v>
      </c>
      <c r="R69" s="106">
        <v>1323.46</v>
      </c>
    </row>
    <row r="70" spans="2:18" ht="15.75" thickBot="1" x14ac:dyDescent="0.3">
      <c r="B70" s="146">
        <v>0.23358181818181817</v>
      </c>
      <c r="C70" s="401">
        <f t="shared" si="14"/>
        <v>0.26663822525597275</v>
      </c>
      <c r="D70" s="401"/>
      <c r="E70" s="402">
        <f t="shared" si="15"/>
        <v>1.574559361236002</v>
      </c>
      <c r="F70" s="402"/>
      <c r="H70" s="149">
        <f t="shared" si="16"/>
        <v>9.806645649336275E-2</v>
      </c>
      <c r="O70" s="102"/>
      <c r="P70" s="105">
        <v>2062.7199999999998</v>
      </c>
      <c r="Q70" s="107">
        <v>550</v>
      </c>
      <c r="R70" s="106">
        <v>1310.03</v>
      </c>
    </row>
    <row r="72" spans="2:18" ht="15.75" thickBot="1" x14ac:dyDescent="0.3"/>
    <row r="73" spans="2:18" ht="14.45" customHeight="1" x14ac:dyDescent="0.25">
      <c r="B73" s="403" t="s">
        <v>141</v>
      </c>
      <c r="C73" s="404"/>
      <c r="D73" s="404"/>
      <c r="E73" s="404"/>
      <c r="F73" s="404"/>
      <c r="G73" s="404"/>
      <c r="H73" s="404"/>
      <c r="I73" s="404"/>
      <c r="J73" s="404"/>
      <c r="K73" s="404"/>
      <c r="L73" s="404"/>
      <c r="M73" s="404"/>
      <c r="N73" s="405"/>
    </row>
    <row r="74" spans="2:18" x14ac:dyDescent="0.25">
      <c r="B74" s="406"/>
      <c r="C74" s="399"/>
      <c r="D74" s="399"/>
      <c r="E74" s="399"/>
      <c r="F74" s="399"/>
      <c r="G74" s="399"/>
      <c r="H74" s="399"/>
      <c r="I74" s="399"/>
      <c r="J74" s="399"/>
      <c r="K74" s="399"/>
      <c r="L74" s="399"/>
      <c r="M74" s="399"/>
      <c r="N74" s="407"/>
    </row>
    <row r="75" spans="2:18" x14ac:dyDescent="0.25">
      <c r="B75" s="406"/>
      <c r="C75" s="399"/>
      <c r="D75" s="399"/>
      <c r="E75" s="399"/>
      <c r="F75" s="399"/>
      <c r="G75" s="399"/>
      <c r="H75" s="399"/>
      <c r="I75" s="399"/>
      <c r="J75" s="399"/>
      <c r="K75" s="399"/>
      <c r="L75" s="399"/>
      <c r="M75" s="399"/>
      <c r="N75" s="407"/>
    </row>
    <row r="76" spans="2:18" x14ac:dyDescent="0.25">
      <c r="B76" s="406"/>
      <c r="C76" s="399"/>
      <c r="D76" s="399"/>
      <c r="E76" s="399"/>
      <c r="F76" s="399"/>
      <c r="G76" s="399"/>
      <c r="H76" s="399"/>
      <c r="I76" s="399"/>
      <c r="J76" s="399"/>
      <c r="K76" s="399"/>
      <c r="L76" s="399"/>
      <c r="M76" s="399"/>
      <c r="N76" s="407"/>
    </row>
    <row r="77" spans="2:18" ht="15.75" thickBot="1" x14ac:dyDescent="0.3">
      <c r="B77" s="408"/>
      <c r="C77" s="409"/>
      <c r="D77" s="409"/>
      <c r="E77" s="409"/>
      <c r="F77" s="409"/>
      <c r="G77" s="409"/>
      <c r="H77" s="409"/>
      <c r="I77" s="409"/>
      <c r="J77" s="409"/>
      <c r="K77" s="409"/>
      <c r="L77" s="409"/>
      <c r="M77" s="409"/>
      <c r="N77" s="410"/>
    </row>
    <row r="81" spans="2:2" x14ac:dyDescent="0.25">
      <c r="B81" s="4" t="s">
        <v>142</v>
      </c>
    </row>
    <row r="82" spans="2:2" x14ac:dyDescent="0.25">
      <c r="B82" t="s">
        <v>143</v>
      </c>
    </row>
    <row r="83" spans="2:2" x14ac:dyDescent="0.25">
      <c r="B83" t="s">
        <v>144</v>
      </c>
    </row>
    <row r="85" spans="2:2" x14ac:dyDescent="0.25">
      <c r="B85" t="s">
        <v>145</v>
      </c>
    </row>
  </sheetData>
  <mergeCells count="96">
    <mergeCell ref="A1:C1"/>
    <mergeCell ref="A2:B2"/>
    <mergeCell ref="B3:C3"/>
    <mergeCell ref="D3:E3"/>
    <mergeCell ref="F3:G3"/>
    <mergeCell ref="L5:M5"/>
    <mergeCell ref="J3:K3"/>
    <mergeCell ref="L3:M3"/>
    <mergeCell ref="B4:C4"/>
    <mergeCell ref="D4:E4"/>
    <mergeCell ref="F4:G4"/>
    <mergeCell ref="H4:I4"/>
    <mergeCell ref="J4:K4"/>
    <mergeCell ref="L4:M4"/>
    <mergeCell ref="H3:I3"/>
    <mergeCell ref="B5:C5"/>
    <mergeCell ref="D5:E5"/>
    <mergeCell ref="F5:G5"/>
    <mergeCell ref="H5:I5"/>
    <mergeCell ref="J5:K5"/>
    <mergeCell ref="L7:M7"/>
    <mergeCell ref="B6:C6"/>
    <mergeCell ref="D6:E6"/>
    <mergeCell ref="F6:G6"/>
    <mergeCell ref="H6:I6"/>
    <mergeCell ref="J6:K6"/>
    <mergeCell ref="L6:M6"/>
    <mergeCell ref="B7:C7"/>
    <mergeCell ref="D7:E7"/>
    <mergeCell ref="F7:G7"/>
    <mergeCell ref="H7:I7"/>
    <mergeCell ref="J7:K7"/>
    <mergeCell ref="L9:M9"/>
    <mergeCell ref="B8:C8"/>
    <mergeCell ref="D8:E8"/>
    <mergeCell ref="F8:G8"/>
    <mergeCell ref="H8:I8"/>
    <mergeCell ref="J8:K8"/>
    <mergeCell ref="L8:M8"/>
    <mergeCell ref="B9:C9"/>
    <mergeCell ref="D9:E9"/>
    <mergeCell ref="F9:G9"/>
    <mergeCell ref="H9:I9"/>
    <mergeCell ref="J9:K9"/>
    <mergeCell ref="L11:M11"/>
    <mergeCell ref="B10:C10"/>
    <mergeCell ref="D10:E10"/>
    <mergeCell ref="F10:G10"/>
    <mergeCell ref="H10:I10"/>
    <mergeCell ref="J10:K10"/>
    <mergeCell ref="L10:M10"/>
    <mergeCell ref="B11:C11"/>
    <mergeCell ref="D11:E11"/>
    <mergeCell ref="F11:G11"/>
    <mergeCell ref="H11:I11"/>
    <mergeCell ref="J11:K11"/>
    <mergeCell ref="H13:I13"/>
    <mergeCell ref="J13:K13"/>
    <mergeCell ref="L13:M13"/>
    <mergeCell ref="B12:C12"/>
    <mergeCell ref="D12:E12"/>
    <mergeCell ref="F12:G12"/>
    <mergeCell ref="H12:I12"/>
    <mergeCell ref="J12:K12"/>
    <mergeCell ref="L12:M12"/>
    <mergeCell ref="C60:D60"/>
    <mergeCell ref="E60:F60"/>
    <mergeCell ref="B13:C13"/>
    <mergeCell ref="D13:E13"/>
    <mergeCell ref="F13:G13"/>
    <mergeCell ref="A16:B16"/>
    <mergeCell ref="E20:G22"/>
    <mergeCell ref="A32:B32"/>
    <mergeCell ref="A46:B46"/>
    <mergeCell ref="A59:B59"/>
    <mergeCell ref="C61:D61"/>
    <mergeCell ref="E61:F61"/>
    <mergeCell ref="C62:D62"/>
    <mergeCell ref="E62:F62"/>
    <mergeCell ref="C63:D63"/>
    <mergeCell ref="E63:F63"/>
    <mergeCell ref="C64:D64"/>
    <mergeCell ref="E64:F64"/>
    <mergeCell ref="C65:D65"/>
    <mergeCell ref="E65:F65"/>
    <mergeCell ref="C66:D66"/>
    <mergeCell ref="E66:F66"/>
    <mergeCell ref="C70:D70"/>
    <mergeCell ref="E70:F70"/>
    <mergeCell ref="B73:N77"/>
    <mergeCell ref="C67:D67"/>
    <mergeCell ref="E67:F67"/>
    <mergeCell ref="C68:D68"/>
    <mergeCell ref="E68:F68"/>
    <mergeCell ref="C69:D69"/>
    <mergeCell ref="E69:F6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CD59C-C9ED-41B3-87F0-79698DD8B0AC}">
  <dimension ref="A1:W69"/>
  <sheetViews>
    <sheetView tabSelected="1" workbookViewId="0">
      <selection activeCell="P10" sqref="P10"/>
    </sheetView>
  </sheetViews>
  <sheetFormatPr defaultColWidth="8.85546875" defaultRowHeight="15" x14ac:dyDescent="0.25"/>
  <cols>
    <col min="1" max="1" width="19.85546875" style="154" customWidth="1"/>
    <col min="2" max="2" width="16.28515625" style="154" customWidth="1"/>
    <col min="3" max="6" width="12.140625" style="154" bestFit="1" customWidth="1"/>
    <col min="7" max="7" width="19.85546875" style="154" customWidth="1"/>
    <col min="8" max="8" width="12.140625" style="154" bestFit="1" customWidth="1"/>
    <col min="9" max="9" width="11.140625" style="154" bestFit="1" customWidth="1"/>
    <col min="10" max="10" width="12.140625" style="154" bestFit="1" customWidth="1"/>
    <col min="11" max="11" width="10.28515625" style="154" bestFit="1" customWidth="1"/>
    <col min="12" max="12" width="12.140625" style="154" bestFit="1" customWidth="1"/>
    <col min="13" max="13" width="16.42578125" style="154" bestFit="1" customWidth="1"/>
    <col min="14" max="14" width="11.7109375" style="154" bestFit="1" customWidth="1"/>
    <col min="15" max="19" width="12" style="154" bestFit="1" customWidth="1"/>
    <col min="20" max="20" width="11" style="154" bestFit="1" customWidth="1"/>
    <col min="21" max="21" width="12" style="154" bestFit="1" customWidth="1"/>
    <col min="22" max="23" width="11" style="154" bestFit="1" customWidth="1"/>
    <col min="24" max="16384" width="8.85546875" style="154"/>
  </cols>
  <sheetData>
    <row r="1" spans="1:23" s="259" customFormat="1" ht="13.9" customHeight="1" x14ac:dyDescent="0.25">
      <c r="A1" s="444" t="s">
        <v>234</v>
      </c>
      <c r="B1" s="444"/>
      <c r="C1" s="444"/>
      <c r="D1" s="444"/>
      <c r="E1" s="444"/>
      <c r="F1" s="444"/>
      <c r="G1" s="444"/>
      <c r="H1" s="444"/>
      <c r="I1" s="444"/>
      <c r="J1" s="444"/>
      <c r="K1" s="444"/>
      <c r="L1" s="444"/>
      <c r="M1" s="444"/>
      <c r="N1" s="444"/>
      <c r="O1" s="444"/>
      <c r="P1" s="444"/>
      <c r="Q1" s="444"/>
      <c r="R1" s="444"/>
      <c r="S1" s="444"/>
      <c r="T1" s="444"/>
      <c r="U1" s="444"/>
      <c r="V1" s="444"/>
    </row>
    <row r="2" spans="1:23" s="259" customFormat="1" ht="29.45" customHeight="1" x14ac:dyDescent="0.25">
      <c r="A2" s="444"/>
      <c r="B2" s="444"/>
      <c r="C2" s="444"/>
      <c r="D2" s="444"/>
      <c r="E2" s="444"/>
      <c r="F2" s="444"/>
      <c r="G2" s="444"/>
      <c r="H2" s="444"/>
      <c r="I2" s="444"/>
      <c r="J2" s="444"/>
      <c r="K2" s="444"/>
      <c r="L2" s="444"/>
      <c r="M2" s="444"/>
      <c r="N2" s="444"/>
      <c r="O2" s="444"/>
      <c r="P2" s="444"/>
      <c r="Q2" s="444"/>
      <c r="R2" s="444"/>
      <c r="S2" s="444"/>
      <c r="T2" s="444"/>
      <c r="U2" s="444"/>
      <c r="V2" s="444"/>
    </row>
    <row r="3" spans="1:23" ht="24.6" customHeight="1" x14ac:dyDescent="0.25">
      <c r="A3" s="440" t="s">
        <v>148</v>
      </c>
      <c r="B3" s="440"/>
      <c r="C3" s="440"/>
      <c r="D3" s="440"/>
      <c r="E3" s="440"/>
      <c r="F3" s="440"/>
      <c r="G3" s="440"/>
      <c r="H3" s="440"/>
      <c r="I3" s="440"/>
      <c r="J3" s="440"/>
      <c r="K3" s="440"/>
      <c r="L3" s="440"/>
      <c r="M3" s="440"/>
      <c r="N3" s="440"/>
      <c r="O3" s="440"/>
      <c r="P3" s="440"/>
      <c r="Q3" s="440"/>
      <c r="R3" s="440"/>
      <c r="S3" s="440"/>
      <c r="T3" s="440"/>
      <c r="U3" s="440"/>
      <c r="V3" s="440"/>
      <c r="W3" s="440"/>
    </row>
    <row r="4" spans="1:23" ht="10.9" customHeight="1" x14ac:dyDescent="0.25">
      <c r="A4" s="440"/>
      <c r="B4" s="440"/>
      <c r="C4" s="440"/>
      <c r="D4" s="440"/>
      <c r="E4" s="440"/>
      <c r="F4" s="440"/>
      <c r="G4" s="440"/>
      <c r="H4" s="440"/>
      <c r="I4" s="440"/>
      <c r="J4" s="440"/>
      <c r="K4" s="440"/>
      <c r="L4" s="440"/>
      <c r="M4" s="440"/>
      <c r="N4" s="440"/>
      <c r="O4" s="440"/>
      <c r="P4" s="440"/>
      <c r="Q4" s="440"/>
      <c r="R4" s="440"/>
      <c r="S4" s="440"/>
      <c r="T4" s="440"/>
      <c r="U4" s="440"/>
      <c r="V4" s="440"/>
      <c r="W4" s="440"/>
    </row>
    <row r="5" spans="1:23" ht="24.6" customHeight="1" thickBot="1" x14ac:dyDescent="0.3">
      <c r="A5" s="245"/>
      <c r="B5" s="245"/>
      <c r="C5" s="245"/>
      <c r="D5" s="245"/>
      <c r="E5" s="245"/>
      <c r="F5" s="245"/>
      <c r="G5" s="245"/>
      <c r="H5" s="245"/>
      <c r="I5" s="245"/>
      <c r="J5" s="245"/>
      <c r="K5" s="245"/>
      <c r="L5" s="245"/>
      <c r="M5" s="445" t="s">
        <v>235</v>
      </c>
      <c r="N5" s="445"/>
      <c r="O5" s="445"/>
      <c r="P5" s="445"/>
      <c r="Q5" s="445"/>
      <c r="R5" s="445"/>
      <c r="S5" s="445"/>
      <c r="T5" s="445"/>
      <c r="U5" s="445"/>
      <c r="V5" s="445"/>
      <c r="W5" s="445"/>
    </row>
    <row r="6" spans="1:23" ht="19.5" thickBot="1" x14ac:dyDescent="0.3">
      <c r="A6" s="260" t="s">
        <v>236</v>
      </c>
      <c r="B6" s="261" t="s">
        <v>237</v>
      </c>
      <c r="C6" s="262" t="s">
        <v>238</v>
      </c>
      <c r="D6" s="262" t="s">
        <v>239</v>
      </c>
      <c r="E6" s="262" t="s">
        <v>240</v>
      </c>
      <c r="F6" s="262" t="s">
        <v>241</v>
      </c>
      <c r="G6" s="262" t="s">
        <v>242</v>
      </c>
      <c r="H6" s="262" t="s">
        <v>243</v>
      </c>
      <c r="I6" s="262" t="s">
        <v>244</v>
      </c>
      <c r="J6" s="262" t="s">
        <v>245</v>
      </c>
      <c r="K6" s="263" t="s">
        <v>246</v>
      </c>
      <c r="L6" s="264"/>
      <c r="M6" s="265" t="s">
        <v>236</v>
      </c>
      <c r="N6" s="266" t="s">
        <v>237</v>
      </c>
      <c r="O6" s="267" t="s">
        <v>238</v>
      </c>
      <c r="P6" s="267" t="s">
        <v>239</v>
      </c>
      <c r="Q6" s="267" t="s">
        <v>240</v>
      </c>
      <c r="R6" s="267" t="s">
        <v>241</v>
      </c>
      <c r="S6" s="267" t="s">
        <v>242</v>
      </c>
      <c r="T6" s="267" t="s">
        <v>243</v>
      </c>
      <c r="U6" s="267" t="s">
        <v>244</v>
      </c>
      <c r="V6" s="267" t="s">
        <v>245</v>
      </c>
      <c r="W6" s="268" t="s">
        <v>246</v>
      </c>
    </row>
    <row r="7" spans="1:23" ht="31.5" x14ac:dyDescent="0.25">
      <c r="A7" s="269" t="s">
        <v>166</v>
      </c>
      <c r="B7" s="270">
        <f>N7/N8</f>
        <v>0.95065681310009198</v>
      </c>
      <c r="C7" s="271">
        <f t="shared" ref="C7:K7" si="0">O7/O8</f>
        <v>0.7738395569692903</v>
      </c>
      <c r="D7" s="271">
        <f t="shared" si="0"/>
        <v>0.80149336818665884</v>
      </c>
      <c r="E7" s="271">
        <f t="shared" si="0"/>
        <v>0.94308337391458341</v>
      </c>
      <c r="F7" s="271">
        <f t="shared" si="0"/>
        <v>0.68960739575137686</v>
      </c>
      <c r="G7" s="271">
        <f t="shared" si="0"/>
        <v>0.90376839100442408</v>
      </c>
      <c r="H7" s="271">
        <f t="shared" si="0"/>
        <v>0.45247069028702841</v>
      </c>
      <c r="I7" s="271">
        <f t="shared" si="0"/>
        <v>0.37919991614399734</v>
      </c>
      <c r="J7" s="271">
        <f t="shared" si="0"/>
        <v>0.91623243059947468</v>
      </c>
      <c r="K7" s="272">
        <f t="shared" si="0"/>
        <v>0.61347160692710434</v>
      </c>
      <c r="L7" s="264"/>
      <c r="M7" s="273" t="s">
        <v>164</v>
      </c>
      <c r="N7" s="274">
        <v>4625.82</v>
      </c>
      <c r="O7" s="275">
        <v>6067.32</v>
      </c>
      <c r="P7" s="275">
        <v>7285.19</v>
      </c>
      <c r="Q7" s="275">
        <v>7455.97</v>
      </c>
      <c r="R7" s="275">
        <v>8764.91</v>
      </c>
      <c r="S7" s="275">
        <v>9409.44</v>
      </c>
      <c r="T7" s="275">
        <v>1345.77</v>
      </c>
      <c r="U7" s="275">
        <v>4196.45</v>
      </c>
      <c r="V7" s="275">
        <v>7808.71</v>
      </c>
      <c r="W7" s="276">
        <v>6214.86</v>
      </c>
    </row>
    <row r="8" spans="1:23" ht="26.25" thickBot="1" x14ac:dyDescent="0.3">
      <c r="A8" s="277" t="s">
        <v>169</v>
      </c>
      <c r="B8" s="278">
        <f>(N7-N9)/N8</f>
        <v>0.95065681310009198</v>
      </c>
      <c r="C8" s="279">
        <f t="shared" ref="C8:K8" si="1">(O7-O9)/O8</f>
        <v>0.7738395569692903</v>
      </c>
      <c r="D8" s="279">
        <f t="shared" si="1"/>
        <v>0.80149336818665884</v>
      </c>
      <c r="E8" s="279">
        <f t="shared" si="1"/>
        <v>0.94308337391458341</v>
      </c>
      <c r="F8" s="279">
        <f t="shared" si="1"/>
        <v>0.68960739575137686</v>
      </c>
      <c r="G8" s="279">
        <f t="shared" si="1"/>
        <v>0.90376839100442408</v>
      </c>
      <c r="H8" s="279">
        <f t="shared" si="1"/>
        <v>0.45247069028702841</v>
      </c>
      <c r="I8" s="279">
        <f t="shared" si="1"/>
        <v>0.37919991614399734</v>
      </c>
      <c r="J8" s="279">
        <f t="shared" si="1"/>
        <v>0.91623243059947468</v>
      </c>
      <c r="K8" s="280">
        <f t="shared" si="1"/>
        <v>0.61347160692710434</v>
      </c>
      <c r="L8" s="264"/>
      <c r="M8" s="281" t="s">
        <v>165</v>
      </c>
      <c r="N8" s="282">
        <v>4865.92</v>
      </c>
      <c r="O8" s="283">
        <v>7840.54</v>
      </c>
      <c r="P8" s="283">
        <v>9089.52</v>
      </c>
      <c r="Q8" s="283">
        <v>7905.95</v>
      </c>
      <c r="R8" s="283">
        <v>12710</v>
      </c>
      <c r="S8" s="283">
        <v>10411.34</v>
      </c>
      <c r="T8" s="283">
        <v>2974.27</v>
      </c>
      <c r="U8" s="283">
        <v>11066.59</v>
      </c>
      <c r="V8" s="283">
        <v>8522.6299999999992</v>
      </c>
      <c r="W8" s="284">
        <v>10130.64</v>
      </c>
    </row>
    <row r="9" spans="1:23" ht="29.45" customHeight="1" thickBot="1" x14ac:dyDescent="0.3">
      <c r="A9" s="446" t="s">
        <v>247</v>
      </c>
      <c r="B9" s="446"/>
      <c r="C9" s="446"/>
      <c r="D9" s="446"/>
      <c r="E9" s="446"/>
      <c r="F9" s="446"/>
      <c r="G9" s="446"/>
      <c r="H9" s="446"/>
      <c r="I9" s="446"/>
      <c r="J9" s="446"/>
      <c r="K9" s="446"/>
      <c r="L9" s="264"/>
      <c r="M9" s="285" t="s">
        <v>168</v>
      </c>
      <c r="N9" s="286">
        <v>0</v>
      </c>
      <c r="O9" s="287">
        <v>0</v>
      </c>
      <c r="P9" s="287">
        <v>0</v>
      </c>
      <c r="Q9" s="287">
        <v>0</v>
      </c>
      <c r="R9" s="287">
        <v>0</v>
      </c>
      <c r="S9" s="287">
        <v>0</v>
      </c>
      <c r="T9" s="287">
        <v>0</v>
      </c>
      <c r="U9" s="287">
        <v>0</v>
      </c>
      <c r="V9" s="287">
        <v>0</v>
      </c>
      <c r="W9" s="288">
        <v>0</v>
      </c>
    </row>
    <row r="10" spans="1:23" ht="29.45" customHeight="1" x14ac:dyDescent="0.25">
      <c r="A10" s="289"/>
      <c r="B10" s="289"/>
      <c r="C10" s="289"/>
      <c r="D10" s="289"/>
      <c r="E10" s="289"/>
      <c r="F10" s="289"/>
      <c r="G10" s="289"/>
      <c r="H10" s="289"/>
      <c r="I10" s="289"/>
      <c r="J10" s="289"/>
      <c r="K10" s="289"/>
      <c r="L10" s="264"/>
      <c r="M10" s="290"/>
      <c r="N10" s="264"/>
      <c r="O10" s="264"/>
      <c r="P10" s="264"/>
      <c r="Q10" s="264"/>
      <c r="R10" s="264"/>
      <c r="S10" s="264"/>
      <c r="T10" s="264"/>
      <c r="U10" s="264"/>
      <c r="V10" s="264"/>
      <c r="W10" s="264"/>
    </row>
    <row r="11" spans="1:23" ht="29.45" customHeight="1" x14ac:dyDescent="0.25">
      <c r="A11" s="289"/>
      <c r="B11" s="289"/>
      <c r="C11" s="289"/>
      <c r="D11" s="289"/>
      <c r="E11" s="289"/>
      <c r="F11" s="289"/>
      <c r="G11" s="289"/>
      <c r="H11" s="289"/>
      <c r="I11" s="289"/>
      <c r="J11" s="289"/>
      <c r="K11" s="289"/>
      <c r="L11" s="264"/>
      <c r="M11" s="290"/>
      <c r="N11" s="264"/>
      <c r="O11" s="264"/>
      <c r="P11" s="264"/>
      <c r="Q11" s="264"/>
      <c r="R11" s="264"/>
      <c r="S11" s="264"/>
      <c r="T11" s="264"/>
      <c r="U11" s="264"/>
      <c r="V11" s="264"/>
      <c r="W11" s="264"/>
    </row>
    <row r="12" spans="1:23" ht="25.5" x14ac:dyDescent="0.25">
      <c r="A12" s="440" t="s">
        <v>149</v>
      </c>
      <c r="B12" s="440"/>
      <c r="C12" s="440"/>
      <c r="D12" s="440"/>
      <c r="E12" s="440"/>
      <c r="F12" s="440"/>
      <c r="G12" s="440"/>
      <c r="H12" s="440"/>
      <c r="I12" s="440"/>
      <c r="J12" s="440"/>
      <c r="K12" s="440"/>
      <c r="L12" s="440"/>
      <c r="M12" s="440"/>
      <c r="N12" s="440"/>
      <c r="O12" s="440"/>
      <c r="P12" s="440"/>
      <c r="Q12" s="440"/>
      <c r="R12" s="440"/>
      <c r="S12" s="440"/>
      <c r="T12" s="440"/>
      <c r="U12" s="440"/>
      <c r="V12" s="440"/>
      <c r="W12" s="440"/>
    </row>
    <row r="13" spans="1:23" ht="15.75" thickBot="1" x14ac:dyDescent="0.3">
      <c r="A13" s="264"/>
      <c r="B13" s="264"/>
      <c r="C13" s="264"/>
      <c r="D13" s="264"/>
      <c r="E13" s="264"/>
      <c r="F13" s="264"/>
      <c r="G13" s="264"/>
      <c r="H13" s="264"/>
      <c r="I13" s="264"/>
      <c r="J13" s="264"/>
      <c r="K13" s="264"/>
      <c r="L13" s="264"/>
      <c r="M13" s="264"/>
      <c r="N13" s="264"/>
      <c r="O13" s="264"/>
      <c r="P13" s="264"/>
      <c r="Q13" s="264"/>
      <c r="R13" s="264"/>
      <c r="S13" s="264"/>
      <c r="T13" s="264"/>
      <c r="U13" s="264"/>
      <c r="V13" s="264"/>
      <c r="W13" s="264"/>
    </row>
    <row r="14" spans="1:23" ht="19.5" thickBot="1" x14ac:dyDescent="0.3">
      <c r="A14" s="260" t="s">
        <v>236</v>
      </c>
      <c r="B14" s="261" t="s">
        <v>237</v>
      </c>
      <c r="C14" s="262" t="s">
        <v>238</v>
      </c>
      <c r="D14" s="262" t="s">
        <v>239</v>
      </c>
      <c r="E14" s="262" t="s">
        <v>240</v>
      </c>
      <c r="F14" s="262" t="s">
        <v>241</v>
      </c>
      <c r="G14" s="262" t="s">
        <v>242</v>
      </c>
      <c r="H14" s="262" t="s">
        <v>243</v>
      </c>
      <c r="I14" s="262" t="s">
        <v>244</v>
      </c>
      <c r="J14" s="262" t="s">
        <v>245</v>
      </c>
      <c r="K14" s="263" t="s">
        <v>246</v>
      </c>
      <c r="L14" s="264"/>
      <c r="M14" s="291" t="s">
        <v>236</v>
      </c>
      <c r="N14" s="266" t="s">
        <v>237</v>
      </c>
      <c r="O14" s="267" t="s">
        <v>238</v>
      </c>
      <c r="P14" s="267" t="s">
        <v>239</v>
      </c>
      <c r="Q14" s="267" t="s">
        <v>240</v>
      </c>
      <c r="R14" s="267" t="s">
        <v>241</v>
      </c>
      <c r="S14" s="267" t="s">
        <v>242</v>
      </c>
      <c r="T14" s="267" t="s">
        <v>243</v>
      </c>
      <c r="U14" s="267" t="s">
        <v>244</v>
      </c>
      <c r="V14" s="267" t="s">
        <v>245</v>
      </c>
      <c r="W14" s="268" t="s">
        <v>246</v>
      </c>
    </row>
    <row r="15" spans="1:23" ht="15.75" x14ac:dyDescent="0.25">
      <c r="A15" s="292" t="s">
        <v>105</v>
      </c>
      <c r="B15" s="293">
        <f>N15/(N16+N17+N18)</f>
        <v>4.1734276125197665E-2</v>
      </c>
      <c r="C15" s="294">
        <f t="shared" ref="C15:K15" si="2">O15/(O16+O17+O18)</f>
        <v>4.9022711258062762E-2</v>
      </c>
      <c r="D15" s="294">
        <f t="shared" si="2"/>
        <v>4.9113532971471495E-2</v>
      </c>
      <c r="E15" s="294">
        <f t="shared" si="2"/>
        <v>4.5044326289086375E-2</v>
      </c>
      <c r="F15" s="294">
        <f t="shared" si="2"/>
        <v>6.5101556473808816E-2</v>
      </c>
      <c r="G15" s="294">
        <f t="shared" si="2"/>
        <v>5.9811098401011918E-2</v>
      </c>
      <c r="H15" s="294">
        <f t="shared" si="2"/>
        <v>3.5440781452520241E-2</v>
      </c>
      <c r="I15" s="294">
        <f t="shared" si="2"/>
        <v>4.0923444806092189E-2</v>
      </c>
      <c r="J15" s="294">
        <f t="shared" si="2"/>
        <v>3.0149090138038272E-2</v>
      </c>
      <c r="K15" s="295">
        <f t="shared" si="2"/>
        <v>3.3219530339201268E-2</v>
      </c>
      <c r="L15" s="264"/>
      <c r="M15" s="296" t="s">
        <v>40</v>
      </c>
      <c r="N15" s="274">
        <v>323.56</v>
      </c>
      <c r="O15" s="275">
        <v>452.21</v>
      </c>
      <c r="P15" s="275">
        <v>554.48</v>
      </c>
      <c r="Q15" s="275">
        <v>666.22</v>
      </c>
      <c r="R15" s="275">
        <v>879.44</v>
      </c>
      <c r="S15" s="275">
        <v>1107.43</v>
      </c>
      <c r="T15" s="275">
        <v>1400.81</v>
      </c>
      <c r="U15" s="275">
        <v>1831.53</v>
      </c>
      <c r="V15" s="275">
        <v>1588.22</v>
      </c>
      <c r="W15" s="275">
        <v>2047.9</v>
      </c>
    </row>
    <row r="16" spans="1:23" ht="47.25" x14ac:dyDescent="0.25">
      <c r="A16" s="297" t="s">
        <v>248</v>
      </c>
      <c r="B16" s="298">
        <f>N19/(N16+N17+N18)</f>
        <v>0.23065165629200063</v>
      </c>
      <c r="C16" s="299">
        <f t="shared" ref="C16:K16" si="3">O19/(O16+O17+O18)</f>
        <v>0.27880210309501868</v>
      </c>
      <c r="D16" s="299">
        <f t="shared" si="3"/>
        <v>0.29055976389223509</v>
      </c>
      <c r="E16" s="299">
        <f t="shared" si="3"/>
        <v>0.25120957491115808</v>
      </c>
      <c r="F16" s="299">
        <f t="shared" si="3"/>
        <v>0.31209054286336102</v>
      </c>
      <c r="G16" s="299">
        <f t="shared" si="3"/>
        <v>0.25367125634469789</v>
      </c>
      <c r="H16" s="299">
        <f t="shared" si="3"/>
        <v>0.14065092875790913</v>
      </c>
      <c r="I16" s="299">
        <f t="shared" si="3"/>
        <v>0.1588386824899905</v>
      </c>
      <c r="J16" s="299">
        <f t="shared" si="3"/>
        <v>0.16539136090049009</v>
      </c>
      <c r="K16" s="300">
        <f t="shared" si="3"/>
        <v>0.15546104325124779</v>
      </c>
      <c r="L16" s="264"/>
      <c r="M16" s="296" t="s">
        <v>172</v>
      </c>
      <c r="N16" s="301">
        <v>132.62</v>
      </c>
      <c r="O16" s="302">
        <v>143.16999999999999</v>
      </c>
      <c r="P16" s="302">
        <v>143.26</v>
      </c>
      <c r="Q16" s="302">
        <v>643.73</v>
      </c>
      <c r="R16" s="302">
        <v>156.21</v>
      </c>
      <c r="S16" s="302">
        <v>156.34</v>
      </c>
      <c r="T16" s="302">
        <v>156.4</v>
      </c>
      <c r="U16" s="302">
        <v>156.41999999999999</v>
      </c>
      <c r="V16" s="302">
        <v>163.98</v>
      </c>
      <c r="W16" s="303">
        <v>164.07</v>
      </c>
    </row>
    <row r="17" spans="1:23" ht="15.75" x14ac:dyDescent="0.25">
      <c r="A17" s="304" t="s">
        <v>209</v>
      </c>
      <c r="B17" s="298">
        <f>N15/N19</f>
        <v>0.18094071725356642</v>
      </c>
      <c r="C17" s="299">
        <f t="shared" ref="C17:K17" si="4">O15/O19</f>
        <v>0.17583336249567424</v>
      </c>
      <c r="D17" s="299">
        <f t="shared" si="4"/>
        <v>0.16903074367064491</v>
      </c>
      <c r="E17" s="299">
        <f t="shared" si="4"/>
        <v>0.17930975085251666</v>
      </c>
      <c r="F17" s="299">
        <f t="shared" si="4"/>
        <v>0.20859829931569399</v>
      </c>
      <c r="G17" s="299">
        <f t="shared" si="4"/>
        <v>0.2357819299784536</v>
      </c>
      <c r="H17" s="299">
        <f t="shared" si="4"/>
        <v>0.25197687470319896</v>
      </c>
      <c r="I17" s="299">
        <f t="shared" si="4"/>
        <v>0.25764155282936857</v>
      </c>
      <c r="J17" s="299">
        <f t="shared" si="4"/>
        <v>0.18228938908228631</v>
      </c>
      <c r="K17" s="300">
        <f t="shared" si="4"/>
        <v>0.21368395351312322</v>
      </c>
      <c r="L17" s="264"/>
      <c r="M17" s="305" t="s">
        <v>173</v>
      </c>
      <c r="N17" s="306">
        <v>393.31</v>
      </c>
      <c r="O17" s="307">
        <v>645.95000000000005</v>
      </c>
      <c r="P17" s="307">
        <v>978.64</v>
      </c>
      <c r="Q17" s="307">
        <v>1358.92</v>
      </c>
      <c r="R17" s="307">
        <v>1846.48</v>
      </c>
      <c r="S17" s="307">
        <v>2472.15</v>
      </c>
      <c r="T17" s="307">
        <v>3302.26</v>
      </c>
      <c r="U17" s="307">
        <v>4383.79</v>
      </c>
      <c r="V17" s="307">
        <v>5179</v>
      </c>
      <c r="W17" s="308">
        <v>6569.68</v>
      </c>
    </row>
    <row r="18" spans="1:23" ht="16.5" thickBot="1" x14ac:dyDescent="0.3">
      <c r="A18" s="309" t="s">
        <v>228</v>
      </c>
      <c r="B18" s="286">
        <f>N20/N19</f>
        <v>0.97539438880221008</v>
      </c>
      <c r="C18" s="287">
        <f t="shared" ref="C18:K18" si="5">O20/O19</f>
        <v>0.97906921584409423</v>
      </c>
      <c r="D18" s="287">
        <f t="shared" si="5"/>
        <v>0.98514792628835346</v>
      </c>
      <c r="E18" s="287">
        <f t="shared" si="5"/>
        <v>0.98622516128511339</v>
      </c>
      <c r="F18" s="287">
        <f t="shared" si="5"/>
        <v>0.99086326925129575</v>
      </c>
      <c r="G18" s="287">
        <f t="shared" si="5"/>
        <v>0.9866442118530756</v>
      </c>
      <c r="H18" s="287">
        <f t="shared" si="5"/>
        <v>0.98560065332201285</v>
      </c>
      <c r="I18" s="287">
        <f t="shared" si="5"/>
        <v>0.98356128926982367</v>
      </c>
      <c r="J18" s="287">
        <f t="shared" si="5"/>
        <v>0.99311344565303472</v>
      </c>
      <c r="K18" s="288">
        <f t="shared" si="5"/>
        <v>0.99292867741120927</v>
      </c>
      <c r="L18" s="264"/>
      <c r="M18" s="305" t="s">
        <v>171</v>
      </c>
      <c r="N18" s="306">
        <v>7226.93</v>
      </c>
      <c r="O18" s="307">
        <v>8435.3799999999992</v>
      </c>
      <c r="P18" s="307">
        <v>10167.86</v>
      </c>
      <c r="Q18" s="307">
        <v>12787.67</v>
      </c>
      <c r="R18" s="307">
        <v>11506.05</v>
      </c>
      <c r="S18" s="307">
        <v>15886.97</v>
      </c>
      <c r="T18" s="307">
        <v>36066.71</v>
      </c>
      <c r="U18" s="307">
        <v>40214.82</v>
      </c>
      <c r="V18" s="307">
        <v>47335.89</v>
      </c>
      <c r="W18" s="308">
        <v>54913.72</v>
      </c>
    </row>
    <row r="19" spans="1:23" x14ac:dyDescent="0.25">
      <c r="A19" s="447" t="s">
        <v>249</v>
      </c>
      <c r="B19" s="447"/>
      <c r="C19" s="447"/>
      <c r="D19" s="447"/>
      <c r="E19" s="447"/>
      <c r="F19" s="447"/>
      <c r="G19" s="447"/>
      <c r="H19" s="447"/>
      <c r="I19" s="447"/>
      <c r="J19" s="447"/>
      <c r="K19" s="447"/>
      <c r="L19" s="264"/>
      <c r="M19" s="310" t="s">
        <v>178</v>
      </c>
      <c r="N19" s="282">
        <v>1788.21</v>
      </c>
      <c r="O19" s="283">
        <v>2571.81</v>
      </c>
      <c r="P19" s="283">
        <v>3280.35</v>
      </c>
      <c r="Q19" s="283">
        <v>3715.47</v>
      </c>
      <c r="R19" s="283">
        <v>4215.95</v>
      </c>
      <c r="S19" s="283">
        <v>4696.84</v>
      </c>
      <c r="T19" s="283">
        <v>5559.28</v>
      </c>
      <c r="U19" s="283">
        <v>7108.83</v>
      </c>
      <c r="V19" s="283">
        <v>8712.6299999999992</v>
      </c>
      <c r="W19" s="284">
        <v>9583.7800000000007</v>
      </c>
    </row>
    <row r="20" spans="1:23" ht="16.149999999999999" customHeight="1" thickBot="1" x14ac:dyDescent="0.3">
      <c r="A20" s="441"/>
      <c r="B20" s="441"/>
      <c r="C20" s="441"/>
      <c r="D20" s="441"/>
      <c r="E20" s="441"/>
      <c r="F20" s="441"/>
      <c r="G20" s="441"/>
      <c r="H20" s="441"/>
      <c r="I20" s="441"/>
      <c r="J20" s="441"/>
      <c r="K20" s="441"/>
      <c r="L20" s="264"/>
      <c r="M20" s="311" t="s">
        <v>181</v>
      </c>
      <c r="N20" s="312">
        <v>1744.21</v>
      </c>
      <c r="O20" s="313">
        <v>2517.98</v>
      </c>
      <c r="P20" s="313">
        <v>3231.63</v>
      </c>
      <c r="Q20" s="313">
        <v>3664.29</v>
      </c>
      <c r="R20" s="313">
        <v>4177.43</v>
      </c>
      <c r="S20" s="313">
        <v>4634.1099999999997</v>
      </c>
      <c r="T20" s="313">
        <v>5479.23</v>
      </c>
      <c r="U20" s="313">
        <v>6991.97</v>
      </c>
      <c r="V20" s="313">
        <v>8652.6299999999992</v>
      </c>
      <c r="W20" s="314">
        <v>9516.01</v>
      </c>
    </row>
    <row r="21" spans="1:23" x14ac:dyDescent="0.25">
      <c r="A21" s="264"/>
      <c r="B21" s="264"/>
      <c r="C21" s="264"/>
      <c r="D21" s="264"/>
      <c r="E21" s="264"/>
      <c r="F21" s="264"/>
      <c r="G21" s="264"/>
      <c r="H21" s="264"/>
      <c r="I21" s="264"/>
      <c r="J21" s="264"/>
      <c r="K21" s="264"/>
      <c r="L21" s="264"/>
      <c r="M21" s="264"/>
      <c r="N21" s="264"/>
      <c r="O21" s="264"/>
      <c r="P21" s="264"/>
      <c r="Q21" s="264"/>
      <c r="R21" s="264"/>
      <c r="S21" s="264"/>
      <c r="T21" s="264"/>
      <c r="U21" s="264"/>
      <c r="V21" s="264"/>
      <c r="W21" s="264"/>
    </row>
    <row r="22" spans="1:23" x14ac:dyDescent="0.25">
      <c r="A22" s="264"/>
      <c r="B22" s="264"/>
      <c r="C22" s="264"/>
      <c r="D22" s="264"/>
      <c r="E22" s="264"/>
      <c r="F22" s="264"/>
      <c r="G22" s="264"/>
      <c r="H22" s="264"/>
      <c r="I22" s="264"/>
      <c r="J22" s="264"/>
      <c r="K22" s="264"/>
      <c r="L22" s="264"/>
      <c r="M22" s="264"/>
      <c r="N22" s="264"/>
      <c r="O22" s="264"/>
      <c r="P22" s="264"/>
      <c r="Q22" s="264"/>
      <c r="R22" s="264"/>
      <c r="S22" s="264"/>
      <c r="T22" s="264"/>
      <c r="U22" s="264"/>
      <c r="V22" s="264"/>
      <c r="W22" s="264"/>
    </row>
    <row r="23" spans="1:23" x14ac:dyDescent="0.25">
      <c r="A23" s="264"/>
      <c r="B23" s="264"/>
      <c r="C23" s="264"/>
      <c r="D23" s="264"/>
      <c r="E23" s="264"/>
      <c r="F23" s="264"/>
      <c r="G23" s="264"/>
      <c r="H23" s="264"/>
      <c r="I23" s="264"/>
      <c r="J23" s="264"/>
      <c r="K23" s="264"/>
      <c r="L23" s="264"/>
      <c r="M23" s="264"/>
      <c r="N23" s="264"/>
      <c r="O23" s="264"/>
      <c r="P23" s="264"/>
      <c r="Q23" s="264"/>
      <c r="R23" s="264"/>
      <c r="S23" s="264"/>
      <c r="T23" s="264"/>
      <c r="U23" s="264"/>
      <c r="V23" s="264"/>
      <c r="W23" s="264"/>
    </row>
    <row r="24" spans="1:23" x14ac:dyDescent="0.25">
      <c r="A24" s="264"/>
      <c r="B24" s="264"/>
      <c r="C24" s="264"/>
      <c r="D24" s="264"/>
      <c r="E24" s="264"/>
      <c r="F24" s="264"/>
      <c r="G24" s="264"/>
      <c r="H24" s="264"/>
      <c r="I24" s="264"/>
      <c r="J24" s="264"/>
      <c r="K24" s="264"/>
      <c r="L24" s="264"/>
      <c r="M24" s="264"/>
      <c r="N24" s="264"/>
      <c r="O24" s="264"/>
      <c r="P24" s="264"/>
      <c r="Q24" s="264"/>
      <c r="R24" s="264"/>
      <c r="S24" s="264"/>
      <c r="T24" s="264"/>
      <c r="U24" s="264"/>
      <c r="V24" s="264"/>
      <c r="W24" s="264"/>
    </row>
    <row r="25" spans="1:23" x14ac:dyDescent="0.25">
      <c r="A25" s="264"/>
      <c r="B25" s="264"/>
      <c r="C25" s="264"/>
      <c r="D25" s="264"/>
      <c r="E25" s="264"/>
      <c r="F25" s="264"/>
      <c r="G25" s="264"/>
      <c r="H25" s="264"/>
      <c r="I25" s="264"/>
      <c r="J25" s="264"/>
      <c r="K25" s="264"/>
      <c r="L25" s="264"/>
      <c r="M25" s="264"/>
      <c r="N25" s="264"/>
      <c r="O25" s="264"/>
      <c r="P25" s="264"/>
      <c r="Q25" s="264"/>
      <c r="R25" s="264"/>
      <c r="S25" s="264"/>
      <c r="T25" s="264"/>
      <c r="U25" s="264"/>
      <c r="V25" s="264"/>
      <c r="W25" s="264"/>
    </row>
    <row r="26" spans="1:23" x14ac:dyDescent="0.25">
      <c r="A26" s="264"/>
      <c r="B26" s="264"/>
      <c r="C26" s="264"/>
      <c r="D26" s="264"/>
      <c r="E26" s="264"/>
      <c r="F26" s="264"/>
      <c r="G26" s="264"/>
      <c r="H26" s="264"/>
      <c r="I26" s="264"/>
      <c r="J26" s="264"/>
      <c r="K26" s="264"/>
      <c r="L26" s="264"/>
      <c r="M26" s="264"/>
      <c r="N26" s="264"/>
      <c r="O26" s="264"/>
      <c r="P26" s="264"/>
      <c r="Q26" s="264"/>
      <c r="R26" s="264"/>
      <c r="S26" s="264"/>
      <c r="T26" s="264"/>
      <c r="U26" s="264"/>
      <c r="V26" s="264"/>
      <c r="W26" s="264"/>
    </row>
    <row r="27" spans="1:23" ht="25.5" x14ac:dyDescent="0.25">
      <c r="A27" s="440" t="s">
        <v>150</v>
      </c>
      <c r="B27" s="440"/>
      <c r="C27" s="440"/>
      <c r="D27" s="440"/>
      <c r="E27" s="440"/>
      <c r="F27" s="440"/>
      <c r="G27" s="440"/>
      <c r="H27" s="440"/>
      <c r="I27" s="440"/>
      <c r="J27" s="440"/>
      <c r="K27" s="440"/>
      <c r="L27" s="440"/>
      <c r="M27" s="440"/>
      <c r="N27" s="440"/>
      <c r="O27" s="440"/>
      <c r="P27" s="440"/>
      <c r="Q27" s="440"/>
      <c r="R27" s="440"/>
      <c r="S27" s="440"/>
      <c r="T27" s="440"/>
      <c r="U27" s="440"/>
      <c r="V27" s="440"/>
      <c r="W27" s="440"/>
    </row>
    <row r="28" spans="1:23" ht="15.75" thickBot="1" x14ac:dyDescent="0.3">
      <c r="A28" s="264"/>
      <c r="B28" s="264"/>
      <c r="C28" s="264"/>
      <c r="D28" s="264"/>
      <c r="E28" s="264"/>
      <c r="F28" s="264"/>
      <c r="G28" s="264"/>
      <c r="H28" s="264"/>
      <c r="I28" s="264"/>
      <c r="J28" s="264"/>
      <c r="K28" s="264"/>
      <c r="L28" s="264"/>
      <c r="M28" s="264"/>
      <c r="N28" s="264"/>
      <c r="O28" s="264"/>
      <c r="P28" s="264"/>
      <c r="Q28" s="264"/>
      <c r="R28" s="264"/>
      <c r="S28" s="264"/>
      <c r="T28" s="264"/>
      <c r="U28" s="264"/>
      <c r="V28" s="264"/>
      <c r="W28" s="264"/>
    </row>
    <row r="29" spans="1:23" ht="19.5" thickBot="1" x14ac:dyDescent="0.3">
      <c r="A29" s="260" t="s">
        <v>236</v>
      </c>
      <c r="B29" s="261" t="s">
        <v>237</v>
      </c>
      <c r="C29" s="262" t="s">
        <v>238</v>
      </c>
      <c r="D29" s="262" t="s">
        <v>239</v>
      </c>
      <c r="E29" s="262" t="s">
        <v>240</v>
      </c>
      <c r="F29" s="262" t="s">
        <v>241</v>
      </c>
      <c r="G29" s="262" t="s">
        <v>242</v>
      </c>
      <c r="H29" s="262" t="s">
        <v>243</v>
      </c>
      <c r="I29" s="262" t="s">
        <v>244</v>
      </c>
      <c r="J29" s="262" t="s">
        <v>245</v>
      </c>
      <c r="K29" s="263" t="s">
        <v>246</v>
      </c>
      <c r="L29" s="264"/>
      <c r="M29" s="264"/>
      <c r="N29" s="264"/>
      <c r="O29" s="264"/>
      <c r="P29" s="264"/>
      <c r="Q29" s="264"/>
      <c r="R29" s="264"/>
      <c r="S29" s="264"/>
      <c r="T29" s="264"/>
      <c r="U29" s="264"/>
      <c r="V29" s="264"/>
      <c r="W29" s="264"/>
    </row>
    <row r="30" spans="1:23" ht="16.5" thickBot="1" x14ac:dyDescent="0.3">
      <c r="A30" s="315" t="s">
        <v>127</v>
      </c>
      <c r="B30" s="316">
        <v>2.5499999999999998</v>
      </c>
      <c r="C30" s="317">
        <v>4.46</v>
      </c>
      <c r="D30" s="317">
        <v>5.14</v>
      </c>
      <c r="E30" s="317">
        <v>6.19</v>
      </c>
      <c r="F30" s="317">
        <v>7.66</v>
      </c>
      <c r="G30" s="317">
        <v>9.1999999999999993</v>
      </c>
      <c r="H30" s="317">
        <v>11.75</v>
      </c>
      <c r="I30" s="317">
        <v>15.31</v>
      </c>
      <c r="J30" s="317">
        <v>13.15</v>
      </c>
      <c r="K30" s="318">
        <v>18.54</v>
      </c>
      <c r="L30" s="264"/>
      <c r="M30" s="291" t="s">
        <v>236</v>
      </c>
      <c r="N30" s="266" t="s">
        <v>237</v>
      </c>
      <c r="O30" s="267" t="s">
        <v>238</v>
      </c>
      <c r="P30" s="267" t="s">
        <v>239</v>
      </c>
      <c r="Q30" s="267" t="s">
        <v>240</v>
      </c>
      <c r="R30" s="267" t="s">
        <v>241</v>
      </c>
      <c r="S30" s="267" t="s">
        <v>242</v>
      </c>
      <c r="T30" s="267" t="s">
        <v>243</v>
      </c>
      <c r="U30" s="267" t="s">
        <v>244</v>
      </c>
      <c r="V30" s="267" t="s">
        <v>245</v>
      </c>
      <c r="W30" s="268" t="s">
        <v>246</v>
      </c>
    </row>
    <row r="31" spans="1:23" ht="24" x14ac:dyDescent="0.25">
      <c r="A31" s="319" t="s">
        <v>128</v>
      </c>
      <c r="B31" s="320">
        <f>N31/B30</f>
        <v>15.717973856209154</v>
      </c>
      <c r="C31" s="321">
        <f t="shared" ref="C31:K31" si="6">O31/C30</f>
        <v>11.358931240657697</v>
      </c>
      <c r="D31" s="321">
        <f t="shared" si="6"/>
        <v>14.532263294422826</v>
      </c>
      <c r="E31" s="321">
        <f t="shared" si="6"/>
        <v>19.793484114162631</v>
      </c>
      <c r="F31" s="321">
        <f t="shared" si="6"/>
        <v>24.440382941688426</v>
      </c>
      <c r="G31" s="321">
        <f t="shared" si="6"/>
        <v>24.301177536231886</v>
      </c>
      <c r="H31" s="321">
        <f t="shared" si="6"/>
        <v>23.981489361702131</v>
      </c>
      <c r="I31" s="321">
        <f t="shared" si="6"/>
        <v>18.505932941432615</v>
      </c>
      <c r="J31" s="321">
        <f t="shared" si="6"/>
        <v>18.135153819564465</v>
      </c>
      <c r="K31" s="322">
        <f t="shared" si="6"/>
        <v>28.719660194174757</v>
      </c>
      <c r="L31" s="264"/>
      <c r="M31" s="323" t="s">
        <v>186</v>
      </c>
      <c r="N31" s="324">
        <v>40.080833333333338</v>
      </c>
      <c r="O31" s="325">
        <v>50.660833333333329</v>
      </c>
      <c r="P31" s="325">
        <v>74.695833333333326</v>
      </c>
      <c r="Q31" s="325">
        <v>122.52166666666669</v>
      </c>
      <c r="R31" s="325">
        <v>187.21333333333334</v>
      </c>
      <c r="S31" s="325">
        <v>223.57083333333333</v>
      </c>
      <c r="T31" s="325">
        <v>281.78250000000003</v>
      </c>
      <c r="U31" s="325">
        <v>283.32583333333332</v>
      </c>
      <c r="V31" s="325">
        <v>238.47727272727272</v>
      </c>
      <c r="W31" s="326">
        <v>532.46249999999998</v>
      </c>
    </row>
    <row r="32" spans="1:23" ht="31.5" x14ac:dyDescent="0.25">
      <c r="A32" s="327" t="s">
        <v>189</v>
      </c>
      <c r="B32" s="320">
        <f>N33/N31</f>
        <v>1.2474790527475724E-2</v>
      </c>
      <c r="C32" s="321">
        <f t="shared" ref="C32:K32" si="7">O33/O31</f>
        <v>1.3817380290493972E-2</v>
      </c>
      <c r="D32" s="321">
        <f t="shared" si="7"/>
        <v>9.3713393205779004E-3</v>
      </c>
      <c r="E32" s="321">
        <f t="shared" si="7"/>
        <v>5.7132752030253139E-3</v>
      </c>
      <c r="F32" s="321">
        <f t="shared" si="7"/>
        <v>4.8073499038530018E-3</v>
      </c>
      <c r="G32" s="321">
        <f t="shared" si="7"/>
        <v>4.92014089494381E-3</v>
      </c>
      <c r="H32" s="321">
        <f t="shared" si="7"/>
        <v>4.6134873528341893E-3</v>
      </c>
      <c r="I32" s="321">
        <f t="shared" si="7"/>
        <v>4.5883567506198701E-3</v>
      </c>
      <c r="J32" s="321">
        <f t="shared" si="7"/>
        <v>7.1285618984084625E-3</v>
      </c>
      <c r="K32" s="322">
        <f t="shared" si="7"/>
        <v>3.7561330610136868E-3</v>
      </c>
      <c r="L32" s="264"/>
      <c r="M32" s="305" t="s">
        <v>127</v>
      </c>
      <c r="N32" s="328">
        <v>2.5499999999999998</v>
      </c>
      <c r="O32" s="329">
        <v>4.46</v>
      </c>
      <c r="P32" s="329">
        <v>5.14</v>
      </c>
      <c r="Q32" s="329">
        <v>6.19</v>
      </c>
      <c r="R32" s="329">
        <v>7.66</v>
      </c>
      <c r="S32" s="329">
        <v>9.1999999999999993</v>
      </c>
      <c r="T32" s="329">
        <v>11.75</v>
      </c>
      <c r="U32" s="329">
        <v>15.31</v>
      </c>
      <c r="V32" s="329">
        <v>13.15</v>
      </c>
      <c r="W32" s="330">
        <v>18.54</v>
      </c>
    </row>
    <row r="33" spans="1:23" ht="24" x14ac:dyDescent="0.25">
      <c r="A33" s="319" t="s">
        <v>231</v>
      </c>
      <c r="B33" s="320">
        <f>N32/N33</f>
        <v>5.0999999999999996</v>
      </c>
      <c r="C33" s="321">
        <f t="shared" ref="C33:K33" si="8">O32/O33</f>
        <v>6.3714285714285719</v>
      </c>
      <c r="D33" s="321">
        <f t="shared" si="8"/>
        <v>7.3428571428571425</v>
      </c>
      <c r="E33" s="321">
        <f t="shared" si="8"/>
        <v>8.8428571428571434</v>
      </c>
      <c r="F33" s="321">
        <f t="shared" si="8"/>
        <v>8.5111111111111111</v>
      </c>
      <c r="G33" s="321">
        <f t="shared" si="8"/>
        <v>8.3636363636363615</v>
      </c>
      <c r="H33" s="321">
        <f t="shared" si="8"/>
        <v>9.0384615384615383</v>
      </c>
      <c r="I33" s="321">
        <f t="shared" si="8"/>
        <v>11.776923076923078</v>
      </c>
      <c r="J33" s="321">
        <f t="shared" si="8"/>
        <v>7.7352941176470589</v>
      </c>
      <c r="K33" s="322">
        <f t="shared" si="8"/>
        <v>9.27</v>
      </c>
      <c r="L33" s="264"/>
      <c r="M33" s="310" t="s">
        <v>188</v>
      </c>
      <c r="N33" s="331">
        <v>0.5</v>
      </c>
      <c r="O33" s="329">
        <v>0.7</v>
      </c>
      <c r="P33" s="329">
        <v>0.7</v>
      </c>
      <c r="Q33" s="332">
        <v>0.7</v>
      </c>
      <c r="R33" s="329">
        <v>0.9</v>
      </c>
      <c r="S33" s="332">
        <v>1.1000000000000001</v>
      </c>
      <c r="T33" s="332">
        <v>1.3</v>
      </c>
      <c r="U33" s="332">
        <v>1.3</v>
      </c>
      <c r="V33" s="332">
        <v>1.7</v>
      </c>
      <c r="W33" s="333">
        <v>2</v>
      </c>
    </row>
    <row r="34" spans="1:23" ht="15.75" x14ac:dyDescent="0.25">
      <c r="A34" s="319" t="s">
        <v>250</v>
      </c>
      <c r="B34" s="320">
        <f>N33/N32</f>
        <v>0.19607843137254904</v>
      </c>
      <c r="C34" s="321">
        <f t="shared" ref="C34:K34" si="9">O33/O32</f>
        <v>0.15695067264573989</v>
      </c>
      <c r="D34" s="321">
        <f t="shared" si="9"/>
        <v>0.13618677042801555</v>
      </c>
      <c r="E34" s="321">
        <f t="shared" si="9"/>
        <v>0.11308562197092083</v>
      </c>
      <c r="F34" s="321">
        <f t="shared" si="9"/>
        <v>0.1174934725848564</v>
      </c>
      <c r="G34" s="321">
        <f t="shared" si="9"/>
        <v>0.11956521739130437</v>
      </c>
      <c r="H34" s="321">
        <f t="shared" si="9"/>
        <v>0.11063829787234043</v>
      </c>
      <c r="I34" s="321">
        <f t="shared" si="9"/>
        <v>8.491182233834095E-2</v>
      </c>
      <c r="J34" s="321">
        <f t="shared" si="9"/>
        <v>0.12927756653992395</v>
      </c>
      <c r="K34" s="322">
        <f t="shared" si="9"/>
        <v>0.10787486515641856</v>
      </c>
      <c r="L34" s="264"/>
      <c r="M34" s="334" t="s">
        <v>184</v>
      </c>
      <c r="N34" s="335">
        <v>1207529411.7647059</v>
      </c>
      <c r="O34" s="187">
        <v>825739910.31390119</v>
      </c>
      <c r="P34" s="187">
        <v>864066147.85992217</v>
      </c>
      <c r="Q34" s="187">
        <v>928384491.11470103</v>
      </c>
      <c r="R34" s="187">
        <v>939190600.52219307</v>
      </c>
      <c r="S34" s="187">
        <v>999239130.43478262</v>
      </c>
      <c r="T34" s="187">
        <v>1019625531.9148936</v>
      </c>
      <c r="U34" s="187">
        <v>688256041.8027432</v>
      </c>
      <c r="V34" s="187">
        <v>1156547528.5171101</v>
      </c>
      <c r="W34" s="188">
        <v>1161548004.3149948</v>
      </c>
    </row>
    <row r="35" spans="1:23" ht="48" thickBot="1" x14ac:dyDescent="0.3">
      <c r="A35" s="277" t="s">
        <v>196</v>
      </c>
      <c r="B35" s="336">
        <f>(N35-N36)/N34*10000000</f>
        <v>11.594086126266564</v>
      </c>
      <c r="C35" s="337">
        <f t="shared" ref="C35:K35" si="10">(O35-O36)/O34*10000000</f>
        <v>23.579942978168788</v>
      </c>
      <c r="D35" s="337">
        <f t="shared" si="10"/>
        <v>26.407584716186705</v>
      </c>
      <c r="E35" s="337">
        <f t="shared" si="10"/>
        <v>34.153414133328695</v>
      </c>
      <c r="F35" s="337">
        <f t="shared" si="10"/>
        <v>39.047452114203111</v>
      </c>
      <c r="G35" s="337">
        <f t="shared" si="10"/>
        <v>42.812174480583053</v>
      </c>
      <c r="H35" s="337">
        <f t="shared" si="10"/>
        <v>50.068381383236236</v>
      </c>
      <c r="I35" s="337">
        <f t="shared" si="10"/>
        <v>89.922203716357288</v>
      </c>
      <c r="J35" s="337">
        <f t="shared" si="10"/>
        <v>70.748411096353394</v>
      </c>
      <c r="K35" s="338">
        <f t="shared" si="10"/>
        <v>82.50498442078279</v>
      </c>
      <c r="L35" s="264"/>
      <c r="M35" s="339" t="s">
        <v>251</v>
      </c>
      <c r="N35" s="282">
        <v>1403.73</v>
      </c>
      <c r="O35" s="283">
        <v>1952.56</v>
      </c>
      <c r="P35" s="283">
        <v>2286.77</v>
      </c>
      <c r="Q35" s="283">
        <v>3174.36</v>
      </c>
      <c r="R35" s="283">
        <v>3673.21</v>
      </c>
      <c r="S35" s="283">
        <v>4299.91</v>
      </c>
      <c r="T35" s="283">
        <v>5125.8</v>
      </c>
      <c r="U35" s="283">
        <v>6208.71</v>
      </c>
      <c r="V35" s="283">
        <v>8199.86</v>
      </c>
      <c r="W35" s="284">
        <v>9599.7999999999993</v>
      </c>
    </row>
    <row r="36" spans="1:23" ht="29.25" thickBot="1" x14ac:dyDescent="0.3">
      <c r="A36" s="441" t="s">
        <v>252</v>
      </c>
      <c r="B36" s="441"/>
      <c r="C36" s="441"/>
      <c r="D36" s="441"/>
      <c r="E36" s="441"/>
      <c r="F36" s="441"/>
      <c r="G36" s="441"/>
      <c r="H36" s="441"/>
      <c r="I36" s="441"/>
      <c r="J36" s="441"/>
      <c r="K36" s="441"/>
      <c r="L36" s="441"/>
      <c r="M36" s="340" t="s">
        <v>195</v>
      </c>
      <c r="N36" s="341">
        <v>3.71</v>
      </c>
      <c r="O36" s="225">
        <v>5.47</v>
      </c>
      <c r="P36" s="225">
        <v>4.9800000000000004</v>
      </c>
      <c r="Q36" s="225">
        <v>3.61</v>
      </c>
      <c r="R36" s="225">
        <v>5.91</v>
      </c>
      <c r="S36" s="225">
        <v>21.95</v>
      </c>
      <c r="T36" s="225">
        <v>20.7</v>
      </c>
      <c r="U36" s="225">
        <v>19.760000000000002</v>
      </c>
      <c r="V36" s="212">
        <v>17.47</v>
      </c>
      <c r="W36" s="342">
        <v>16.45</v>
      </c>
    </row>
    <row r="37" spans="1:23" ht="25.15" customHeight="1" x14ac:dyDescent="0.25">
      <c r="A37" s="441"/>
      <c r="B37" s="441"/>
      <c r="C37" s="441"/>
      <c r="D37" s="441"/>
      <c r="E37" s="441"/>
      <c r="F37" s="441"/>
      <c r="G37" s="441"/>
      <c r="H37" s="441"/>
      <c r="I37" s="441"/>
      <c r="J37" s="441"/>
      <c r="K37" s="441"/>
      <c r="L37" s="441"/>
      <c r="M37" s="264"/>
      <c r="N37" s="264"/>
      <c r="O37" s="264"/>
      <c r="P37" s="264"/>
      <c r="Q37" s="264"/>
      <c r="R37" s="264"/>
      <c r="S37" s="264"/>
      <c r="T37" s="264"/>
      <c r="U37" s="264"/>
      <c r="V37" s="264"/>
      <c r="W37" s="264"/>
    </row>
    <row r="38" spans="1:23" x14ac:dyDescent="0.25">
      <c r="A38" s="264"/>
      <c r="B38" s="264"/>
      <c r="C38" s="264"/>
      <c r="D38" s="264"/>
      <c r="E38" s="264"/>
      <c r="F38" s="264"/>
      <c r="G38" s="264"/>
      <c r="H38" s="264"/>
      <c r="I38" s="264"/>
      <c r="J38" s="264"/>
      <c r="K38" s="264"/>
      <c r="L38" s="264"/>
      <c r="M38" s="264"/>
      <c r="N38" s="264"/>
      <c r="O38" s="264"/>
      <c r="P38" s="264"/>
      <c r="Q38" s="264"/>
      <c r="R38" s="264"/>
      <c r="S38" s="264"/>
      <c r="T38" s="264"/>
      <c r="U38" s="264"/>
      <c r="V38" s="264"/>
      <c r="W38" s="264"/>
    </row>
    <row r="39" spans="1:23" x14ac:dyDescent="0.25">
      <c r="M39" s="264"/>
      <c r="N39" s="264"/>
      <c r="O39" s="264"/>
      <c r="P39" s="264"/>
      <c r="Q39" s="264"/>
      <c r="R39" s="264"/>
      <c r="S39" s="264"/>
      <c r="T39" s="264"/>
      <c r="U39" s="264"/>
      <c r="V39" s="264"/>
      <c r="W39" s="264"/>
    </row>
    <row r="40" spans="1:23" x14ac:dyDescent="0.25">
      <c r="M40" s="264"/>
      <c r="N40" s="264"/>
      <c r="O40" s="264"/>
      <c r="P40" s="264"/>
      <c r="Q40" s="264"/>
      <c r="R40" s="264"/>
      <c r="S40" s="264"/>
      <c r="T40" s="264"/>
      <c r="U40" s="264"/>
      <c r="V40" s="264"/>
      <c r="W40" s="264"/>
    </row>
    <row r="41" spans="1:23" x14ac:dyDescent="0.25">
      <c r="M41" s="264"/>
      <c r="N41" s="264"/>
      <c r="O41" s="264"/>
      <c r="P41" s="264"/>
      <c r="Q41" s="264"/>
      <c r="R41" s="264"/>
      <c r="S41" s="264"/>
      <c r="T41" s="264"/>
      <c r="U41" s="264"/>
      <c r="V41" s="264"/>
      <c r="W41" s="264"/>
    </row>
    <row r="42" spans="1:23" x14ac:dyDescent="0.25">
      <c r="M42" s="264"/>
      <c r="N42" s="264"/>
      <c r="O42" s="264"/>
      <c r="P42" s="264"/>
      <c r="Q42" s="264"/>
      <c r="R42" s="264"/>
      <c r="S42" s="264"/>
      <c r="T42" s="264"/>
      <c r="U42" s="264"/>
      <c r="V42" s="264"/>
      <c r="W42" s="264"/>
    </row>
    <row r="43" spans="1:23" x14ac:dyDescent="0.25">
      <c r="M43" s="264"/>
      <c r="N43" s="264"/>
      <c r="O43" s="264"/>
      <c r="P43" s="264"/>
      <c r="Q43" s="264"/>
      <c r="R43" s="264"/>
      <c r="S43" s="264"/>
      <c r="T43" s="264"/>
      <c r="U43" s="264"/>
      <c r="V43" s="264"/>
      <c r="W43" s="264"/>
    </row>
    <row r="44" spans="1:23" x14ac:dyDescent="0.25">
      <c r="M44" s="264"/>
      <c r="N44" s="264"/>
      <c r="O44" s="264"/>
      <c r="P44" s="264"/>
      <c r="Q44" s="264"/>
      <c r="R44" s="264"/>
      <c r="S44" s="264"/>
      <c r="T44" s="264"/>
      <c r="U44" s="264"/>
      <c r="V44" s="264"/>
      <c r="W44" s="264"/>
    </row>
    <row r="45" spans="1:23" ht="26.25" thickBot="1" x14ac:dyDescent="0.3">
      <c r="A45" s="440" t="s">
        <v>151</v>
      </c>
      <c r="B45" s="440"/>
      <c r="C45" s="440"/>
      <c r="D45" s="440"/>
      <c r="E45" s="440"/>
      <c r="F45" s="440"/>
      <c r="G45" s="440"/>
      <c r="H45" s="440"/>
      <c r="I45" s="440"/>
      <c r="J45" s="440"/>
      <c r="K45" s="440"/>
      <c r="L45" s="440"/>
      <c r="M45" s="440"/>
      <c r="N45" s="440"/>
      <c r="O45" s="440"/>
      <c r="P45" s="440"/>
      <c r="Q45" s="440"/>
      <c r="R45" s="440"/>
      <c r="S45" s="440"/>
      <c r="T45" s="440"/>
      <c r="U45" s="440"/>
      <c r="V45" s="440"/>
      <c r="W45" s="440"/>
    </row>
    <row r="46" spans="1:23" ht="15.75" thickBot="1" x14ac:dyDescent="0.3">
      <c r="M46" s="291" t="s">
        <v>236</v>
      </c>
      <c r="N46" s="266" t="s">
        <v>237</v>
      </c>
      <c r="O46" s="267" t="s">
        <v>238</v>
      </c>
      <c r="P46" s="267" t="s">
        <v>239</v>
      </c>
      <c r="Q46" s="267" t="s">
        <v>240</v>
      </c>
      <c r="R46" s="267" t="s">
        <v>241</v>
      </c>
      <c r="S46" s="267" t="s">
        <v>242</v>
      </c>
      <c r="T46" s="267" t="s">
        <v>243</v>
      </c>
      <c r="U46" s="267" t="s">
        <v>244</v>
      </c>
      <c r="V46" s="267" t="s">
        <v>245</v>
      </c>
      <c r="W46" s="268" t="s">
        <v>246</v>
      </c>
    </row>
    <row r="47" spans="1:23" ht="19.5" thickBot="1" x14ac:dyDescent="0.3">
      <c r="A47" s="343" t="s">
        <v>236</v>
      </c>
      <c r="B47" s="262" t="s">
        <v>237</v>
      </c>
      <c r="C47" s="262" t="s">
        <v>238</v>
      </c>
      <c r="D47" s="262" t="s">
        <v>239</v>
      </c>
      <c r="E47" s="262" t="s">
        <v>240</v>
      </c>
      <c r="F47" s="262" t="s">
        <v>241</v>
      </c>
      <c r="G47" s="262" t="s">
        <v>242</v>
      </c>
      <c r="H47" s="262" t="s">
        <v>243</v>
      </c>
      <c r="I47" s="262" t="s">
        <v>244</v>
      </c>
      <c r="J47" s="262" t="s">
        <v>245</v>
      </c>
      <c r="K47" s="263" t="s">
        <v>246</v>
      </c>
      <c r="M47" s="344" t="s">
        <v>199</v>
      </c>
      <c r="N47" s="345">
        <v>7207.5</v>
      </c>
      <c r="O47" s="201">
        <v>8386.91</v>
      </c>
      <c r="P47" s="201">
        <v>9943.49</v>
      </c>
      <c r="Q47" s="201">
        <v>12768.06</v>
      </c>
      <c r="R47" s="201">
        <v>11427.5</v>
      </c>
      <c r="S47" s="201">
        <v>21426.35</v>
      </c>
      <c r="T47" s="201">
        <v>38393.760000000002</v>
      </c>
      <c r="U47" s="201">
        <v>50640.759999999995</v>
      </c>
      <c r="V47" s="201">
        <v>11823.11</v>
      </c>
      <c r="W47" s="346">
        <v>16657.310000000001</v>
      </c>
    </row>
    <row r="48" spans="1:23" ht="28.15" customHeight="1" x14ac:dyDescent="0.25">
      <c r="A48" s="269" t="s">
        <v>201</v>
      </c>
      <c r="B48" s="347">
        <f t="shared" ref="B48:K48" si="11">N47/N48</f>
        <v>5.1345344190122031</v>
      </c>
      <c r="C48" s="183">
        <f t="shared" si="11"/>
        <v>4.2953404760929246</v>
      </c>
      <c r="D48" s="183">
        <f t="shared" si="11"/>
        <v>4.3482685184780276</v>
      </c>
      <c r="E48" s="183">
        <f t="shared" si="11"/>
        <v>4.0222470041205156</v>
      </c>
      <c r="F48" s="183">
        <f t="shared" si="11"/>
        <v>3.111039118373303</v>
      </c>
      <c r="G48" s="183">
        <f t="shared" si="11"/>
        <v>4.9829763878778852</v>
      </c>
      <c r="H48" s="183">
        <f t="shared" si="11"/>
        <v>7.4902961488938313</v>
      </c>
      <c r="I48" s="183">
        <f t="shared" si="11"/>
        <v>8.1564060811344046</v>
      </c>
      <c r="J48" s="183">
        <f t="shared" si="11"/>
        <v>1.4418673001734175</v>
      </c>
      <c r="K48" s="184">
        <f t="shared" si="11"/>
        <v>1.7351726077626619</v>
      </c>
      <c r="M48" s="310" t="s">
        <v>200</v>
      </c>
      <c r="N48" s="306">
        <v>1403.73</v>
      </c>
      <c r="O48" s="307">
        <v>1952.56</v>
      </c>
      <c r="P48" s="307">
        <v>2286.77</v>
      </c>
      <c r="Q48" s="307">
        <v>3174.36</v>
      </c>
      <c r="R48" s="307">
        <v>3673.21</v>
      </c>
      <c r="S48" s="307">
        <v>4299.91</v>
      </c>
      <c r="T48" s="307">
        <v>5125.8</v>
      </c>
      <c r="U48" s="307">
        <v>6208.71</v>
      </c>
      <c r="V48" s="307">
        <v>8199.86</v>
      </c>
      <c r="W48" s="308">
        <v>9599.7999999999993</v>
      </c>
    </row>
    <row r="49" spans="1:23" ht="15.75" x14ac:dyDescent="0.25">
      <c r="A49" s="319" t="s">
        <v>253</v>
      </c>
      <c r="B49" s="335">
        <f t="shared" ref="B49:K49" si="12">N49/N50</f>
        <v>3.0540857955247867</v>
      </c>
      <c r="C49" s="187">
        <f t="shared" si="12"/>
        <v>3.1202538643550564</v>
      </c>
      <c r="D49" s="187">
        <f t="shared" si="12"/>
        <v>3.1941458663973452</v>
      </c>
      <c r="E49" s="187">
        <f t="shared" si="12"/>
        <v>2.9425565128636189</v>
      </c>
      <c r="F49" s="187">
        <f t="shared" si="12"/>
        <v>2.3319157645774586</v>
      </c>
      <c r="G49" s="187">
        <f t="shared" si="12"/>
        <v>2.0143936862826544</v>
      </c>
      <c r="H49" s="187">
        <f t="shared" si="12"/>
        <v>1.8984230552323298</v>
      </c>
      <c r="I49" s="187">
        <f t="shared" si="12"/>
        <v>1.9594219040911149</v>
      </c>
      <c r="J49" s="187">
        <f t="shared" si="12"/>
        <v>2.8914319174925387</v>
      </c>
      <c r="K49" s="188">
        <f t="shared" si="12"/>
        <v>2.23444015821085</v>
      </c>
      <c r="M49" s="305" t="s">
        <v>205</v>
      </c>
      <c r="N49" s="348">
        <v>988.18</v>
      </c>
      <c r="O49" s="349">
        <v>1411.01</v>
      </c>
      <c r="P49" s="349">
        <v>1771.09</v>
      </c>
      <c r="Q49" s="349">
        <v>1960.39</v>
      </c>
      <c r="R49" s="349">
        <v>2050.7800000000002</v>
      </c>
      <c r="S49" s="349">
        <v>2230.8000000000002</v>
      </c>
      <c r="T49" s="349">
        <v>2659.33</v>
      </c>
      <c r="U49" s="349">
        <v>3588.74</v>
      </c>
      <c r="V49" s="349">
        <v>4592.2299999999996</v>
      </c>
      <c r="W49" s="350">
        <v>4575.91</v>
      </c>
    </row>
    <row r="50" spans="1:23" ht="32.25" thickBot="1" x14ac:dyDescent="0.3">
      <c r="A50" s="277" t="s">
        <v>207</v>
      </c>
      <c r="B50" s="351">
        <f t="shared" ref="B50:K50" si="13">(N48-N51)/(N52-N53-N51)</f>
        <v>0.16228446901859866</v>
      </c>
      <c r="C50" s="193">
        <f t="shared" si="13"/>
        <v>0.18753629916580544</v>
      </c>
      <c r="D50" s="193">
        <f t="shared" si="13"/>
        <v>0.18328145771166254</v>
      </c>
      <c r="E50" s="193">
        <f t="shared" si="13"/>
        <v>0.19868821600133349</v>
      </c>
      <c r="F50" s="193">
        <f t="shared" si="13"/>
        <v>0.24169349550362976</v>
      </c>
      <c r="G50" s="193">
        <f t="shared" si="13"/>
        <v>0.21214851725247744</v>
      </c>
      <c r="H50" s="193">
        <f t="shared" si="13"/>
        <v>0.12399503446654397</v>
      </c>
      <c r="I50" s="193">
        <f t="shared" si="13"/>
        <v>0.13337170665228279</v>
      </c>
      <c r="J50" s="193">
        <f t="shared" si="13"/>
        <v>0.14738190736456533</v>
      </c>
      <c r="K50" s="194">
        <f t="shared" si="13"/>
        <v>0.1485858194798616</v>
      </c>
      <c r="M50" s="305" t="s">
        <v>40</v>
      </c>
      <c r="N50" s="282">
        <v>323.56</v>
      </c>
      <c r="O50" s="283">
        <v>452.21</v>
      </c>
      <c r="P50" s="283">
        <v>554.48</v>
      </c>
      <c r="Q50" s="283">
        <v>666.22</v>
      </c>
      <c r="R50" s="283">
        <v>879.44</v>
      </c>
      <c r="S50" s="283">
        <v>1107.43</v>
      </c>
      <c r="T50" s="283">
        <v>1400.81</v>
      </c>
      <c r="U50" s="283">
        <v>1831.53</v>
      </c>
      <c r="V50" s="283">
        <v>1588.22</v>
      </c>
      <c r="W50" s="284">
        <v>2047.9</v>
      </c>
    </row>
    <row r="51" spans="1:23" ht="24" x14ac:dyDescent="0.25">
      <c r="A51" s="442" t="s">
        <v>254</v>
      </c>
      <c r="B51" s="442"/>
      <c r="C51" s="442"/>
      <c r="D51" s="442"/>
      <c r="E51" s="442"/>
      <c r="F51" s="442"/>
      <c r="G51" s="442"/>
      <c r="H51" s="442"/>
      <c r="I51" s="442"/>
      <c r="J51" s="442"/>
      <c r="K51" s="442"/>
      <c r="L51" s="443"/>
      <c r="M51" s="310" t="s">
        <v>195</v>
      </c>
      <c r="N51" s="352">
        <v>3.71</v>
      </c>
      <c r="O51" s="353">
        <v>5.47</v>
      </c>
      <c r="P51" s="353">
        <v>4.9800000000000004</v>
      </c>
      <c r="Q51" s="353">
        <v>3.61</v>
      </c>
      <c r="R51" s="353">
        <v>5.91</v>
      </c>
      <c r="S51" s="353">
        <v>21.95</v>
      </c>
      <c r="T51" s="353">
        <v>20.7</v>
      </c>
      <c r="U51" s="353">
        <v>19.760000000000002</v>
      </c>
      <c r="V51" s="354">
        <v>17.47</v>
      </c>
      <c r="W51" s="355">
        <v>16.45</v>
      </c>
    </row>
    <row r="52" spans="1:23" ht="31.15" customHeight="1" x14ac:dyDescent="0.25">
      <c r="A52" s="442"/>
      <c r="B52" s="442"/>
      <c r="C52" s="442"/>
      <c r="D52" s="442"/>
      <c r="E52" s="442"/>
      <c r="F52" s="442"/>
      <c r="G52" s="442"/>
      <c r="H52" s="442"/>
      <c r="I52" s="442"/>
      <c r="J52" s="442"/>
      <c r="K52" s="442"/>
      <c r="L52" s="443"/>
      <c r="M52" s="310" t="s">
        <v>176</v>
      </c>
      <c r="N52" s="282">
        <v>13496.58</v>
      </c>
      <c r="O52" s="283">
        <v>18228.48</v>
      </c>
      <c r="P52" s="283">
        <v>21544.15</v>
      </c>
      <c r="Q52" s="283">
        <v>23867.98</v>
      </c>
      <c r="R52" s="283">
        <v>27889.26</v>
      </c>
      <c r="S52" s="283">
        <v>30598.22</v>
      </c>
      <c r="T52" s="283">
        <v>44166.78</v>
      </c>
      <c r="U52" s="283">
        <v>57490.12</v>
      </c>
      <c r="V52" s="283">
        <v>64058.38</v>
      </c>
      <c r="W52" s="284">
        <v>74644.160000000003</v>
      </c>
    </row>
    <row r="53" spans="1:23" ht="24.75" thickBot="1" x14ac:dyDescent="0.3">
      <c r="M53" s="356" t="s">
        <v>165</v>
      </c>
      <c r="N53" s="357">
        <v>4865.92</v>
      </c>
      <c r="O53" s="358">
        <v>7840.54</v>
      </c>
      <c r="P53" s="358">
        <v>9089.52</v>
      </c>
      <c r="Q53" s="358">
        <v>7905.95</v>
      </c>
      <c r="R53" s="358">
        <v>12710</v>
      </c>
      <c r="S53" s="358">
        <v>10411.34</v>
      </c>
      <c r="T53" s="358">
        <v>2974.27</v>
      </c>
      <c r="U53" s="358">
        <v>11066.59</v>
      </c>
      <c r="V53" s="358">
        <v>8522.6299999999992</v>
      </c>
      <c r="W53" s="359">
        <v>10130.64</v>
      </c>
    </row>
    <row r="54" spans="1:23" ht="22.9" customHeight="1" x14ac:dyDescent="0.25">
      <c r="M54" s="264"/>
      <c r="N54" s="264"/>
      <c r="O54" s="264"/>
      <c r="P54" s="264"/>
      <c r="Q54" s="264"/>
      <c r="R54" s="264"/>
      <c r="S54" s="264"/>
      <c r="T54" s="264"/>
      <c r="U54" s="264"/>
      <c r="V54" s="264"/>
      <c r="W54" s="264"/>
    </row>
    <row r="55" spans="1:23" x14ac:dyDescent="0.25">
      <c r="M55" s="264"/>
      <c r="N55" s="264"/>
      <c r="O55" s="264"/>
      <c r="P55" s="264"/>
      <c r="Q55" s="264"/>
      <c r="R55" s="264"/>
      <c r="S55" s="264"/>
      <c r="T55" s="264"/>
      <c r="U55" s="264"/>
      <c r="V55" s="264"/>
      <c r="W55" s="264"/>
    </row>
    <row r="56" spans="1:23" x14ac:dyDescent="0.25">
      <c r="M56" s="264"/>
      <c r="N56" s="264"/>
      <c r="O56" s="264"/>
      <c r="P56" s="264"/>
      <c r="Q56" s="264"/>
      <c r="R56" s="264"/>
      <c r="S56" s="264"/>
      <c r="T56" s="264"/>
      <c r="U56" s="264"/>
      <c r="V56" s="264"/>
      <c r="W56" s="264"/>
    </row>
    <row r="57" spans="1:23" x14ac:dyDescent="0.25">
      <c r="M57" s="264"/>
      <c r="N57" s="264"/>
      <c r="O57" s="264"/>
      <c r="P57" s="264"/>
      <c r="Q57" s="264"/>
      <c r="R57" s="264"/>
      <c r="S57" s="264"/>
      <c r="T57" s="264"/>
      <c r="U57" s="264"/>
      <c r="V57" s="264"/>
      <c r="W57" s="264"/>
    </row>
    <row r="58" spans="1:23" x14ac:dyDescent="0.25">
      <c r="M58" s="264"/>
      <c r="N58" s="264"/>
      <c r="O58" s="264"/>
      <c r="P58" s="264"/>
      <c r="Q58" s="264"/>
      <c r="R58" s="264"/>
      <c r="S58" s="264"/>
      <c r="T58" s="264"/>
      <c r="U58" s="264"/>
      <c r="V58" s="264"/>
      <c r="W58" s="264"/>
    </row>
    <row r="59" spans="1:23" x14ac:dyDescent="0.25">
      <c r="M59" s="264"/>
      <c r="N59" s="264"/>
      <c r="O59" s="264"/>
      <c r="P59" s="264"/>
      <c r="Q59" s="264"/>
      <c r="R59" s="264"/>
      <c r="S59" s="264"/>
      <c r="T59" s="264"/>
      <c r="U59" s="264"/>
      <c r="V59" s="264"/>
      <c r="W59" s="264"/>
    </row>
    <row r="60" spans="1:23" ht="26.25" thickBot="1" x14ac:dyDescent="0.3">
      <c r="A60" s="440" t="s">
        <v>152</v>
      </c>
      <c r="B60" s="440"/>
      <c r="C60" s="440"/>
      <c r="D60" s="440"/>
      <c r="E60" s="440"/>
      <c r="F60" s="440"/>
      <c r="G60" s="440"/>
      <c r="H60" s="440"/>
      <c r="I60" s="440"/>
      <c r="J60" s="440"/>
      <c r="K60" s="440"/>
      <c r="L60" s="440"/>
      <c r="M60" s="440"/>
      <c r="N60" s="440"/>
      <c r="O60" s="440"/>
      <c r="P60" s="440"/>
      <c r="Q60" s="440"/>
      <c r="R60" s="440"/>
      <c r="S60" s="440"/>
      <c r="T60" s="440"/>
      <c r="U60" s="440"/>
      <c r="V60" s="440"/>
      <c r="W60" s="440"/>
    </row>
    <row r="61" spans="1:23" ht="15.75" thickBot="1" x14ac:dyDescent="0.3">
      <c r="M61" s="291" t="s">
        <v>236</v>
      </c>
      <c r="N61" s="266" t="s">
        <v>237</v>
      </c>
      <c r="O61" s="267" t="s">
        <v>238</v>
      </c>
      <c r="P61" s="267" t="s">
        <v>239</v>
      </c>
      <c r="Q61" s="267" t="s">
        <v>240</v>
      </c>
      <c r="R61" s="267" t="s">
        <v>241</v>
      </c>
      <c r="S61" s="267" t="s">
        <v>242</v>
      </c>
      <c r="T61" s="267" t="s">
        <v>243</v>
      </c>
      <c r="U61" s="267" t="s">
        <v>244</v>
      </c>
      <c r="V61" s="267" t="s">
        <v>245</v>
      </c>
      <c r="W61" s="268" t="s">
        <v>246</v>
      </c>
    </row>
    <row r="62" spans="1:23" ht="19.5" thickBot="1" x14ac:dyDescent="0.3">
      <c r="A62" s="260" t="s">
        <v>236</v>
      </c>
      <c r="B62" s="261" t="s">
        <v>237</v>
      </c>
      <c r="C62" s="262" t="s">
        <v>238</v>
      </c>
      <c r="D62" s="262" t="s">
        <v>239</v>
      </c>
      <c r="E62" s="262" t="s">
        <v>240</v>
      </c>
      <c r="F62" s="262" t="s">
        <v>241</v>
      </c>
      <c r="G62" s="262" t="s">
        <v>242</v>
      </c>
      <c r="H62" s="262" t="s">
        <v>243</v>
      </c>
      <c r="I62" s="262" t="s">
        <v>244</v>
      </c>
      <c r="J62" s="262" t="s">
        <v>245</v>
      </c>
      <c r="K62" s="263" t="s">
        <v>246</v>
      </c>
      <c r="M62" s="296" t="s">
        <v>178</v>
      </c>
      <c r="N62" s="274">
        <v>1788.21</v>
      </c>
      <c r="O62" s="275">
        <v>2571.81</v>
      </c>
      <c r="P62" s="275">
        <v>3280.35</v>
      </c>
      <c r="Q62" s="275">
        <v>3715.47</v>
      </c>
      <c r="R62" s="275">
        <v>4215.95</v>
      </c>
      <c r="S62" s="275">
        <v>4696.84</v>
      </c>
      <c r="T62" s="275">
        <v>5559.28</v>
      </c>
      <c r="U62" s="275">
        <v>7108.83</v>
      </c>
      <c r="V62" s="275">
        <v>8712.6299999999992</v>
      </c>
      <c r="W62" s="276">
        <v>9583.7800000000007</v>
      </c>
    </row>
    <row r="63" spans="1:23" ht="20.45" customHeight="1" x14ac:dyDescent="0.25">
      <c r="A63" s="269" t="s">
        <v>209</v>
      </c>
      <c r="B63" s="360">
        <f>N65/N62</f>
        <v>0.17219454090962472</v>
      </c>
      <c r="C63" s="361">
        <f t="shared" ref="C63:K63" si="14">O65/O62</f>
        <v>0.14319875885077046</v>
      </c>
      <c r="D63" s="361">
        <f t="shared" si="14"/>
        <v>0.13539104059018092</v>
      </c>
      <c r="E63" s="361">
        <f t="shared" si="14"/>
        <v>0.15466953036897083</v>
      </c>
      <c r="F63" s="361">
        <f t="shared" si="14"/>
        <v>0.17064244120542227</v>
      </c>
      <c r="G63" s="361">
        <f t="shared" si="14"/>
        <v>0.19572734008397133</v>
      </c>
      <c r="H63" s="361">
        <f t="shared" si="14"/>
        <v>0.21550632456001498</v>
      </c>
      <c r="I63" s="361">
        <f t="shared" si="14"/>
        <v>0.1482269234177776</v>
      </c>
      <c r="J63" s="361">
        <f t="shared" si="14"/>
        <v>0.17455808406875994</v>
      </c>
      <c r="K63" s="362">
        <f t="shared" si="14"/>
        <v>0.22470361381417353</v>
      </c>
      <c r="M63" s="305" t="s">
        <v>176</v>
      </c>
      <c r="N63" s="282">
        <v>13496.58</v>
      </c>
      <c r="O63" s="283">
        <v>18228.48</v>
      </c>
      <c r="P63" s="283">
        <v>21544.15</v>
      </c>
      <c r="Q63" s="283">
        <v>23867.98</v>
      </c>
      <c r="R63" s="283">
        <v>27889.26</v>
      </c>
      <c r="S63" s="283">
        <v>30598.22</v>
      </c>
      <c r="T63" s="283">
        <v>44166.78</v>
      </c>
      <c r="U63" s="283">
        <v>57490.12</v>
      </c>
      <c r="V63" s="283">
        <v>64058.38</v>
      </c>
      <c r="W63" s="284">
        <v>74644.160000000003</v>
      </c>
    </row>
    <row r="64" spans="1:23" ht="31.5" x14ac:dyDescent="0.25">
      <c r="A64" s="327" t="s">
        <v>210</v>
      </c>
      <c r="B64" s="335">
        <f>N63/N64</f>
        <v>9.6147977175097772</v>
      </c>
      <c r="C64" s="187">
        <f t="shared" ref="C64:K64" si="15">O63/O64</f>
        <v>9.3356823862006806</v>
      </c>
      <c r="D64" s="187">
        <f t="shared" si="15"/>
        <v>9.421214201690594</v>
      </c>
      <c r="E64" s="187">
        <f t="shared" si="15"/>
        <v>7.5189896546075428</v>
      </c>
      <c r="F64" s="187">
        <f t="shared" si="15"/>
        <v>7.5926124561350967</v>
      </c>
      <c r="G64" s="187">
        <f t="shared" si="15"/>
        <v>7.1160140561081517</v>
      </c>
      <c r="H64" s="187">
        <f t="shared" si="15"/>
        <v>8.6165632681727722</v>
      </c>
      <c r="I64" s="187">
        <f t="shared" si="15"/>
        <v>9.2595917670498391</v>
      </c>
      <c r="J64" s="187">
        <f t="shared" si="15"/>
        <v>7.8121309388209061</v>
      </c>
      <c r="K64" s="188">
        <f t="shared" si="15"/>
        <v>7.7755953249026035</v>
      </c>
      <c r="M64" s="305" t="s">
        <v>251</v>
      </c>
      <c r="N64" s="282">
        <v>1403.73</v>
      </c>
      <c r="O64" s="283">
        <v>1952.56</v>
      </c>
      <c r="P64" s="283">
        <v>2286.77</v>
      </c>
      <c r="Q64" s="283">
        <v>3174.36</v>
      </c>
      <c r="R64" s="283">
        <v>3673.21</v>
      </c>
      <c r="S64" s="283">
        <v>4299.91</v>
      </c>
      <c r="T64" s="283">
        <v>5125.8</v>
      </c>
      <c r="U64" s="283">
        <v>6208.71</v>
      </c>
      <c r="V64" s="283">
        <v>8199.86</v>
      </c>
      <c r="W64" s="284">
        <v>9599.7999999999993</v>
      </c>
    </row>
    <row r="65" spans="1:23" ht="31.5" x14ac:dyDescent="0.25">
      <c r="A65" s="327" t="s">
        <v>208</v>
      </c>
      <c r="B65" s="363">
        <f>N62/N63</f>
        <v>0.13249356503647591</v>
      </c>
      <c r="C65" s="364">
        <f t="shared" ref="C65:K65" si="16">O62/O63</f>
        <v>0.14108746313461135</v>
      </c>
      <c r="D65" s="364">
        <f t="shared" si="16"/>
        <v>0.15226175086972565</v>
      </c>
      <c r="E65" s="364">
        <f t="shared" si="16"/>
        <v>0.15566755125486112</v>
      </c>
      <c r="F65" s="364">
        <f t="shared" si="16"/>
        <v>0.1511675103606191</v>
      </c>
      <c r="G65" s="364">
        <f t="shared" si="16"/>
        <v>0.15350043237809258</v>
      </c>
      <c r="H65" s="364">
        <f t="shared" si="16"/>
        <v>0.12587016757843791</v>
      </c>
      <c r="I65" s="364">
        <f t="shared" si="16"/>
        <v>0.12365307291061489</v>
      </c>
      <c r="J65" s="364">
        <f t="shared" si="16"/>
        <v>0.13601077641988449</v>
      </c>
      <c r="K65" s="365">
        <f t="shared" si="16"/>
        <v>0.12839289771631163</v>
      </c>
      <c r="M65" s="305" t="s">
        <v>255</v>
      </c>
      <c r="N65" s="335">
        <v>307.92</v>
      </c>
      <c r="O65" s="187">
        <v>368.28</v>
      </c>
      <c r="P65" s="187">
        <v>444.13</v>
      </c>
      <c r="Q65" s="187">
        <v>574.66999999999996</v>
      </c>
      <c r="R65" s="187">
        <v>719.42</v>
      </c>
      <c r="S65" s="187">
        <v>919.3</v>
      </c>
      <c r="T65" s="187">
        <v>1198.06</v>
      </c>
      <c r="U65" s="187">
        <v>1053.72</v>
      </c>
      <c r="V65" s="187">
        <v>1520.86</v>
      </c>
      <c r="W65" s="188">
        <v>2153.5100000000002</v>
      </c>
    </row>
    <row r="66" spans="1:23" ht="16.5" thickBot="1" x14ac:dyDescent="0.3">
      <c r="A66" s="277" t="s">
        <v>94</v>
      </c>
      <c r="B66" s="351">
        <f>B63*B64*B65</f>
        <v>0.21935842362847557</v>
      </c>
      <c r="C66" s="193">
        <f t="shared" ref="C66:K66" si="17">C63*C64*C65</f>
        <v>0.18861392223542428</v>
      </c>
      <c r="D66" s="193">
        <f t="shared" si="17"/>
        <v>0.19421717094417015</v>
      </c>
      <c r="E66" s="193">
        <f t="shared" si="17"/>
        <v>0.18103491727466325</v>
      </c>
      <c r="F66" s="193">
        <f t="shared" si="17"/>
        <v>0.19585594071670281</v>
      </c>
      <c r="G66" s="193">
        <f t="shared" si="17"/>
        <v>0.21379517245709795</v>
      </c>
      <c r="H66" s="193">
        <f t="shared" si="17"/>
        <v>0.23373131998907487</v>
      </c>
      <c r="I66" s="193">
        <f t="shared" si="17"/>
        <v>0.16971641452089081</v>
      </c>
      <c r="J66" s="193">
        <f t="shared" si="17"/>
        <v>0.18547389833484959</v>
      </c>
      <c r="K66" s="194">
        <f t="shared" si="17"/>
        <v>0.22432863184649685</v>
      </c>
      <c r="M66" s="311" t="s">
        <v>127</v>
      </c>
      <c r="N66" s="366">
        <v>2.5499999999999998</v>
      </c>
      <c r="O66" s="367">
        <v>4.46</v>
      </c>
      <c r="P66" s="367">
        <v>5.14</v>
      </c>
      <c r="Q66" s="367">
        <v>6.19</v>
      </c>
      <c r="R66" s="367">
        <v>7.66</v>
      </c>
      <c r="S66" s="367">
        <v>9.1999999999999993</v>
      </c>
      <c r="T66" s="367">
        <v>11.75</v>
      </c>
      <c r="U66" s="367">
        <v>15.31</v>
      </c>
      <c r="V66" s="367">
        <v>13.15</v>
      </c>
      <c r="W66" s="368">
        <v>18.54</v>
      </c>
    </row>
    <row r="68" spans="1:23" ht="42" customHeight="1" x14ac:dyDescent="0.25">
      <c r="A68" s="441" t="s">
        <v>256</v>
      </c>
      <c r="B68" s="441"/>
      <c r="C68" s="441"/>
      <c r="D68" s="441"/>
      <c r="E68" s="441"/>
      <c r="F68" s="441"/>
      <c r="G68" s="441"/>
      <c r="H68" s="441"/>
      <c r="I68" s="441"/>
      <c r="J68" s="441"/>
      <c r="K68" s="441"/>
    </row>
    <row r="69" spans="1:23" ht="42" customHeight="1" x14ac:dyDescent="0.25">
      <c r="A69" s="369"/>
      <c r="B69" s="369"/>
      <c r="C69" s="369"/>
      <c r="D69" s="369"/>
      <c r="E69" s="369"/>
      <c r="F69" s="369"/>
      <c r="G69" s="369"/>
      <c r="H69" s="369"/>
      <c r="I69" s="369"/>
      <c r="J69" s="369"/>
      <c r="K69" s="369"/>
    </row>
  </sheetData>
  <mergeCells count="12">
    <mergeCell ref="A68:K68"/>
    <mergeCell ref="A1:V2"/>
    <mergeCell ref="A3:W4"/>
    <mergeCell ref="M5:W5"/>
    <mergeCell ref="A9:K9"/>
    <mergeCell ref="A12:W12"/>
    <mergeCell ref="A19:K20"/>
    <mergeCell ref="A27:W27"/>
    <mergeCell ref="A36:L37"/>
    <mergeCell ref="A45:W45"/>
    <mergeCell ref="A51:L52"/>
    <mergeCell ref="A60:W6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A3B92-1E4B-484D-BAA0-41B6CD2F1F7C}">
  <dimension ref="A1:Q14"/>
  <sheetViews>
    <sheetView workbookViewId="0">
      <selection activeCell="A16" sqref="A16"/>
    </sheetView>
  </sheetViews>
  <sheetFormatPr defaultColWidth="8.85546875" defaultRowHeight="18.75" x14ac:dyDescent="0.3"/>
  <cols>
    <col min="1" max="1" width="12.7109375" style="150" customWidth="1"/>
    <col min="2" max="2" width="16.140625" style="150" customWidth="1"/>
    <col min="3" max="3" width="14.28515625" style="150" customWidth="1"/>
    <col min="4" max="4" width="13.5703125" style="150" customWidth="1"/>
    <col min="5" max="5" width="14.7109375" style="150" customWidth="1"/>
    <col min="6" max="6" width="13.7109375" style="150" customWidth="1"/>
    <col min="7" max="7" width="13.85546875" style="150" customWidth="1"/>
    <col min="8" max="8" width="11.5703125" style="150" customWidth="1"/>
    <col min="9" max="9" width="11.85546875" style="150" customWidth="1"/>
    <col min="10" max="10" width="14.140625" style="150" customWidth="1"/>
    <col min="11" max="11" width="12.85546875" style="150" customWidth="1"/>
    <col min="12" max="12" width="11.7109375" style="150" customWidth="1"/>
    <col min="13" max="13" width="13.7109375" style="150" customWidth="1"/>
    <col min="14" max="14" width="14.7109375" style="150" customWidth="1"/>
    <col min="15" max="15" width="11.85546875" style="150" customWidth="1"/>
    <col min="16" max="16" width="16.5703125" style="150" customWidth="1"/>
    <col min="17" max="17" width="16" style="150" customWidth="1"/>
    <col min="18" max="16384" width="8.85546875" style="150"/>
  </cols>
  <sheetData>
    <row r="1" spans="1:17" x14ac:dyDescent="0.3">
      <c r="A1" s="440" t="s">
        <v>146</v>
      </c>
      <c r="B1" s="440"/>
      <c r="C1" s="440"/>
      <c r="D1" s="440"/>
      <c r="E1" s="440"/>
      <c r="F1" s="440"/>
      <c r="G1" s="440"/>
      <c r="H1" s="440"/>
      <c r="I1" s="440"/>
      <c r="J1" s="440"/>
      <c r="K1" s="440"/>
      <c r="L1" s="440"/>
      <c r="M1" s="440"/>
      <c r="N1" s="440"/>
      <c r="O1" s="440"/>
      <c r="P1" s="440"/>
      <c r="Q1" s="440"/>
    </row>
    <row r="2" spans="1:17" ht="19.5" thickBot="1" x14ac:dyDescent="0.35">
      <c r="A2" s="440"/>
      <c r="B2" s="440"/>
      <c r="C2" s="440"/>
      <c r="D2" s="440"/>
      <c r="E2" s="440"/>
      <c r="F2" s="440"/>
      <c r="G2" s="440"/>
      <c r="H2" s="440"/>
      <c r="I2" s="440"/>
      <c r="J2" s="440"/>
      <c r="K2" s="440"/>
      <c r="L2" s="440"/>
      <c r="M2" s="440"/>
      <c r="N2" s="440"/>
      <c r="O2" s="440"/>
      <c r="P2" s="440"/>
      <c r="Q2" s="440"/>
    </row>
    <row r="3" spans="1:17" ht="30.75" thickBot="1" x14ac:dyDescent="0.35">
      <c r="A3" s="448" t="s">
        <v>147</v>
      </c>
      <c r="B3" s="450" t="s">
        <v>148</v>
      </c>
      <c r="C3" s="451"/>
      <c r="D3" s="452" t="s">
        <v>149</v>
      </c>
      <c r="E3" s="452"/>
      <c r="F3" s="452"/>
      <c r="G3" s="452"/>
      <c r="H3" s="453" t="s">
        <v>150</v>
      </c>
      <c r="I3" s="454"/>
      <c r="J3" s="454"/>
      <c r="K3" s="454"/>
      <c r="L3" s="454"/>
      <c r="M3" s="455"/>
      <c r="N3" s="450" t="s">
        <v>151</v>
      </c>
      <c r="O3" s="456"/>
      <c r="P3" s="457"/>
      <c r="Q3" s="255" t="s">
        <v>152</v>
      </c>
    </row>
    <row r="4" spans="1:17" ht="57.75" thickBot="1" x14ac:dyDescent="0.35">
      <c r="A4" s="449"/>
      <c r="B4" s="178" t="str">
        <f>'Amalu - 45 (calculations)'!D3</f>
        <v>CURRENT RATIO</v>
      </c>
      <c r="C4" s="180" t="str">
        <f>'Amalu - 45 (calculations)'!E16</f>
        <v>QUICK RATIO</v>
      </c>
      <c r="D4" s="178" t="str">
        <f>'Amalu - 45 (calculations)'!F30</f>
        <v>RETURN ON CAPITAL EMPLOYED</v>
      </c>
      <c r="E4" s="179" t="str">
        <f>'Amalu - 45 (calculations)'!F43</f>
        <v>ASSET UTILISATION</v>
      </c>
      <c r="F4" s="179" t="str">
        <f>'Amalu - 45 (calculations)'!D56</f>
        <v>PROFIT MARGIN</v>
      </c>
      <c r="G4" s="180" t="str">
        <f>'Amalu - 45 (calculations)'!D69</f>
        <v>GROSS PROFIT MARGIN</v>
      </c>
      <c r="H4" s="256" t="str">
        <f>'Amalu - 45 (calculations)'!D83</f>
        <v>EARNINGS PER SHARE</v>
      </c>
      <c r="I4" s="179" t="str">
        <f>'Amalu - 45 (calculations)'!D96</f>
        <v>PRICE EARNINGS</v>
      </c>
      <c r="J4" s="179" t="str">
        <f>'Amalu - 45 (calculations)'!D109</f>
        <v>DIVIDEND YIELD</v>
      </c>
      <c r="K4" s="179" t="str">
        <f>'Amalu - 45 (calculations)'!D122</f>
        <v>DIVIDEND COVER</v>
      </c>
      <c r="L4" s="179" t="str">
        <f>'Amalu - 45 (calculations)'!D135</f>
        <v>PAYOUT RATIO</v>
      </c>
      <c r="M4" s="257" t="str">
        <f>'Amalu - 45 (calculations)'!E148</f>
        <v>NET ASSET VALUE PER SHARE</v>
      </c>
      <c r="N4" s="178" t="str">
        <f>'Amalu - 45 (calculations)'!D162</f>
        <v>ASSET GEARING</v>
      </c>
      <c r="O4" s="179" t="str">
        <f>'Amalu - 45 (calculations)'!D175</f>
        <v>INCOME GEARING</v>
      </c>
      <c r="P4" s="257" t="str">
        <f>'Amalu - 45 (calculations)'!F188</f>
        <v xml:space="preserve">SHAREHOLDER EQUITY </v>
      </c>
      <c r="Q4" s="258" t="str">
        <f>'Amalu - 45 (calculations)'!D203</f>
        <v>ROE</v>
      </c>
    </row>
    <row r="5" spans="1:17" x14ac:dyDescent="0.3">
      <c r="A5" s="151" t="s">
        <v>153</v>
      </c>
      <c r="B5" s="152">
        <f>'Amalu - 45 (calculations)'!D4</f>
        <v>1.5058733923569223</v>
      </c>
      <c r="C5" s="153">
        <f>'Amalu - 45 (calculations)'!E17</f>
        <v>1.5058733923569223</v>
      </c>
      <c r="D5" s="154">
        <f>'Amalu - 45 (calculations)'!F31</f>
        <v>13.076037492337184</v>
      </c>
      <c r="E5" s="154">
        <f>'Amalu - 45 (calculations)'!F44</f>
        <v>0.17863962111337897</v>
      </c>
      <c r="F5" s="154">
        <f>'Amalu - 45 (calculations)'!D57</f>
        <v>0.73197857288546797</v>
      </c>
      <c r="G5" s="154">
        <f>'Amalu - 45 (calculations)'!D70</f>
        <v>0.99037783717826222</v>
      </c>
      <c r="H5" s="155">
        <f>'Amalu - 45 (calculations)'!D84</f>
        <v>60.460000000000008</v>
      </c>
      <c r="I5" s="156">
        <f>'Amalu - 45 (calculations)'!D97</f>
        <v>2.2270922924247434</v>
      </c>
      <c r="J5" s="156">
        <f>'Amalu - 45 (calculations)'!D110</f>
        <v>10.397326401782399</v>
      </c>
      <c r="K5" s="156">
        <f>'Amalu - 45 (calculations)'!D123</f>
        <v>4.3185714285714285</v>
      </c>
      <c r="L5" s="156">
        <f>'Amalu - 45 (calculations)'!D136</f>
        <v>0.23155805491233875</v>
      </c>
      <c r="M5" s="157">
        <f>'Amalu - 45 (calculations)'!E149</f>
        <v>9.919371089466555</v>
      </c>
      <c r="N5" s="181">
        <f>'Amalu - 45 (calculations)'!D163</f>
        <v>3.2846245861586367</v>
      </c>
      <c r="O5" s="183">
        <f>'Amalu - 45 (calculations)'!D176</f>
        <v>0.54767840905757781</v>
      </c>
      <c r="P5" s="157">
        <f>'Amalu - 45 (calculations)'!F189</f>
        <v>0.23243881665047508</v>
      </c>
      <c r="Q5" s="246">
        <f>'Amalu - 45 (calculations)'!D204</f>
        <v>0.361982632976667</v>
      </c>
    </row>
    <row r="6" spans="1:17" x14ac:dyDescent="0.3">
      <c r="A6" s="158" t="s">
        <v>154</v>
      </c>
      <c r="B6" s="152">
        <f>'Amalu - 45 (calculations)'!D5</f>
        <v>1.5680445566095205</v>
      </c>
      <c r="C6" s="153">
        <f>'Amalu - 45 (calculations)'!E18</f>
        <v>1.5680445566095205</v>
      </c>
      <c r="D6" s="154">
        <f>'Amalu - 45 (calculations)'!F32</f>
        <v>12.76541696177213</v>
      </c>
      <c r="E6" s="154">
        <f>'Amalu - 45 (calculations)'!F45</f>
        <v>0.17326842792723857</v>
      </c>
      <c r="F6" s="154">
        <f>'Amalu - 45 (calculations)'!D58</f>
        <v>0.7367422394536165</v>
      </c>
      <c r="G6" s="154">
        <f>'Amalu - 45 (calculations)'!D71</f>
        <v>0.99024828613243643</v>
      </c>
      <c r="H6" s="159">
        <f>'Amalu - 45 (calculations)'!D85</f>
        <v>16.59</v>
      </c>
      <c r="I6" s="160">
        <f>'Amalu - 45 (calculations)'!D98</f>
        <v>11.800482218203738</v>
      </c>
      <c r="J6" s="160">
        <f>'Amalu - 45 (calculations)'!D111</f>
        <v>1.8388925780252334</v>
      </c>
      <c r="K6" s="160">
        <f>'Amalu - 45 (calculations)'!D124</f>
        <v>4.6083333333333334</v>
      </c>
      <c r="L6" s="160">
        <f>'Amalu - 45 (calculations)'!D137</f>
        <v>0.21699819168173598</v>
      </c>
      <c r="M6" s="161">
        <f>'Amalu - 45 (calculations)'!E150</f>
        <v>2.0881045440641675</v>
      </c>
      <c r="N6" s="185">
        <f>'Amalu - 45 (calculations)'!D164</f>
        <v>2.9914649641492574</v>
      </c>
      <c r="O6" s="187">
        <f>'Amalu - 45 (calculations)'!D177</f>
        <v>0.56415126560000561</v>
      </c>
      <c r="P6" s="161">
        <f>'Amalu - 45 (calculations)'!F190</f>
        <v>0.24709448627964958</v>
      </c>
      <c r="Q6" s="247">
        <f>'Amalu - 45 (calculations)'!D205</f>
        <v>0.33671497854971161</v>
      </c>
    </row>
    <row r="7" spans="1:17" x14ac:dyDescent="0.3">
      <c r="A7" s="158" t="s">
        <v>155</v>
      </c>
      <c r="B7" s="152">
        <f>'Amalu - 45 (calculations)'!D6</f>
        <v>1.6298919206646763</v>
      </c>
      <c r="C7" s="153">
        <f>'Amalu - 45 (calculations)'!E19</f>
        <v>1.6298919206646763</v>
      </c>
      <c r="D7" s="154">
        <f>'Amalu - 45 (calculations)'!F33</f>
        <v>12.76375647663715</v>
      </c>
      <c r="E7" s="154">
        <f>'Amalu - 45 (calculations)'!F46</f>
        <v>0.17889875948356662</v>
      </c>
      <c r="F7" s="154">
        <f>'Amalu - 45 (calculations)'!D59</f>
        <v>0.71346254795073694</v>
      </c>
      <c r="G7" s="154">
        <f>'Amalu - 45 (calculations)'!D72</f>
        <v>0.99366646476882703</v>
      </c>
      <c r="H7" s="159">
        <f>'Amalu - 45 (calculations)'!D86</f>
        <v>15.749999999999998</v>
      </c>
      <c r="I7" s="160">
        <f>'Amalu - 45 (calculations)'!D99</f>
        <v>12.739682539682541</v>
      </c>
      <c r="J7" s="160">
        <f>'Amalu - 45 (calculations)'!D112</f>
        <v>1.893845003737852</v>
      </c>
      <c r="K7" s="160">
        <f>'Amalu - 45 (calculations)'!D125</f>
        <v>4.1447368421052628</v>
      </c>
      <c r="L7" s="160">
        <f>'Amalu - 45 (calculations)'!D138</f>
        <v>0.24126984126984127</v>
      </c>
      <c r="M7" s="161">
        <f>'Amalu - 45 (calculations)'!E151</f>
        <v>1.9131200477891863</v>
      </c>
      <c r="N7" s="185">
        <f>'Amalu - 45 (calculations)'!D165</f>
        <v>3.3805371577984453</v>
      </c>
      <c r="O7" s="187">
        <f>'Amalu - 45 (calculations)'!D178</f>
        <v>0.61916984079371096</v>
      </c>
      <c r="P7" s="161">
        <f>'Amalu - 45 (calculations)'!F191</f>
        <v>0.2253200861207541</v>
      </c>
      <c r="Q7" s="247">
        <f>'Amalu - 45 (calculations)'!D206</f>
        <v>0.3772557389342478</v>
      </c>
    </row>
    <row r="8" spans="1:17" x14ac:dyDescent="0.3">
      <c r="A8" s="158" t="s">
        <v>156</v>
      </c>
      <c r="B8" s="152">
        <f>'Amalu - 45 (calculations)'!D7</f>
        <v>1.1834569587085289</v>
      </c>
      <c r="C8" s="153">
        <f>'Amalu - 45 (calculations)'!E20</f>
        <v>1.1834569587085289</v>
      </c>
      <c r="D8" s="154">
        <f>'Amalu - 45 (calculations)'!F34</f>
        <v>14.016715994410312</v>
      </c>
      <c r="E8" s="154">
        <f>'Amalu - 45 (calculations)'!F47</f>
        <v>0.20872418982965205</v>
      </c>
      <c r="F8" s="154">
        <f>'Amalu - 45 (calculations)'!D60</f>
        <v>0.67154247937672684</v>
      </c>
      <c r="G8" s="154">
        <f>'Amalu - 45 (calculations)'!D73</f>
        <v>0.99128871508099803</v>
      </c>
      <c r="H8" s="159">
        <f>'Amalu - 45 (calculations)'!D87</f>
        <v>14.75</v>
      </c>
      <c r="I8" s="160">
        <f>'Amalu - 45 (calculations)'!D100</f>
        <v>10.018983050847458</v>
      </c>
      <c r="J8" s="160">
        <f>'Amalu - 45 (calculations)'!D113</f>
        <v>2.7067262146433886</v>
      </c>
      <c r="K8" s="160">
        <f>'Amalu - 45 (calculations)'!D126</f>
        <v>3.6875</v>
      </c>
      <c r="L8" s="160">
        <f>'Amalu - 45 (calculations)'!D139</f>
        <v>0.2711864406779661</v>
      </c>
      <c r="M8" s="161">
        <f>'Amalu - 45 (calculations)'!E152</f>
        <v>1.9181844959003582</v>
      </c>
      <c r="N8" s="185">
        <f>'Amalu - 45 (calculations)'!D166</f>
        <v>2.6660816557631217</v>
      </c>
      <c r="O8" s="187">
        <f>'Amalu - 45 (calculations)'!D179</f>
        <v>0.66572898140716785</v>
      </c>
      <c r="P8" s="161">
        <f>'Amalu - 45 (calculations)'!F192</f>
        <v>0.26869645399893938</v>
      </c>
      <c r="Q8" s="247">
        <f>'Amalu - 45 (calculations)'!D207</f>
        <v>0.2850758367437084</v>
      </c>
    </row>
    <row r="9" spans="1:17" x14ac:dyDescent="0.3">
      <c r="A9" s="158" t="s">
        <v>157</v>
      </c>
      <c r="B9" s="152">
        <f>'Amalu - 45 (calculations)'!D8</f>
        <v>1.2709992761240039</v>
      </c>
      <c r="C9" s="153">
        <f>'Amalu - 45 (calculations)'!E21</f>
        <v>1.2709992761240039</v>
      </c>
      <c r="D9" s="154">
        <f>'Amalu - 45 (calculations)'!F35</f>
        <v>12.101427075103171</v>
      </c>
      <c r="E9" s="154">
        <f>'Amalu - 45 (calculations)'!F48</f>
        <v>0.19431874908888919</v>
      </c>
      <c r="F9" s="154">
        <f>'Amalu - 45 (calculations)'!D61</f>
        <v>0.62276168058119252</v>
      </c>
      <c r="G9" s="154">
        <f>'Amalu - 45 (calculations)'!D74</f>
        <v>0.99120421330714115</v>
      </c>
      <c r="H9" s="159">
        <f>'Amalu - 45 (calculations)'!D88</f>
        <v>11.92</v>
      </c>
      <c r="I9" s="160">
        <f>'Amalu - 45 (calculations)'!D101</f>
        <v>13.81459731543624</v>
      </c>
      <c r="J9" s="160">
        <f>'Amalu - 45 (calculations)'!D114</f>
        <v>2.4291006254934113</v>
      </c>
      <c r="K9" s="160">
        <f>'Amalu - 45 (calculations)'!D127</f>
        <v>2.98</v>
      </c>
      <c r="L9" s="160">
        <f>'Amalu - 45 (calculations)'!D140</f>
        <v>0.33557046979865773</v>
      </c>
      <c r="M9" s="161">
        <f>'Amalu - 45 (calculations)'!E153</f>
        <v>1.9028403211418377</v>
      </c>
      <c r="N9" s="248">
        <f>'Amalu - 45 (calculations)'!D167</f>
        <v>2.9204285073692819</v>
      </c>
      <c r="O9" s="249">
        <f>'Amalu - 45 (calculations)'!D180</f>
        <v>0.71769178266580003</v>
      </c>
      <c r="P9" s="250">
        <f>'Amalu - 45 (calculations)'!F193</f>
        <v>0.25036190469918379</v>
      </c>
      <c r="Q9" s="247">
        <f>'Amalu - 45 (calculations)'!D208</f>
        <v>0.27134738058699387</v>
      </c>
    </row>
    <row r="10" spans="1:17" x14ac:dyDescent="0.3">
      <c r="A10" s="158" t="s">
        <v>158</v>
      </c>
      <c r="B10" s="152">
        <f>'Amalu - 45 (calculations)'!D9</f>
        <v>1.2565716942364249</v>
      </c>
      <c r="C10" s="153">
        <f>'Amalu - 45 (calculations)'!E22</f>
        <v>1.2565716942364249</v>
      </c>
      <c r="D10" s="154">
        <f>'Amalu - 45 (calculations)'!F36</f>
        <v>9.8392335725118283</v>
      </c>
      <c r="E10" s="154">
        <f>'Amalu - 45 (calculations)'!F49</f>
        <v>0.17648486837637792</v>
      </c>
      <c r="F10" s="154">
        <f>'Amalu - 45 (calculations)'!D62</f>
        <v>0.55751145483636178</v>
      </c>
      <c r="G10" s="154">
        <f>'Amalu - 45 (calculations)'!D75</f>
        <v>0.98979886301330333</v>
      </c>
      <c r="H10" s="159">
        <f>'Amalu - 45 (calculations)'!D89</f>
        <v>7.09</v>
      </c>
      <c r="I10" s="160">
        <f>'Amalu - 45 (calculations)'!D102</f>
        <v>40.626234132581104</v>
      </c>
      <c r="J10" s="160">
        <f>'Amalu - 45 (calculations)'!D115</f>
        <v>0.83321760866546302</v>
      </c>
      <c r="K10" s="160">
        <f>'Amalu - 45 (calculations)'!D128</f>
        <v>2.9541666666666666</v>
      </c>
      <c r="L10" s="160">
        <f>'Amalu - 45 (calculations)'!D141</f>
        <v>0.33850493653032437</v>
      </c>
      <c r="M10" s="161">
        <f>'Amalu - 45 (calculations)'!E154</f>
        <v>1.9473895010369038</v>
      </c>
      <c r="N10" s="248">
        <f>'Amalu - 45 (calculations)'!D168</f>
        <v>3.3905336223453206</v>
      </c>
      <c r="O10" s="249">
        <f>'Amalu - 45 (calculations)'!D181</f>
        <v>0.82169086987778572</v>
      </c>
      <c r="P10" s="250">
        <f>'Amalu - 45 (calculations)'!F194</f>
        <v>0.22430756192991205</v>
      </c>
      <c r="Q10" s="247">
        <f>'Amalu - 45 (calculations)'!D209</f>
        <v>0.25722935245330725</v>
      </c>
    </row>
    <row r="11" spans="1:17" x14ac:dyDescent="0.3">
      <c r="A11" s="158" t="s">
        <v>159</v>
      </c>
      <c r="B11" s="152">
        <f>'Amalu - 45 (calculations)'!D10</f>
        <v>3.1910619674589662</v>
      </c>
      <c r="C11" s="153">
        <f>'Amalu - 45 (calculations)'!E23</f>
        <v>3.1910619674589662</v>
      </c>
      <c r="D11" s="154">
        <f>'Amalu - 45 (calculations)'!F37</f>
        <v>10.140741444838106</v>
      </c>
      <c r="E11" s="154">
        <f>'Amalu - 45 (calculations)'!F50</f>
        <v>0.14474926647770073</v>
      </c>
      <c r="F11" s="154">
        <f>'Amalu - 45 (calculations)'!D63</f>
        <v>0.70057290731765687</v>
      </c>
      <c r="G11" s="154">
        <f>'Amalu - 45 (calculations)'!D76</f>
        <v>0.99226201160773053</v>
      </c>
      <c r="H11" s="159">
        <f>'Amalu - 45 (calculations)'!D90</f>
        <v>18.52</v>
      </c>
      <c r="I11" s="160">
        <f>'Amalu - 45 (calculations)'!D103</f>
        <v>15.578833693304535</v>
      </c>
      <c r="J11" s="160">
        <f>'Amalu - 45 (calculations)'!D116</f>
        <v>1.3863856924996536</v>
      </c>
      <c r="K11" s="160">
        <f>'Amalu - 45 (calculations)'!D129</f>
        <v>4.63</v>
      </c>
      <c r="L11" s="160">
        <f>'Amalu - 45 (calculations)'!D142</f>
        <v>0.21598272138228941</v>
      </c>
      <c r="M11" s="161">
        <f>'Amalu - 45 (calculations)'!E155</f>
        <v>1.9905613842708327</v>
      </c>
      <c r="N11" s="248">
        <f>'Amalu - 45 (calculations)'!D169</f>
        <v>2.7894576024926443</v>
      </c>
      <c r="O11" s="249">
        <f>'Amalu - 45 (calculations)'!D182</f>
        <v>0.65797795224481004</v>
      </c>
      <c r="P11" s="250">
        <f>'Amalu - 45 (calculations)'!F195</f>
        <v>0.26301547262479852</v>
      </c>
      <c r="Q11" s="247">
        <f>'Amalu - 45 (calculations)'!D210</f>
        <v>0.2474647271110805</v>
      </c>
    </row>
    <row r="12" spans="1:17" x14ac:dyDescent="0.3">
      <c r="A12" s="158" t="s">
        <v>160</v>
      </c>
      <c r="B12" s="152">
        <f>'Amalu - 45 (calculations)'!D11</f>
        <v>2.7215126214901697</v>
      </c>
      <c r="C12" s="153">
        <f>'Amalu - 45 (calculations)'!E24</f>
        <v>2.7215126214901697</v>
      </c>
      <c r="D12" s="154">
        <f>'Amalu - 45 (calculations)'!F38</f>
        <v>11.79677331121275</v>
      </c>
      <c r="E12" s="154">
        <f>'Amalu - 45 (calculations)'!F51</f>
        <v>0.16426004660163615</v>
      </c>
      <c r="F12" s="154">
        <f>'Amalu - 45 (calculations)'!D64</f>
        <v>0.71817666896334886</v>
      </c>
      <c r="G12" s="154">
        <f>'Amalu - 45 (calculations)'!D77</f>
        <v>0.99013599612250436</v>
      </c>
      <c r="H12" s="159">
        <f>'Amalu - 45 (calculations)'!D91</f>
        <v>25.33</v>
      </c>
      <c r="I12" s="160">
        <f>'Amalu - 45 (calculations)'!D104</f>
        <v>7.7591788393209633</v>
      </c>
      <c r="J12" s="160">
        <f>'Amalu - 45 (calculations)'!D117</f>
        <v>3.3072148163223769</v>
      </c>
      <c r="K12" s="160">
        <f>'Amalu - 45 (calculations)'!D130</f>
        <v>3.8969230769230765</v>
      </c>
      <c r="L12" s="160">
        <f>'Amalu - 45 (calculations)'!D143</f>
        <v>0.25661271219897358</v>
      </c>
      <c r="M12" s="161">
        <f>'Amalu - 45 (calculations)'!E156</f>
        <v>1.5034735976776745</v>
      </c>
      <c r="N12" s="248">
        <f>'Amalu - 45 (calculations)'!D170</f>
        <v>2.9108793346546853</v>
      </c>
      <c r="O12" s="249">
        <f>'Amalu - 45 (calculations)'!D183</f>
        <v>0.62344871186976447</v>
      </c>
      <c r="P12" s="250">
        <f>'Amalu - 45 (calculations)'!F196</f>
        <v>0.25457100269398075</v>
      </c>
      <c r="Q12" s="247">
        <f>'Amalu - 45 (calculations)'!D211</f>
        <v>0.2745629907866976</v>
      </c>
    </row>
    <row r="13" spans="1:17" x14ac:dyDescent="0.3">
      <c r="A13" s="158" t="s">
        <v>161</v>
      </c>
      <c r="B13" s="152">
        <f>'Amalu - 45 (calculations)'!D12</f>
        <v>2.2449092763818075</v>
      </c>
      <c r="C13" s="153">
        <f>'Amalu - 45 (calculations)'!E25</f>
        <v>2.2449092763818075</v>
      </c>
      <c r="D13" s="154">
        <f>'Amalu - 45 (calculations)'!F39</f>
        <v>11.666227549754087</v>
      </c>
      <c r="E13" s="154">
        <f>'Amalu - 45 (calculations)'!F52</f>
        <v>0.19363619422096939</v>
      </c>
      <c r="F13" s="154">
        <f>'Amalu - 45 (calculations)'!D65</f>
        <v>0.6024817620842664</v>
      </c>
      <c r="G13" s="154">
        <f>'Amalu - 45 (calculations)'!D78</f>
        <v>0.98562342730309205</v>
      </c>
      <c r="H13" s="159">
        <f>'Amalu - 45 (calculations)'!D92</f>
        <v>14.740000000000002</v>
      </c>
      <c r="I13" s="160">
        <f>'Amalu - 45 (calculations)'!D105</f>
        <v>11.858887381275441</v>
      </c>
      <c r="J13" s="160">
        <f>'Amalu - 45 (calculations)'!D118</f>
        <v>0</v>
      </c>
      <c r="K13" s="160" t="str">
        <f>'Amalu - 45 (calculations)'!D131</f>
        <v>NA</v>
      </c>
      <c r="L13" s="160">
        <f>'Amalu - 45 (calculations)'!D144</f>
        <v>0</v>
      </c>
      <c r="M13" s="161">
        <f>'Amalu - 45 (calculations)'!E157</f>
        <v>1.5858834951456313</v>
      </c>
      <c r="N13" s="248">
        <f>'Amalu - 45 (calculations)'!D171</f>
        <v>2.6503508934032038</v>
      </c>
      <c r="O13" s="249">
        <f>'Amalu - 45 (calculations)'!D184</f>
        <v>0.78229925913445253</v>
      </c>
      <c r="P13" s="250">
        <f>'Amalu - 45 (calculations)'!F197</f>
        <v>0.27276215495165201</v>
      </c>
      <c r="Q13" s="247">
        <f>'Amalu - 45 (calculations)'!D212</f>
        <v>0.22085932433181812</v>
      </c>
    </row>
    <row r="14" spans="1:17" ht="19.5" thickBot="1" x14ac:dyDescent="0.35">
      <c r="A14" s="162" t="s">
        <v>162</v>
      </c>
      <c r="B14" s="163">
        <f>'Amalu - 45 (calculations)'!D13</f>
        <v>2.3146940616860872</v>
      </c>
      <c r="C14" s="164">
        <f>'Amalu - 45 (calculations)'!E26</f>
        <v>2.3146940616860872</v>
      </c>
      <c r="D14" s="165">
        <f>'Amalu - 45 (calculations)'!F40</f>
        <v>8.7172712591721133</v>
      </c>
      <c r="E14" s="165">
        <f>'Amalu - 45 (calculations)'!F53</f>
        <v>0.17782126213951741</v>
      </c>
      <c r="F14" s="165">
        <f>'Amalu - 45 (calculations)'!D66</f>
        <v>0.49022659913034466</v>
      </c>
      <c r="G14" s="165">
        <f>'Amalu - 45 (calculations)'!D79</f>
        <v>0.98843660767856423</v>
      </c>
      <c r="H14" s="166">
        <f>'Amalu - 45 (calculations)'!D93</f>
        <v>3.03</v>
      </c>
      <c r="I14" s="167">
        <f>'Amalu - 45 (calculations)'!D106</f>
        <v>48.580858085808579</v>
      </c>
      <c r="J14" s="167">
        <f>'Amalu - 45 (calculations)'!D119</f>
        <v>0.5434782608695653</v>
      </c>
      <c r="K14" s="167">
        <f>'Amalu - 45 (calculations)'!D132</f>
        <v>3.7874999999999996</v>
      </c>
      <c r="L14" s="167">
        <f>'Amalu - 45 (calculations)'!D145</f>
        <v>0.26402640264026406</v>
      </c>
      <c r="M14" s="168">
        <f>'Amalu - 45 (calculations)'!E158</f>
        <v>2.0592066238997466</v>
      </c>
      <c r="N14" s="251">
        <f>'Amalu - 45 (calculations)'!D172</f>
        <v>2.0153954284774303</v>
      </c>
      <c r="O14" s="252">
        <f>'Amalu - 45 (calculations)'!D185</f>
        <v>0.91806417074958968</v>
      </c>
      <c r="P14" s="253">
        <f>'Amalu - 45 (calculations)'!F198</f>
        <v>0.33050974227767682</v>
      </c>
      <c r="Q14" s="254">
        <f>'Amalu - 45 (calculations)'!D213</f>
        <v>0.13487917705147121</v>
      </c>
    </row>
  </sheetData>
  <mergeCells count="6">
    <mergeCell ref="A1:Q2"/>
    <mergeCell ref="A3:A4"/>
    <mergeCell ref="B3:C3"/>
    <mergeCell ref="D3:G3"/>
    <mergeCell ref="H3:M3"/>
    <mergeCell ref="N3:P3"/>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DDD47-33C6-4900-B395-9B49D1DBFF2D}">
  <dimension ref="A1:N213"/>
  <sheetViews>
    <sheetView topLeftCell="A195" workbookViewId="0">
      <selection activeCell="D203" sqref="D203:D213"/>
    </sheetView>
  </sheetViews>
  <sheetFormatPr defaultColWidth="8.85546875" defaultRowHeight="15" x14ac:dyDescent="0.25"/>
  <cols>
    <col min="1" max="1" width="18.42578125" style="154" customWidth="1"/>
    <col min="2" max="2" width="19.7109375" style="154" customWidth="1"/>
    <col min="3" max="3" width="26.85546875" style="154" customWidth="1"/>
    <col min="4" max="4" width="17.28515625" style="154" customWidth="1"/>
    <col min="5" max="5" width="21.7109375" style="154" customWidth="1"/>
    <col min="6" max="6" width="19.85546875" style="154" customWidth="1"/>
    <col min="7" max="7" width="15.7109375" style="154" customWidth="1"/>
    <col min="8" max="8" width="8.85546875" style="154"/>
    <col min="9" max="9" width="16.28515625" style="154" customWidth="1"/>
    <col min="10" max="10" width="12.7109375" style="154" bestFit="1" customWidth="1"/>
    <col min="11" max="11" width="20.7109375" style="154" customWidth="1"/>
    <col min="12" max="12" width="18.28515625" style="154" customWidth="1"/>
    <col min="13" max="13" width="12.7109375" style="154" bestFit="1" customWidth="1"/>
    <col min="14" max="14" width="10.28515625" style="154" bestFit="1" customWidth="1"/>
    <col min="15" max="16384" width="8.85546875" style="154"/>
  </cols>
  <sheetData>
    <row r="1" spans="1:14" ht="25.5" x14ac:dyDescent="0.25">
      <c r="A1" s="440" t="s">
        <v>148</v>
      </c>
      <c r="B1" s="440"/>
      <c r="C1" s="440"/>
      <c r="D1" s="440"/>
      <c r="E1" s="440"/>
      <c r="F1" s="440"/>
    </row>
    <row r="2" spans="1:14" ht="19.5" thickBot="1" x14ac:dyDescent="0.3">
      <c r="A2" s="458" t="s">
        <v>163</v>
      </c>
      <c r="B2" s="458"/>
      <c r="C2" s="458"/>
      <c r="D2" s="458"/>
    </row>
    <row r="3" spans="1:14" ht="29.25" thickBot="1" x14ac:dyDescent="0.3">
      <c r="A3" s="169" t="s">
        <v>147</v>
      </c>
      <c r="B3" s="169" t="s">
        <v>164</v>
      </c>
      <c r="C3" s="169" t="s">
        <v>165</v>
      </c>
      <c r="D3" s="169" t="s">
        <v>166</v>
      </c>
    </row>
    <row r="4" spans="1:14" x14ac:dyDescent="0.25">
      <c r="A4" s="151" t="s">
        <v>153</v>
      </c>
      <c r="B4" s="170">
        <v>8837.73</v>
      </c>
      <c r="C4" s="170">
        <v>5868.84</v>
      </c>
      <c r="D4" s="151">
        <f>B4/C4</f>
        <v>1.5058733923569223</v>
      </c>
    </row>
    <row r="5" spans="1:14" x14ac:dyDescent="0.25">
      <c r="A5" s="158" t="s">
        <v>154</v>
      </c>
      <c r="B5" s="171">
        <v>11711.96</v>
      </c>
      <c r="C5" s="171">
        <v>7469.15</v>
      </c>
      <c r="D5" s="158">
        <f t="shared" ref="D5:D13" si="0">B5/C5</f>
        <v>1.5680445566095205</v>
      </c>
      <c r="K5" s="172"/>
      <c r="L5" s="172"/>
      <c r="M5" s="173"/>
      <c r="N5" s="174"/>
    </row>
    <row r="6" spans="1:14" x14ac:dyDescent="0.25">
      <c r="A6" s="158" t="s">
        <v>155</v>
      </c>
      <c r="B6" s="171">
        <v>14789.46</v>
      </c>
      <c r="C6" s="171">
        <v>9073.89</v>
      </c>
      <c r="D6" s="158">
        <f t="shared" si="0"/>
        <v>1.6298919206646763</v>
      </c>
      <c r="K6" s="172"/>
      <c r="L6" s="173"/>
      <c r="N6" s="174"/>
    </row>
    <row r="7" spans="1:14" x14ac:dyDescent="0.25">
      <c r="A7" s="158" t="s">
        <v>156</v>
      </c>
      <c r="B7" s="171">
        <v>16553.189999999999</v>
      </c>
      <c r="C7" s="171">
        <v>13987.15</v>
      </c>
      <c r="D7" s="158">
        <f t="shared" si="0"/>
        <v>1.1834569587085289</v>
      </c>
    </row>
    <row r="8" spans="1:14" x14ac:dyDescent="0.25">
      <c r="A8" s="158" t="s">
        <v>157</v>
      </c>
      <c r="B8" s="171">
        <v>19419.419999999998</v>
      </c>
      <c r="C8" s="171">
        <v>15278.86</v>
      </c>
      <c r="D8" s="158">
        <f t="shared" si="0"/>
        <v>1.2709992761240039</v>
      </c>
    </row>
    <row r="9" spans="1:14" x14ac:dyDescent="0.25">
      <c r="A9" s="158" t="s">
        <v>158</v>
      </c>
      <c r="B9" s="171">
        <v>21325.14</v>
      </c>
      <c r="C9" s="171">
        <v>16970.89</v>
      </c>
      <c r="D9" s="158">
        <f t="shared" si="0"/>
        <v>1.2565716942364249</v>
      </c>
    </row>
    <row r="10" spans="1:14" x14ac:dyDescent="0.25">
      <c r="A10" s="158" t="s">
        <v>159</v>
      </c>
      <c r="B10" s="175">
        <v>51790.84</v>
      </c>
      <c r="C10" s="171">
        <v>16229.97</v>
      </c>
      <c r="D10" s="158">
        <f t="shared" si="0"/>
        <v>3.1910619674589662</v>
      </c>
    </row>
    <row r="11" spans="1:14" x14ac:dyDescent="0.25">
      <c r="A11" s="158" t="s">
        <v>160</v>
      </c>
      <c r="B11" s="175">
        <v>66184.03</v>
      </c>
      <c r="C11" s="171">
        <v>24318.84</v>
      </c>
      <c r="D11" s="158">
        <f t="shared" si="0"/>
        <v>2.7215126214901697</v>
      </c>
    </row>
    <row r="12" spans="1:14" x14ac:dyDescent="0.25">
      <c r="A12" s="158" t="s">
        <v>161</v>
      </c>
      <c r="B12" s="171">
        <v>72908.39</v>
      </c>
      <c r="C12" s="171">
        <v>32477.21</v>
      </c>
      <c r="D12" s="158">
        <f t="shared" si="0"/>
        <v>2.2449092763818075</v>
      </c>
    </row>
    <row r="13" spans="1:14" ht="15.75" thickBot="1" x14ac:dyDescent="0.3">
      <c r="A13" s="162" t="s">
        <v>162</v>
      </c>
      <c r="B13" s="176">
        <v>75372.479999999996</v>
      </c>
      <c r="C13" s="177">
        <v>32562.61</v>
      </c>
      <c r="D13" s="162">
        <f t="shared" si="0"/>
        <v>2.3146940616860872</v>
      </c>
    </row>
    <row r="15" spans="1:14" ht="21" thickBot="1" x14ac:dyDescent="0.3">
      <c r="A15" s="445" t="s">
        <v>167</v>
      </c>
      <c r="B15" s="445"/>
      <c r="C15" s="445"/>
      <c r="D15" s="445"/>
      <c r="E15" s="445"/>
    </row>
    <row r="16" spans="1:14" ht="29.25" thickBot="1" x14ac:dyDescent="0.3">
      <c r="A16" s="178" t="s">
        <v>147</v>
      </c>
      <c r="B16" s="179" t="s">
        <v>164</v>
      </c>
      <c r="C16" s="179" t="s">
        <v>165</v>
      </c>
      <c r="D16" s="179" t="s">
        <v>168</v>
      </c>
      <c r="E16" s="180" t="s">
        <v>169</v>
      </c>
    </row>
    <row r="17" spans="1:13" x14ac:dyDescent="0.25">
      <c r="A17" s="181" t="s">
        <v>153</v>
      </c>
      <c r="B17" s="182">
        <v>8837.73</v>
      </c>
      <c r="C17" s="182">
        <v>5868.84</v>
      </c>
      <c r="D17" s="183">
        <v>0</v>
      </c>
      <c r="E17" s="184">
        <f>(B17-D17)/C17</f>
        <v>1.5058733923569223</v>
      </c>
    </row>
    <row r="18" spans="1:13" x14ac:dyDescent="0.25">
      <c r="A18" s="185" t="s">
        <v>154</v>
      </c>
      <c r="B18" s="186">
        <v>11711.96</v>
      </c>
      <c r="C18" s="186">
        <v>7469.15</v>
      </c>
      <c r="D18" s="187">
        <v>0</v>
      </c>
      <c r="E18" s="188">
        <f t="shared" ref="E18:E26" si="1">(B18-D18)/C18</f>
        <v>1.5680445566095205</v>
      </c>
    </row>
    <row r="19" spans="1:13" x14ac:dyDescent="0.25">
      <c r="A19" s="185" t="s">
        <v>155</v>
      </c>
      <c r="B19" s="186">
        <v>14789.46</v>
      </c>
      <c r="C19" s="186">
        <v>9073.89</v>
      </c>
      <c r="D19" s="187">
        <v>0</v>
      </c>
      <c r="E19" s="188">
        <f t="shared" si="1"/>
        <v>1.6298919206646763</v>
      </c>
    </row>
    <row r="20" spans="1:13" x14ac:dyDescent="0.25">
      <c r="A20" s="185" t="s">
        <v>156</v>
      </c>
      <c r="B20" s="186">
        <v>16553.189999999999</v>
      </c>
      <c r="C20" s="186">
        <v>13987.15</v>
      </c>
      <c r="D20" s="187">
        <v>0</v>
      </c>
      <c r="E20" s="188">
        <f t="shared" si="1"/>
        <v>1.1834569587085289</v>
      </c>
    </row>
    <row r="21" spans="1:13" x14ac:dyDescent="0.25">
      <c r="A21" s="185" t="s">
        <v>157</v>
      </c>
      <c r="B21" s="186">
        <v>19419.419999999998</v>
      </c>
      <c r="C21" s="186">
        <v>15278.86</v>
      </c>
      <c r="D21" s="187">
        <v>0</v>
      </c>
      <c r="E21" s="188">
        <f t="shared" si="1"/>
        <v>1.2709992761240039</v>
      </c>
    </row>
    <row r="22" spans="1:13" x14ac:dyDescent="0.25">
      <c r="A22" s="185" t="s">
        <v>158</v>
      </c>
      <c r="B22" s="186">
        <v>21325.14</v>
      </c>
      <c r="C22" s="186">
        <v>16970.89</v>
      </c>
      <c r="D22" s="187">
        <v>0</v>
      </c>
      <c r="E22" s="188">
        <f t="shared" si="1"/>
        <v>1.2565716942364249</v>
      </c>
    </row>
    <row r="23" spans="1:13" x14ac:dyDescent="0.25">
      <c r="A23" s="185" t="s">
        <v>159</v>
      </c>
      <c r="B23" s="189">
        <v>51790.84</v>
      </c>
      <c r="C23" s="186">
        <v>16229.97</v>
      </c>
      <c r="D23" s="187">
        <v>0</v>
      </c>
      <c r="E23" s="188">
        <f t="shared" si="1"/>
        <v>3.1910619674589662</v>
      </c>
    </row>
    <row r="24" spans="1:13" x14ac:dyDescent="0.25">
      <c r="A24" s="185" t="s">
        <v>160</v>
      </c>
      <c r="B24" s="189">
        <v>66184.03</v>
      </c>
      <c r="C24" s="186">
        <v>24318.84</v>
      </c>
      <c r="D24" s="187">
        <v>0</v>
      </c>
      <c r="E24" s="188">
        <f t="shared" si="1"/>
        <v>2.7215126214901697</v>
      </c>
    </row>
    <row r="25" spans="1:13" x14ac:dyDescent="0.25">
      <c r="A25" s="185" t="s">
        <v>161</v>
      </c>
      <c r="B25" s="186">
        <v>72908.39</v>
      </c>
      <c r="C25" s="186">
        <v>32477.21</v>
      </c>
      <c r="D25" s="187">
        <v>0</v>
      </c>
      <c r="E25" s="188">
        <f t="shared" si="1"/>
        <v>2.2449092763818075</v>
      </c>
    </row>
    <row r="26" spans="1:13" ht="15.75" thickBot="1" x14ac:dyDescent="0.3">
      <c r="A26" s="190" t="s">
        <v>162</v>
      </c>
      <c r="B26" s="191">
        <v>75372.479999999996</v>
      </c>
      <c r="C26" s="192">
        <v>32562.61</v>
      </c>
      <c r="D26" s="193">
        <v>0</v>
      </c>
      <c r="E26" s="194">
        <f t="shared" si="1"/>
        <v>2.3146940616860872</v>
      </c>
    </row>
    <row r="28" spans="1:13" ht="25.5" x14ac:dyDescent="0.25">
      <c r="A28" s="440" t="s">
        <v>149</v>
      </c>
      <c r="B28" s="440"/>
      <c r="C28" s="440"/>
      <c r="D28" s="440"/>
      <c r="E28" s="440"/>
      <c r="F28" s="440"/>
      <c r="G28" s="440"/>
      <c r="H28" s="440"/>
      <c r="I28" s="440"/>
      <c r="J28" s="440"/>
      <c r="K28" s="440"/>
      <c r="L28" s="440"/>
      <c r="M28" s="195"/>
    </row>
    <row r="29" spans="1:13" ht="21" thickBot="1" x14ac:dyDescent="0.3">
      <c r="A29" s="460" t="s">
        <v>170</v>
      </c>
      <c r="B29" s="460"/>
      <c r="C29" s="460"/>
      <c r="D29" s="460"/>
      <c r="E29" s="460"/>
      <c r="F29" s="460"/>
      <c r="G29" s="195"/>
      <c r="H29" s="461" t="s">
        <v>40</v>
      </c>
      <c r="I29" s="461"/>
      <c r="J29" s="461" t="s">
        <v>171</v>
      </c>
      <c r="K29" s="461"/>
      <c r="M29" s="195"/>
    </row>
    <row r="30" spans="1:13" ht="43.5" thickBot="1" x14ac:dyDescent="0.3">
      <c r="A30" s="196" t="s">
        <v>147</v>
      </c>
      <c r="B30" s="197" t="s">
        <v>40</v>
      </c>
      <c r="C30" s="197" t="s">
        <v>172</v>
      </c>
      <c r="D30" s="197" t="s">
        <v>173</v>
      </c>
      <c r="E30" s="197" t="s">
        <v>171</v>
      </c>
      <c r="F30" s="180" t="s">
        <v>226</v>
      </c>
      <c r="G30" s="195"/>
      <c r="H30" s="199" t="s">
        <v>174</v>
      </c>
      <c r="I30" s="200" t="s">
        <v>175</v>
      </c>
      <c r="J30" s="199" t="s">
        <v>176</v>
      </c>
      <c r="K30" s="200" t="s">
        <v>165</v>
      </c>
      <c r="M30" s="195"/>
    </row>
    <row r="31" spans="1:13" x14ac:dyDescent="0.25">
      <c r="A31" s="181" t="s">
        <v>153</v>
      </c>
      <c r="B31" s="201">
        <f>H31+I31</f>
        <v>2045.58</v>
      </c>
      <c r="C31" s="202">
        <v>102.69</v>
      </c>
      <c r="D31" s="203">
        <v>2848.32</v>
      </c>
      <c r="E31" s="203">
        <f t="shared" ref="E31:E40" si="2">J31-K31</f>
        <v>12692.720000000001</v>
      </c>
      <c r="F31" s="184">
        <f>((B31)/(C31+D31+E31))*100</f>
        <v>13.076037492337184</v>
      </c>
      <c r="H31" s="204">
        <v>925.26</v>
      </c>
      <c r="I31" s="205">
        <v>1120.32</v>
      </c>
      <c r="J31" s="206">
        <v>18561.560000000001</v>
      </c>
      <c r="K31" s="207">
        <v>5868.84</v>
      </c>
    </row>
    <row r="32" spans="1:13" x14ac:dyDescent="0.25">
      <c r="A32" s="185" t="s">
        <v>154</v>
      </c>
      <c r="B32" s="208">
        <f t="shared" ref="B32:B39" si="3">H32+I32</f>
        <v>2869.39</v>
      </c>
      <c r="C32" s="209">
        <v>112.6</v>
      </c>
      <c r="D32" s="210">
        <v>4341.97</v>
      </c>
      <c r="E32" s="210">
        <f t="shared" si="2"/>
        <v>18023.269999999997</v>
      </c>
      <c r="F32" s="188">
        <f t="shared" ref="F32:F40" si="4">((B32)/(C32+D32+E32))*100</f>
        <v>12.76541696177213</v>
      </c>
      <c r="H32" s="206">
        <v>1250.6199999999999</v>
      </c>
      <c r="I32" s="205">
        <v>1618.77</v>
      </c>
      <c r="J32" s="206">
        <v>25492.42</v>
      </c>
      <c r="K32" s="207">
        <v>7469.15</v>
      </c>
    </row>
    <row r="33" spans="1:11" x14ac:dyDescent="0.25">
      <c r="A33" s="185" t="s">
        <v>155</v>
      </c>
      <c r="B33" s="208">
        <f t="shared" si="3"/>
        <v>3533.78</v>
      </c>
      <c r="C33" s="209">
        <v>112.71</v>
      </c>
      <c r="D33" s="210">
        <v>4981.51</v>
      </c>
      <c r="E33" s="210">
        <f t="shared" si="2"/>
        <v>22591.83</v>
      </c>
      <c r="F33" s="188">
        <f t="shared" si="4"/>
        <v>12.76375647663715</v>
      </c>
      <c r="H33" s="206">
        <v>1345.77</v>
      </c>
      <c r="I33" s="205">
        <v>2188.0100000000002</v>
      </c>
      <c r="J33" s="206">
        <v>31665.72</v>
      </c>
      <c r="K33" s="207">
        <v>9073.89</v>
      </c>
    </row>
    <row r="34" spans="1:11" x14ac:dyDescent="0.25">
      <c r="A34" s="185" t="s">
        <v>156</v>
      </c>
      <c r="B34" s="208">
        <f t="shared" si="3"/>
        <v>3750.37</v>
      </c>
      <c r="C34" s="209">
        <v>112.83</v>
      </c>
      <c r="D34" s="210">
        <v>5556.58</v>
      </c>
      <c r="E34" s="210">
        <f t="shared" si="2"/>
        <v>21087</v>
      </c>
      <c r="F34" s="188">
        <f t="shared" si="4"/>
        <v>14.016715994410312</v>
      </c>
      <c r="H34" s="206">
        <v>1253.6400000000001</v>
      </c>
      <c r="I34" s="205">
        <v>2496.73</v>
      </c>
      <c r="J34" s="206">
        <v>35074.15</v>
      </c>
      <c r="K34" s="207">
        <v>13987.15</v>
      </c>
    </row>
    <row r="35" spans="1:11" x14ac:dyDescent="0.25">
      <c r="A35" s="185" t="s">
        <v>157</v>
      </c>
      <c r="B35" s="208">
        <f t="shared" si="3"/>
        <v>3677.4700000000003</v>
      </c>
      <c r="C35" s="209">
        <v>112.92</v>
      </c>
      <c r="D35" s="210">
        <v>5975.19</v>
      </c>
      <c r="E35" s="210">
        <f t="shared" si="2"/>
        <v>24300.620000000003</v>
      </c>
      <c r="F35" s="188">
        <f t="shared" si="4"/>
        <v>12.101427075103171</v>
      </c>
      <c r="H35" s="206">
        <v>1038.18</v>
      </c>
      <c r="I35" s="205">
        <v>2639.29</v>
      </c>
      <c r="J35" s="206">
        <v>39579.480000000003</v>
      </c>
      <c r="K35" s="207">
        <v>15278.86</v>
      </c>
    </row>
    <row r="36" spans="1:11" x14ac:dyDescent="0.25">
      <c r="A36" s="185" t="s">
        <v>158</v>
      </c>
      <c r="B36" s="208">
        <f>H36+I36</f>
        <v>3477.5</v>
      </c>
      <c r="C36" s="209">
        <v>113.01</v>
      </c>
      <c r="D36" s="210">
        <v>6364.24</v>
      </c>
      <c r="E36" s="210">
        <f t="shared" si="2"/>
        <v>28865.949999999997</v>
      </c>
      <c r="F36" s="188">
        <f t="shared" si="4"/>
        <v>9.8392335725118283</v>
      </c>
      <c r="H36" s="204">
        <v>620.07000000000005</v>
      </c>
      <c r="I36" s="205">
        <v>2857.43</v>
      </c>
      <c r="J36" s="206">
        <v>45836.84</v>
      </c>
      <c r="K36" s="207">
        <v>16970.89</v>
      </c>
    </row>
    <row r="37" spans="1:11" x14ac:dyDescent="0.25">
      <c r="A37" s="185" t="s">
        <v>159</v>
      </c>
      <c r="B37" s="208">
        <f t="shared" si="3"/>
        <v>4683.4699999999993</v>
      </c>
      <c r="C37" s="209">
        <v>122.9</v>
      </c>
      <c r="D37" s="210">
        <v>9499.02</v>
      </c>
      <c r="E37" s="210">
        <f t="shared" si="2"/>
        <v>36562.769999999997</v>
      </c>
      <c r="F37" s="188">
        <f t="shared" si="4"/>
        <v>10.140741444838106</v>
      </c>
      <c r="H37" s="206">
        <v>1601.85</v>
      </c>
      <c r="I37" s="205">
        <v>3081.62</v>
      </c>
      <c r="J37" s="206">
        <v>52792.74</v>
      </c>
      <c r="K37" s="207">
        <v>16229.97</v>
      </c>
    </row>
    <row r="38" spans="1:11" x14ac:dyDescent="0.25">
      <c r="A38" s="185" t="s">
        <v>160</v>
      </c>
      <c r="B38" s="208">
        <f t="shared" si="3"/>
        <v>6327</v>
      </c>
      <c r="C38" s="209">
        <v>122.98</v>
      </c>
      <c r="D38" s="210">
        <v>10751.18</v>
      </c>
      <c r="E38" s="210">
        <f t="shared" si="2"/>
        <v>42759.150000000009</v>
      </c>
      <c r="F38" s="188">
        <f t="shared" si="4"/>
        <v>11.79677331121275</v>
      </c>
      <c r="H38" s="206">
        <v>2382.44</v>
      </c>
      <c r="I38" s="205">
        <v>3944.56</v>
      </c>
      <c r="J38" s="206">
        <v>67077.990000000005</v>
      </c>
      <c r="K38" s="207">
        <v>24318.84</v>
      </c>
    </row>
    <row r="39" spans="1:11" x14ac:dyDescent="0.25">
      <c r="A39" s="185" t="s">
        <v>161</v>
      </c>
      <c r="B39" s="208">
        <f t="shared" si="3"/>
        <v>6172.51</v>
      </c>
      <c r="C39" s="209">
        <v>123.07</v>
      </c>
      <c r="D39" s="210">
        <v>11192.15</v>
      </c>
      <c r="E39" s="210">
        <f t="shared" si="2"/>
        <v>41594.000000000007</v>
      </c>
      <c r="F39" s="188">
        <f t="shared" si="4"/>
        <v>11.666227549754087</v>
      </c>
      <c r="H39" s="206">
        <v>1343.76</v>
      </c>
      <c r="I39" s="205">
        <v>4828.75</v>
      </c>
      <c r="J39" s="206">
        <v>74071.210000000006</v>
      </c>
      <c r="K39" s="207">
        <v>32477.21</v>
      </c>
    </row>
    <row r="40" spans="1:11" ht="15.75" thickBot="1" x14ac:dyDescent="0.3">
      <c r="A40" s="190" t="s">
        <v>162</v>
      </c>
      <c r="B40" s="211">
        <f>H40+I40</f>
        <v>5155.62</v>
      </c>
      <c r="C40" s="212">
        <v>246.4</v>
      </c>
      <c r="D40" s="213">
        <v>14422.35</v>
      </c>
      <c r="E40" s="213">
        <f t="shared" si="2"/>
        <v>44473.84</v>
      </c>
      <c r="F40" s="194">
        <f t="shared" si="4"/>
        <v>8.7172712591721133</v>
      </c>
      <c r="H40" s="214">
        <v>422.43</v>
      </c>
      <c r="I40" s="215">
        <v>4733.1899999999996</v>
      </c>
      <c r="J40" s="216">
        <v>77036.45</v>
      </c>
      <c r="K40" s="217">
        <v>32562.61</v>
      </c>
    </row>
    <row r="42" spans="1:11" ht="19.5" thickBot="1" x14ac:dyDescent="0.3">
      <c r="A42" s="462" t="s">
        <v>177</v>
      </c>
      <c r="B42" s="462"/>
      <c r="C42" s="462"/>
      <c r="D42" s="462"/>
      <c r="E42" s="462"/>
      <c r="F42" s="462"/>
    </row>
    <row r="43" spans="1:11" ht="29.25" thickBot="1" x14ac:dyDescent="0.3">
      <c r="A43" s="178" t="s">
        <v>147</v>
      </c>
      <c r="B43" s="179" t="s">
        <v>178</v>
      </c>
      <c r="C43" s="179" t="s">
        <v>172</v>
      </c>
      <c r="D43" s="179" t="s">
        <v>173</v>
      </c>
      <c r="E43" s="179" t="s">
        <v>171</v>
      </c>
      <c r="F43" s="180" t="s">
        <v>227</v>
      </c>
    </row>
    <row r="44" spans="1:11" x14ac:dyDescent="0.25">
      <c r="A44" s="181" t="s">
        <v>153</v>
      </c>
      <c r="B44" s="182">
        <v>2794.59</v>
      </c>
      <c r="C44" s="202">
        <v>102.69</v>
      </c>
      <c r="D44" s="203">
        <v>2848.32</v>
      </c>
      <c r="E44" s="203">
        <v>12692.720000000001</v>
      </c>
      <c r="F44" s="184">
        <f>B44/(C44+D44+E44)</f>
        <v>0.17863962111337897</v>
      </c>
    </row>
    <row r="45" spans="1:11" x14ac:dyDescent="0.25">
      <c r="A45" s="185" t="s">
        <v>154</v>
      </c>
      <c r="B45" s="186">
        <v>3894.7</v>
      </c>
      <c r="C45" s="209">
        <v>112.6</v>
      </c>
      <c r="D45" s="210">
        <v>4341.97</v>
      </c>
      <c r="E45" s="210">
        <v>18023.269999999997</v>
      </c>
      <c r="F45" s="188">
        <f t="shared" ref="F45:F53" si="5">B45/(C45+D45+E45)</f>
        <v>0.17326842792723857</v>
      </c>
    </row>
    <row r="46" spans="1:11" x14ac:dyDescent="0.25">
      <c r="A46" s="185" t="s">
        <v>155</v>
      </c>
      <c r="B46" s="186">
        <v>4953</v>
      </c>
      <c r="C46" s="209">
        <v>112.71</v>
      </c>
      <c r="D46" s="210">
        <v>4981.51</v>
      </c>
      <c r="E46" s="210">
        <v>22591.83</v>
      </c>
      <c r="F46" s="188">
        <f t="shared" si="5"/>
        <v>0.17889875948356662</v>
      </c>
    </row>
    <row r="47" spans="1:11" x14ac:dyDescent="0.25">
      <c r="A47" s="185" t="s">
        <v>156</v>
      </c>
      <c r="B47" s="186">
        <v>5584.71</v>
      </c>
      <c r="C47" s="209">
        <v>112.83</v>
      </c>
      <c r="D47" s="210">
        <v>5556.58</v>
      </c>
      <c r="E47" s="210">
        <v>21087</v>
      </c>
      <c r="F47" s="188">
        <f t="shared" si="5"/>
        <v>0.20872418982965205</v>
      </c>
    </row>
    <row r="48" spans="1:11" x14ac:dyDescent="0.25">
      <c r="A48" s="185" t="s">
        <v>157</v>
      </c>
      <c r="B48" s="186">
        <v>5905.1</v>
      </c>
      <c r="C48" s="209">
        <v>112.92</v>
      </c>
      <c r="D48" s="210">
        <v>5975.19</v>
      </c>
      <c r="E48" s="210">
        <v>24300.620000000003</v>
      </c>
      <c r="F48" s="188">
        <f t="shared" si="5"/>
        <v>0.19431874908888919</v>
      </c>
    </row>
    <row r="49" spans="1:6" x14ac:dyDescent="0.25">
      <c r="A49" s="185" t="s">
        <v>158</v>
      </c>
      <c r="B49" s="186">
        <v>6237.54</v>
      </c>
      <c r="C49" s="209">
        <v>113.01</v>
      </c>
      <c r="D49" s="210">
        <v>6364.24</v>
      </c>
      <c r="E49" s="210">
        <v>28865.949999999997</v>
      </c>
      <c r="F49" s="188">
        <f t="shared" si="5"/>
        <v>0.17648486837637792</v>
      </c>
    </row>
    <row r="50" spans="1:6" x14ac:dyDescent="0.25">
      <c r="A50" s="185" t="s">
        <v>159</v>
      </c>
      <c r="B50" s="189">
        <v>6685.2</v>
      </c>
      <c r="C50" s="209">
        <v>122.9</v>
      </c>
      <c r="D50" s="210">
        <v>9499.02</v>
      </c>
      <c r="E50" s="210">
        <v>36562.769999999997</v>
      </c>
      <c r="F50" s="188">
        <f t="shared" si="5"/>
        <v>0.14474926647770073</v>
      </c>
    </row>
    <row r="51" spans="1:6" x14ac:dyDescent="0.25">
      <c r="A51" s="185" t="s">
        <v>160</v>
      </c>
      <c r="B51" s="186">
        <v>8809.81</v>
      </c>
      <c r="C51" s="209">
        <v>122.98</v>
      </c>
      <c r="D51" s="210">
        <v>10751.18</v>
      </c>
      <c r="E51" s="210">
        <v>42759.150000000009</v>
      </c>
      <c r="F51" s="188">
        <f t="shared" si="5"/>
        <v>0.16426004660163615</v>
      </c>
    </row>
    <row r="52" spans="1:6" x14ac:dyDescent="0.25">
      <c r="A52" s="185" t="s">
        <v>161</v>
      </c>
      <c r="B52" s="186">
        <v>10245.14</v>
      </c>
      <c r="C52" s="209">
        <v>123.07</v>
      </c>
      <c r="D52" s="210">
        <v>11192.15</v>
      </c>
      <c r="E52" s="210">
        <v>41594.000000000007</v>
      </c>
      <c r="F52" s="188">
        <f t="shared" si="5"/>
        <v>0.19363619422096939</v>
      </c>
    </row>
    <row r="53" spans="1:6" ht="15.75" thickBot="1" x14ac:dyDescent="0.3">
      <c r="A53" s="190" t="s">
        <v>162</v>
      </c>
      <c r="B53" s="191">
        <v>10516.81</v>
      </c>
      <c r="C53" s="212">
        <v>246.4</v>
      </c>
      <c r="D53" s="213">
        <v>14422.35</v>
      </c>
      <c r="E53" s="213">
        <v>44473.84</v>
      </c>
      <c r="F53" s="194">
        <f t="shared" si="5"/>
        <v>0.17782126213951741</v>
      </c>
    </row>
    <row r="55" spans="1:6" ht="19.5" thickBot="1" x14ac:dyDescent="0.3">
      <c r="A55" s="458" t="s">
        <v>179</v>
      </c>
      <c r="B55" s="458"/>
      <c r="C55" s="458"/>
      <c r="D55" s="458"/>
    </row>
    <row r="56" spans="1:6" ht="15.75" thickBot="1" x14ac:dyDescent="0.3">
      <c r="A56" s="196" t="s">
        <v>147</v>
      </c>
      <c r="B56" s="197" t="s">
        <v>178</v>
      </c>
      <c r="C56" s="197" t="str">
        <f t="shared" ref="C56:C66" si="6">B30</f>
        <v>PBIT</v>
      </c>
      <c r="D56" s="198" t="s">
        <v>209</v>
      </c>
    </row>
    <row r="57" spans="1:6" x14ac:dyDescent="0.25">
      <c r="A57" s="183" t="s">
        <v>153</v>
      </c>
      <c r="B57" s="182">
        <v>2794.59</v>
      </c>
      <c r="C57" s="183">
        <f t="shared" si="6"/>
        <v>2045.58</v>
      </c>
      <c r="D57" s="183">
        <f>C57/B57</f>
        <v>0.73197857288546797</v>
      </c>
    </row>
    <row r="58" spans="1:6" x14ac:dyDescent="0.25">
      <c r="A58" s="187" t="s">
        <v>154</v>
      </c>
      <c r="B58" s="186">
        <v>3894.7</v>
      </c>
      <c r="C58" s="187">
        <f t="shared" si="6"/>
        <v>2869.39</v>
      </c>
      <c r="D58" s="187">
        <f t="shared" ref="D58:D66" si="7">C58/B58</f>
        <v>0.7367422394536165</v>
      </c>
    </row>
    <row r="59" spans="1:6" x14ac:dyDescent="0.25">
      <c r="A59" s="187" t="s">
        <v>155</v>
      </c>
      <c r="B59" s="186">
        <v>4953</v>
      </c>
      <c r="C59" s="187">
        <f t="shared" si="6"/>
        <v>3533.78</v>
      </c>
      <c r="D59" s="187">
        <f t="shared" si="7"/>
        <v>0.71346254795073694</v>
      </c>
    </row>
    <row r="60" spans="1:6" x14ac:dyDescent="0.25">
      <c r="A60" s="187" t="s">
        <v>156</v>
      </c>
      <c r="B60" s="186">
        <v>5584.71</v>
      </c>
      <c r="C60" s="187">
        <f t="shared" si="6"/>
        <v>3750.37</v>
      </c>
      <c r="D60" s="187">
        <f t="shared" si="7"/>
        <v>0.67154247937672684</v>
      </c>
    </row>
    <row r="61" spans="1:6" x14ac:dyDescent="0.25">
      <c r="A61" s="187" t="s">
        <v>157</v>
      </c>
      <c r="B61" s="186">
        <v>5905.1</v>
      </c>
      <c r="C61" s="187">
        <f t="shared" si="6"/>
        <v>3677.4700000000003</v>
      </c>
      <c r="D61" s="187">
        <f t="shared" si="7"/>
        <v>0.62276168058119252</v>
      </c>
    </row>
    <row r="62" spans="1:6" x14ac:dyDescent="0.25">
      <c r="A62" s="187" t="s">
        <v>158</v>
      </c>
      <c r="B62" s="186">
        <v>6237.54</v>
      </c>
      <c r="C62" s="187">
        <f t="shared" si="6"/>
        <v>3477.5</v>
      </c>
      <c r="D62" s="187">
        <f t="shared" si="7"/>
        <v>0.55751145483636178</v>
      </c>
    </row>
    <row r="63" spans="1:6" x14ac:dyDescent="0.25">
      <c r="A63" s="187" t="s">
        <v>159</v>
      </c>
      <c r="B63" s="189">
        <v>6685.2</v>
      </c>
      <c r="C63" s="187">
        <f t="shared" si="6"/>
        <v>4683.4699999999993</v>
      </c>
      <c r="D63" s="187">
        <f t="shared" si="7"/>
        <v>0.70057290731765687</v>
      </c>
    </row>
    <row r="64" spans="1:6" x14ac:dyDescent="0.25">
      <c r="A64" s="187" t="s">
        <v>160</v>
      </c>
      <c r="B64" s="186">
        <v>8809.81</v>
      </c>
      <c r="C64" s="187">
        <f t="shared" si="6"/>
        <v>6327</v>
      </c>
      <c r="D64" s="187">
        <f t="shared" si="7"/>
        <v>0.71817666896334886</v>
      </c>
    </row>
    <row r="65" spans="1:11" x14ac:dyDescent="0.25">
      <c r="A65" s="187" t="s">
        <v>161</v>
      </c>
      <c r="B65" s="186">
        <v>10245.14</v>
      </c>
      <c r="C65" s="187">
        <f t="shared" si="6"/>
        <v>6172.51</v>
      </c>
      <c r="D65" s="187">
        <f t="shared" si="7"/>
        <v>0.6024817620842664</v>
      </c>
    </row>
    <row r="66" spans="1:11" x14ac:dyDescent="0.25">
      <c r="A66" s="187" t="s">
        <v>162</v>
      </c>
      <c r="B66" s="189">
        <v>10516.81</v>
      </c>
      <c r="C66" s="187">
        <f t="shared" si="6"/>
        <v>5155.62</v>
      </c>
      <c r="D66" s="187">
        <f t="shared" si="7"/>
        <v>0.49022659913034466</v>
      </c>
    </row>
    <row r="67" spans="1:11" ht="15.75" thickBot="1" x14ac:dyDescent="0.3"/>
    <row r="68" spans="1:11" ht="19.5" thickBot="1" x14ac:dyDescent="0.3">
      <c r="A68" s="458" t="s">
        <v>180</v>
      </c>
      <c r="B68" s="458"/>
      <c r="C68" s="458"/>
      <c r="D68" s="458"/>
      <c r="J68" s="218"/>
      <c r="K68" s="219"/>
    </row>
    <row r="69" spans="1:11" ht="29.25" thickBot="1" x14ac:dyDescent="0.3">
      <c r="A69" s="196" t="s">
        <v>147</v>
      </c>
      <c r="B69" s="197" t="s">
        <v>178</v>
      </c>
      <c r="C69" s="197" t="s">
        <v>181</v>
      </c>
      <c r="D69" s="180" t="s">
        <v>228</v>
      </c>
      <c r="G69" s="219"/>
      <c r="H69" s="173"/>
      <c r="I69" s="173"/>
      <c r="J69" s="174"/>
    </row>
    <row r="70" spans="1:11" ht="15.75" thickBot="1" x14ac:dyDescent="0.3">
      <c r="A70" s="181" t="s">
        <v>153</v>
      </c>
      <c r="B70" s="182">
        <v>2794.59</v>
      </c>
      <c r="C70" s="220">
        <v>2767.7</v>
      </c>
      <c r="D70" s="184">
        <f>C70/B70</f>
        <v>0.99037783717826222</v>
      </c>
      <c r="G70" s="174"/>
    </row>
    <row r="71" spans="1:11" ht="15.75" thickBot="1" x14ac:dyDescent="0.3">
      <c r="A71" s="185" t="s">
        <v>154</v>
      </c>
      <c r="B71" s="186">
        <v>3894.7</v>
      </c>
      <c r="C71" s="189">
        <v>3856.72</v>
      </c>
      <c r="D71" s="188">
        <f t="shared" ref="D71:D79" si="8">C71/B71</f>
        <v>0.99024828613243643</v>
      </c>
      <c r="G71" s="219"/>
      <c r="H71" s="219"/>
      <c r="I71" s="173"/>
    </row>
    <row r="72" spans="1:11" x14ac:dyDescent="0.25">
      <c r="A72" s="185" t="s">
        <v>155</v>
      </c>
      <c r="B72" s="186">
        <v>4953</v>
      </c>
      <c r="C72" s="189">
        <v>4921.63</v>
      </c>
      <c r="D72" s="188">
        <f t="shared" si="8"/>
        <v>0.99366646476882703</v>
      </c>
      <c r="G72" s="174"/>
    </row>
    <row r="73" spans="1:11" x14ac:dyDescent="0.25">
      <c r="A73" s="185" t="s">
        <v>156</v>
      </c>
      <c r="B73" s="186">
        <v>5584.71</v>
      </c>
      <c r="C73" s="189">
        <v>5536.06</v>
      </c>
      <c r="D73" s="188">
        <f t="shared" si="8"/>
        <v>0.99128871508099803</v>
      </c>
    </row>
    <row r="74" spans="1:11" x14ac:dyDescent="0.25">
      <c r="A74" s="185" t="s">
        <v>157</v>
      </c>
      <c r="B74" s="186">
        <v>5905.1</v>
      </c>
      <c r="C74" s="189">
        <v>5853.16</v>
      </c>
      <c r="D74" s="188">
        <f t="shared" si="8"/>
        <v>0.99120421330714115</v>
      </c>
    </row>
    <row r="75" spans="1:11" x14ac:dyDescent="0.25">
      <c r="A75" s="185" t="s">
        <v>158</v>
      </c>
      <c r="B75" s="186">
        <v>6237.54</v>
      </c>
      <c r="C75" s="189">
        <v>6173.91</v>
      </c>
      <c r="D75" s="188">
        <f t="shared" si="8"/>
        <v>0.98979886301330333</v>
      </c>
    </row>
    <row r="76" spans="1:11" x14ac:dyDescent="0.25">
      <c r="A76" s="185" t="s">
        <v>159</v>
      </c>
      <c r="B76" s="189">
        <v>6685.2</v>
      </c>
      <c r="C76" s="189">
        <v>6633.47</v>
      </c>
      <c r="D76" s="188">
        <f t="shared" si="8"/>
        <v>0.99226201160773053</v>
      </c>
    </row>
    <row r="77" spans="1:11" x14ac:dyDescent="0.25">
      <c r="A77" s="185" t="s">
        <v>160</v>
      </c>
      <c r="B77" s="186">
        <v>8809.81</v>
      </c>
      <c r="C77" s="189">
        <v>8722.91</v>
      </c>
      <c r="D77" s="188">
        <f t="shared" si="8"/>
        <v>0.99013599612250436</v>
      </c>
    </row>
    <row r="78" spans="1:11" x14ac:dyDescent="0.25">
      <c r="A78" s="185" t="s">
        <v>161</v>
      </c>
      <c r="B78" s="186">
        <v>10245.14</v>
      </c>
      <c r="C78" s="189">
        <v>10097.85</v>
      </c>
      <c r="D78" s="188">
        <f t="shared" si="8"/>
        <v>0.98562342730309205</v>
      </c>
    </row>
    <row r="79" spans="1:11" ht="15.75" thickBot="1" x14ac:dyDescent="0.3">
      <c r="A79" s="190" t="s">
        <v>162</v>
      </c>
      <c r="B79" s="191">
        <v>10516.81</v>
      </c>
      <c r="C79" s="192">
        <v>10395.200000000001</v>
      </c>
      <c r="D79" s="194">
        <f t="shared" si="8"/>
        <v>0.98843660767856423</v>
      </c>
    </row>
    <row r="81" spans="1:14" ht="25.5" x14ac:dyDescent="0.25">
      <c r="A81" s="440" t="s">
        <v>150</v>
      </c>
      <c r="B81" s="440"/>
      <c r="C81" s="440"/>
      <c r="D81" s="440"/>
    </row>
    <row r="82" spans="1:14" ht="21" thickBot="1" x14ac:dyDescent="0.3">
      <c r="A82" s="445" t="s">
        <v>182</v>
      </c>
      <c r="B82" s="445"/>
      <c r="C82" s="445"/>
      <c r="D82" s="445"/>
      <c r="K82" s="173"/>
    </row>
    <row r="83" spans="1:14" ht="29.25" thickBot="1" x14ac:dyDescent="0.3">
      <c r="A83" s="196" t="s">
        <v>147</v>
      </c>
      <c r="B83" s="197" t="s">
        <v>183</v>
      </c>
      <c r="C83" s="197" t="s">
        <v>184</v>
      </c>
      <c r="D83" s="180" t="s">
        <v>229</v>
      </c>
      <c r="J83" s="174"/>
    </row>
    <row r="84" spans="1:14" x14ac:dyDescent="0.25">
      <c r="A84" s="181" t="s">
        <v>153</v>
      </c>
      <c r="B84" s="202">
        <v>620.12</v>
      </c>
      <c r="C84" s="183">
        <v>10.256698643731392</v>
      </c>
      <c r="D84" s="184">
        <f>B84/C84</f>
        <v>60.460000000000008</v>
      </c>
      <c r="G84" s="174"/>
    </row>
    <row r="85" spans="1:14" x14ac:dyDescent="0.25">
      <c r="A85" s="185" t="s">
        <v>154</v>
      </c>
      <c r="B85" s="209">
        <v>882.69</v>
      </c>
      <c r="C85" s="187">
        <v>53.206148282097651</v>
      </c>
      <c r="D85" s="188">
        <f t="shared" ref="D85:D93" si="9">B85/C85</f>
        <v>16.59</v>
      </c>
      <c r="G85" s="174"/>
    </row>
    <row r="86" spans="1:14" x14ac:dyDescent="0.25">
      <c r="A86" s="185" t="s">
        <v>155</v>
      </c>
      <c r="B86" s="209">
        <v>887.23</v>
      </c>
      <c r="C86" s="187">
        <v>56.332063492063497</v>
      </c>
      <c r="D86" s="188">
        <f t="shared" si="9"/>
        <v>15.749999999999998</v>
      </c>
      <c r="G86" s="174"/>
    </row>
    <row r="87" spans="1:14" x14ac:dyDescent="0.25">
      <c r="A87" s="185" t="s">
        <v>156</v>
      </c>
      <c r="B87" s="209">
        <v>831.78</v>
      </c>
      <c r="C87" s="187">
        <v>56.391864406779661</v>
      </c>
      <c r="D87" s="188">
        <f t="shared" si="9"/>
        <v>14.75</v>
      </c>
      <c r="G87" s="174"/>
      <c r="J87" s="221"/>
      <c r="K87" s="221"/>
    </row>
    <row r="88" spans="1:14" x14ac:dyDescent="0.25">
      <c r="A88" s="185" t="s">
        <v>157</v>
      </c>
      <c r="B88" s="209">
        <v>672.6</v>
      </c>
      <c r="C88" s="187">
        <v>56.4261744966443</v>
      </c>
      <c r="D88" s="188">
        <f t="shared" si="9"/>
        <v>11.92</v>
      </c>
      <c r="G88" s="174"/>
      <c r="J88" s="221"/>
      <c r="L88" s="221"/>
      <c r="M88" s="221"/>
      <c r="N88" s="221"/>
    </row>
    <row r="89" spans="1:14" x14ac:dyDescent="0.25">
      <c r="A89" s="185" t="s">
        <v>158</v>
      </c>
      <c r="B89" s="209">
        <v>400.23</v>
      </c>
      <c r="C89" s="187">
        <v>56.449929478138223</v>
      </c>
      <c r="D89" s="188">
        <f t="shared" si="9"/>
        <v>7.09</v>
      </c>
      <c r="G89" s="174"/>
      <c r="J89" s="221"/>
      <c r="K89" s="221"/>
      <c r="L89" s="221"/>
    </row>
    <row r="90" spans="1:14" x14ac:dyDescent="0.25">
      <c r="A90" s="185" t="s">
        <v>159</v>
      </c>
      <c r="B90" s="210">
        <v>1076.0899999999999</v>
      </c>
      <c r="C90" s="187">
        <v>58.104211663066948</v>
      </c>
      <c r="D90" s="188">
        <f t="shared" si="9"/>
        <v>18.52</v>
      </c>
      <c r="G90" s="174"/>
      <c r="J90" s="221"/>
      <c r="K90" s="222"/>
    </row>
    <row r="91" spans="1:14" x14ac:dyDescent="0.25">
      <c r="A91" s="185" t="s">
        <v>160</v>
      </c>
      <c r="B91" s="210">
        <v>1557.06</v>
      </c>
      <c r="C91" s="187">
        <v>61.470983024082116</v>
      </c>
      <c r="D91" s="188">
        <f t="shared" si="9"/>
        <v>25.33</v>
      </c>
      <c r="G91" s="174"/>
      <c r="J91" s="172"/>
    </row>
    <row r="92" spans="1:14" x14ac:dyDescent="0.25">
      <c r="A92" s="185" t="s">
        <v>161</v>
      </c>
      <c r="B92" s="209">
        <v>906.4</v>
      </c>
      <c r="C92" s="187">
        <v>61.492537313432827</v>
      </c>
      <c r="D92" s="188">
        <f t="shared" si="9"/>
        <v>14.740000000000002</v>
      </c>
      <c r="G92" s="174"/>
    </row>
    <row r="93" spans="1:14" ht="15.75" thickBot="1" x14ac:dyDescent="0.3">
      <c r="A93" s="190" t="s">
        <v>162</v>
      </c>
      <c r="B93" s="212">
        <v>335.15</v>
      </c>
      <c r="C93" s="193">
        <v>110.61056105610561</v>
      </c>
      <c r="D93" s="194">
        <f t="shared" si="9"/>
        <v>3.03</v>
      </c>
      <c r="G93" s="174"/>
    </row>
    <row r="95" spans="1:14" ht="19.5" thickBot="1" x14ac:dyDescent="0.3">
      <c r="A95" s="458" t="s">
        <v>185</v>
      </c>
      <c r="B95" s="458"/>
      <c r="C95" s="458"/>
      <c r="D95" s="458"/>
    </row>
    <row r="96" spans="1:14" ht="29.25" thickBot="1" x14ac:dyDescent="0.3">
      <c r="A96" s="196" t="s">
        <v>147</v>
      </c>
      <c r="B96" s="179" t="s">
        <v>186</v>
      </c>
      <c r="C96" s="197" t="str">
        <f t="shared" ref="C96:C106" si="10">D83</f>
        <v>EARNINGS PER SHARE</v>
      </c>
      <c r="D96" s="198" t="s">
        <v>230</v>
      </c>
    </row>
    <row r="97" spans="1:4" x14ac:dyDescent="0.25">
      <c r="A97" s="181" t="s">
        <v>153</v>
      </c>
      <c r="B97" s="183">
        <v>134.65</v>
      </c>
      <c r="C97" s="183">
        <f t="shared" si="10"/>
        <v>60.460000000000008</v>
      </c>
      <c r="D97" s="184">
        <f>B97/C97</f>
        <v>2.2270922924247434</v>
      </c>
    </row>
    <row r="98" spans="1:4" x14ac:dyDescent="0.25">
      <c r="A98" s="185" t="s">
        <v>154</v>
      </c>
      <c r="B98" s="187">
        <v>195.77</v>
      </c>
      <c r="C98" s="187">
        <f t="shared" si="10"/>
        <v>16.59</v>
      </c>
      <c r="D98" s="188">
        <f t="shared" ref="D98:D106" si="11">B98/C98</f>
        <v>11.800482218203738</v>
      </c>
    </row>
    <row r="99" spans="1:4" x14ac:dyDescent="0.25">
      <c r="A99" s="185" t="s">
        <v>155</v>
      </c>
      <c r="B99" s="187">
        <v>200.65</v>
      </c>
      <c r="C99" s="187">
        <f t="shared" si="10"/>
        <v>15.749999999999998</v>
      </c>
      <c r="D99" s="188">
        <f t="shared" si="11"/>
        <v>12.739682539682541</v>
      </c>
    </row>
    <row r="100" spans="1:4" x14ac:dyDescent="0.25">
      <c r="A100" s="185" t="s">
        <v>156</v>
      </c>
      <c r="B100" s="187">
        <v>147.78</v>
      </c>
      <c r="C100" s="187">
        <f t="shared" si="10"/>
        <v>14.75</v>
      </c>
      <c r="D100" s="188">
        <f t="shared" si="11"/>
        <v>10.018983050847458</v>
      </c>
    </row>
    <row r="101" spans="1:4" x14ac:dyDescent="0.25">
      <c r="A101" s="185" t="s">
        <v>157</v>
      </c>
      <c r="B101" s="187">
        <v>164.67</v>
      </c>
      <c r="C101" s="187">
        <f t="shared" si="10"/>
        <v>11.92</v>
      </c>
      <c r="D101" s="188">
        <f t="shared" si="11"/>
        <v>13.81459731543624</v>
      </c>
    </row>
    <row r="102" spans="1:4" x14ac:dyDescent="0.25">
      <c r="A102" s="185" t="s">
        <v>158</v>
      </c>
      <c r="B102" s="187">
        <v>288.04000000000002</v>
      </c>
      <c r="C102" s="187">
        <f t="shared" si="10"/>
        <v>7.09</v>
      </c>
      <c r="D102" s="188">
        <f t="shared" si="11"/>
        <v>40.626234132581104</v>
      </c>
    </row>
    <row r="103" spans="1:4" x14ac:dyDescent="0.25">
      <c r="A103" s="185" t="s">
        <v>159</v>
      </c>
      <c r="B103" s="187">
        <v>288.52</v>
      </c>
      <c r="C103" s="187">
        <f t="shared" si="10"/>
        <v>18.52</v>
      </c>
      <c r="D103" s="188">
        <f t="shared" si="11"/>
        <v>15.578833693304535</v>
      </c>
    </row>
    <row r="104" spans="1:4" x14ac:dyDescent="0.25">
      <c r="A104" s="185" t="s">
        <v>160</v>
      </c>
      <c r="B104" s="187">
        <v>196.54</v>
      </c>
      <c r="C104" s="187">
        <f t="shared" si="10"/>
        <v>25.33</v>
      </c>
      <c r="D104" s="188">
        <f t="shared" si="11"/>
        <v>7.7591788393209633</v>
      </c>
    </row>
    <row r="105" spans="1:4" x14ac:dyDescent="0.25">
      <c r="A105" s="185" t="s">
        <v>161</v>
      </c>
      <c r="B105" s="187">
        <v>174.8</v>
      </c>
      <c r="C105" s="187">
        <f t="shared" si="10"/>
        <v>14.740000000000002</v>
      </c>
      <c r="D105" s="188">
        <f t="shared" si="11"/>
        <v>11.858887381275441</v>
      </c>
    </row>
    <row r="106" spans="1:4" ht="15.75" thickBot="1" x14ac:dyDescent="0.3">
      <c r="A106" s="190" t="s">
        <v>162</v>
      </c>
      <c r="B106" s="193">
        <v>147.19999999999999</v>
      </c>
      <c r="C106" s="193">
        <f t="shared" si="10"/>
        <v>3.03</v>
      </c>
      <c r="D106" s="194">
        <f t="shared" si="11"/>
        <v>48.580858085808579</v>
      </c>
    </row>
    <row r="108" spans="1:4" ht="19.5" thickBot="1" x14ac:dyDescent="0.3">
      <c r="A108" s="458" t="s">
        <v>187</v>
      </c>
      <c r="B108" s="458"/>
      <c r="C108" s="458"/>
      <c r="D108" s="458"/>
    </row>
    <row r="109" spans="1:4" ht="29.25" thickBot="1" x14ac:dyDescent="0.3">
      <c r="A109" s="178" t="s">
        <v>147</v>
      </c>
      <c r="B109" s="179" t="s">
        <v>188</v>
      </c>
      <c r="C109" s="179" t="s">
        <v>186</v>
      </c>
      <c r="D109" s="180" t="s">
        <v>189</v>
      </c>
    </row>
    <row r="110" spans="1:4" x14ac:dyDescent="0.25">
      <c r="A110" s="181" t="s">
        <v>153</v>
      </c>
      <c r="B110" s="183">
        <v>14</v>
      </c>
      <c r="C110" s="183">
        <v>134.65</v>
      </c>
      <c r="D110" s="184">
        <f>(B110/C110)*100</f>
        <v>10.397326401782399</v>
      </c>
    </row>
    <row r="111" spans="1:4" x14ac:dyDescent="0.25">
      <c r="A111" s="185" t="s">
        <v>154</v>
      </c>
      <c r="B111" s="187">
        <v>3.6</v>
      </c>
      <c r="C111" s="187">
        <v>195.77</v>
      </c>
      <c r="D111" s="188">
        <f t="shared" ref="D111:D119" si="12">(B111/C111)*100</f>
        <v>1.8388925780252334</v>
      </c>
    </row>
    <row r="112" spans="1:4" x14ac:dyDescent="0.25">
      <c r="A112" s="185" t="s">
        <v>155</v>
      </c>
      <c r="B112" s="187">
        <v>3.8</v>
      </c>
      <c r="C112" s="187">
        <v>200.65</v>
      </c>
      <c r="D112" s="188">
        <f t="shared" si="12"/>
        <v>1.893845003737852</v>
      </c>
    </row>
    <row r="113" spans="1:4" x14ac:dyDescent="0.25">
      <c r="A113" s="185" t="s">
        <v>156</v>
      </c>
      <c r="B113" s="187">
        <v>4</v>
      </c>
      <c r="C113" s="187">
        <v>147.78</v>
      </c>
      <c r="D113" s="188">
        <f t="shared" si="12"/>
        <v>2.7067262146433886</v>
      </c>
    </row>
    <row r="114" spans="1:4" x14ac:dyDescent="0.25">
      <c r="A114" s="185" t="s">
        <v>157</v>
      </c>
      <c r="B114" s="187">
        <v>4</v>
      </c>
      <c r="C114" s="187">
        <v>164.67</v>
      </c>
      <c r="D114" s="188">
        <f t="shared" si="12"/>
        <v>2.4291006254934113</v>
      </c>
    </row>
    <row r="115" spans="1:4" x14ac:dyDescent="0.25">
      <c r="A115" s="185" t="s">
        <v>158</v>
      </c>
      <c r="B115" s="187">
        <v>2.4</v>
      </c>
      <c r="C115" s="187">
        <v>288.04000000000002</v>
      </c>
      <c r="D115" s="188">
        <f t="shared" si="12"/>
        <v>0.83321760866546302</v>
      </c>
    </row>
    <row r="116" spans="1:4" x14ac:dyDescent="0.25">
      <c r="A116" s="185" t="s">
        <v>159</v>
      </c>
      <c r="B116" s="187">
        <v>4</v>
      </c>
      <c r="C116" s="187">
        <v>288.52</v>
      </c>
      <c r="D116" s="188">
        <f t="shared" si="12"/>
        <v>1.3863856924996536</v>
      </c>
    </row>
    <row r="117" spans="1:4" x14ac:dyDescent="0.25">
      <c r="A117" s="185" t="s">
        <v>160</v>
      </c>
      <c r="B117" s="187">
        <v>6.5</v>
      </c>
      <c r="C117" s="187">
        <v>196.54</v>
      </c>
      <c r="D117" s="188">
        <f t="shared" si="12"/>
        <v>3.3072148163223769</v>
      </c>
    </row>
    <row r="118" spans="1:4" x14ac:dyDescent="0.25">
      <c r="A118" s="185" t="s">
        <v>161</v>
      </c>
      <c r="B118" s="187">
        <v>0</v>
      </c>
      <c r="C118" s="187">
        <v>174.8</v>
      </c>
      <c r="D118" s="188">
        <f t="shared" si="12"/>
        <v>0</v>
      </c>
    </row>
    <row r="119" spans="1:4" ht="15.75" thickBot="1" x14ac:dyDescent="0.3">
      <c r="A119" s="190" t="s">
        <v>162</v>
      </c>
      <c r="B119" s="193">
        <v>0.8</v>
      </c>
      <c r="C119" s="193">
        <v>147.19999999999999</v>
      </c>
      <c r="D119" s="194">
        <f t="shared" si="12"/>
        <v>0.5434782608695653</v>
      </c>
    </row>
    <row r="121" spans="1:4" ht="21" thickBot="1" x14ac:dyDescent="0.3">
      <c r="A121" s="445" t="s">
        <v>190</v>
      </c>
      <c r="B121" s="445"/>
      <c r="C121" s="445"/>
      <c r="D121" s="445"/>
    </row>
    <row r="122" spans="1:4" ht="29.25" thickBot="1" x14ac:dyDescent="0.3">
      <c r="A122" s="196" t="s">
        <v>147</v>
      </c>
      <c r="B122" s="197" t="s">
        <v>127</v>
      </c>
      <c r="C122" s="197" t="s">
        <v>188</v>
      </c>
      <c r="D122" s="180" t="s">
        <v>231</v>
      </c>
    </row>
    <row r="123" spans="1:4" x14ac:dyDescent="0.25">
      <c r="A123" s="181" t="s">
        <v>153</v>
      </c>
      <c r="B123" s="183">
        <v>60.46</v>
      </c>
      <c r="C123" s="183">
        <v>14</v>
      </c>
      <c r="D123" s="184">
        <f>B123/C123</f>
        <v>4.3185714285714285</v>
      </c>
    </row>
    <row r="124" spans="1:4" x14ac:dyDescent="0.25">
      <c r="A124" s="185" t="s">
        <v>154</v>
      </c>
      <c r="B124" s="187">
        <v>16.59</v>
      </c>
      <c r="C124" s="187">
        <v>3.6</v>
      </c>
      <c r="D124" s="188">
        <f t="shared" ref="D124:D130" si="13">B124/C124</f>
        <v>4.6083333333333334</v>
      </c>
    </row>
    <row r="125" spans="1:4" x14ac:dyDescent="0.25">
      <c r="A125" s="185" t="s">
        <v>155</v>
      </c>
      <c r="B125" s="187">
        <v>15.749999999999998</v>
      </c>
      <c r="C125" s="187">
        <v>3.8</v>
      </c>
      <c r="D125" s="188">
        <f t="shared" si="13"/>
        <v>4.1447368421052628</v>
      </c>
    </row>
    <row r="126" spans="1:4" x14ac:dyDescent="0.25">
      <c r="A126" s="185" t="s">
        <v>156</v>
      </c>
      <c r="B126" s="187">
        <v>14.75</v>
      </c>
      <c r="C126" s="187">
        <v>4</v>
      </c>
      <c r="D126" s="188">
        <f t="shared" si="13"/>
        <v>3.6875</v>
      </c>
    </row>
    <row r="127" spans="1:4" x14ac:dyDescent="0.25">
      <c r="A127" s="185" t="s">
        <v>157</v>
      </c>
      <c r="B127" s="187">
        <v>11.92</v>
      </c>
      <c r="C127" s="187">
        <v>4</v>
      </c>
      <c r="D127" s="188">
        <f t="shared" si="13"/>
        <v>2.98</v>
      </c>
    </row>
    <row r="128" spans="1:4" x14ac:dyDescent="0.25">
      <c r="A128" s="185" t="s">
        <v>158</v>
      </c>
      <c r="B128" s="187">
        <v>7.09</v>
      </c>
      <c r="C128" s="187">
        <v>2.4</v>
      </c>
      <c r="D128" s="188">
        <f t="shared" si="13"/>
        <v>2.9541666666666666</v>
      </c>
    </row>
    <row r="129" spans="1:4" x14ac:dyDescent="0.25">
      <c r="A129" s="185" t="s">
        <v>159</v>
      </c>
      <c r="B129" s="187">
        <v>18.52</v>
      </c>
      <c r="C129" s="187">
        <v>4</v>
      </c>
      <c r="D129" s="188">
        <f t="shared" si="13"/>
        <v>4.63</v>
      </c>
    </row>
    <row r="130" spans="1:4" x14ac:dyDescent="0.25">
      <c r="A130" s="185" t="s">
        <v>160</v>
      </c>
      <c r="B130" s="187">
        <v>25.33</v>
      </c>
      <c r="C130" s="187">
        <v>6.5</v>
      </c>
      <c r="D130" s="188">
        <f t="shared" si="13"/>
        <v>3.8969230769230765</v>
      </c>
    </row>
    <row r="131" spans="1:4" x14ac:dyDescent="0.25">
      <c r="A131" s="185" t="s">
        <v>161</v>
      </c>
      <c r="B131" s="187">
        <v>14.740000000000002</v>
      </c>
      <c r="C131" s="187">
        <v>0</v>
      </c>
      <c r="D131" s="188" t="s">
        <v>191</v>
      </c>
    </row>
    <row r="132" spans="1:4" ht="15.75" thickBot="1" x14ac:dyDescent="0.3">
      <c r="A132" s="190" t="s">
        <v>162</v>
      </c>
      <c r="B132" s="193">
        <v>3.03</v>
      </c>
      <c r="C132" s="193">
        <v>0.8</v>
      </c>
      <c r="D132" s="194">
        <f>B132/C132</f>
        <v>3.7874999999999996</v>
      </c>
    </row>
    <row r="134" spans="1:4" ht="19.5" thickBot="1" x14ac:dyDescent="0.3">
      <c r="A134" s="458" t="s">
        <v>192</v>
      </c>
      <c r="B134" s="458"/>
      <c r="C134" s="458"/>
      <c r="D134" s="458"/>
    </row>
    <row r="135" spans="1:4" ht="29.25" thickBot="1" x14ac:dyDescent="0.3">
      <c r="A135" s="196" t="s">
        <v>147</v>
      </c>
      <c r="B135" s="179" t="s">
        <v>188</v>
      </c>
      <c r="C135" s="197" t="s">
        <v>127</v>
      </c>
      <c r="D135" s="198" t="s">
        <v>233</v>
      </c>
    </row>
    <row r="136" spans="1:4" x14ac:dyDescent="0.25">
      <c r="A136" s="181" t="s">
        <v>153</v>
      </c>
      <c r="B136" s="183">
        <v>14</v>
      </c>
      <c r="C136" s="183">
        <v>60.46</v>
      </c>
      <c r="D136" s="184">
        <f>B136/C136</f>
        <v>0.23155805491233875</v>
      </c>
    </row>
    <row r="137" spans="1:4" x14ac:dyDescent="0.25">
      <c r="A137" s="185" t="s">
        <v>154</v>
      </c>
      <c r="B137" s="187">
        <v>3.6</v>
      </c>
      <c r="C137" s="187">
        <v>16.59</v>
      </c>
      <c r="D137" s="188">
        <f t="shared" ref="D137:D145" si="14">B137/C137</f>
        <v>0.21699819168173598</v>
      </c>
    </row>
    <row r="138" spans="1:4" x14ac:dyDescent="0.25">
      <c r="A138" s="185" t="s">
        <v>155</v>
      </c>
      <c r="B138" s="187">
        <v>3.8</v>
      </c>
      <c r="C138" s="187">
        <v>15.749999999999998</v>
      </c>
      <c r="D138" s="188">
        <f t="shared" si="14"/>
        <v>0.24126984126984127</v>
      </c>
    </row>
    <row r="139" spans="1:4" x14ac:dyDescent="0.25">
      <c r="A139" s="185" t="s">
        <v>156</v>
      </c>
      <c r="B139" s="187">
        <v>4</v>
      </c>
      <c r="C139" s="187">
        <v>14.75</v>
      </c>
      <c r="D139" s="188">
        <f t="shared" si="14"/>
        <v>0.2711864406779661</v>
      </c>
    </row>
    <row r="140" spans="1:4" x14ac:dyDescent="0.25">
      <c r="A140" s="185" t="s">
        <v>157</v>
      </c>
      <c r="B140" s="187">
        <v>4</v>
      </c>
      <c r="C140" s="187">
        <v>11.92</v>
      </c>
      <c r="D140" s="188">
        <f t="shared" si="14"/>
        <v>0.33557046979865773</v>
      </c>
    </row>
    <row r="141" spans="1:4" x14ac:dyDescent="0.25">
      <c r="A141" s="185" t="s">
        <v>158</v>
      </c>
      <c r="B141" s="187">
        <v>2.4</v>
      </c>
      <c r="C141" s="187">
        <v>7.09</v>
      </c>
      <c r="D141" s="188">
        <f t="shared" si="14"/>
        <v>0.33850493653032437</v>
      </c>
    </row>
    <row r="142" spans="1:4" x14ac:dyDescent="0.25">
      <c r="A142" s="185" t="s">
        <v>159</v>
      </c>
      <c r="B142" s="187">
        <v>4</v>
      </c>
      <c r="C142" s="187">
        <v>18.52</v>
      </c>
      <c r="D142" s="188">
        <f t="shared" si="14"/>
        <v>0.21598272138228941</v>
      </c>
    </row>
    <row r="143" spans="1:4" x14ac:dyDescent="0.25">
      <c r="A143" s="185" t="s">
        <v>160</v>
      </c>
      <c r="B143" s="187">
        <v>6.5</v>
      </c>
      <c r="C143" s="187">
        <v>25.33</v>
      </c>
      <c r="D143" s="188">
        <f t="shared" si="14"/>
        <v>0.25661271219897358</v>
      </c>
    </row>
    <row r="144" spans="1:4" x14ac:dyDescent="0.25">
      <c r="A144" s="185" t="s">
        <v>161</v>
      </c>
      <c r="B144" s="187">
        <v>0</v>
      </c>
      <c r="C144" s="187">
        <v>14.740000000000002</v>
      </c>
      <c r="D144" s="188">
        <f t="shared" si="14"/>
        <v>0</v>
      </c>
    </row>
    <row r="145" spans="1:8" ht="15.75" thickBot="1" x14ac:dyDescent="0.3">
      <c r="A145" s="190" t="s">
        <v>162</v>
      </c>
      <c r="B145" s="193">
        <v>0.8</v>
      </c>
      <c r="C145" s="193">
        <v>3.03</v>
      </c>
      <c r="D145" s="194">
        <f t="shared" si="14"/>
        <v>0.26402640264026406</v>
      </c>
    </row>
    <row r="147" spans="1:8" ht="19.5" thickBot="1" x14ac:dyDescent="0.3">
      <c r="A147" s="458" t="s">
        <v>193</v>
      </c>
      <c r="B147" s="458"/>
      <c r="C147" s="458"/>
      <c r="D147" s="458"/>
      <c r="E147" s="458"/>
    </row>
    <row r="148" spans="1:8" ht="29.25" thickBot="1" x14ac:dyDescent="0.3">
      <c r="A148" s="178" t="s">
        <v>147</v>
      </c>
      <c r="B148" s="179" t="s">
        <v>194</v>
      </c>
      <c r="C148" s="179" t="s">
        <v>195</v>
      </c>
      <c r="D148" s="179" t="s">
        <v>184</v>
      </c>
      <c r="E148" s="180" t="s">
        <v>196</v>
      </c>
    </row>
    <row r="149" spans="1:8" x14ac:dyDescent="0.25">
      <c r="A149" s="181" t="s">
        <v>153</v>
      </c>
      <c r="B149" s="223">
        <v>102.69</v>
      </c>
      <c r="C149" s="223">
        <v>0.95</v>
      </c>
      <c r="D149" s="183">
        <v>10.256698643731392</v>
      </c>
      <c r="E149" s="184">
        <f>(B149-C149)/D149</f>
        <v>9.919371089466555</v>
      </c>
    </row>
    <row r="150" spans="1:8" x14ac:dyDescent="0.25">
      <c r="A150" s="185" t="s">
        <v>154</v>
      </c>
      <c r="B150" s="224">
        <v>112.6</v>
      </c>
      <c r="C150" s="224">
        <v>1.5</v>
      </c>
      <c r="D150" s="187">
        <v>53.206148282097651</v>
      </c>
      <c r="E150" s="188">
        <f t="shared" ref="E150:E158" si="15">(B150-C150)/D150</f>
        <v>2.0881045440641675</v>
      </c>
    </row>
    <row r="151" spans="1:8" x14ac:dyDescent="0.25">
      <c r="A151" s="185" t="s">
        <v>155</v>
      </c>
      <c r="B151" s="224">
        <v>112.71</v>
      </c>
      <c r="C151" s="224">
        <v>4.9400000000000004</v>
      </c>
      <c r="D151" s="187">
        <v>56.332063492063497</v>
      </c>
      <c r="E151" s="188">
        <f t="shared" si="15"/>
        <v>1.9131200477891863</v>
      </c>
    </row>
    <row r="152" spans="1:8" x14ac:dyDescent="0.25">
      <c r="A152" s="185" t="s">
        <v>156</v>
      </c>
      <c r="B152" s="224">
        <v>112.83</v>
      </c>
      <c r="C152" s="224">
        <v>4.66</v>
      </c>
      <c r="D152" s="187">
        <v>56.391864406779661</v>
      </c>
      <c r="E152" s="188">
        <f t="shared" si="15"/>
        <v>1.9181844959003582</v>
      </c>
    </row>
    <row r="153" spans="1:8" x14ac:dyDescent="0.25">
      <c r="A153" s="185" t="s">
        <v>157</v>
      </c>
      <c r="B153" s="224">
        <v>112.92</v>
      </c>
      <c r="C153" s="224">
        <v>5.55</v>
      </c>
      <c r="D153" s="187">
        <v>56.4261744966443</v>
      </c>
      <c r="E153" s="188">
        <f t="shared" si="15"/>
        <v>1.9028403211418377</v>
      </c>
    </row>
    <row r="154" spans="1:8" x14ac:dyDescent="0.25">
      <c r="A154" s="185" t="s">
        <v>158</v>
      </c>
      <c r="B154" s="224">
        <v>113.01</v>
      </c>
      <c r="C154" s="224">
        <v>3.08</v>
      </c>
      <c r="D154" s="187">
        <v>56.449929478138223</v>
      </c>
      <c r="E154" s="188">
        <f t="shared" si="15"/>
        <v>1.9473895010369038</v>
      </c>
    </row>
    <row r="155" spans="1:8" x14ac:dyDescent="0.25">
      <c r="A155" s="185" t="s">
        <v>159</v>
      </c>
      <c r="B155" s="224">
        <v>122.9</v>
      </c>
      <c r="C155" s="224">
        <v>7.24</v>
      </c>
      <c r="D155" s="187">
        <v>58.104211663066948</v>
      </c>
      <c r="E155" s="188">
        <f t="shared" si="15"/>
        <v>1.9905613842708327</v>
      </c>
    </row>
    <row r="156" spans="1:8" x14ac:dyDescent="0.25">
      <c r="A156" s="185" t="s">
        <v>160</v>
      </c>
      <c r="B156" s="224">
        <v>122.98</v>
      </c>
      <c r="C156" s="224">
        <v>30.56</v>
      </c>
      <c r="D156" s="187">
        <v>61.470983024082116</v>
      </c>
      <c r="E156" s="188">
        <f t="shared" si="15"/>
        <v>1.5034735976776745</v>
      </c>
    </row>
    <row r="157" spans="1:8" x14ac:dyDescent="0.25">
      <c r="A157" s="185" t="s">
        <v>161</v>
      </c>
      <c r="B157" s="224">
        <v>123.07</v>
      </c>
      <c r="C157" s="224">
        <v>25.55</v>
      </c>
      <c r="D157" s="187">
        <v>61.492537313432827</v>
      </c>
      <c r="E157" s="188">
        <f t="shared" si="15"/>
        <v>1.5858834951456313</v>
      </c>
    </row>
    <row r="158" spans="1:8" ht="15.75" thickBot="1" x14ac:dyDescent="0.3">
      <c r="A158" s="190" t="s">
        <v>162</v>
      </c>
      <c r="B158" s="225">
        <v>246.4</v>
      </c>
      <c r="C158" s="225">
        <v>18.63</v>
      </c>
      <c r="D158" s="193">
        <v>110.61056105610561</v>
      </c>
      <c r="E158" s="194">
        <f t="shared" si="15"/>
        <v>2.0592066238997466</v>
      </c>
    </row>
    <row r="160" spans="1:8" ht="22.5" x14ac:dyDescent="0.25">
      <c r="A160" s="459" t="s">
        <v>151</v>
      </c>
      <c r="B160" s="459"/>
      <c r="C160" s="459"/>
      <c r="D160" s="459"/>
      <c r="E160" s="459"/>
      <c r="F160" s="459"/>
      <c r="G160" s="459"/>
      <c r="H160" s="459"/>
    </row>
    <row r="161" spans="1:7" ht="19.5" thickBot="1" x14ac:dyDescent="0.3">
      <c r="A161" s="458" t="s">
        <v>197</v>
      </c>
      <c r="B161" s="458"/>
      <c r="C161" s="458"/>
      <c r="D161" s="458"/>
      <c r="E161" s="195"/>
      <c r="F161" s="458" t="s">
        <v>198</v>
      </c>
      <c r="G161" s="458"/>
    </row>
    <row r="162" spans="1:7" ht="29.25" thickBot="1" x14ac:dyDescent="0.3">
      <c r="A162" s="178" t="s">
        <v>147</v>
      </c>
      <c r="B162" s="179" t="s">
        <v>199</v>
      </c>
      <c r="C162" s="179" t="s">
        <v>200</v>
      </c>
      <c r="D162" s="180" t="s">
        <v>201</v>
      </c>
      <c r="E162" s="195"/>
      <c r="F162" s="196" t="s">
        <v>202</v>
      </c>
      <c r="G162" s="198" t="s">
        <v>203</v>
      </c>
    </row>
    <row r="163" spans="1:7" x14ac:dyDescent="0.25">
      <c r="A163" s="181" t="s">
        <v>153</v>
      </c>
      <c r="B163" s="201">
        <f>F163+G163</f>
        <v>9692.9599999999991</v>
      </c>
      <c r="C163" s="203">
        <v>2951.01</v>
      </c>
      <c r="D163" s="184">
        <f>B163/C163</f>
        <v>3.2846245861586367</v>
      </c>
      <c r="F163" s="226">
        <v>9290.74</v>
      </c>
      <c r="G163" s="227">
        <v>402.22</v>
      </c>
    </row>
    <row r="164" spans="1:7" x14ac:dyDescent="0.25">
      <c r="A164" s="185" t="s">
        <v>154</v>
      </c>
      <c r="B164" s="208">
        <f t="shared" ref="B164:B172" si="16">F164+G164</f>
        <v>13325.72</v>
      </c>
      <c r="C164" s="210">
        <v>4454.58</v>
      </c>
      <c r="D164" s="188">
        <f t="shared" ref="D164:D172" si="17">B164/C164</f>
        <v>2.9914649641492574</v>
      </c>
      <c r="F164" s="228">
        <v>13015.33</v>
      </c>
      <c r="G164" s="229">
        <v>310.39</v>
      </c>
    </row>
    <row r="165" spans="1:7" x14ac:dyDescent="0.25">
      <c r="A165" s="185" t="s">
        <v>155</v>
      </c>
      <c r="B165" s="208">
        <f t="shared" si="16"/>
        <v>17221.199999999997</v>
      </c>
      <c r="C165" s="210">
        <v>5094.22</v>
      </c>
      <c r="D165" s="188">
        <f t="shared" si="17"/>
        <v>3.3805371577984453</v>
      </c>
      <c r="F165" s="228">
        <v>16903.189999999999</v>
      </c>
      <c r="G165" s="229">
        <v>318.01</v>
      </c>
    </row>
    <row r="166" spans="1:7" x14ac:dyDescent="0.25">
      <c r="A166" s="185" t="s">
        <v>156</v>
      </c>
      <c r="B166" s="208">
        <f t="shared" si="16"/>
        <v>15115.109999999999</v>
      </c>
      <c r="C166" s="210">
        <v>5669.41</v>
      </c>
      <c r="D166" s="188">
        <f t="shared" si="17"/>
        <v>2.6660816557631217</v>
      </c>
      <c r="F166" s="228">
        <v>14787.15</v>
      </c>
      <c r="G166" s="229">
        <v>327.96</v>
      </c>
    </row>
    <row r="167" spans="1:7" x14ac:dyDescent="0.25">
      <c r="A167" s="185" t="s">
        <v>157</v>
      </c>
      <c r="B167" s="208">
        <f t="shared" si="16"/>
        <v>17779.89</v>
      </c>
      <c r="C167" s="210">
        <v>6088.11</v>
      </c>
      <c r="D167" s="188">
        <f t="shared" si="17"/>
        <v>2.9204285073692819</v>
      </c>
      <c r="F167" s="228">
        <v>17331.68</v>
      </c>
      <c r="G167" s="229">
        <v>448.21</v>
      </c>
    </row>
    <row r="168" spans="1:7" x14ac:dyDescent="0.25">
      <c r="A168" s="185" t="s">
        <v>158</v>
      </c>
      <c r="B168" s="208">
        <f t="shared" si="16"/>
        <v>21961.300000000003</v>
      </c>
      <c r="C168" s="210">
        <v>6477.24</v>
      </c>
      <c r="D168" s="188">
        <f t="shared" si="17"/>
        <v>3.3905336223453206</v>
      </c>
      <c r="F168" s="228">
        <v>21412.400000000001</v>
      </c>
      <c r="G168" s="229">
        <v>548.9</v>
      </c>
    </row>
    <row r="169" spans="1:7" x14ac:dyDescent="0.25">
      <c r="A169" s="185" t="s">
        <v>159</v>
      </c>
      <c r="B169" s="208">
        <f t="shared" si="16"/>
        <v>26839.91</v>
      </c>
      <c r="C169" s="210">
        <v>9621.91</v>
      </c>
      <c r="D169" s="188">
        <f t="shared" si="17"/>
        <v>2.7894576024926443</v>
      </c>
      <c r="F169" s="228">
        <v>26704.02</v>
      </c>
      <c r="G169" s="229">
        <v>135.88999999999999</v>
      </c>
    </row>
    <row r="170" spans="1:7" x14ac:dyDescent="0.25">
      <c r="A170" s="185" t="s">
        <v>160</v>
      </c>
      <c r="B170" s="208">
        <f t="shared" si="16"/>
        <v>31751.93</v>
      </c>
      <c r="C170" s="210">
        <v>10908.02</v>
      </c>
      <c r="D170" s="188">
        <f t="shared" si="17"/>
        <v>2.9108793346546853</v>
      </c>
      <c r="F170" s="228">
        <v>31545.4</v>
      </c>
      <c r="G170" s="229">
        <v>206.53</v>
      </c>
    </row>
    <row r="171" spans="1:7" x14ac:dyDescent="0.25">
      <c r="A171" s="185" t="s">
        <v>161</v>
      </c>
      <c r="B171" s="208">
        <f t="shared" si="16"/>
        <v>30118.19</v>
      </c>
      <c r="C171" s="210">
        <v>11363.85</v>
      </c>
      <c r="D171" s="188">
        <f t="shared" si="17"/>
        <v>2.6503508934032038</v>
      </c>
      <c r="F171" s="228">
        <v>29974.959999999999</v>
      </c>
      <c r="G171" s="229">
        <v>143.22999999999999</v>
      </c>
    </row>
    <row r="172" spans="1:7" ht="15.75" thickBot="1" x14ac:dyDescent="0.3">
      <c r="A172" s="190" t="s">
        <v>162</v>
      </c>
      <c r="B172" s="211">
        <f t="shared" si="16"/>
        <v>29649.51</v>
      </c>
      <c r="C172" s="213">
        <v>14711.51</v>
      </c>
      <c r="D172" s="194">
        <f t="shared" si="17"/>
        <v>2.0153954284774303</v>
      </c>
      <c r="F172" s="230">
        <v>29434.6</v>
      </c>
      <c r="G172" s="231">
        <v>214.91</v>
      </c>
    </row>
    <row r="174" spans="1:7" ht="19.5" thickBot="1" x14ac:dyDescent="0.3">
      <c r="A174" s="458" t="s">
        <v>204</v>
      </c>
      <c r="B174" s="458"/>
      <c r="C174" s="458"/>
      <c r="D174" s="458"/>
    </row>
    <row r="175" spans="1:7" ht="29.25" thickBot="1" x14ac:dyDescent="0.3">
      <c r="A175" s="196" t="s">
        <v>147</v>
      </c>
      <c r="B175" s="197" t="s">
        <v>205</v>
      </c>
      <c r="C175" s="197" t="s">
        <v>40</v>
      </c>
      <c r="D175" s="180" t="s">
        <v>232</v>
      </c>
    </row>
    <row r="176" spans="1:7" x14ac:dyDescent="0.25">
      <c r="A176" s="181" t="s">
        <v>153</v>
      </c>
      <c r="B176" s="232">
        <v>1120.32</v>
      </c>
      <c r="C176" s="183">
        <v>2045.58</v>
      </c>
      <c r="D176" s="184">
        <f>B176/C176</f>
        <v>0.54767840905757781</v>
      </c>
    </row>
    <row r="177" spans="1:6" x14ac:dyDescent="0.25">
      <c r="A177" s="185" t="s">
        <v>154</v>
      </c>
      <c r="B177" s="233">
        <v>1618.77</v>
      </c>
      <c r="C177" s="187">
        <v>2869.39</v>
      </c>
      <c r="D177" s="188">
        <f t="shared" ref="D177:D185" si="18">B177/C177</f>
        <v>0.56415126560000561</v>
      </c>
    </row>
    <row r="178" spans="1:6" x14ac:dyDescent="0.25">
      <c r="A178" s="185" t="s">
        <v>155</v>
      </c>
      <c r="B178" s="233">
        <v>2188.0100000000002</v>
      </c>
      <c r="C178" s="187">
        <v>3533.78</v>
      </c>
      <c r="D178" s="188">
        <f t="shared" si="18"/>
        <v>0.61916984079371096</v>
      </c>
    </row>
    <row r="179" spans="1:6" x14ac:dyDescent="0.25">
      <c r="A179" s="185" t="s">
        <v>156</v>
      </c>
      <c r="B179" s="233">
        <v>2496.73</v>
      </c>
      <c r="C179" s="187">
        <v>3750.37</v>
      </c>
      <c r="D179" s="188">
        <f t="shared" si="18"/>
        <v>0.66572898140716785</v>
      </c>
    </row>
    <row r="180" spans="1:6" x14ac:dyDescent="0.25">
      <c r="A180" s="185" t="s">
        <v>157</v>
      </c>
      <c r="B180" s="233">
        <v>2639.29</v>
      </c>
      <c r="C180" s="187">
        <v>3677.4700000000003</v>
      </c>
      <c r="D180" s="188">
        <f t="shared" si="18"/>
        <v>0.71769178266580003</v>
      </c>
    </row>
    <row r="181" spans="1:6" x14ac:dyDescent="0.25">
      <c r="A181" s="185" t="s">
        <v>158</v>
      </c>
      <c r="B181" s="233">
        <v>2857.43</v>
      </c>
      <c r="C181" s="187">
        <v>3477.5</v>
      </c>
      <c r="D181" s="188">
        <f t="shared" si="18"/>
        <v>0.82169086987778572</v>
      </c>
    </row>
    <row r="182" spans="1:6" x14ac:dyDescent="0.25">
      <c r="A182" s="185" t="s">
        <v>159</v>
      </c>
      <c r="B182" s="233">
        <v>3081.62</v>
      </c>
      <c r="C182" s="187">
        <v>4683.4699999999993</v>
      </c>
      <c r="D182" s="188">
        <f t="shared" si="18"/>
        <v>0.65797795224481004</v>
      </c>
    </row>
    <row r="183" spans="1:6" x14ac:dyDescent="0.25">
      <c r="A183" s="185" t="s">
        <v>160</v>
      </c>
      <c r="B183" s="233">
        <v>3944.56</v>
      </c>
      <c r="C183" s="187">
        <v>6327</v>
      </c>
      <c r="D183" s="188">
        <f t="shared" si="18"/>
        <v>0.62344871186976447</v>
      </c>
    </row>
    <row r="184" spans="1:6" x14ac:dyDescent="0.25">
      <c r="A184" s="185" t="s">
        <v>161</v>
      </c>
      <c r="B184" s="233">
        <v>4828.75</v>
      </c>
      <c r="C184" s="187">
        <v>6172.51</v>
      </c>
      <c r="D184" s="188">
        <f t="shared" si="18"/>
        <v>0.78229925913445253</v>
      </c>
    </row>
    <row r="185" spans="1:6" ht="15.75" thickBot="1" x14ac:dyDescent="0.3">
      <c r="A185" s="190" t="s">
        <v>162</v>
      </c>
      <c r="B185" s="234">
        <v>4733.1899999999996</v>
      </c>
      <c r="C185" s="193">
        <v>5155.62</v>
      </c>
      <c r="D185" s="194">
        <f t="shared" si="18"/>
        <v>0.91806417074958968</v>
      </c>
    </row>
    <row r="187" spans="1:6" ht="19.5" thickBot="1" x14ac:dyDescent="0.3">
      <c r="A187" s="458" t="s">
        <v>206</v>
      </c>
      <c r="B187" s="458"/>
      <c r="C187" s="458"/>
      <c r="D187" s="458"/>
      <c r="E187" s="458"/>
      <c r="F187" s="458"/>
    </row>
    <row r="188" spans="1:6" ht="29.25" thickBot="1" x14ac:dyDescent="0.3">
      <c r="A188" s="178" t="s">
        <v>147</v>
      </c>
      <c r="B188" s="179" t="s">
        <v>200</v>
      </c>
      <c r="C188" s="179" t="s">
        <v>195</v>
      </c>
      <c r="D188" s="179" t="s">
        <v>176</v>
      </c>
      <c r="E188" s="179" t="s">
        <v>165</v>
      </c>
      <c r="F188" s="180" t="s">
        <v>207</v>
      </c>
    </row>
    <row r="189" spans="1:6" x14ac:dyDescent="0.25">
      <c r="A189" s="181" t="s">
        <v>153</v>
      </c>
      <c r="B189" s="203">
        <v>2951.01</v>
      </c>
      <c r="C189" s="223">
        <v>0.95</v>
      </c>
      <c r="D189" s="203">
        <v>18561.560000000001</v>
      </c>
      <c r="E189" s="182">
        <v>5868.84</v>
      </c>
      <c r="F189" s="184">
        <f>(B189-C189)/(D189-E189-C189)</f>
        <v>0.23243881665047508</v>
      </c>
    </row>
    <row r="190" spans="1:6" x14ac:dyDescent="0.25">
      <c r="A190" s="185" t="s">
        <v>154</v>
      </c>
      <c r="B190" s="210">
        <v>4454.58</v>
      </c>
      <c r="C190" s="224">
        <v>1.5</v>
      </c>
      <c r="D190" s="210">
        <v>25492.42</v>
      </c>
      <c r="E190" s="186">
        <v>7469.15</v>
      </c>
      <c r="F190" s="188">
        <f t="shared" ref="F190:F198" si="19">(B190-C190)/(D190-E190-C190)</f>
        <v>0.24709448627964958</v>
      </c>
    </row>
    <row r="191" spans="1:6" x14ac:dyDescent="0.25">
      <c r="A191" s="185" t="s">
        <v>155</v>
      </c>
      <c r="B191" s="210">
        <v>5094.22</v>
      </c>
      <c r="C191" s="224">
        <v>4.9400000000000004</v>
      </c>
      <c r="D191" s="210">
        <v>31665.72</v>
      </c>
      <c r="E191" s="186">
        <v>9073.89</v>
      </c>
      <c r="F191" s="188">
        <f t="shared" si="19"/>
        <v>0.2253200861207541</v>
      </c>
    </row>
    <row r="192" spans="1:6" x14ac:dyDescent="0.25">
      <c r="A192" s="185" t="s">
        <v>156</v>
      </c>
      <c r="B192" s="210">
        <v>5669.41</v>
      </c>
      <c r="C192" s="224">
        <v>4.66</v>
      </c>
      <c r="D192" s="210">
        <v>35074.15</v>
      </c>
      <c r="E192" s="186">
        <v>13987.15</v>
      </c>
      <c r="F192" s="188">
        <f t="shared" si="19"/>
        <v>0.26869645399893938</v>
      </c>
    </row>
    <row r="193" spans="1:7" x14ac:dyDescent="0.25">
      <c r="A193" s="185" t="s">
        <v>157</v>
      </c>
      <c r="B193" s="210">
        <v>6088.11</v>
      </c>
      <c r="C193" s="224">
        <v>5.55</v>
      </c>
      <c r="D193" s="210">
        <v>39579.480000000003</v>
      </c>
      <c r="E193" s="186">
        <v>15278.86</v>
      </c>
      <c r="F193" s="188">
        <f t="shared" si="19"/>
        <v>0.25036190469918379</v>
      </c>
    </row>
    <row r="194" spans="1:7" x14ac:dyDescent="0.25">
      <c r="A194" s="185" t="s">
        <v>158</v>
      </c>
      <c r="B194" s="210">
        <v>6477.24</v>
      </c>
      <c r="C194" s="224">
        <v>3.08</v>
      </c>
      <c r="D194" s="210">
        <v>45836.84</v>
      </c>
      <c r="E194" s="186">
        <v>16970.89</v>
      </c>
      <c r="F194" s="188">
        <f t="shared" si="19"/>
        <v>0.22430756192991205</v>
      </c>
    </row>
    <row r="195" spans="1:7" x14ac:dyDescent="0.25">
      <c r="A195" s="185" t="s">
        <v>159</v>
      </c>
      <c r="B195" s="210">
        <v>9621.91</v>
      </c>
      <c r="C195" s="224">
        <v>7.24</v>
      </c>
      <c r="D195" s="210">
        <v>52792.74</v>
      </c>
      <c r="E195" s="186">
        <v>16229.97</v>
      </c>
      <c r="F195" s="188">
        <f t="shared" si="19"/>
        <v>0.26301547262479852</v>
      </c>
    </row>
    <row r="196" spans="1:7" x14ac:dyDescent="0.25">
      <c r="A196" s="185" t="s">
        <v>160</v>
      </c>
      <c r="B196" s="210">
        <v>10908.02</v>
      </c>
      <c r="C196" s="224">
        <v>30.56</v>
      </c>
      <c r="D196" s="210">
        <v>67077.990000000005</v>
      </c>
      <c r="E196" s="186">
        <v>24318.84</v>
      </c>
      <c r="F196" s="188">
        <f t="shared" si="19"/>
        <v>0.25457100269398075</v>
      </c>
    </row>
    <row r="197" spans="1:7" x14ac:dyDescent="0.25">
      <c r="A197" s="185" t="s">
        <v>161</v>
      </c>
      <c r="B197" s="210">
        <v>11363.85</v>
      </c>
      <c r="C197" s="224">
        <v>25.55</v>
      </c>
      <c r="D197" s="210">
        <v>74071.210000000006</v>
      </c>
      <c r="E197" s="186">
        <v>32477.21</v>
      </c>
      <c r="F197" s="188">
        <f t="shared" si="19"/>
        <v>0.27276215495165201</v>
      </c>
    </row>
    <row r="198" spans="1:7" ht="15.75" thickBot="1" x14ac:dyDescent="0.3">
      <c r="A198" s="190" t="s">
        <v>162</v>
      </c>
      <c r="B198" s="213">
        <v>14711.51</v>
      </c>
      <c r="C198" s="225">
        <v>18.63</v>
      </c>
      <c r="D198" s="213">
        <v>77036.45</v>
      </c>
      <c r="E198" s="192">
        <v>32562.61</v>
      </c>
      <c r="F198" s="194">
        <f t="shared" si="19"/>
        <v>0.33050974227767682</v>
      </c>
    </row>
    <row r="199" spans="1:7" x14ac:dyDescent="0.25">
      <c r="C199" s="235"/>
      <c r="D199" s="236"/>
      <c r="E199" s="237"/>
    </row>
    <row r="200" spans="1:7" x14ac:dyDescent="0.25">
      <c r="B200" s="236"/>
      <c r="C200" s="235"/>
      <c r="D200" s="236"/>
      <c r="E200" s="237"/>
    </row>
    <row r="201" spans="1:7" x14ac:dyDescent="0.25">
      <c r="B201" s="236"/>
      <c r="C201" s="235"/>
      <c r="D201" s="236"/>
      <c r="E201" s="237"/>
    </row>
    <row r="202" spans="1:7" ht="26.25" thickBot="1" x14ac:dyDescent="0.3">
      <c r="A202" s="440" t="s">
        <v>152</v>
      </c>
      <c r="B202" s="440"/>
      <c r="C202" s="440"/>
      <c r="D202" s="440"/>
      <c r="E202" s="195"/>
      <c r="F202" s="458" t="s">
        <v>208</v>
      </c>
      <c r="G202" s="458"/>
    </row>
    <row r="203" spans="1:7" ht="29.25" thickBot="1" x14ac:dyDescent="0.3">
      <c r="A203" s="178" t="s">
        <v>209</v>
      </c>
      <c r="B203" s="179" t="s">
        <v>210</v>
      </c>
      <c r="C203" s="179" t="s">
        <v>208</v>
      </c>
      <c r="D203" s="180" t="s">
        <v>94</v>
      </c>
      <c r="F203" s="196" t="s">
        <v>178</v>
      </c>
      <c r="G203" s="198" t="s">
        <v>176</v>
      </c>
    </row>
    <row r="204" spans="1:7" x14ac:dyDescent="0.25">
      <c r="A204" s="183">
        <v>0.73197857288546797</v>
      </c>
      <c r="B204" s="183">
        <v>3.2846245861586367</v>
      </c>
      <c r="C204" s="183">
        <f t="shared" ref="C204:C213" si="20">F204/G204</f>
        <v>0.15055792724318429</v>
      </c>
      <c r="D204" s="183">
        <f t="shared" ref="D204:D213" si="21">A204*B204*C204</f>
        <v>0.361982632976667</v>
      </c>
      <c r="F204" s="238">
        <v>2794.59</v>
      </c>
      <c r="G204" s="239">
        <v>18561.560000000001</v>
      </c>
    </row>
    <row r="205" spans="1:7" x14ac:dyDescent="0.25">
      <c r="A205" s="187">
        <v>0.7367422394536165</v>
      </c>
      <c r="B205" s="187">
        <v>2.9914649641492574</v>
      </c>
      <c r="C205" s="187">
        <f t="shared" si="20"/>
        <v>0.15277874756496246</v>
      </c>
      <c r="D205" s="187">
        <f t="shared" si="21"/>
        <v>0.33671497854971161</v>
      </c>
      <c r="F205" s="240">
        <v>3894.7</v>
      </c>
      <c r="G205" s="241">
        <v>25492.42</v>
      </c>
    </row>
    <row r="206" spans="1:7" x14ac:dyDescent="0.25">
      <c r="A206" s="187">
        <v>0.71346254795073694</v>
      </c>
      <c r="B206" s="187">
        <v>3.3805371577984453</v>
      </c>
      <c r="C206" s="187">
        <f t="shared" si="20"/>
        <v>0.15641520230710054</v>
      </c>
      <c r="D206" s="187">
        <f t="shared" si="21"/>
        <v>0.3772557389342478</v>
      </c>
      <c r="F206" s="240">
        <v>4953</v>
      </c>
      <c r="G206" s="241">
        <v>31665.72</v>
      </c>
    </row>
    <row r="207" spans="1:7" x14ac:dyDescent="0.25">
      <c r="A207" s="187">
        <v>0.67154247937672684</v>
      </c>
      <c r="B207" s="187">
        <v>2.6660816557631217</v>
      </c>
      <c r="C207" s="187">
        <f t="shared" si="20"/>
        <v>0.15922581160199178</v>
      </c>
      <c r="D207" s="187">
        <f t="shared" si="21"/>
        <v>0.2850758367437084</v>
      </c>
      <c r="F207" s="240">
        <v>5584.71</v>
      </c>
      <c r="G207" s="241">
        <v>35074.15</v>
      </c>
    </row>
    <row r="208" spans="1:7" x14ac:dyDescent="0.25">
      <c r="A208" s="187">
        <v>0.62276168058119252</v>
      </c>
      <c r="B208" s="187">
        <v>2.9204285073692819</v>
      </c>
      <c r="C208" s="187">
        <f t="shared" si="20"/>
        <v>0.14919599752194823</v>
      </c>
      <c r="D208" s="187">
        <f t="shared" si="21"/>
        <v>0.27134738058699387</v>
      </c>
      <c r="F208" s="240">
        <v>5905.1</v>
      </c>
      <c r="G208" s="241">
        <v>39579.480000000003</v>
      </c>
    </row>
    <row r="209" spans="1:7" x14ac:dyDescent="0.25">
      <c r="A209" s="187">
        <v>0.55751145483636178</v>
      </c>
      <c r="B209" s="187">
        <v>3.3905336223453206</v>
      </c>
      <c r="C209" s="187">
        <f t="shared" si="20"/>
        <v>0.13608137035624621</v>
      </c>
      <c r="D209" s="187">
        <f t="shared" si="21"/>
        <v>0.25722935245330725</v>
      </c>
      <c r="F209" s="240">
        <v>6237.54</v>
      </c>
      <c r="G209" s="241">
        <v>45836.84</v>
      </c>
    </row>
    <row r="210" spans="1:7" x14ac:dyDescent="0.25">
      <c r="A210" s="187">
        <v>0.70057290731765687</v>
      </c>
      <c r="B210" s="187">
        <v>2.7894576024926443</v>
      </c>
      <c r="C210" s="187">
        <f t="shared" si="20"/>
        <v>0.12663104813275461</v>
      </c>
      <c r="D210" s="187">
        <f t="shared" si="21"/>
        <v>0.2474647271110805</v>
      </c>
      <c r="F210" s="242">
        <v>6685.2</v>
      </c>
      <c r="G210" s="241">
        <v>52792.74</v>
      </c>
    </row>
    <row r="211" spans="1:7" x14ac:dyDescent="0.25">
      <c r="A211" s="187">
        <v>0.71817666896334886</v>
      </c>
      <c r="B211" s="187">
        <v>2.9108793346546853</v>
      </c>
      <c r="C211" s="187">
        <f t="shared" si="20"/>
        <v>0.13133682151179543</v>
      </c>
      <c r="D211" s="187">
        <f t="shared" si="21"/>
        <v>0.2745629907866976</v>
      </c>
      <c r="F211" s="240">
        <v>8809.81</v>
      </c>
      <c r="G211" s="241">
        <v>67077.990000000005</v>
      </c>
    </row>
    <row r="212" spans="1:7" x14ac:dyDescent="0.25">
      <c r="A212" s="187">
        <v>0.6024817620842664</v>
      </c>
      <c r="B212" s="187">
        <v>2.6503508934032038</v>
      </c>
      <c r="C212" s="187">
        <f t="shared" si="20"/>
        <v>0.1383147379393424</v>
      </c>
      <c r="D212" s="187">
        <f t="shared" si="21"/>
        <v>0.22085932433181812</v>
      </c>
      <c r="F212" s="240">
        <v>10245.14</v>
      </c>
      <c r="G212" s="241">
        <v>74071.210000000006</v>
      </c>
    </row>
    <row r="213" spans="1:7" ht="15.75" thickBot="1" x14ac:dyDescent="0.3">
      <c r="A213" s="187">
        <v>0.49022659913034466</v>
      </c>
      <c r="B213" s="187">
        <v>2.0153954284774303</v>
      </c>
      <c r="C213" s="187">
        <f t="shared" si="20"/>
        <v>0.13651732394210792</v>
      </c>
      <c r="D213" s="187">
        <f t="shared" si="21"/>
        <v>0.13487917705147121</v>
      </c>
      <c r="F213" s="243">
        <v>10516.81</v>
      </c>
      <c r="G213" s="244">
        <v>77036.45</v>
      </c>
    </row>
  </sheetData>
  <mergeCells count="24">
    <mergeCell ref="A95:D95"/>
    <mergeCell ref="A1:F1"/>
    <mergeCell ref="A2:D2"/>
    <mergeCell ref="A15:E15"/>
    <mergeCell ref="A28:L28"/>
    <mergeCell ref="A29:F29"/>
    <mergeCell ref="H29:I29"/>
    <mergeCell ref="J29:K29"/>
    <mergeCell ref="A42:F42"/>
    <mergeCell ref="A55:D55"/>
    <mergeCell ref="A68:D68"/>
    <mergeCell ref="A81:D81"/>
    <mergeCell ref="A82:D82"/>
    <mergeCell ref="A174:D174"/>
    <mergeCell ref="A187:F187"/>
    <mergeCell ref="A202:D202"/>
    <mergeCell ref="F202:G202"/>
    <mergeCell ref="A108:D108"/>
    <mergeCell ref="A121:D121"/>
    <mergeCell ref="A134:D134"/>
    <mergeCell ref="A147:E147"/>
    <mergeCell ref="A160:H160"/>
    <mergeCell ref="A161:D161"/>
    <mergeCell ref="F161:G16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Tisha - 41</vt:lpstr>
      <vt:lpstr>Suhani - 42</vt:lpstr>
      <vt:lpstr>Suhani - 42 (calculations)</vt:lpstr>
      <vt:lpstr>Sarthak - 43</vt:lpstr>
      <vt:lpstr>Sahil - 44</vt:lpstr>
      <vt:lpstr>Amalu - 45</vt:lpstr>
      <vt:lpstr>Amalu - 45 (calculations)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Kunal</dc:creator>
  <cp:lastModifiedBy>Kunal</cp:lastModifiedBy>
  <dcterms:created xsi:type="dcterms:W3CDTF">2022-05-29T12:20:48Z</dcterms:created>
  <dcterms:modified xsi:type="dcterms:W3CDTF">2022-05-29T15:32:44Z</dcterms:modified>
</cp:coreProperties>
</file>