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/>
  <mc:AlternateContent xmlns:mc="http://schemas.openxmlformats.org/markup-compatibility/2006">
    <mc:Choice Requires="x15">
      <x15ac:absPath xmlns:x15ac="http://schemas.microsoft.com/office/spreadsheetml/2010/11/ac" url="/Users/sid/Downloads/"/>
    </mc:Choice>
  </mc:AlternateContent>
  <xr:revisionPtr revIDLastSave="0" documentId="13_ncr:1_{C27065F2-9CD9-5A43-B2FC-6C4AC638448D}" xr6:coauthVersionLast="47" xr6:coauthVersionMax="47" xr10:uidLastSave="{00000000-0000-0000-0000-000000000000}"/>
  <bookViews>
    <workbookView xWindow="0" yWindow="500" windowWidth="21040" windowHeight="11600" xr2:uid="{00000000-000D-0000-FFFF-FFFF00000000}"/>
  </bookViews>
  <sheets>
    <sheet name="Sheet6" sheetId="7" r:id="rId1"/>
    <sheet name="Aditya" sheetId="1" r:id="rId2"/>
    <sheet name="Shagun-1" sheetId="2" r:id="rId3"/>
    <sheet name="Shagun-2" sheetId="3" r:id="rId4"/>
    <sheet name="Aakanksha-1" sheetId="4" r:id="rId5"/>
    <sheet name="Aakanksha-2" sheetId="5" r:id="rId6"/>
    <sheet name="Aakanksha-3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4" l="1"/>
  <c r="H3" i="4" s="1"/>
  <c r="I3" i="4" s="1"/>
  <c r="J3" i="4" s="1"/>
  <c r="K3" i="4" s="1"/>
  <c r="L3" i="4" s="1"/>
  <c r="M3" i="4" s="1"/>
  <c r="N3" i="4" s="1"/>
  <c r="O3" i="4" s="1"/>
  <c r="P3" i="4" s="1"/>
  <c r="Q3" i="4" s="1"/>
  <c r="F34" i="4"/>
  <c r="G34" i="4"/>
  <c r="H34" i="4"/>
  <c r="I34" i="4"/>
  <c r="J34" i="4"/>
  <c r="K34" i="4"/>
  <c r="L34" i="4"/>
  <c r="F38" i="4"/>
  <c r="G38" i="4"/>
  <c r="H38" i="4"/>
  <c r="I38" i="4"/>
  <c r="J38" i="4"/>
  <c r="K38" i="4"/>
  <c r="L38" i="4"/>
  <c r="F47" i="4"/>
  <c r="G47" i="4"/>
  <c r="H47" i="4"/>
  <c r="I47" i="4"/>
  <c r="J47" i="4"/>
  <c r="K47" i="4"/>
  <c r="L47" i="4"/>
  <c r="E56" i="4"/>
  <c r="F56" i="4"/>
  <c r="G56" i="4"/>
  <c r="H56" i="4"/>
  <c r="I56" i="4"/>
  <c r="J56" i="4"/>
  <c r="K56" i="4"/>
  <c r="L56" i="4"/>
  <c r="E63" i="4"/>
  <c r="F63" i="4"/>
  <c r="G63" i="4"/>
  <c r="H63" i="4"/>
  <c r="I63" i="4"/>
  <c r="J63" i="4"/>
  <c r="K63" i="4"/>
  <c r="E69" i="4"/>
  <c r="F69" i="4"/>
  <c r="G69" i="4"/>
  <c r="H69" i="4"/>
  <c r="I69" i="4"/>
  <c r="J69" i="4"/>
  <c r="K69" i="4"/>
  <c r="E77" i="4"/>
  <c r="F77" i="4"/>
  <c r="G77" i="4"/>
  <c r="H77" i="4"/>
  <c r="I77" i="4"/>
  <c r="J77" i="4"/>
  <c r="K77" i="4"/>
  <c r="E84" i="4"/>
  <c r="F84" i="4"/>
  <c r="G84" i="4"/>
  <c r="H84" i="4"/>
  <c r="I84" i="4"/>
  <c r="J84" i="4"/>
  <c r="K84" i="4"/>
  <c r="L84" i="4"/>
  <c r="F14" i="3" l="1"/>
  <c r="F15" i="3"/>
  <c r="E26" i="2" s="1"/>
  <c r="K26" i="2" s="1"/>
  <c r="F16" i="3"/>
  <c r="F17" i="3"/>
  <c r="E28" i="2" s="1"/>
  <c r="K28" i="2" s="1"/>
  <c r="F18" i="3"/>
  <c r="E29" i="2" s="1"/>
  <c r="K29" i="2" s="1"/>
  <c r="F19" i="3"/>
  <c r="F20" i="3"/>
  <c r="F21" i="3"/>
  <c r="F22" i="3"/>
  <c r="F23" i="3"/>
  <c r="E34" i="3"/>
  <c r="E35" i="3"/>
  <c r="E36" i="3"/>
  <c r="E37" i="3"/>
  <c r="E38" i="3"/>
  <c r="E39" i="3"/>
  <c r="E40" i="3"/>
  <c r="E41" i="3"/>
  <c r="E42" i="3"/>
  <c r="E43" i="3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E25" i="2"/>
  <c r="K25" i="2" s="1"/>
  <c r="L25" i="2"/>
  <c r="M25" i="2"/>
  <c r="I73" i="2" s="1"/>
  <c r="L73" i="2" s="1"/>
  <c r="N25" i="2"/>
  <c r="O25" i="2"/>
  <c r="L26" i="2"/>
  <c r="M26" i="2"/>
  <c r="I74" i="2" s="1"/>
  <c r="L74" i="2" s="1"/>
  <c r="N26" i="2"/>
  <c r="O26" i="2"/>
  <c r="E27" i="2"/>
  <c r="K27" i="2" s="1"/>
  <c r="L27" i="2"/>
  <c r="M27" i="2"/>
  <c r="N27" i="2"/>
  <c r="O27" i="2"/>
  <c r="L28" i="2"/>
  <c r="M28" i="2"/>
  <c r="N28" i="2"/>
  <c r="O28" i="2"/>
  <c r="L29" i="2"/>
  <c r="M29" i="2"/>
  <c r="I77" i="2" s="1"/>
  <c r="L77" i="2" s="1"/>
  <c r="N29" i="2"/>
  <c r="O29" i="2"/>
  <c r="E30" i="2"/>
  <c r="K30" i="2" s="1"/>
  <c r="L30" i="2"/>
  <c r="M30" i="2"/>
  <c r="I78" i="2" s="1"/>
  <c r="L78" i="2" s="1"/>
  <c r="N30" i="2"/>
  <c r="O30" i="2"/>
  <c r="E31" i="2"/>
  <c r="K31" i="2" s="1"/>
  <c r="L31" i="2"/>
  <c r="M31" i="2"/>
  <c r="N31" i="2"/>
  <c r="O31" i="2"/>
  <c r="E32" i="2"/>
  <c r="K32" i="2" s="1"/>
  <c r="L32" i="2"/>
  <c r="M32" i="2"/>
  <c r="N32" i="2"/>
  <c r="O32" i="2"/>
  <c r="E33" i="2"/>
  <c r="K33" i="2"/>
  <c r="L33" i="2"/>
  <c r="M33" i="2"/>
  <c r="I81" i="2" s="1"/>
  <c r="L81" i="2" s="1"/>
  <c r="N33" i="2"/>
  <c r="O33" i="2"/>
  <c r="E34" i="2"/>
  <c r="K34" i="2"/>
  <c r="L34" i="2"/>
  <c r="M34" i="2"/>
  <c r="I82" i="2" s="1"/>
  <c r="L82" i="2" s="1"/>
  <c r="N34" i="2"/>
  <c r="O34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J57" i="2"/>
  <c r="K57" i="2"/>
  <c r="L57" i="2"/>
  <c r="M57" i="2"/>
  <c r="N57" i="2"/>
  <c r="J58" i="2"/>
  <c r="K58" i="2"/>
  <c r="L58" i="2"/>
  <c r="M58" i="2"/>
  <c r="N58" i="2"/>
  <c r="J59" i="2"/>
  <c r="K59" i="2"/>
  <c r="L59" i="2"/>
  <c r="M59" i="2"/>
  <c r="N59" i="2"/>
  <c r="J60" i="2"/>
  <c r="K60" i="2"/>
  <c r="L60" i="2"/>
  <c r="M60" i="2"/>
  <c r="N60" i="2"/>
  <c r="J61" i="2"/>
  <c r="K61" i="2"/>
  <c r="L61" i="2"/>
  <c r="M61" i="2"/>
  <c r="N61" i="2"/>
  <c r="J62" i="2"/>
  <c r="K62" i="2"/>
  <c r="L62" i="2"/>
  <c r="M62" i="2"/>
  <c r="N62" i="2"/>
  <c r="J63" i="2"/>
  <c r="K63" i="2"/>
  <c r="L63" i="2"/>
  <c r="M63" i="2"/>
  <c r="N63" i="2"/>
  <c r="J64" i="2"/>
  <c r="K64" i="2"/>
  <c r="L64" i="2"/>
  <c r="M64" i="2"/>
  <c r="N64" i="2"/>
  <c r="J65" i="2"/>
  <c r="K65" i="2"/>
  <c r="L65" i="2"/>
  <c r="N65" i="2"/>
  <c r="J66" i="2"/>
  <c r="K66" i="2"/>
  <c r="L66" i="2"/>
  <c r="N66" i="2"/>
  <c r="J73" i="2"/>
  <c r="K73" i="2"/>
  <c r="J74" i="2"/>
  <c r="K74" i="2"/>
  <c r="I75" i="2"/>
  <c r="J75" i="2"/>
  <c r="K75" i="2"/>
  <c r="L75" i="2"/>
  <c r="I76" i="2"/>
  <c r="J76" i="2"/>
  <c r="K76" i="2"/>
  <c r="L76" i="2"/>
  <c r="J77" i="2"/>
  <c r="K77" i="2"/>
  <c r="J78" i="2"/>
  <c r="K78" i="2"/>
  <c r="I79" i="2"/>
  <c r="J79" i="2"/>
  <c r="K79" i="2"/>
  <c r="L79" i="2"/>
  <c r="I80" i="2"/>
  <c r="J80" i="2"/>
  <c r="K80" i="2"/>
  <c r="L80" i="2"/>
  <c r="J81" i="2"/>
  <c r="K81" i="2"/>
  <c r="J82" i="2"/>
  <c r="K82" i="2"/>
  <c r="G132" i="1" l="1"/>
  <c r="F141" i="1"/>
  <c r="F140" i="1"/>
  <c r="F139" i="1"/>
  <c r="F138" i="1"/>
  <c r="F137" i="1"/>
  <c r="F136" i="1"/>
  <c r="F135" i="1"/>
  <c r="F134" i="1"/>
  <c r="F133" i="1"/>
  <c r="F132" i="1"/>
  <c r="E141" i="1"/>
  <c r="E140" i="1"/>
  <c r="E139" i="1"/>
  <c r="E138" i="1"/>
  <c r="E137" i="1"/>
  <c r="E136" i="1"/>
  <c r="E135" i="1"/>
  <c r="E134" i="1"/>
  <c r="E133" i="1"/>
  <c r="E132" i="1"/>
  <c r="G111" i="1"/>
  <c r="G110" i="1"/>
  <c r="G109" i="1"/>
  <c r="G108" i="1"/>
  <c r="G107" i="1"/>
  <c r="G106" i="1"/>
  <c r="G105" i="1"/>
  <c r="G104" i="1"/>
  <c r="G103" i="1"/>
  <c r="G102" i="1"/>
  <c r="F111" i="1"/>
  <c r="F110" i="1"/>
  <c r="F109" i="1"/>
  <c r="F108" i="1"/>
  <c r="F107" i="1"/>
  <c r="F106" i="1"/>
  <c r="F105" i="1"/>
  <c r="F104" i="1"/>
  <c r="F103" i="1"/>
  <c r="F102" i="1"/>
  <c r="E111" i="1"/>
  <c r="E110" i="1"/>
  <c r="E109" i="1"/>
  <c r="E108" i="1"/>
  <c r="E107" i="1"/>
  <c r="E106" i="1"/>
  <c r="E105" i="1"/>
  <c r="E104" i="1"/>
  <c r="E103" i="1"/>
  <c r="E102" i="1"/>
  <c r="E78" i="1"/>
  <c r="E77" i="1"/>
  <c r="E76" i="1"/>
  <c r="E75" i="1"/>
  <c r="E74" i="1"/>
  <c r="E73" i="1"/>
  <c r="E72" i="1"/>
  <c r="E71" i="1"/>
  <c r="E70" i="1"/>
  <c r="E69" i="1"/>
  <c r="H50" i="1"/>
  <c r="H49" i="1"/>
  <c r="H48" i="1"/>
  <c r="H47" i="1"/>
  <c r="H46" i="1"/>
  <c r="H45" i="1"/>
  <c r="H44" i="1"/>
  <c r="H43" i="1"/>
  <c r="H42" i="1"/>
  <c r="H41" i="1"/>
  <c r="G50" i="1"/>
  <c r="G49" i="1"/>
  <c r="G48" i="1"/>
  <c r="G47" i="1"/>
  <c r="G46" i="1"/>
  <c r="G45" i="1"/>
  <c r="G44" i="1"/>
  <c r="G43" i="1"/>
  <c r="G42" i="1"/>
  <c r="G41" i="1"/>
  <c r="F50" i="1"/>
  <c r="F49" i="1"/>
  <c r="F48" i="1"/>
  <c r="F47" i="1"/>
  <c r="F46" i="1"/>
  <c r="F45" i="1"/>
  <c r="F44" i="1"/>
  <c r="F43" i="1"/>
  <c r="F42" i="1"/>
  <c r="F41" i="1"/>
  <c r="F16" i="1"/>
  <c r="F15" i="1"/>
  <c r="F14" i="1"/>
  <c r="F13" i="1"/>
  <c r="F12" i="1"/>
  <c r="F11" i="1"/>
  <c r="F10" i="1"/>
  <c r="F9" i="1"/>
  <c r="F8" i="1"/>
  <c r="F7" i="1"/>
  <c r="E16" i="1"/>
  <c r="E15" i="1"/>
  <c r="E14" i="1"/>
  <c r="E13" i="1"/>
  <c r="E12" i="1"/>
  <c r="E11" i="1"/>
  <c r="E10" i="1"/>
  <c r="E9" i="1"/>
  <c r="E8" i="1"/>
  <c r="E7" i="1"/>
  <c r="H183" i="1" l="1"/>
  <c r="G183" i="1"/>
  <c r="H182" i="1"/>
  <c r="G182" i="1"/>
  <c r="H181" i="1"/>
  <c r="G181" i="1"/>
  <c r="H180" i="1"/>
  <c r="G180" i="1"/>
  <c r="H179" i="1"/>
  <c r="G179" i="1"/>
  <c r="H178" i="1"/>
  <c r="G178" i="1"/>
  <c r="I178" i="1" s="1"/>
  <c r="H177" i="1"/>
  <c r="G177" i="1"/>
  <c r="H176" i="1"/>
  <c r="G176" i="1"/>
  <c r="H175" i="1"/>
  <c r="G175" i="1"/>
  <c r="H174" i="1"/>
  <c r="G174" i="1"/>
  <c r="F183" i="1"/>
  <c r="I183" i="1" s="1"/>
  <c r="F182" i="1"/>
  <c r="F181" i="1"/>
  <c r="I181" i="1" s="1"/>
  <c r="F180" i="1"/>
  <c r="I180" i="1" s="1"/>
  <c r="F179" i="1"/>
  <c r="F178" i="1"/>
  <c r="F177" i="1"/>
  <c r="F176" i="1"/>
  <c r="F175" i="1"/>
  <c r="I175" i="1" s="1"/>
  <c r="F174" i="1"/>
  <c r="I174" i="1" l="1"/>
  <c r="I176" i="1"/>
  <c r="I179" i="1"/>
  <c r="I182" i="1"/>
  <c r="I177" i="1"/>
</calcChain>
</file>

<file path=xl/sharedStrings.xml><?xml version="1.0" encoding="utf-8"?>
<sst xmlns="http://schemas.openxmlformats.org/spreadsheetml/2006/main" count="266" uniqueCount="163">
  <si>
    <t xml:space="preserve">                                                                                                                                                                                                                      </t>
  </si>
  <si>
    <t>Date</t>
  </si>
  <si>
    <t>Current Assets</t>
  </si>
  <si>
    <t>Inventories</t>
  </si>
  <si>
    <t>Current Liabilities</t>
  </si>
  <si>
    <t>Current Ratio</t>
  </si>
  <si>
    <t>Quick ratio</t>
  </si>
  <si>
    <t>PROFITABILITY RATIOS</t>
  </si>
  <si>
    <t>LIQUIDITY RATIOS</t>
  </si>
  <si>
    <t>Sales</t>
  </si>
  <si>
    <t>Gross Profit</t>
  </si>
  <si>
    <t>Operating Profit</t>
  </si>
  <si>
    <t>Net Profit</t>
  </si>
  <si>
    <t>Gross Profit Margin</t>
  </si>
  <si>
    <t>Operating Profit Margin</t>
  </si>
  <si>
    <t>Net Profit Margin</t>
  </si>
  <si>
    <t>EBIT</t>
  </si>
  <si>
    <t>Total Assets</t>
  </si>
  <si>
    <t>Return on Capital Employed ( ROCE)</t>
  </si>
  <si>
    <t>Gearing Ratios</t>
  </si>
  <si>
    <t>Total Equity</t>
  </si>
  <si>
    <t>Total Debt</t>
  </si>
  <si>
    <t>Debt Ratio</t>
  </si>
  <si>
    <t>Equity Ratio</t>
  </si>
  <si>
    <t>Debt - to - Equity Ratio</t>
  </si>
  <si>
    <t>Investor's Ratios</t>
  </si>
  <si>
    <t>Earnings Per Share (EPS)</t>
  </si>
  <si>
    <t>Market Price Per Share (MPS)</t>
  </si>
  <si>
    <t>P/E Ratio</t>
  </si>
  <si>
    <t>Dividend Payout Ratio</t>
  </si>
  <si>
    <t>Dividend Per Share (DPS)</t>
  </si>
  <si>
    <t>Bibliography:</t>
  </si>
  <si>
    <t>Shareholder's Equity</t>
  </si>
  <si>
    <t xml:space="preserve">Long Term Liabiliies </t>
  </si>
  <si>
    <t>https://www.moneycontrol.com/stocks/company_info/print_main.php</t>
  </si>
  <si>
    <t xml:space="preserve">Dividend Yield </t>
  </si>
  <si>
    <t>ROE</t>
  </si>
  <si>
    <t>DuPont Analysis of ROE</t>
  </si>
  <si>
    <t>Asset Turnover</t>
  </si>
  <si>
    <t>Equity Multiplier</t>
  </si>
  <si>
    <t>Above references</t>
  </si>
  <si>
    <t>TIPS INDUSTRIES LTD.</t>
  </si>
  <si>
    <t>Tips Industries Financial Results | TIPSINDLTD Financial Results - Business Standard News | Page 1 (business-standard.com)</t>
  </si>
  <si>
    <t>https://www.business-standard.com/company/tips-industries-8022/financials-balance-sheet/4</t>
  </si>
  <si>
    <t>https://www.moneycontrol.com/financials/tipsindustries/ratiosVI/TI25/2#TI25</t>
  </si>
  <si>
    <t>Tips Industries Ltd (TIPS) Financial Ratios - Investing.com India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</si>
  <si>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</si>
  <si>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</si>
  <si>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</si>
  <si>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</si>
  <si>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</si>
  <si>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</si>
  <si>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</si>
  <si>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</si>
  <si>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</si>
  <si>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2012-13</t>
  </si>
  <si>
    <t>DuPont's Analysis</t>
  </si>
  <si>
    <t>Asset Utilization Ratio</t>
  </si>
  <si>
    <t>Long Term Debt</t>
  </si>
  <si>
    <t>Reserves</t>
  </si>
  <si>
    <t>Equity</t>
  </si>
  <si>
    <t>Assets</t>
  </si>
  <si>
    <t>Year</t>
  </si>
  <si>
    <t>Dupont analysis of ROE</t>
  </si>
  <si>
    <t>Net Asset Value Per Share Ratio</t>
  </si>
  <si>
    <t>Dividend Coverage Ratio</t>
  </si>
  <si>
    <t>Dividend Yield Ratio</t>
  </si>
  <si>
    <t>Price to Earning Ratio</t>
  </si>
  <si>
    <t>Earning Per Share</t>
  </si>
  <si>
    <t>Intangible Assets</t>
  </si>
  <si>
    <t>Equity Share Capital</t>
  </si>
  <si>
    <t>No. Of Equity Shares</t>
  </si>
  <si>
    <t>Dividend Per Share</t>
  </si>
  <si>
    <t>Market Price per Share</t>
  </si>
  <si>
    <t>Investors Ratios:</t>
  </si>
  <si>
    <t>Income Gearing Ratio</t>
  </si>
  <si>
    <t>Asset Gearing Ratio</t>
  </si>
  <si>
    <t>PBIT</t>
  </si>
  <si>
    <t>Interest on Debt</t>
  </si>
  <si>
    <t>Gearing Ratios:</t>
  </si>
  <si>
    <t>ROCE</t>
  </si>
  <si>
    <t>Share Capital</t>
  </si>
  <si>
    <t>PAT</t>
  </si>
  <si>
    <t>Profitability Ratios:</t>
  </si>
  <si>
    <t>Quick Ratio</t>
  </si>
  <si>
    <t>Inventory</t>
  </si>
  <si>
    <t>Liquidity Ratios:</t>
  </si>
  <si>
    <t>PVR LTD.</t>
  </si>
  <si>
    <t>COMPANY :</t>
  </si>
  <si>
    <t>Roll no.:</t>
  </si>
  <si>
    <t>Shagun Alag</t>
  </si>
  <si>
    <t xml:space="preserve">NAME: </t>
  </si>
  <si>
    <t>DPS</t>
  </si>
  <si>
    <t>EPS</t>
  </si>
  <si>
    <t>Dividend Payout</t>
  </si>
  <si>
    <t>Dividend Payout values were taken from screener to calculate Dividend per Share.</t>
  </si>
  <si>
    <t>Dividend Per Share Calculation:</t>
  </si>
  <si>
    <t>GP</t>
  </si>
  <si>
    <t>COGS</t>
  </si>
  <si>
    <t>Gross Profit Calculation:</t>
  </si>
  <si>
    <t>WORKING:</t>
  </si>
  <si>
    <t>ratio</t>
  </si>
  <si>
    <t>profit after tax/no of shares</t>
  </si>
  <si>
    <t>earnings per share</t>
  </si>
  <si>
    <t xml:space="preserve"> Operating profit/(share + reserves)</t>
  </si>
  <si>
    <t>return on equity</t>
  </si>
  <si>
    <t>gross profit:-( operating profit - expenses)/revenue</t>
  </si>
  <si>
    <t>profit margin:- PBIT/revenue</t>
  </si>
  <si>
    <t>asset utilisation :-revenue/capital employed</t>
  </si>
  <si>
    <t>dupont analysis</t>
  </si>
  <si>
    <t xml:space="preserve">ratio </t>
  </si>
  <si>
    <t>pbit(probit before interest and taxes)/capital employed</t>
  </si>
  <si>
    <t>roce</t>
  </si>
  <si>
    <t>calculation</t>
  </si>
  <si>
    <t>current assets/current liabilities</t>
  </si>
  <si>
    <t>current</t>
  </si>
  <si>
    <t xml:space="preserve">   current asstes - inventory/current liabilities</t>
  </si>
  <si>
    <t>quick ratio</t>
  </si>
  <si>
    <t>SR.NO:-</t>
  </si>
  <si>
    <t>RATIOS</t>
  </si>
  <si>
    <t>ebitda</t>
  </si>
  <si>
    <t>no of shares</t>
  </si>
  <si>
    <t>ree</t>
  </si>
  <si>
    <t>tax</t>
  </si>
  <si>
    <t>cmp</t>
  </si>
  <si>
    <t>dividend paid</t>
  </si>
  <si>
    <t>gross profit</t>
  </si>
  <si>
    <t>interest gearing</t>
  </si>
  <si>
    <t>operating profit</t>
  </si>
  <si>
    <t>asset cover</t>
  </si>
  <si>
    <t>revenue</t>
  </si>
  <si>
    <t>interst cover</t>
  </si>
  <si>
    <t>non current liabilities</t>
  </si>
  <si>
    <t>gearing</t>
  </si>
  <si>
    <t>intangible assets</t>
  </si>
  <si>
    <t>div yield</t>
  </si>
  <si>
    <t>div payout</t>
  </si>
  <si>
    <t>eps</t>
  </si>
  <si>
    <t>eq sh cap</t>
  </si>
  <si>
    <t>credit purchase turnover</t>
  </si>
  <si>
    <t>non current assets</t>
  </si>
  <si>
    <t>credit sales turnover</t>
  </si>
  <si>
    <t>cash and cash equivalents</t>
  </si>
  <si>
    <t>inventory turnover</t>
  </si>
  <si>
    <t>trade recievables</t>
  </si>
  <si>
    <t>quick</t>
  </si>
  <si>
    <t>trade pay</t>
  </si>
  <si>
    <t>inventory</t>
  </si>
  <si>
    <t>utilisation ratio</t>
  </si>
  <si>
    <t>current liabilities</t>
  </si>
  <si>
    <t>turnover</t>
  </si>
  <si>
    <t>current assets</t>
  </si>
  <si>
    <t xml:space="preserve">gross profit </t>
  </si>
  <si>
    <t>DATA TYPE</t>
  </si>
  <si>
    <t>p/e ratio</t>
  </si>
  <si>
    <t>ratios to be done</t>
  </si>
  <si>
    <t>shri</t>
  </si>
  <si>
    <t xml:space="preserve">calculation = </t>
  </si>
  <si>
    <t>interest cover = PBIT/amt of interest to be paid</t>
  </si>
  <si>
    <t>Roll No.</t>
  </si>
  <si>
    <t>Name</t>
  </si>
  <si>
    <t>Aditya Panchal</t>
  </si>
  <si>
    <t>Aakanksha Kulkarni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</si>
</sst>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_ * #,##0.00_ ;_ * \-#,##0.00_ ;_ * &quot;-&quot;??_ ;_ @_ "/>
    <numFmt numFmtId="166" formatCode="_ * #,##0_ ;_ * \-#,##0_ ;_ * &quot;-&quot;??_ ;_ @_ "/>
    <numFmt numFmtId="167" formatCode="#,##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 (Body)"/>
    </font>
    <font>
      <sz val="7"/>
      <color rgb="FF000000"/>
      <name val="Arial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2222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5" fontId="5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17" fontId="0" fillId="0" borderId="2" xfId="0" applyNumberFormat="1" applyBorder="1"/>
    <xf numFmtId="0" fontId="0" fillId="0" borderId="4" xfId="0" applyBorder="1"/>
    <xf numFmtId="17" fontId="0" fillId="0" borderId="6" xfId="0" applyNumberFormat="1" applyBorder="1"/>
    <xf numFmtId="0" fontId="0" fillId="0" borderId="7" xfId="0" applyBorder="1"/>
    <xf numFmtId="17" fontId="0" fillId="0" borderId="12" xfId="0" applyNumberFormat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164" fontId="0" fillId="2" borderId="1" xfId="0" applyNumberFormat="1" applyFill="1" applyBorder="1"/>
    <xf numFmtId="164" fontId="0" fillId="2" borderId="3" xfId="0" applyNumberFormat="1" applyFill="1" applyBorder="1"/>
    <xf numFmtId="164" fontId="0" fillId="2" borderId="4" xfId="0" applyNumberFormat="1" applyFill="1" applyBorder="1"/>
    <xf numFmtId="164" fontId="0" fillId="2" borderId="5" xfId="0" applyNumberFormat="1" applyFill="1" applyBorder="1"/>
    <xf numFmtId="14" fontId="1" fillId="0" borderId="9" xfId="0" applyNumberFormat="1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2" borderId="11" xfId="0" applyFont="1" applyFill="1" applyBorder="1" applyAlignment="1">
      <alignment wrapText="1"/>
    </xf>
    <xf numFmtId="0" fontId="6" fillId="0" borderId="0" xfId="2"/>
    <xf numFmtId="10" fontId="0" fillId="2" borderId="3" xfId="1" applyNumberFormat="1" applyFont="1" applyFill="1" applyBorder="1"/>
    <xf numFmtId="10" fontId="0" fillId="2" borderId="5" xfId="1" applyNumberFormat="1" applyFont="1" applyFill="1" applyBorder="1"/>
    <xf numFmtId="10" fontId="0" fillId="2" borderId="8" xfId="1" applyNumberFormat="1" applyFont="1" applyFill="1" applyBorder="1"/>
    <xf numFmtId="2" fontId="0" fillId="0" borderId="7" xfId="0" applyNumberFormat="1" applyBorder="1"/>
    <xf numFmtId="2" fontId="0" fillId="0" borderId="1" xfId="0" applyNumberFormat="1" applyBorder="1"/>
    <xf numFmtId="2" fontId="0" fillId="0" borderId="4" xfId="0" applyNumberFormat="1" applyBorder="1"/>
    <xf numFmtId="9" fontId="0" fillId="2" borderId="8" xfId="1" applyFont="1" applyFill="1" applyBorder="1"/>
    <xf numFmtId="9" fontId="0" fillId="2" borderId="13" xfId="1" applyFont="1" applyFill="1" applyBorder="1"/>
    <xf numFmtId="9" fontId="0" fillId="2" borderId="7" xfId="1" applyFont="1" applyFill="1" applyBorder="1"/>
    <xf numFmtId="9" fontId="0" fillId="2" borderId="1" xfId="1" applyFont="1" applyFill="1" applyBorder="1"/>
    <xf numFmtId="9" fontId="0" fillId="2" borderId="4" xfId="1" applyFont="1" applyFill="1" applyBorder="1"/>
    <xf numFmtId="14" fontId="1" fillId="0" borderId="1" xfId="0" applyNumberFormat="1" applyFont="1" applyBorder="1" applyAlignment="1"/>
    <xf numFmtId="0" fontId="1" fillId="0" borderId="1" xfId="0" applyFont="1" applyBorder="1"/>
    <xf numFmtId="0" fontId="1" fillId="2" borderId="1" xfId="0" applyFont="1" applyFill="1" applyBorder="1"/>
    <xf numFmtId="17" fontId="0" fillId="0" borderId="1" xfId="0" applyNumberFormat="1" applyBorder="1"/>
    <xf numFmtId="10" fontId="0" fillId="2" borderId="7" xfId="1" applyNumberFormat="1" applyFont="1" applyFill="1" applyBorder="1"/>
    <xf numFmtId="0" fontId="1" fillId="0" borderId="15" xfId="0" applyFont="1" applyBorder="1" applyAlignment="1">
      <alignment wrapText="1"/>
    </xf>
    <xf numFmtId="164" fontId="0" fillId="0" borderId="14" xfId="0" applyNumberFormat="1" applyBorder="1"/>
    <xf numFmtId="0" fontId="0" fillId="0" borderId="16" xfId="0" applyBorder="1"/>
    <xf numFmtId="0" fontId="0" fillId="0" borderId="17" xfId="0" applyBorder="1"/>
    <xf numFmtId="0" fontId="1" fillId="2" borderId="9" xfId="0" applyFont="1" applyFill="1" applyBorder="1" applyAlignment="1">
      <alignment wrapText="1"/>
    </xf>
    <xf numFmtId="10" fontId="0" fillId="2" borderId="6" xfId="1" applyNumberFormat="1" applyFont="1" applyFill="1" applyBorder="1"/>
    <xf numFmtId="10" fontId="0" fillId="2" borderId="18" xfId="1" applyNumberFormat="1" applyFont="1" applyFill="1" applyBorder="1"/>
    <xf numFmtId="10" fontId="0" fillId="2" borderId="19" xfId="1" applyNumberFormat="1" applyFont="1" applyFill="1" applyBorder="1"/>
    <xf numFmtId="10" fontId="0" fillId="2" borderId="13" xfId="1" applyNumberFormat="1" applyFont="1" applyFill="1" applyBorder="1"/>
    <xf numFmtId="0" fontId="8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3" borderId="20" xfId="0" applyFill="1" applyBorder="1"/>
    <xf numFmtId="2" fontId="0" fillId="0" borderId="19" xfId="0" applyNumberFormat="1" applyBorder="1"/>
    <xf numFmtId="9" fontId="0" fillId="0" borderId="19" xfId="0" applyNumberFormat="1" applyBorder="1"/>
    <xf numFmtId="166" fontId="0" fillId="0" borderId="19" xfId="3" applyNumberFormat="1" applyFont="1" applyBorder="1"/>
    <xf numFmtId="0" fontId="0" fillId="0" borderId="18" xfId="0" applyBorder="1"/>
    <xf numFmtId="0" fontId="0" fillId="3" borderId="21" xfId="0" applyFill="1" applyBorder="1"/>
    <xf numFmtId="2" fontId="0" fillId="0" borderId="22" xfId="0" applyNumberFormat="1" applyBorder="1"/>
    <xf numFmtId="9" fontId="0" fillId="0" borderId="22" xfId="0" applyNumberFormat="1" applyBorder="1"/>
    <xf numFmtId="3" fontId="0" fillId="0" borderId="22" xfId="0" applyNumberFormat="1" applyBorder="1"/>
    <xf numFmtId="166" fontId="0" fillId="0" borderId="22" xfId="3" applyNumberFormat="1" applyFont="1" applyBorder="1"/>
    <xf numFmtId="0" fontId="0" fillId="0" borderId="23" xfId="0" applyBorder="1"/>
    <xf numFmtId="3" fontId="11" fillId="0" borderId="22" xfId="0" applyNumberFormat="1" applyFont="1" applyBorder="1"/>
    <xf numFmtId="0" fontId="12" fillId="3" borderId="24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2" fontId="0" fillId="4" borderId="20" xfId="0" applyNumberFormat="1" applyFill="1" applyBorder="1"/>
    <xf numFmtId="2" fontId="0" fillId="5" borderId="19" xfId="0" applyNumberFormat="1" applyFill="1" applyBorder="1"/>
    <xf numFmtId="10" fontId="0" fillId="6" borderId="19" xfId="1" applyNumberFormat="1" applyFont="1" applyFill="1" applyBorder="1"/>
    <xf numFmtId="10" fontId="0" fillId="7" borderId="19" xfId="1" applyNumberFormat="1" applyFont="1" applyFill="1" applyBorder="1"/>
    <xf numFmtId="4" fontId="0" fillId="8" borderId="19" xfId="0" applyNumberFormat="1" applyFill="1" applyBorder="1"/>
    <xf numFmtId="0" fontId="0" fillId="0" borderId="19" xfId="0" applyBorder="1"/>
    <xf numFmtId="3" fontId="0" fillId="0" borderId="19" xfId="0" applyNumberFormat="1" applyBorder="1"/>
    <xf numFmtId="2" fontId="0" fillId="4" borderId="21" xfId="0" applyNumberFormat="1" applyFill="1" applyBorder="1"/>
    <xf numFmtId="2" fontId="0" fillId="5" borderId="22" xfId="0" applyNumberFormat="1" applyFill="1" applyBorder="1"/>
    <xf numFmtId="10" fontId="0" fillId="6" borderId="22" xfId="1" applyNumberFormat="1" applyFont="1" applyFill="1" applyBorder="1"/>
    <xf numFmtId="10" fontId="0" fillId="7" borderId="22" xfId="1" applyNumberFormat="1" applyFont="1" applyFill="1" applyBorder="1"/>
    <xf numFmtId="4" fontId="0" fillId="8" borderId="22" xfId="0" applyNumberFormat="1" applyFill="1" applyBorder="1"/>
    <xf numFmtId="4" fontId="0" fillId="0" borderId="22" xfId="0" applyNumberFormat="1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9" fontId="0" fillId="9" borderId="20" xfId="1" applyFont="1" applyFill="1" applyBorder="1"/>
    <xf numFmtId="9" fontId="0" fillId="10" borderId="19" xfId="1" applyFont="1" applyFill="1" applyBorder="1"/>
    <xf numFmtId="9" fontId="0" fillId="9" borderId="21" xfId="1" applyFont="1" applyFill="1" applyBorder="1"/>
    <xf numFmtId="9" fontId="0" fillId="10" borderId="22" xfId="1" applyFont="1" applyFill="1" applyBorder="1"/>
    <xf numFmtId="0" fontId="12" fillId="9" borderId="24" xfId="0" applyFont="1" applyFill="1" applyBorder="1" applyAlignment="1">
      <alignment horizontal="center" vertical="center" wrapText="1"/>
    </xf>
    <xf numFmtId="0" fontId="12" fillId="10" borderId="25" xfId="0" applyFont="1" applyFill="1" applyBorder="1" applyAlignment="1">
      <alignment horizontal="center" vertical="center" wrapText="1"/>
    </xf>
    <xf numFmtId="10" fontId="0" fillId="0" borderId="0" xfId="0" applyNumberFormat="1"/>
    <xf numFmtId="9" fontId="0" fillId="3" borderId="20" xfId="1" applyFont="1" applyFill="1" applyBorder="1"/>
    <xf numFmtId="9" fontId="0" fillId="11" borderId="19" xfId="1" applyFont="1" applyFill="1" applyBorder="1"/>
    <xf numFmtId="9" fontId="0" fillId="2" borderId="19" xfId="1" applyFont="1" applyFill="1" applyBorder="1"/>
    <xf numFmtId="9" fontId="0" fillId="12" borderId="19" xfId="1" applyFont="1" applyFill="1" applyBorder="1"/>
    <xf numFmtId="10" fontId="0" fillId="13" borderId="19" xfId="0" applyNumberFormat="1" applyFill="1" applyBorder="1"/>
    <xf numFmtId="9" fontId="0" fillId="3" borderId="21" xfId="1" applyFont="1" applyFill="1" applyBorder="1"/>
    <xf numFmtId="9" fontId="0" fillId="11" borderId="22" xfId="1" applyFont="1" applyFill="1" applyBorder="1"/>
    <xf numFmtId="9" fontId="0" fillId="2" borderId="22" xfId="1" applyFont="1" applyFill="1" applyBorder="1"/>
    <xf numFmtId="9" fontId="0" fillId="12" borderId="22" xfId="1" applyFont="1" applyFill="1" applyBorder="1"/>
    <xf numFmtId="10" fontId="0" fillId="13" borderId="22" xfId="0" applyNumberFormat="1" applyFill="1" applyBorder="1"/>
    <xf numFmtId="166" fontId="11" fillId="0" borderId="22" xfId="3" applyNumberFormat="1" applyFont="1" applyBorder="1"/>
    <xf numFmtId="3" fontId="0" fillId="0" borderId="27" xfId="0" applyNumberFormat="1" applyBorder="1"/>
    <xf numFmtId="0" fontId="12" fillId="11" borderId="25" xfId="0" applyFont="1" applyFill="1" applyBorder="1" applyAlignment="1">
      <alignment horizontal="center" vertical="center" wrapText="1"/>
    </xf>
    <xf numFmtId="9" fontId="12" fillId="2" borderId="25" xfId="1" applyFont="1" applyFill="1" applyBorder="1" applyAlignment="1">
      <alignment horizontal="center" vertical="center" wrapText="1"/>
    </xf>
    <xf numFmtId="9" fontId="12" fillId="12" borderId="25" xfId="1" applyFont="1" applyFill="1" applyBorder="1" applyAlignment="1">
      <alignment horizontal="center" vertical="center" wrapText="1"/>
    </xf>
    <xf numFmtId="0" fontId="12" fillId="13" borderId="25" xfId="0" applyFont="1" applyFill="1" applyBorder="1" applyAlignment="1">
      <alignment horizontal="center" vertical="center" wrapText="1"/>
    </xf>
    <xf numFmtId="2" fontId="0" fillId="14" borderId="20" xfId="0" applyNumberFormat="1" applyFill="1" applyBorder="1"/>
    <xf numFmtId="2" fontId="0" fillId="15" borderId="19" xfId="0" applyNumberFormat="1" applyFill="1" applyBorder="1"/>
    <xf numFmtId="2" fontId="0" fillId="14" borderId="21" xfId="0" applyNumberFormat="1" applyFill="1" applyBorder="1"/>
    <xf numFmtId="2" fontId="0" fillId="15" borderId="22" xfId="0" applyNumberFormat="1" applyFill="1" applyBorder="1"/>
    <xf numFmtId="0" fontId="12" fillId="14" borderId="24" xfId="0" applyFont="1" applyFill="1" applyBorder="1" applyAlignment="1">
      <alignment horizontal="center" vertical="center" wrapText="1"/>
    </xf>
    <xf numFmtId="0" fontId="12" fillId="15" borderId="25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5" fillId="16" borderId="0" xfId="0" applyFont="1" applyFill="1"/>
    <xf numFmtId="0" fontId="15" fillId="8" borderId="28" xfId="0" applyFont="1" applyFill="1" applyBorder="1"/>
    <xf numFmtId="0" fontId="15" fillId="2" borderId="9" xfId="0" applyFont="1" applyFill="1" applyBorder="1"/>
    <xf numFmtId="0" fontId="16" fillId="8" borderId="5" xfId="0" applyFont="1" applyFill="1" applyBorder="1"/>
    <xf numFmtId="0" fontId="16" fillId="2" borderId="12" xfId="0" applyFont="1" applyFill="1" applyBorder="1"/>
    <xf numFmtId="0" fontId="16" fillId="8" borderId="29" xfId="0" applyFont="1" applyFill="1" applyBorder="1"/>
    <xf numFmtId="0" fontId="16" fillId="2" borderId="26" xfId="0" applyFont="1" applyFill="1" applyBorder="1"/>
    <xf numFmtId="0" fontId="0" fillId="17" borderId="20" xfId="0" applyFill="1" applyBorder="1"/>
    <xf numFmtId="0" fontId="0" fillId="17" borderId="21" xfId="0" applyFill="1" applyBorder="1"/>
    <xf numFmtId="9" fontId="0" fillId="0" borderId="0" xfId="0" applyNumberFormat="1"/>
    <xf numFmtId="0" fontId="10" fillId="17" borderId="24" xfId="0" applyFont="1" applyFill="1" applyBorder="1"/>
    <xf numFmtId="0" fontId="10" fillId="0" borderId="25" xfId="0" applyFont="1" applyBorder="1"/>
    <xf numFmtId="0" fontId="10" fillId="0" borderId="25" xfId="0" applyFont="1" applyBorder="1" applyAlignment="1">
      <alignment wrapText="1"/>
    </xf>
    <xf numFmtId="0" fontId="10" fillId="0" borderId="26" xfId="0" applyFont="1" applyBorder="1"/>
    <xf numFmtId="0" fontId="9" fillId="0" borderId="0" xfId="0" applyFont="1"/>
    <xf numFmtId="0" fontId="12" fillId="0" borderId="0" xfId="0" applyFont="1"/>
    <xf numFmtId="165" fontId="0" fillId="0" borderId="0" xfId="0" applyNumberFormat="1"/>
    <xf numFmtId="166" fontId="0" fillId="17" borderId="20" xfId="0" applyNumberFormat="1" applyFill="1" applyBorder="1"/>
    <xf numFmtId="166" fontId="0" fillId="17" borderId="21" xfId="0" applyNumberFormat="1" applyFill="1" applyBorder="1"/>
    <xf numFmtId="0" fontId="12" fillId="17" borderId="24" xfId="0" applyFont="1" applyFill="1" applyBorder="1"/>
    <xf numFmtId="0" fontId="12" fillId="0" borderId="25" xfId="0" applyFont="1" applyBorder="1"/>
    <xf numFmtId="0" fontId="4" fillId="0" borderId="0" xfId="0" applyFont="1"/>
    <xf numFmtId="4" fontId="0" fillId="0" borderId="0" xfId="0" applyNumberFormat="1"/>
    <xf numFmtId="167" fontId="0" fillId="0" borderId="0" xfId="0" applyNumberFormat="1"/>
    <xf numFmtId="3" fontId="0" fillId="0" borderId="0" xfId="0" applyNumberFormat="1"/>
    <xf numFmtId="0" fontId="1" fillId="0" borderId="0" xfId="0" applyFont="1"/>
  </cellXfs>
  <cellStyles count="4">
    <cellStyle name="Comma 2" xfId="3" xr:uid="{6566F0A7-CB78-954D-B0D5-DF3035CC7F0C}"/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Aditya!$E$6</c:f>
              <c:strCache>
                <c:ptCount val="1"/>
                <c:pt idx="0">
                  <c:v>Current Ratio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Aditya!$A$7:$A$16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Aditya!$E$7:$E$16</c:f>
              <c:numCache>
                <c:formatCode>0.000</c:formatCode>
                <c:ptCount val="10"/>
                <c:pt idx="0">
                  <c:v>1.8054882970137207</c:v>
                </c:pt>
                <c:pt idx="1">
                  <c:v>1.5243267504488329</c:v>
                </c:pt>
                <c:pt idx="2">
                  <c:v>1.289663616445418</c:v>
                </c:pt>
                <c:pt idx="3">
                  <c:v>7.1275201612903221</c:v>
                </c:pt>
                <c:pt idx="4">
                  <c:v>3.5806451612903225</c:v>
                </c:pt>
                <c:pt idx="5">
                  <c:v>5.4601366742596813</c:v>
                </c:pt>
                <c:pt idx="6">
                  <c:v>1.3595847049886047</c:v>
                </c:pt>
                <c:pt idx="7">
                  <c:v>3.37275204359673</c:v>
                </c:pt>
                <c:pt idx="8">
                  <c:v>12.772819472616634</c:v>
                </c:pt>
                <c:pt idx="9">
                  <c:v>13.220763723150357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3-8C4E-ADC5-82F06EE697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850056384"/>
        <c:axId val="1850049856"/>
      </c:barChart>
      <c:catAx>
        <c:axId val="1850056384"/>
        <c:scaling>
          <c:orientation val="minMax"/>
          <c:max val="10"/>
          <c:min val="1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049856"/>
        <c:crosses val="autoZero"/>
        <c:auto val="0"/>
        <c:lblAlgn val="ctr"/>
        <c:lblOffset val="100"/>
        <c:noMultiLvlLbl val="0"/>
      </c:catAx>
      <c:valAx>
        <c:axId val="1850049856"/>
        <c:scaling>
          <c:orientation val="minMax"/>
        </c:scaling>
        <c:delete val="0"/>
        <c:axPos val="l"/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05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Aditya!$B$6</c:f>
              <c:strCache>
                <c:ptCount val="1"/>
                <c:pt idx="0">
                  <c:v>Current Assets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Aditya!$B$7:$B$16</c:f>
              <c:numCache>
                <c:formatCode>General</c:formatCode>
                <c:ptCount val="10"/>
                <c:pt idx="0">
                  <c:v>134.22</c:v>
                </c:pt>
                <c:pt idx="1">
                  <c:v>169.81</c:v>
                </c:pt>
                <c:pt idx="2">
                  <c:v>200.13</c:v>
                </c:pt>
                <c:pt idx="3">
                  <c:v>141.41</c:v>
                </c:pt>
                <c:pt idx="4">
                  <c:v>138.75</c:v>
                </c:pt>
                <c:pt idx="5">
                  <c:v>95.88</c:v>
                </c:pt>
                <c:pt idx="6">
                  <c:v>161.07</c:v>
                </c:pt>
                <c:pt idx="7">
                  <c:v>61.89</c:v>
                </c:pt>
                <c:pt idx="8">
                  <c:v>62.97</c:v>
                </c:pt>
                <c:pt idx="9">
                  <c:v>110.79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9-3043-BE3D-3BA122F20069}"/>
            </c:ext>
          </c:extLst>
        </c:ser>
        <c:ser>
          <c:idx val="1"/>
          <c:order val="1"/>
          <c:tx>
            <c:strRef>
              <c:f>Aditya!$D$6</c:f>
              <c:strCache>
                <c:ptCount val="1"/>
                <c:pt idx="0">
                  <c:v>Current Liabilities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Aditya!$D$7:$D$16</c:f>
              <c:numCache>
                <c:formatCode>General</c:formatCode>
                <c:ptCount val="10"/>
                <c:pt idx="0">
                  <c:v>74.34</c:v>
                </c:pt>
                <c:pt idx="1">
                  <c:v>111.4</c:v>
                </c:pt>
                <c:pt idx="2">
                  <c:v>155.18</c:v>
                </c:pt>
                <c:pt idx="3">
                  <c:v>19.84</c:v>
                </c:pt>
                <c:pt idx="4">
                  <c:v>38.75</c:v>
                </c:pt>
                <c:pt idx="5">
                  <c:v>17.559999999999999</c:v>
                </c:pt>
                <c:pt idx="6">
                  <c:v>118.47</c:v>
                </c:pt>
                <c:pt idx="7">
                  <c:v>18.350000000000001</c:v>
                </c:pt>
                <c:pt idx="8">
                  <c:v>4.93</c:v>
                </c:pt>
                <c:pt idx="9">
                  <c:v>8.3800000000000008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9-3043-BE3D-3BA122F20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0058560"/>
        <c:axId val="1850048224"/>
      </c:lineChart>
      <c:catAx>
        <c:axId val="185005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048224"/>
        <c:crosses val="autoZero"/>
        <c:auto val="1"/>
        <c:lblAlgn val="ctr"/>
        <c:lblOffset val="100"/>
        <c:noMultiLvlLbl val="0"/>
      </c:catAx>
      <c:valAx>
        <c:axId val="185004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05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Aditya!$F$40</c:f>
              <c:strCache>
                <c:ptCount val="1"/>
                <c:pt idx="0">
                  <c:v>Gross Profit Margin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Aditya!$A$41:$A$50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Aditya!$F$41:$F$50</c:f>
              <c:numCache>
                <c:formatCode>0.00%</c:formatCode>
                <c:ptCount val="10"/>
                <c:pt idx="0">
                  <c:v>0.16827986725663718</c:v>
                </c:pt>
                <c:pt idx="1">
                  <c:v>0.1176470588235294</c:v>
                </c:pt>
                <c:pt idx="2">
                  <c:v>-0.1314748721906048</c:v>
                </c:pt>
                <c:pt idx="3">
                  <c:v>4.9438202247191011E-2</c:v>
                </c:pt>
                <c:pt idx="4">
                  <c:v>7.9193454120397425E-2</c:v>
                </c:pt>
                <c:pt idx="5">
                  <c:v>0.12271373883453848</c:v>
                </c:pt>
                <c:pt idx="6">
                  <c:v>0.11349757843756579</c:v>
                </c:pt>
                <c:pt idx="7">
                  <c:v>4.2265302105884667E-2</c:v>
                </c:pt>
                <c:pt idx="8">
                  <c:v>0.17078799868117375</c:v>
                </c:pt>
                <c:pt idx="9">
                  <c:v>0.66320556721528778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8-E943-8CD1-0D48220D78DF}"/>
            </c:ext>
          </c:extLst>
        </c:ser>
        <c:ser>
          <c:idx val="1"/>
          <c:order val="1"/>
          <c:tx>
            <c:strRef>
              <c:f>Aditya!$G$40</c:f>
              <c:strCache>
                <c:ptCount val="1"/>
                <c:pt idx="0">
                  <c:v>Operating Profit Margin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Aditya!$A$41:$A$50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Aditya!$G$41:$G$50</c:f>
              <c:numCache>
                <c:formatCode>0.00%</c:formatCode>
                <c:ptCount val="10"/>
                <c:pt idx="0">
                  <c:v>0.24253318584070799</c:v>
                </c:pt>
                <c:pt idx="1">
                  <c:v>0.1527525930224124</c:v>
                </c:pt>
                <c:pt idx="2">
                  <c:v>-2.8648596508150864E-2</c:v>
                </c:pt>
                <c:pt idx="3">
                  <c:v>0.16228627259404005</c:v>
                </c:pt>
                <c:pt idx="4">
                  <c:v>0.26344243132670953</c:v>
                </c:pt>
                <c:pt idx="5">
                  <c:v>0.3404934070608252</c:v>
                </c:pt>
                <c:pt idx="6">
                  <c:v>0.25310591703516527</c:v>
                </c:pt>
                <c:pt idx="7">
                  <c:v>5.3040740011808696E-2</c:v>
                </c:pt>
                <c:pt idx="8">
                  <c:v>0.17386525991867238</c:v>
                </c:pt>
                <c:pt idx="9">
                  <c:v>0.66342648845686514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8-E943-8CD1-0D48220D78DF}"/>
            </c:ext>
          </c:extLst>
        </c:ser>
        <c:ser>
          <c:idx val="2"/>
          <c:order val="2"/>
          <c:tx>
            <c:strRef>
              <c:f>Aditya!$H$40</c:f>
              <c:strCache>
                <c:ptCount val="1"/>
                <c:pt idx="0">
                  <c:v>Net 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Aditya!$A$41:$A$50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Aditya!$H$41:$H$50</c:f>
              <c:numCache>
                <c:formatCode>0.00%</c:formatCode>
                <c:ptCount val="10"/>
                <c:pt idx="0">
                  <c:v>0.12181969026548674</c:v>
                </c:pt>
                <c:pt idx="1">
                  <c:v>8.4790019583665763E-2</c:v>
                </c:pt>
                <c:pt idx="2">
                  <c:v>-0.15665091154625252</c:v>
                </c:pt>
                <c:pt idx="3">
                  <c:v>2.638006839276991E-2</c:v>
                </c:pt>
                <c:pt idx="4">
                  <c:v>4.4272355347749849E-2</c:v>
                </c:pt>
                <c:pt idx="5">
                  <c:v>6.3377286261165455E-2</c:v>
                </c:pt>
                <c:pt idx="6">
                  <c:v>6.590861233943987E-2</c:v>
                </c:pt>
                <c:pt idx="7">
                  <c:v>1.4022830151544971E-2</c:v>
                </c:pt>
                <c:pt idx="8">
                  <c:v>0.12462908011869436</c:v>
                </c:pt>
                <c:pt idx="9">
                  <c:v>0.48017231856843035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8-E943-8CD1-0D48220D7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0051488"/>
        <c:axId val="1850058016"/>
      </c:lineChart>
      <c:catAx>
        <c:axId val="1850051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058016"/>
        <c:crosses val="autoZero"/>
        <c:auto val="0"/>
        <c:lblAlgn val="ctr"/>
        <c:lblOffset val="100"/>
        <c:noMultiLvlLbl val="1"/>
      </c:catAx>
      <c:valAx>
        <c:axId val="185005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05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Aditya!$E$68</c:f>
              <c:strCache>
                <c:ptCount val="1"/>
                <c:pt idx="0">
                  <c:v>Return on Capital Employed ( ROCE)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Aditya!$A$69:$A$78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Aditya!$E$69:$E$78</c:f>
              <c:numCache>
                <c:formatCode>0.00%</c:formatCode>
                <c:ptCount val="10"/>
                <c:pt idx="0">
                  <c:v>0.20740215206337945</c:v>
                </c:pt>
                <c:pt idx="1">
                  <c:v>0.23969952196676531</c:v>
                </c:pt>
                <c:pt idx="2">
                  <c:v>-4.2537954740761968E-2</c:v>
                </c:pt>
                <c:pt idx="3">
                  <c:v>0.23644128113879004</c:v>
                </c:pt>
                <c:pt idx="4">
                  <c:v>0.25890292935094772</c:v>
                </c:pt>
                <c:pt idx="5">
                  <c:v>0.23537194942663925</c:v>
                </c:pt>
                <c:pt idx="6">
                  <c:v>0.17250287026406427</c:v>
                </c:pt>
                <c:pt idx="7">
                  <c:v>0.15236749116607773</c:v>
                </c:pt>
                <c:pt idx="8">
                  <c:v>0.1968151281413287</c:v>
                </c:pt>
                <c:pt idx="9">
                  <c:v>0.59312660477977486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3-0045-A483-DA651C305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0060192"/>
        <c:axId val="1850059104"/>
      </c:lineChart>
      <c:catAx>
        <c:axId val="18500601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059104"/>
        <c:crosses val="autoZero"/>
        <c:auto val="0"/>
        <c:lblAlgn val="ctr"/>
        <c:lblOffset val="100"/>
        <c:noMultiLvlLbl val="0"/>
      </c:catAx>
      <c:valAx>
        <c:axId val="185005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06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Aditya!$E$101</c:f>
              <c:strCache>
                <c:ptCount val="1"/>
                <c:pt idx="0">
                  <c:v>Equity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Aditya!$A$102:$A$111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Aditya!$E$102:$E$111</c:f>
              <c:numCache>
                <c:formatCode>0.000</c:formatCode>
                <c:ptCount val="10"/>
                <c:pt idx="0">
                  <c:v>0.4712502785825719</c:v>
                </c:pt>
                <c:pt idx="1">
                  <c:v>0.40760844351658543</c:v>
                </c:pt>
                <c:pt idx="2">
                  <c:v>0.29049303099646345</c:v>
                </c:pt>
                <c:pt idx="3">
                  <c:v>0.38975810031069685</c:v>
                </c:pt>
                <c:pt idx="4">
                  <c:v>0.40075962479139088</c:v>
                </c:pt>
                <c:pt idx="5">
                  <c:v>0.50236336779911372</c:v>
                </c:pt>
                <c:pt idx="6">
                  <c:v>0.34428578487079409</c:v>
                </c:pt>
                <c:pt idx="7">
                  <c:v>0.74709609292502632</c:v>
                </c:pt>
                <c:pt idx="8">
                  <c:v>0.89152617568766634</c:v>
                </c:pt>
                <c:pt idx="9">
                  <c:v>0.68312757201646102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2-D64F-B07A-DDA08E0FD196}"/>
            </c:ext>
          </c:extLst>
        </c:ser>
        <c:ser>
          <c:idx val="1"/>
          <c:order val="1"/>
          <c:tx>
            <c:strRef>
              <c:f>Aditya!$F$101</c:f>
              <c:strCache>
                <c:ptCount val="1"/>
                <c:pt idx="0">
                  <c:v>Debt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Aditya!$A$102:$A$111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Aditya!$F$102:$F$111</c:f>
              <c:numCache>
                <c:formatCode>0.000</c:formatCode>
                <c:ptCount val="10"/>
                <c:pt idx="0">
                  <c:v>0.11455315355471361</c:v>
                </c:pt>
                <c:pt idx="1">
                  <c:v>7.5574112734864293E-2</c:v>
                </c:pt>
                <c:pt idx="2">
                  <c:v>6.386519658830872E-2</c:v>
                </c:pt>
                <c:pt idx="3">
                  <c:v>0.50016644474034622</c:v>
                </c:pt>
                <c:pt idx="4">
                  <c:v>0.37624446106922937</c:v>
                </c:pt>
                <c:pt idx="5">
                  <c:v>0.36794682422451991</c:v>
                </c:pt>
                <c:pt idx="6">
                  <c:v>7.0359207470724841E-2</c:v>
                </c:pt>
                <c:pt idx="7">
                  <c:v>5.9239704329461462E-2</c:v>
                </c:pt>
                <c:pt idx="8">
                  <c:v>5.3793256433007981E-2</c:v>
                </c:pt>
                <c:pt idx="9">
                  <c:v>0.26033866288875401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2-D64F-B07A-DDA08E0FD196}"/>
            </c:ext>
          </c:extLst>
        </c:ser>
        <c:ser>
          <c:idx val="2"/>
          <c:order val="2"/>
          <c:tx>
            <c:strRef>
              <c:f>Aditya!$G$101</c:f>
              <c:strCache>
                <c:ptCount val="1"/>
                <c:pt idx="0">
                  <c:v>Debt - to - Equity Ratio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Aditya!$A$102:$A$111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Aditya!$G$102:$G$111</c:f>
              <c:numCache>
                <c:formatCode>0.000</c:formatCode>
                <c:ptCount val="10"/>
                <c:pt idx="0">
                  <c:v>0.24308347126980373</c:v>
                </c:pt>
                <c:pt idx="1">
                  <c:v>0.18540860459822445</c:v>
                </c:pt>
                <c:pt idx="2">
                  <c:v>0.21985104554568893</c:v>
                </c:pt>
                <c:pt idx="3">
                  <c:v>1.2832740213523133</c:v>
                </c:pt>
                <c:pt idx="4">
                  <c:v>0.93882825962090743</c:v>
                </c:pt>
                <c:pt idx="5">
                  <c:v>0.73243163775360198</c:v>
                </c:pt>
                <c:pt idx="6">
                  <c:v>0.20436280137772672</c:v>
                </c:pt>
                <c:pt idx="7">
                  <c:v>7.9293286219081272E-2</c:v>
                </c:pt>
                <c:pt idx="8">
                  <c:v>6.0338392634983827E-2</c:v>
                </c:pt>
                <c:pt idx="9">
                  <c:v>0.38109816314438083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32-D64F-B07A-DDA08E0FD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0061824"/>
        <c:axId val="1850046592"/>
      </c:lineChart>
      <c:dateAx>
        <c:axId val="18500618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046592"/>
        <c:crosses val="autoZero"/>
        <c:auto val="1"/>
        <c:lblOffset val="100"/>
        <c:baseTimeUnit val="years"/>
      </c:dateAx>
      <c:valAx>
        <c:axId val="185004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06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Aditya!$G$131</c:f>
              <c:strCache>
                <c:ptCount val="1"/>
                <c:pt idx="0">
                  <c:v>Dividend Yield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Aditya!$A$132:$A$141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Aditya!$G$132:$G$141</c:f>
              <c:numCache>
                <c:formatCode>0.00%</c:formatCode>
                <c:ptCount val="10"/>
                <c:pt idx="0">
                  <c:v>3.56E-2</c:v>
                </c:pt>
                <c:pt idx="1">
                  <c:v>4.3700000000000003E-2</c:v>
                </c:pt>
                <c:pt idx="2">
                  <c:v>2.4199999999999999E-2</c:v>
                </c:pt>
                <c:pt idx="3">
                  <c:v>1.7899999999999999E-2</c:v>
                </c:pt>
                <c:pt idx="4">
                  <c:v>1.6E-2</c:v>
                </c:pt>
                <c:pt idx="5">
                  <c:v>1.4800000000000001E-2</c:v>
                </c:pt>
                <c:pt idx="6">
                  <c:v>1.2E-2</c:v>
                </c:pt>
                <c:pt idx="7">
                  <c:v>1.47E-2</c:v>
                </c:pt>
                <c:pt idx="8">
                  <c:v>5.4999999999999997E-3</c:v>
                </c:pt>
                <c:pt idx="9">
                  <c:v>1.6000000000000001E-3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2-4B4A-ADB9-531C6D76C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7748240"/>
        <c:axId val="1725155104"/>
      </c:lineChart>
      <c:catAx>
        <c:axId val="18477482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155104"/>
        <c:crosses val="autoZero"/>
        <c:auto val="0"/>
        <c:lblAlgn val="ctr"/>
        <c:lblOffset val="100"/>
        <c:noMultiLvlLbl val="0"/>
      </c:catAx>
      <c:valAx>
        <c:axId val="172515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74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24434321101519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Aditya!$F$131</c:f>
              <c:strCache>
                <c:ptCount val="1"/>
                <c:pt idx="0">
                  <c:v>Dividend Payout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Aditya!$A$132:$A$141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Aditya!$F$132:$F$141</c:f>
              <c:numCache>
                <c:formatCode>0.000</c:formatCode>
                <c:ptCount val="10"/>
                <c:pt idx="0">
                  <c:v>0.3623188405797102</c:v>
                </c:pt>
                <c:pt idx="1">
                  <c:v>0.28416779431664413</c:v>
                </c:pt>
                <c:pt idx="2">
                  <c:v>-9.46073793755913E-2</c:v>
                </c:pt>
                <c:pt idx="3">
                  <c:v>0.56818181818181823</c:v>
                </c:pt>
                <c:pt idx="4">
                  <c:v>0.50505050505050508</c:v>
                </c:pt>
                <c:pt idx="5">
                  <c:v>0.48076923076923073</c:v>
                </c:pt>
                <c:pt idx="6">
                  <c:v>0.45662100456621008</c:v>
                </c:pt>
                <c:pt idx="7">
                  <c:v>0.50251256281407031</c:v>
                </c:pt>
                <c:pt idx="8">
                  <c:v>0.18939393939393939</c:v>
                </c:pt>
                <c:pt idx="9">
                  <c:v>6.1124694376528121E-2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E-764D-9BE7-38AB6DB9C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9903664"/>
        <c:axId val="1899911824"/>
      </c:lineChart>
      <c:catAx>
        <c:axId val="18999036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911824"/>
        <c:crosses val="autoZero"/>
        <c:auto val="0"/>
        <c:lblAlgn val="ctr"/>
        <c:lblOffset val="100"/>
        <c:noMultiLvlLbl val="0"/>
      </c:catAx>
      <c:valAx>
        <c:axId val="189991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903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Aditya!$E$131</c:f>
              <c:strCache>
                <c:ptCount val="1"/>
                <c:pt idx="0">
                  <c:v>P/E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Aditya!$A$132:$A$141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Aditya!$E$132:$E$141</c:f>
              <c:numCache>
                <c:formatCode>0.000</c:formatCode>
                <c:ptCount val="10"/>
                <c:pt idx="0">
                  <c:v>10.177495521901973</c:v>
                </c:pt>
                <c:pt idx="1">
                  <c:v>6.5026955221200033</c:v>
                </c:pt>
                <c:pt idx="2">
                  <c:v>-3.9093958419665826</c:v>
                </c:pt>
                <c:pt idx="3">
                  <c:v>31.74200101574403</c:v>
                </c:pt>
                <c:pt idx="4">
                  <c:v>31.565656565656568</c:v>
                </c:pt>
                <c:pt idx="5">
                  <c:v>32.484407484407484</c:v>
                </c:pt>
                <c:pt idx="6">
                  <c:v>38.051750380517504</c:v>
                </c:pt>
                <c:pt idx="7">
                  <c:v>34.184528082589821</c:v>
                </c:pt>
                <c:pt idx="8">
                  <c:v>34.435261707988985</c:v>
                </c:pt>
                <c:pt idx="9">
                  <c:v>38.202933985330077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B-1247-A0A2-A34441BC1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9896592"/>
        <c:axId val="1899911280"/>
      </c:lineChart>
      <c:dateAx>
        <c:axId val="18998965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911280"/>
        <c:crosses val="autoZero"/>
        <c:auto val="1"/>
        <c:lblOffset val="100"/>
        <c:baseTimeUnit val="years"/>
      </c:dateAx>
      <c:valAx>
        <c:axId val="189991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89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Aditya!$I$173</c:f>
              <c:strCache>
                <c:ptCount val="1"/>
                <c:pt idx="0">
                  <c:v>ROE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Aditya!$A$174:$A$183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Aditya!$I$174:$I$183</c:f>
              <c:numCache>
                <c:formatCode>0%</c:formatCode>
                <c:ptCount val="10"/>
                <c:pt idx="0">
                  <c:v>0.10416174036415228</c:v>
                </c:pt>
                <c:pt idx="1">
                  <c:v>0.13305258365581604</c:v>
                </c:pt>
                <c:pt idx="2">
                  <c:v>-0.23259810942423376</c:v>
                </c:pt>
                <c:pt idx="3">
                  <c:v>3.8434163701067614E-2</c:v>
                </c:pt>
                <c:pt idx="4">
                  <c:v>4.350947731188972E-2</c:v>
                </c:pt>
                <c:pt idx="5">
                  <c:v>4.3810643928256399E-2</c:v>
                </c:pt>
                <c:pt idx="6">
                  <c:v>4.4919632606199751E-2</c:v>
                </c:pt>
                <c:pt idx="7">
                  <c:v>4.0282685512367494E-2</c:v>
                </c:pt>
                <c:pt idx="8">
                  <c:v>0.14107987061458074</c:v>
                </c:pt>
                <c:pt idx="9">
                  <c:v>0.42929093422871811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5-1F46-9DB6-35FB5CD5B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9900400"/>
        <c:axId val="1899904208"/>
      </c:lineChart>
      <c:catAx>
        <c:axId val="18999004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904208"/>
        <c:crosses val="autoZero"/>
        <c:auto val="0"/>
        <c:lblAlgn val="ctr"/>
        <c:lblOffset val="100"/>
        <c:noMultiLvlLbl val="0"/>
      </c:catAx>
      <c:valAx>
        <c:axId val="189990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90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chart" Target="../charts/chart7.xml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12" Type="http://schemas.openxmlformats.org/officeDocument/2006/relationships/chart" Target="../charts/chart6.xml"/><Relationship Id="rId2" Type="http://schemas.openxmlformats.org/officeDocument/2006/relationships/chart" Target="../charts/chart1.xml"/><Relationship Id="rId16" Type="http://schemas.openxmlformats.org/officeDocument/2006/relationships/chart" Target="../charts/chart9.xm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chart" Target="../charts/chart5.xml"/><Relationship Id="rId5" Type="http://schemas.openxmlformats.org/officeDocument/2006/relationships/chart" Target="../charts/chart2.xml"/><Relationship Id="rId15" Type="http://schemas.openxmlformats.org/officeDocument/2006/relationships/image" Target="../media/image7.png"/><Relationship Id="rId10" Type="http://schemas.openxmlformats.org/officeDocument/2006/relationships/chart" Target="../charts/chart4.xml"/><Relationship Id="rId4" Type="http://schemas.openxmlformats.org/officeDocument/2006/relationships/image" Target="../media/image3.png"/><Relationship Id="rId9" Type="http://schemas.openxmlformats.org/officeDocument/2006/relationships/chart" Target="../charts/chart3.xml"/><Relationship Id="rId1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31751</xdr:colOff>
      <xdr:row>5</xdr:row>
      <xdr:rowOff>55402</xdr:rowOff>
    </xdr:from>
    <xdr:to>
      <xdr:col>11</xdr:col>
      <xdr:colOff>266701</xdr:colOff>
      <xdr:row>16</xdr:row>
      <xdr:rowOff>107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8251" y="1173002"/>
          <a:ext cx="3295650" cy="2037843"/>
        </a:xfrm>
        <a:prstGeom prst="rect">
          <a:avLst/>
        </a:prstGeom>
      </xdr:spPr>
    </xdr:pic>
    <xdr:clientData/>
  </xdr:twoCellAnchor>
  <xdr:twoCellAnchor>
    <xdr:from>
      <xdr:col>5</xdr:col>
      <xdr:colOff>425450</xdr:colOff>
      <xdr:row>17</xdr:row>
      <xdr:rowOff>31750</xdr:rowOff>
    </xdr:from>
    <xdr:to>
      <xdr:col>12</xdr:col>
      <xdr:colOff>19050</xdr:colOff>
      <xdr:row>31</xdr:row>
      <xdr:rowOff>107950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F09EC16-9AB1-DFE6-65A7-A29FB9F01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114301</xdr:colOff>
      <xdr:row>39</xdr:row>
      <xdr:rowOff>48024</xdr:rowOff>
    </xdr:from>
    <xdr:to>
      <xdr:col>14</xdr:col>
      <xdr:colOff>591001</xdr:colOff>
      <xdr:row>46</xdr:row>
      <xdr:rowOff>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2E643F-2C33-DD3D-BE48-FEEE2561EB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26744"/>
        <a:stretch/>
      </xdr:blipFill>
      <xdr:spPr>
        <a:xfrm>
          <a:off x="7073901" y="7731524"/>
          <a:ext cx="4515300" cy="1704576"/>
        </a:xfrm>
        <a:prstGeom prst="rect">
          <a:avLst/>
        </a:prstGeom>
      </xdr:spPr>
    </xdr:pic>
    <xdr:clientData/>
  </xdr:twoCellAnchor>
  <xdr:twoCellAnchor editAs="oneCell">
    <xdr:from>
      <xdr:col>5</xdr:col>
      <xdr:colOff>267555</xdr:colOff>
      <xdr:row>67</xdr:row>
      <xdr:rowOff>76200</xdr:rowOff>
    </xdr:from>
    <xdr:to>
      <xdr:col>11</xdr:col>
      <xdr:colOff>123849</xdr:colOff>
      <xdr:row>77</xdr:row>
      <xdr:rowOff>127001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11DB68A-478B-F58A-870D-8A263022C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95155" y="13550900"/>
          <a:ext cx="4669594" cy="23876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17</xdr:row>
      <xdr:rowOff>31750</xdr:rowOff>
    </xdr:from>
    <xdr:to>
      <xdr:col>5</xdr:col>
      <xdr:colOff>406400</xdr:colOff>
      <xdr:row>31</xdr:row>
      <xdr:rowOff>88900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ECAC8F1-BDA5-3DB0-A468-C853ACA2D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177800</xdr:colOff>
      <xdr:row>100</xdr:row>
      <xdr:rowOff>54038</xdr:rowOff>
    </xdr:from>
    <xdr:to>
      <xdr:col>12</xdr:col>
      <xdr:colOff>571620</xdr:colOff>
      <xdr:row>110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E6B8E5D-D64E-D03C-A93E-CA3CFC403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32600" y="20120038"/>
          <a:ext cx="4127620" cy="2155762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132</xdr:row>
      <xdr:rowOff>177800</xdr:rowOff>
    </xdr:from>
    <xdr:to>
      <xdr:col>12</xdr:col>
      <xdr:colOff>190500</xdr:colOff>
      <xdr:row>141</xdr:row>
      <xdr:rowOff>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B0395AF-996B-8C44-9EC5-1CF3FA027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00900" y="26111200"/>
          <a:ext cx="3644900" cy="1536700"/>
        </a:xfrm>
        <a:prstGeom prst="rect">
          <a:avLst/>
        </a:prstGeom>
      </xdr:spPr>
    </xdr:pic>
    <xdr:clientData/>
  </xdr:twoCellAnchor>
  <xdr:twoCellAnchor editAs="oneCell">
    <xdr:from>
      <xdr:col>7</xdr:col>
      <xdr:colOff>368300</xdr:colOff>
      <xdr:row>129</xdr:row>
      <xdr:rowOff>190500</xdr:rowOff>
    </xdr:from>
    <xdr:to>
      <xdr:col>12</xdr:col>
      <xdr:colOff>139700</xdr:colOff>
      <xdr:row>132</xdr:row>
      <xdr:rowOff>60451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AA562C2-9EF3-B1B9-D5E5-0472E14A9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89800" y="25311100"/>
          <a:ext cx="3505200" cy="682752"/>
        </a:xfrm>
        <a:prstGeom prst="rect">
          <a:avLst/>
        </a:prstGeom>
      </xdr:spPr>
    </xdr:pic>
    <xdr:clientData/>
  </xdr:twoCellAnchor>
  <xdr:twoCellAnchor>
    <xdr:from>
      <xdr:col>1</xdr:col>
      <xdr:colOff>6350</xdr:colOff>
      <xdr:row>51</xdr:row>
      <xdr:rowOff>19050</xdr:rowOff>
    </xdr:from>
    <xdr:to>
      <xdr:col>5</xdr:col>
      <xdr:colOff>158750</xdr:colOff>
      <xdr:row>65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302A14-73E9-EC72-1AFB-F82426AFC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6350</xdr:colOff>
      <xdr:row>79</xdr:row>
      <xdr:rowOff>19050</xdr:rowOff>
    </xdr:from>
    <xdr:to>
      <xdr:col>5</xdr:col>
      <xdr:colOff>158750</xdr:colOff>
      <xdr:row>93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E18DC9C-4025-C267-99FB-7BD4F86BA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482600</xdr:colOff>
      <xdr:row>111</xdr:row>
      <xdr:rowOff>107950</xdr:rowOff>
    </xdr:from>
    <xdr:to>
      <xdr:col>6</xdr:col>
      <xdr:colOff>660400</xdr:colOff>
      <xdr:row>125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4DFA1B4-CD43-EF83-34E2-05B90AB6B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469900</xdr:colOff>
      <xdr:row>146</xdr:row>
      <xdr:rowOff>19050</xdr:rowOff>
    </xdr:from>
    <xdr:to>
      <xdr:col>16</xdr:col>
      <xdr:colOff>304800</xdr:colOff>
      <xdr:row>160</xdr:row>
      <xdr:rowOff>139700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AC6E05E-2600-BFBE-D0AD-E208260AC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558800</xdr:colOff>
      <xdr:row>146</xdr:row>
      <xdr:rowOff>6350</xdr:rowOff>
    </xdr:from>
    <xdr:to>
      <xdr:col>9</xdr:col>
      <xdr:colOff>444500</xdr:colOff>
      <xdr:row>160</xdr:row>
      <xdr:rowOff>82550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AB52706-95F1-DCAE-1A93-BA62D2CA9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146</xdr:row>
      <xdr:rowOff>6350</xdr:rowOff>
    </xdr:from>
    <xdr:to>
      <xdr:col>4</xdr:col>
      <xdr:colOff>596900</xdr:colOff>
      <xdr:row>160</xdr:row>
      <xdr:rowOff>82550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9F955EB0-0E3D-031B-0AFB-975F6F6B2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10</xdr:col>
      <xdr:colOff>43791</xdr:colOff>
      <xdr:row>172</xdr:row>
      <xdr:rowOff>47189</xdr:rowOff>
    </xdr:from>
    <xdr:to>
      <xdr:col>18</xdr:col>
      <xdr:colOff>78680</xdr:colOff>
      <xdr:row>185</xdr:row>
      <xdr:rowOff>97804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696516C-267F-C722-55BF-D12FDBE18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386320" y="34395580"/>
          <a:ext cx="5406843" cy="2765787"/>
        </a:xfrm>
        <a:prstGeom prst="rect">
          <a:avLst/>
        </a:prstGeom>
      </xdr:spPr>
    </xdr:pic>
    <xdr:clientData/>
  </xdr:twoCellAnchor>
  <xdr:twoCellAnchor>
    <xdr:from>
      <xdr:col>1</xdr:col>
      <xdr:colOff>5840</xdr:colOff>
      <xdr:row>184</xdr:row>
      <xdr:rowOff>584</xdr:rowOff>
    </xdr:from>
    <xdr:to>
      <xdr:col>8</xdr:col>
      <xdr:colOff>0</xdr:colOff>
      <xdr:row>199</xdr:row>
      <xdr:rowOff>14598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ECCB7AF0-114F-B600-6269-745177B22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moneycontrol.com/financials/tipsindustries/ratiosVI/TI25/2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moneycontrol.com/stocks/company_info/print_main.php" TargetMode="External"/><Relationship Id="rId1" Type="http://schemas.openxmlformats.org/officeDocument/2006/relationships/hyperlink" Target="https://www.business-standard.com/company/tips-industries-8022/financials-balance-sheet/4" TargetMode="External"/><Relationship Id="rId6" Type="http://schemas.openxmlformats.org/officeDocument/2006/relationships/hyperlink" Target="https://in.investing.com/equities/tips-industries-ltd-ratios" TargetMode="External"/><Relationship Id="rId5" Type="http://schemas.openxmlformats.org/officeDocument/2006/relationships/hyperlink" Target="https://www.business-standard.com/company/tips-industries-8022/financials-ratios" TargetMode="External"/><Relationship Id="rId4" Type="http://schemas.openxmlformats.org/officeDocument/2006/relationships/hyperlink" Target="https://www.moneycontrol.com/stocks/company_info/print_main.ph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74787-B882-994E-8B91-BCBD6DD636E4}">
  <dimension ref="B2:C5"/>
  <sheetViews>
    <sheetView tabSelected="1" workbookViewId="0">
      <selection activeCell="B2" sqref="B2:C2"/>
    </sheetView>
  </sheetViews>
  <sheetFormatPr baseColWidth="10" defaultRowHeight="15" x14ac:dyDescent="0.2"/>
  <sheetData>
    <row r="2" spans="2:3" x14ac:dyDescent="0.2">
      <c r="B2" s="146" t="s">
        <v>159</v>
      </c>
      <c r="C2" s="146" t="s">
        <v>160</v>
      </c>
    </row>
    <row r="3" spans="2:3" x14ac:dyDescent="0.2">
      <c r="B3">
        <v>97</v>
      </c>
      <c r="C3" t="s">
        <v>90</v>
      </c>
    </row>
    <row r="4" spans="2:3" x14ac:dyDescent="0.2">
      <c r="B4">
        <v>98</v>
      </c>
      <c r="C4" t="s">
        <v>161</v>
      </c>
    </row>
    <row r="5" spans="2:3" x14ac:dyDescent="0.2">
      <c r="B5">
        <v>99</v>
      </c>
      <c r="C5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1"/>
  <sheetViews>
    <sheetView zoomScale="70" zoomScaleNormal="70" workbookViewId="0">
      <selection activeCell="E174" sqref="E174:E183"/>
    </sheetView>
  </sheetViews>
  <sheetFormatPr baseColWidth="10" defaultColWidth="8.83203125" defaultRowHeight="15" x14ac:dyDescent="0.2"/>
  <cols>
    <col min="1" max="1" width="10.1640625" bestFit="1" customWidth="1"/>
    <col min="2" max="2" width="13" bestFit="1" customWidth="1"/>
    <col min="3" max="3" width="13.33203125" customWidth="1"/>
    <col min="4" max="4" width="15.6640625" customWidth="1"/>
    <col min="5" max="5" width="16" customWidth="1"/>
    <col min="6" max="6" width="12.6640625" bestFit="1" customWidth="1"/>
    <col min="7" max="7" width="10.33203125" customWidth="1"/>
    <col min="8" max="8" width="13.6640625" customWidth="1"/>
  </cols>
  <sheetData>
    <row r="1" spans="1:15" ht="23" x14ac:dyDescent="0.3">
      <c r="C1" t="s">
        <v>0</v>
      </c>
      <c r="D1" s="52" t="s">
        <v>41</v>
      </c>
      <c r="E1" s="52"/>
      <c r="F1" s="52"/>
      <c r="G1" s="52"/>
      <c r="H1" s="52"/>
      <c r="I1" s="52"/>
      <c r="J1" s="52"/>
      <c r="K1" s="52"/>
    </row>
    <row r="4" spans="1:15" ht="19" x14ac:dyDescent="0.25">
      <c r="A4" s="49" t="s">
        <v>8</v>
      </c>
      <c r="B4" s="49"/>
      <c r="C4" s="49"/>
      <c r="E4" s="1"/>
    </row>
    <row r="6" spans="1:15" x14ac:dyDescent="0.2">
      <c r="A6" s="33" t="s">
        <v>1</v>
      </c>
      <c r="B6" s="34" t="s">
        <v>2</v>
      </c>
      <c r="C6" s="34" t="s">
        <v>3</v>
      </c>
      <c r="D6" s="34" t="s">
        <v>4</v>
      </c>
      <c r="E6" s="35" t="s">
        <v>5</v>
      </c>
      <c r="F6" s="35" t="s">
        <v>6</v>
      </c>
      <c r="N6" s="48" t="s">
        <v>31</v>
      </c>
      <c r="O6" s="48"/>
    </row>
    <row r="7" spans="1:15" x14ac:dyDescent="0.2">
      <c r="A7" s="36">
        <v>40969</v>
      </c>
      <c r="B7" s="2">
        <v>134.22</v>
      </c>
      <c r="C7" s="2">
        <v>65.17</v>
      </c>
      <c r="D7" s="2">
        <v>74.34</v>
      </c>
      <c r="E7" s="11">
        <f>B7/D7</f>
        <v>1.8054882970137207</v>
      </c>
      <c r="F7" s="11">
        <f>(B7-C7)/D7</f>
        <v>0.92884046273876775</v>
      </c>
      <c r="N7" s="21" t="s">
        <v>34</v>
      </c>
    </row>
    <row r="8" spans="1:15" x14ac:dyDescent="0.2">
      <c r="A8" s="36">
        <v>41334</v>
      </c>
      <c r="B8" s="2">
        <v>169.81</v>
      </c>
      <c r="C8" s="2">
        <v>116.17</v>
      </c>
      <c r="D8" s="2">
        <v>111.4</v>
      </c>
      <c r="E8" s="11">
        <f t="shared" ref="E8:E16" si="0">B8/D8</f>
        <v>1.5243267504488329</v>
      </c>
      <c r="F8" s="11">
        <f t="shared" ref="F8:F16" si="1">(B8-C8)/D8</f>
        <v>0.48150807899461401</v>
      </c>
    </row>
    <row r="9" spans="1:15" x14ac:dyDescent="0.2">
      <c r="A9" s="36">
        <v>41699</v>
      </c>
      <c r="B9" s="2">
        <v>200.13</v>
      </c>
      <c r="C9" s="2">
        <v>149.38999999999999</v>
      </c>
      <c r="D9" s="2">
        <v>155.18</v>
      </c>
      <c r="E9" s="11">
        <f t="shared" si="0"/>
        <v>1.289663616445418</v>
      </c>
      <c r="F9" s="11">
        <f t="shared" si="1"/>
        <v>0.32697512566052328</v>
      </c>
    </row>
    <row r="10" spans="1:15" x14ac:dyDescent="0.2">
      <c r="A10" s="36">
        <v>42064</v>
      </c>
      <c r="B10" s="2">
        <v>141.41</v>
      </c>
      <c r="C10" s="2">
        <v>97.8</v>
      </c>
      <c r="D10" s="2">
        <v>19.84</v>
      </c>
      <c r="E10" s="11">
        <f t="shared" si="0"/>
        <v>7.1275201612903221</v>
      </c>
      <c r="F10" s="11">
        <f t="shared" si="1"/>
        <v>2.198084677419355</v>
      </c>
    </row>
    <row r="11" spans="1:15" x14ac:dyDescent="0.2">
      <c r="A11" s="36">
        <v>42430</v>
      </c>
      <c r="B11" s="2">
        <v>138.75</v>
      </c>
      <c r="C11" s="2">
        <v>104.51</v>
      </c>
      <c r="D11" s="2">
        <v>38.75</v>
      </c>
      <c r="E11" s="11">
        <f t="shared" si="0"/>
        <v>3.5806451612903225</v>
      </c>
      <c r="F11" s="11">
        <f t="shared" si="1"/>
        <v>0.88361290322580632</v>
      </c>
    </row>
    <row r="12" spans="1:15" x14ac:dyDescent="0.2">
      <c r="A12" s="36">
        <v>42795</v>
      </c>
      <c r="B12" s="2">
        <v>95.88</v>
      </c>
      <c r="C12" s="2">
        <v>74.92</v>
      </c>
      <c r="D12" s="2">
        <v>17.559999999999999</v>
      </c>
      <c r="E12" s="11">
        <f t="shared" si="0"/>
        <v>5.4601366742596813</v>
      </c>
      <c r="F12" s="11">
        <f t="shared" si="1"/>
        <v>1.1936218678815487</v>
      </c>
    </row>
    <row r="13" spans="1:15" x14ac:dyDescent="0.2">
      <c r="A13" s="36">
        <v>43160</v>
      </c>
      <c r="B13" s="2">
        <v>161.07</v>
      </c>
      <c r="C13" s="2">
        <v>57.46</v>
      </c>
      <c r="D13" s="2">
        <v>118.47</v>
      </c>
      <c r="E13" s="11">
        <f t="shared" si="0"/>
        <v>1.3595847049886047</v>
      </c>
      <c r="F13" s="11">
        <f t="shared" si="1"/>
        <v>0.87456740102979647</v>
      </c>
    </row>
    <row r="14" spans="1:15" x14ac:dyDescent="0.2">
      <c r="A14" s="36">
        <v>43525</v>
      </c>
      <c r="B14" s="2">
        <v>61.89</v>
      </c>
      <c r="C14" s="2">
        <v>28.66</v>
      </c>
      <c r="D14" s="2">
        <v>18.350000000000001</v>
      </c>
      <c r="E14" s="11">
        <f t="shared" si="0"/>
        <v>3.37275204359673</v>
      </c>
      <c r="F14" s="11">
        <f t="shared" si="1"/>
        <v>1.8108991825613079</v>
      </c>
    </row>
    <row r="15" spans="1:15" x14ac:dyDescent="0.2">
      <c r="A15" s="36">
        <v>43891</v>
      </c>
      <c r="B15" s="2">
        <v>62.97</v>
      </c>
      <c r="C15" s="2">
        <v>0</v>
      </c>
      <c r="D15" s="2">
        <v>4.93</v>
      </c>
      <c r="E15" s="11">
        <f t="shared" si="0"/>
        <v>12.772819472616634</v>
      </c>
      <c r="F15" s="11">
        <f t="shared" si="1"/>
        <v>12.772819472616634</v>
      </c>
    </row>
    <row r="16" spans="1:15" x14ac:dyDescent="0.2">
      <c r="A16" s="36">
        <v>44256</v>
      </c>
      <c r="B16" s="2">
        <v>110.79</v>
      </c>
      <c r="C16" s="2">
        <v>0</v>
      </c>
      <c r="D16" s="2">
        <v>8.3800000000000008</v>
      </c>
      <c r="E16" s="11">
        <f t="shared" si="0"/>
        <v>13.220763723150357</v>
      </c>
      <c r="F16" s="11">
        <f t="shared" si="1"/>
        <v>13.220763723150357</v>
      </c>
    </row>
    <row r="37" spans="1:10" ht="19" x14ac:dyDescent="0.25">
      <c r="A37" s="49" t="s">
        <v>7</v>
      </c>
      <c r="B37" s="49"/>
      <c r="C37" s="49"/>
    </row>
    <row r="39" spans="1:10" ht="16" thickBot="1" x14ac:dyDescent="0.25"/>
    <row r="40" spans="1:10" ht="49" thickBot="1" x14ac:dyDescent="0.25">
      <c r="A40" s="15" t="s">
        <v>1</v>
      </c>
      <c r="B40" s="16" t="s">
        <v>9</v>
      </c>
      <c r="C40" s="16" t="s">
        <v>10</v>
      </c>
      <c r="D40" s="16" t="s">
        <v>11</v>
      </c>
      <c r="E40" s="38" t="s">
        <v>12</v>
      </c>
      <c r="F40" s="42" t="s">
        <v>13</v>
      </c>
      <c r="G40" s="17" t="s">
        <v>14</v>
      </c>
      <c r="H40" s="20" t="s">
        <v>15</v>
      </c>
      <c r="I40" s="18"/>
      <c r="J40" s="19"/>
    </row>
    <row r="41" spans="1:10" x14ac:dyDescent="0.2">
      <c r="A41" s="6">
        <v>40969</v>
      </c>
      <c r="B41" s="7">
        <v>72.319999999999993</v>
      </c>
      <c r="C41" s="7">
        <v>12.17</v>
      </c>
      <c r="D41" s="7">
        <v>17.54</v>
      </c>
      <c r="E41" s="39">
        <v>8.81</v>
      </c>
      <c r="F41" s="43">
        <f>C41/B41</f>
        <v>0.16827986725663718</v>
      </c>
      <c r="G41" s="37">
        <f>D41/B41</f>
        <v>0.24253318584070799</v>
      </c>
      <c r="H41" s="24">
        <f>E41/B41</f>
        <v>0.12181969026548674</v>
      </c>
      <c r="I41" s="19"/>
      <c r="J41" s="19"/>
    </row>
    <row r="42" spans="1:10" x14ac:dyDescent="0.2">
      <c r="A42" s="4">
        <v>41334</v>
      </c>
      <c r="B42" s="2">
        <v>137.87</v>
      </c>
      <c r="C42" s="2">
        <v>16.22</v>
      </c>
      <c r="D42" s="2">
        <v>21.06</v>
      </c>
      <c r="E42" s="40">
        <v>11.69</v>
      </c>
      <c r="F42" s="43">
        <f t="shared" ref="F42:F50" si="2">C42/B42</f>
        <v>0.1176470588235294</v>
      </c>
      <c r="G42" s="37">
        <f t="shared" ref="G42:G50" si="3">D42/B42</f>
        <v>0.1527525930224124</v>
      </c>
      <c r="H42" s="24">
        <f t="shared" ref="H42:H50" si="4">E42/B42</f>
        <v>8.4790019583665763E-2</v>
      </c>
      <c r="I42" s="19"/>
      <c r="J42" s="19"/>
    </row>
    <row r="43" spans="1:10" x14ac:dyDescent="0.2">
      <c r="A43" s="4">
        <v>41699</v>
      </c>
      <c r="B43" s="2">
        <v>103.67</v>
      </c>
      <c r="C43" s="2">
        <v>-13.63</v>
      </c>
      <c r="D43" s="2">
        <v>-2.97</v>
      </c>
      <c r="E43" s="40">
        <v>-16.239999999999998</v>
      </c>
      <c r="F43" s="43">
        <f t="shared" si="2"/>
        <v>-0.1314748721906048</v>
      </c>
      <c r="G43" s="37">
        <f t="shared" si="3"/>
        <v>-2.8648596508150864E-2</v>
      </c>
      <c r="H43" s="24">
        <f t="shared" si="4"/>
        <v>-0.15665091154625252</v>
      </c>
      <c r="I43" s="19"/>
      <c r="J43" s="19"/>
    </row>
    <row r="44" spans="1:10" x14ac:dyDescent="0.2">
      <c r="A44" s="4">
        <v>42064</v>
      </c>
      <c r="B44" s="2">
        <v>102.35</v>
      </c>
      <c r="C44" s="2">
        <v>5.0599999999999996</v>
      </c>
      <c r="D44" s="2">
        <v>16.61</v>
      </c>
      <c r="E44" s="40">
        <v>2.7</v>
      </c>
      <c r="F44" s="43">
        <f t="shared" si="2"/>
        <v>4.9438202247191011E-2</v>
      </c>
      <c r="G44" s="37">
        <f t="shared" si="3"/>
        <v>0.16228627259404005</v>
      </c>
      <c r="H44" s="24">
        <f t="shared" si="4"/>
        <v>2.638006839276991E-2</v>
      </c>
      <c r="I44" s="19"/>
      <c r="J44" s="19"/>
    </row>
    <row r="45" spans="1:10" x14ac:dyDescent="0.2">
      <c r="A45" s="4">
        <v>42430</v>
      </c>
      <c r="B45" s="2">
        <v>68.44</v>
      </c>
      <c r="C45" s="3">
        <v>5.42</v>
      </c>
      <c r="D45" s="2">
        <v>18.03</v>
      </c>
      <c r="E45" s="40">
        <v>3.03</v>
      </c>
      <c r="F45" s="43">
        <f t="shared" si="2"/>
        <v>7.9193454120397425E-2</v>
      </c>
      <c r="G45" s="37">
        <f t="shared" si="3"/>
        <v>0.26344243132670953</v>
      </c>
      <c r="H45" s="24">
        <f t="shared" si="4"/>
        <v>4.4272355347749849E-2</v>
      </c>
      <c r="I45" s="19"/>
      <c r="J45" s="19"/>
    </row>
    <row r="46" spans="1:10" x14ac:dyDescent="0.2">
      <c r="A46" s="4">
        <v>42795</v>
      </c>
      <c r="B46" s="2">
        <v>47.02</v>
      </c>
      <c r="C46" s="2">
        <v>5.77</v>
      </c>
      <c r="D46" s="2">
        <v>16.010000000000002</v>
      </c>
      <c r="E46" s="40">
        <v>2.98</v>
      </c>
      <c r="F46" s="43">
        <f t="shared" si="2"/>
        <v>0.12271373883453848</v>
      </c>
      <c r="G46" s="37">
        <f t="shared" si="3"/>
        <v>0.3404934070608252</v>
      </c>
      <c r="H46" s="24">
        <f t="shared" si="4"/>
        <v>6.3377286261165455E-2</v>
      </c>
      <c r="I46" s="19"/>
      <c r="J46" s="19"/>
    </row>
    <row r="47" spans="1:10" x14ac:dyDescent="0.2">
      <c r="A47" s="4">
        <v>43160</v>
      </c>
      <c r="B47" s="2">
        <v>47.49</v>
      </c>
      <c r="C47" s="2">
        <v>5.39</v>
      </c>
      <c r="D47" s="2">
        <v>12.02</v>
      </c>
      <c r="E47" s="40">
        <v>3.13</v>
      </c>
      <c r="F47" s="43">
        <f t="shared" si="2"/>
        <v>0.11349757843756579</v>
      </c>
      <c r="G47" s="37">
        <f t="shared" si="3"/>
        <v>0.25310591703516527</v>
      </c>
      <c r="H47" s="24">
        <f t="shared" si="4"/>
        <v>6.590861233943987E-2</v>
      </c>
      <c r="I47" s="19"/>
    </row>
    <row r="48" spans="1:10" x14ac:dyDescent="0.2">
      <c r="A48" s="4">
        <v>43525</v>
      </c>
      <c r="B48" s="2">
        <v>203.24</v>
      </c>
      <c r="C48" s="2">
        <v>8.59</v>
      </c>
      <c r="D48" s="2">
        <v>10.78</v>
      </c>
      <c r="E48" s="40">
        <v>2.85</v>
      </c>
      <c r="F48" s="43">
        <f t="shared" si="2"/>
        <v>4.2265302105884667E-2</v>
      </c>
      <c r="G48" s="37">
        <f t="shared" si="3"/>
        <v>5.3040740011808696E-2</v>
      </c>
      <c r="H48" s="24">
        <f t="shared" si="4"/>
        <v>1.4022830151544971E-2</v>
      </c>
      <c r="I48" s="19"/>
      <c r="J48" s="19"/>
    </row>
    <row r="49" spans="1:9" x14ac:dyDescent="0.2">
      <c r="A49" s="4">
        <v>43891</v>
      </c>
      <c r="B49" s="2">
        <v>90.99</v>
      </c>
      <c r="C49" s="2">
        <v>15.54</v>
      </c>
      <c r="D49" s="2">
        <v>15.82</v>
      </c>
      <c r="E49" s="40">
        <v>11.34</v>
      </c>
      <c r="F49" s="43">
        <f t="shared" si="2"/>
        <v>0.17078799868117375</v>
      </c>
      <c r="G49" s="37">
        <f t="shared" si="3"/>
        <v>0.17386525991867238</v>
      </c>
      <c r="H49" s="24">
        <f t="shared" si="4"/>
        <v>0.12462908011869436</v>
      </c>
    </row>
    <row r="50" spans="1:9" ht="16" thickBot="1" x14ac:dyDescent="0.25">
      <c r="A50" s="8">
        <v>44256</v>
      </c>
      <c r="B50" s="5">
        <v>90.53</v>
      </c>
      <c r="C50" s="5">
        <v>60.04</v>
      </c>
      <c r="D50" s="5">
        <v>60.06</v>
      </c>
      <c r="E50" s="41">
        <v>43.47</v>
      </c>
      <c r="F50" s="44">
        <f t="shared" si="2"/>
        <v>0.66320556721528778</v>
      </c>
      <c r="G50" s="45">
        <f t="shared" si="3"/>
        <v>0.66342648845686514</v>
      </c>
      <c r="H50" s="46">
        <f t="shared" si="4"/>
        <v>0.48017231856843035</v>
      </c>
      <c r="I50" s="19"/>
    </row>
    <row r="56" spans="1:9" x14ac:dyDescent="0.2">
      <c r="H56" t="s">
        <v>31</v>
      </c>
      <c r="I56" s="21" t="s">
        <v>42</v>
      </c>
    </row>
    <row r="57" spans="1:9" x14ac:dyDescent="0.2">
      <c r="I57" s="21"/>
    </row>
    <row r="67" spans="1:14" ht="16" thickBot="1" x14ac:dyDescent="0.25"/>
    <row r="68" spans="1:14" ht="33" thickBot="1" x14ac:dyDescent="0.25">
      <c r="A68" s="15" t="s">
        <v>1</v>
      </c>
      <c r="B68" s="16" t="s">
        <v>16</v>
      </c>
      <c r="C68" s="16" t="s">
        <v>32</v>
      </c>
      <c r="D68" s="16" t="s">
        <v>33</v>
      </c>
      <c r="E68" s="20" t="s">
        <v>18</v>
      </c>
      <c r="M68" s="48" t="s">
        <v>31</v>
      </c>
      <c r="N68" s="48"/>
    </row>
    <row r="69" spans="1:14" x14ac:dyDescent="0.2">
      <c r="A69" s="6">
        <v>40969</v>
      </c>
      <c r="B69" s="7">
        <v>17.54</v>
      </c>
      <c r="C69" s="7">
        <v>84.57</v>
      </c>
      <c r="D69" s="7">
        <v>39.97</v>
      </c>
      <c r="E69" s="24">
        <f>B69/(C69+F69)</f>
        <v>0.20740215206337945</v>
      </c>
      <c r="M69" s="21" t="s">
        <v>43</v>
      </c>
    </row>
    <row r="70" spans="1:14" x14ac:dyDescent="0.2">
      <c r="A70" s="4">
        <v>41334</v>
      </c>
      <c r="B70" s="2">
        <v>21.06</v>
      </c>
      <c r="C70" s="2">
        <v>87.86</v>
      </c>
      <c r="D70" s="2">
        <v>98.92</v>
      </c>
      <c r="E70" s="22">
        <f t="shared" ref="E70:E78" si="5">B70/(C70+F70)</f>
        <v>0.23969952196676531</v>
      </c>
    </row>
    <row r="71" spans="1:14" x14ac:dyDescent="0.2">
      <c r="A71" s="4">
        <v>41699</v>
      </c>
      <c r="B71" s="2">
        <v>-2.97</v>
      </c>
      <c r="C71" s="2">
        <v>69.819999999999993</v>
      </c>
      <c r="D71" s="2">
        <v>132.94</v>
      </c>
      <c r="E71" s="22">
        <f t="shared" si="5"/>
        <v>-4.2537954740761968E-2</v>
      </c>
    </row>
    <row r="72" spans="1:14" x14ac:dyDescent="0.2">
      <c r="A72" s="4">
        <v>42064</v>
      </c>
      <c r="B72" s="2">
        <v>16.61</v>
      </c>
      <c r="C72" s="2">
        <v>70.25</v>
      </c>
      <c r="D72" s="2">
        <v>106.19</v>
      </c>
      <c r="E72" s="22">
        <f t="shared" si="5"/>
        <v>0.23644128113879004</v>
      </c>
    </row>
    <row r="73" spans="1:14" x14ac:dyDescent="0.2">
      <c r="A73" s="4">
        <v>42430</v>
      </c>
      <c r="B73" s="2">
        <v>18.03</v>
      </c>
      <c r="C73" s="47">
        <v>69.64</v>
      </c>
      <c r="D73" s="2">
        <v>90.05</v>
      </c>
      <c r="E73" s="22">
        <f t="shared" si="5"/>
        <v>0.25890292935094772</v>
      </c>
    </row>
    <row r="74" spans="1:14" x14ac:dyDescent="0.2">
      <c r="A74" s="4">
        <v>42795</v>
      </c>
      <c r="B74" s="2">
        <v>16.010000000000002</v>
      </c>
      <c r="C74" s="47">
        <v>68.02</v>
      </c>
      <c r="D74" s="2">
        <v>64.94</v>
      </c>
      <c r="E74" s="22">
        <f t="shared" si="5"/>
        <v>0.23537194942663925</v>
      </c>
    </row>
    <row r="75" spans="1:14" x14ac:dyDescent="0.2">
      <c r="A75" s="4">
        <v>43160</v>
      </c>
      <c r="B75" s="2">
        <v>12.02</v>
      </c>
      <c r="C75" s="47">
        <v>69.680000000000007</v>
      </c>
      <c r="D75" s="2">
        <v>36.29</v>
      </c>
      <c r="E75" s="22">
        <f t="shared" si="5"/>
        <v>0.17250287026406427</v>
      </c>
    </row>
    <row r="76" spans="1:14" x14ac:dyDescent="0.2">
      <c r="A76" s="4">
        <v>43525</v>
      </c>
      <c r="B76" s="2">
        <v>10.78</v>
      </c>
      <c r="C76" s="2">
        <v>70.75</v>
      </c>
      <c r="D76" s="2">
        <v>9.19</v>
      </c>
      <c r="E76" s="22">
        <f t="shared" si="5"/>
        <v>0.15236749116607773</v>
      </c>
    </row>
    <row r="77" spans="1:14" x14ac:dyDescent="0.2">
      <c r="A77" s="4">
        <v>43891</v>
      </c>
      <c r="B77" s="2">
        <v>15.82</v>
      </c>
      <c r="C77" s="2">
        <v>80.38</v>
      </c>
      <c r="D77" s="2">
        <v>2.17</v>
      </c>
      <c r="E77" s="22">
        <f t="shared" si="5"/>
        <v>0.1968151281413287</v>
      </c>
    </row>
    <row r="78" spans="1:14" ht="16" thickBot="1" x14ac:dyDescent="0.25">
      <c r="A78" s="8">
        <v>44256</v>
      </c>
      <c r="B78" s="5">
        <v>60.06</v>
      </c>
      <c r="C78" s="5">
        <v>101.26</v>
      </c>
      <c r="D78" s="5">
        <v>36.24</v>
      </c>
      <c r="E78" s="23">
        <f t="shared" si="5"/>
        <v>0.59312660477977486</v>
      </c>
    </row>
    <row r="98" spans="1:7" ht="19" x14ac:dyDescent="0.25">
      <c r="A98" s="49" t="s">
        <v>19</v>
      </c>
      <c r="B98" s="49"/>
      <c r="C98" s="49"/>
    </row>
    <row r="100" spans="1:7" ht="16" thickBot="1" x14ac:dyDescent="0.25"/>
    <row r="101" spans="1:7" ht="33" thickBot="1" x14ac:dyDescent="0.25">
      <c r="A101" s="15" t="s">
        <v>1</v>
      </c>
      <c r="B101" s="16" t="s">
        <v>17</v>
      </c>
      <c r="C101" s="16" t="s">
        <v>20</v>
      </c>
      <c r="D101" s="16" t="s">
        <v>21</v>
      </c>
      <c r="E101" s="17" t="s">
        <v>23</v>
      </c>
      <c r="F101" s="17" t="s">
        <v>22</v>
      </c>
      <c r="G101" s="20" t="s">
        <v>24</v>
      </c>
    </row>
    <row r="102" spans="1:7" x14ac:dyDescent="0.2">
      <c r="A102" s="6">
        <v>40969</v>
      </c>
      <c r="B102" s="7">
        <v>179.48</v>
      </c>
      <c r="C102" s="7">
        <v>84.58</v>
      </c>
      <c r="D102" s="7">
        <v>20.56</v>
      </c>
      <c r="E102" s="9">
        <f>C102/B102</f>
        <v>0.4712502785825719</v>
      </c>
      <c r="F102" s="9">
        <f>D102/B102</f>
        <v>0.11455315355471361</v>
      </c>
      <c r="G102" s="10">
        <f>D102/C102</f>
        <v>0.24308347126980373</v>
      </c>
    </row>
    <row r="103" spans="1:7" x14ac:dyDescent="0.2">
      <c r="A103" s="4">
        <v>41334</v>
      </c>
      <c r="B103" s="2">
        <v>215.55</v>
      </c>
      <c r="C103" s="2">
        <v>87.86</v>
      </c>
      <c r="D103" s="2">
        <v>16.29</v>
      </c>
      <c r="E103" s="11">
        <f t="shared" ref="E103:E111" si="6">C103/B103</f>
        <v>0.40760844351658543</v>
      </c>
      <c r="F103" s="11">
        <f t="shared" ref="F103:F111" si="7">D103/B103</f>
        <v>7.5574112734864293E-2</v>
      </c>
      <c r="G103" s="12">
        <f t="shared" ref="G103:G111" si="8">D103/C103</f>
        <v>0.18540860459822445</v>
      </c>
    </row>
    <row r="104" spans="1:7" x14ac:dyDescent="0.2">
      <c r="A104" s="4">
        <v>41699</v>
      </c>
      <c r="B104" s="2">
        <v>240.35</v>
      </c>
      <c r="C104" s="2">
        <v>69.819999999999993</v>
      </c>
      <c r="D104" s="2">
        <v>15.35</v>
      </c>
      <c r="E104" s="11">
        <f t="shared" si="6"/>
        <v>0.29049303099646345</v>
      </c>
      <c r="F104" s="11">
        <f t="shared" si="7"/>
        <v>6.386519658830872E-2</v>
      </c>
      <c r="G104" s="12">
        <f t="shared" si="8"/>
        <v>0.21985104554568893</v>
      </c>
    </row>
    <row r="105" spans="1:7" x14ac:dyDescent="0.2">
      <c r="A105" s="4">
        <v>42064</v>
      </c>
      <c r="B105" s="2">
        <v>180.24</v>
      </c>
      <c r="C105" s="2">
        <v>70.25</v>
      </c>
      <c r="D105" s="2">
        <v>90.15</v>
      </c>
      <c r="E105" s="11">
        <f t="shared" si="6"/>
        <v>0.38975810031069685</v>
      </c>
      <c r="F105" s="11">
        <f t="shared" si="7"/>
        <v>0.50016644474034622</v>
      </c>
      <c r="G105" s="12">
        <f t="shared" si="8"/>
        <v>1.2832740213523133</v>
      </c>
    </row>
    <row r="106" spans="1:7" x14ac:dyDescent="0.2">
      <c r="A106" s="4">
        <v>42430</v>
      </c>
      <c r="B106" s="2">
        <v>173.77</v>
      </c>
      <c r="C106" s="2">
        <v>69.64</v>
      </c>
      <c r="D106" s="2">
        <v>65.38</v>
      </c>
      <c r="E106" s="11">
        <f t="shared" si="6"/>
        <v>0.40075962479139088</v>
      </c>
      <c r="F106" s="11">
        <f t="shared" si="7"/>
        <v>0.37624446106922937</v>
      </c>
      <c r="G106" s="12">
        <f t="shared" si="8"/>
        <v>0.93882825962090743</v>
      </c>
    </row>
    <row r="107" spans="1:7" x14ac:dyDescent="0.2">
      <c r="A107" s="4">
        <v>42795</v>
      </c>
      <c r="B107" s="2">
        <v>135.4</v>
      </c>
      <c r="C107" s="2">
        <v>68.02</v>
      </c>
      <c r="D107" s="2">
        <v>49.82</v>
      </c>
      <c r="E107" s="11">
        <f t="shared" si="6"/>
        <v>0.50236336779911372</v>
      </c>
      <c r="F107" s="11">
        <f t="shared" si="7"/>
        <v>0.36794682422451991</v>
      </c>
      <c r="G107" s="12">
        <f t="shared" si="8"/>
        <v>0.73243163775360198</v>
      </c>
    </row>
    <row r="108" spans="1:7" x14ac:dyDescent="0.2">
      <c r="A108" s="4">
        <v>43160</v>
      </c>
      <c r="B108" s="2">
        <v>202.39</v>
      </c>
      <c r="C108" s="2">
        <v>69.680000000000007</v>
      </c>
      <c r="D108" s="2">
        <v>14.24</v>
      </c>
      <c r="E108" s="11">
        <f t="shared" si="6"/>
        <v>0.34428578487079409</v>
      </c>
      <c r="F108" s="11">
        <f t="shared" si="7"/>
        <v>7.0359207470724841E-2</v>
      </c>
      <c r="G108" s="12">
        <f t="shared" si="8"/>
        <v>0.20436280137772672</v>
      </c>
    </row>
    <row r="109" spans="1:7" x14ac:dyDescent="0.2">
      <c r="A109" s="4">
        <v>43525</v>
      </c>
      <c r="B109" s="2">
        <v>94.7</v>
      </c>
      <c r="C109" s="2">
        <v>70.75</v>
      </c>
      <c r="D109" s="2">
        <v>5.61</v>
      </c>
      <c r="E109" s="11">
        <f t="shared" si="6"/>
        <v>0.74709609292502632</v>
      </c>
      <c r="F109" s="11">
        <f t="shared" si="7"/>
        <v>5.9239704329461462E-2</v>
      </c>
      <c r="G109" s="12">
        <f t="shared" si="8"/>
        <v>7.9293286219081272E-2</v>
      </c>
    </row>
    <row r="110" spans="1:7" x14ac:dyDescent="0.2">
      <c r="A110" s="4">
        <v>43891</v>
      </c>
      <c r="B110" s="2">
        <v>90.16</v>
      </c>
      <c r="C110" s="2">
        <v>80.38</v>
      </c>
      <c r="D110" s="2">
        <v>4.8499999999999996</v>
      </c>
      <c r="E110" s="11">
        <f t="shared" si="6"/>
        <v>0.89152617568766634</v>
      </c>
      <c r="F110" s="11">
        <f t="shared" si="7"/>
        <v>5.3793256433007981E-2</v>
      </c>
      <c r="G110" s="12">
        <f t="shared" si="8"/>
        <v>6.0338392634983827E-2</v>
      </c>
    </row>
    <row r="111" spans="1:7" ht="16" thickBot="1" x14ac:dyDescent="0.25">
      <c r="A111" s="8">
        <v>44256</v>
      </c>
      <c r="B111" s="5">
        <v>148.22999999999999</v>
      </c>
      <c r="C111" s="5">
        <v>101.26</v>
      </c>
      <c r="D111" s="5">
        <v>38.590000000000003</v>
      </c>
      <c r="E111" s="13">
        <f t="shared" si="6"/>
        <v>0.68312757201646102</v>
      </c>
      <c r="F111" s="13">
        <f t="shared" si="7"/>
        <v>0.26033866288875401</v>
      </c>
      <c r="G111" s="14">
        <f t="shared" si="8"/>
        <v>0.38109816314438083</v>
      </c>
    </row>
    <row r="113" spans="8:10" x14ac:dyDescent="0.2">
      <c r="H113" s="48" t="s">
        <v>31</v>
      </c>
      <c r="I113" s="48"/>
      <c r="J113" s="21" t="s">
        <v>34</v>
      </c>
    </row>
    <row r="129" spans="1:7" ht="19" x14ac:dyDescent="0.25">
      <c r="A129" s="49" t="s">
        <v>25</v>
      </c>
      <c r="B129" s="49"/>
      <c r="C129" s="49"/>
    </row>
    <row r="130" spans="1:7" ht="16" thickBot="1" x14ac:dyDescent="0.25"/>
    <row r="131" spans="1:7" ht="49" thickBot="1" x14ac:dyDescent="0.25">
      <c r="A131" s="15" t="s">
        <v>1</v>
      </c>
      <c r="B131" s="16" t="s">
        <v>26</v>
      </c>
      <c r="C131" s="16" t="s">
        <v>27</v>
      </c>
      <c r="D131" s="16" t="s">
        <v>30</v>
      </c>
      <c r="E131" s="17" t="s">
        <v>28</v>
      </c>
      <c r="F131" s="17" t="s">
        <v>29</v>
      </c>
      <c r="G131" s="20" t="s">
        <v>35</v>
      </c>
    </row>
    <row r="132" spans="1:7" x14ac:dyDescent="0.2">
      <c r="A132" s="6">
        <v>40969</v>
      </c>
      <c r="B132" s="7">
        <v>5.52</v>
      </c>
      <c r="C132" s="25">
        <v>56.17977528089888</v>
      </c>
      <c r="D132" s="7">
        <v>2</v>
      </c>
      <c r="E132" s="9">
        <f>C132/B132</f>
        <v>10.177495521901973</v>
      </c>
      <c r="F132" s="9">
        <f>D132/B132</f>
        <v>0.3623188405797102</v>
      </c>
      <c r="G132" s="24">
        <f>D132/C132</f>
        <v>3.56E-2</v>
      </c>
    </row>
    <row r="133" spans="1:7" x14ac:dyDescent="0.2">
      <c r="A133" s="4">
        <v>41334</v>
      </c>
      <c r="B133" s="2">
        <v>7.39</v>
      </c>
      <c r="C133" s="26">
        <v>48.054919908466822</v>
      </c>
      <c r="D133" s="2">
        <v>2.1</v>
      </c>
      <c r="E133" s="11">
        <f t="shared" ref="E133:E141" si="9">C133/B133</f>
        <v>6.5026955221200033</v>
      </c>
      <c r="F133" s="11">
        <f t="shared" ref="F133:F141" si="10">D133/B133</f>
        <v>0.28416779431664413</v>
      </c>
      <c r="G133" s="22">
        <v>4.3700000000000003E-2</v>
      </c>
    </row>
    <row r="134" spans="1:7" x14ac:dyDescent="0.2">
      <c r="A134" s="4">
        <v>41699</v>
      </c>
      <c r="B134" s="2">
        <v>-10.57</v>
      </c>
      <c r="C134" s="26">
        <v>41.32231404958678</v>
      </c>
      <c r="D134" s="2">
        <v>1</v>
      </c>
      <c r="E134" s="11">
        <f t="shared" si="9"/>
        <v>-3.9093958419665826</v>
      </c>
      <c r="F134" s="11">
        <f t="shared" si="10"/>
        <v>-9.46073793755913E-2</v>
      </c>
      <c r="G134" s="22">
        <v>2.4199999999999999E-2</v>
      </c>
    </row>
    <row r="135" spans="1:7" x14ac:dyDescent="0.2">
      <c r="A135" s="4">
        <v>42064</v>
      </c>
      <c r="B135" s="2">
        <v>1.76</v>
      </c>
      <c r="C135" s="26">
        <v>55.865921787709496</v>
      </c>
      <c r="D135" s="2">
        <v>1</v>
      </c>
      <c r="E135" s="11">
        <f t="shared" si="9"/>
        <v>31.74200101574403</v>
      </c>
      <c r="F135" s="11">
        <f t="shared" si="10"/>
        <v>0.56818181818181823</v>
      </c>
      <c r="G135" s="22">
        <v>1.7899999999999999E-2</v>
      </c>
    </row>
    <row r="136" spans="1:7" x14ac:dyDescent="0.2">
      <c r="A136" s="4">
        <v>42430</v>
      </c>
      <c r="B136" s="2">
        <v>1.98</v>
      </c>
      <c r="C136" s="26">
        <v>62.5</v>
      </c>
      <c r="D136" s="2">
        <v>1</v>
      </c>
      <c r="E136" s="11">
        <f t="shared" si="9"/>
        <v>31.565656565656568</v>
      </c>
      <c r="F136" s="11">
        <f t="shared" si="10"/>
        <v>0.50505050505050508</v>
      </c>
      <c r="G136" s="22">
        <v>1.6E-2</v>
      </c>
    </row>
    <row r="137" spans="1:7" x14ac:dyDescent="0.2">
      <c r="A137" s="4">
        <v>42795</v>
      </c>
      <c r="B137" s="2">
        <v>2.08</v>
      </c>
      <c r="C137" s="26">
        <v>67.567567567567565</v>
      </c>
      <c r="D137" s="2">
        <v>1</v>
      </c>
      <c r="E137" s="11">
        <f t="shared" si="9"/>
        <v>32.484407484407484</v>
      </c>
      <c r="F137" s="11">
        <f t="shared" si="10"/>
        <v>0.48076923076923073</v>
      </c>
      <c r="G137" s="22">
        <v>1.4800000000000001E-2</v>
      </c>
    </row>
    <row r="138" spans="1:7" x14ac:dyDescent="0.2">
      <c r="A138" s="4">
        <v>43160</v>
      </c>
      <c r="B138" s="2">
        <v>2.19</v>
      </c>
      <c r="C138" s="26">
        <v>83.333333333333329</v>
      </c>
      <c r="D138" s="2">
        <v>1</v>
      </c>
      <c r="E138" s="11">
        <f t="shared" si="9"/>
        <v>38.051750380517504</v>
      </c>
      <c r="F138" s="11">
        <f t="shared" si="10"/>
        <v>0.45662100456621008</v>
      </c>
      <c r="G138" s="22">
        <v>1.2E-2</v>
      </c>
    </row>
    <row r="139" spans="1:7" x14ac:dyDescent="0.2">
      <c r="A139" s="4">
        <v>43525</v>
      </c>
      <c r="B139" s="2">
        <v>1.99</v>
      </c>
      <c r="C139" s="26">
        <v>68.02721088435375</v>
      </c>
      <c r="D139" s="2">
        <v>1</v>
      </c>
      <c r="E139" s="11">
        <f t="shared" si="9"/>
        <v>34.184528082589821</v>
      </c>
      <c r="F139" s="11">
        <f t="shared" si="10"/>
        <v>0.50251256281407031</v>
      </c>
      <c r="G139" s="22">
        <v>1.47E-2</v>
      </c>
    </row>
    <row r="140" spans="1:7" x14ac:dyDescent="0.2">
      <c r="A140" s="4">
        <v>43891</v>
      </c>
      <c r="B140" s="2">
        <v>7.92</v>
      </c>
      <c r="C140" s="26">
        <v>272.72727272727275</v>
      </c>
      <c r="D140" s="2">
        <v>1.5</v>
      </c>
      <c r="E140" s="11">
        <f t="shared" si="9"/>
        <v>34.435261707988985</v>
      </c>
      <c r="F140" s="11">
        <f t="shared" si="10"/>
        <v>0.18939393939393939</v>
      </c>
      <c r="G140" s="22">
        <v>5.4999999999999997E-3</v>
      </c>
    </row>
    <row r="141" spans="1:7" ht="16" thickBot="1" x14ac:dyDescent="0.25">
      <c r="A141" s="8">
        <v>44256</v>
      </c>
      <c r="B141" s="5">
        <v>32.72</v>
      </c>
      <c r="C141" s="27">
        <v>1250</v>
      </c>
      <c r="D141" s="5">
        <v>2</v>
      </c>
      <c r="E141" s="13">
        <f t="shared" si="9"/>
        <v>38.202933985330077</v>
      </c>
      <c r="F141" s="13">
        <f t="shared" si="10"/>
        <v>6.1124694376528121E-2</v>
      </c>
      <c r="G141" s="23">
        <v>1.6000000000000001E-3</v>
      </c>
    </row>
    <row r="145" spans="7:9" x14ac:dyDescent="0.2">
      <c r="G145" s="48" t="s">
        <v>31</v>
      </c>
      <c r="H145" s="48"/>
      <c r="I145" s="21" t="s">
        <v>44</v>
      </c>
    </row>
    <row r="146" spans="7:9" x14ac:dyDescent="0.2">
      <c r="I146" s="21" t="s">
        <v>45</v>
      </c>
    </row>
    <row r="170" spans="1:9" ht="19" x14ac:dyDescent="0.25">
      <c r="A170" s="50" t="s">
        <v>37</v>
      </c>
      <c r="B170" s="51"/>
      <c r="C170" s="51"/>
    </row>
    <row r="172" spans="1:9" ht="16" thickBot="1" x14ac:dyDescent="0.25"/>
    <row r="173" spans="1:9" ht="33" thickBot="1" x14ac:dyDescent="0.25">
      <c r="A173" s="15" t="s">
        <v>1</v>
      </c>
      <c r="B173" s="16" t="s">
        <v>9</v>
      </c>
      <c r="C173" s="16" t="s">
        <v>12</v>
      </c>
      <c r="D173" s="16" t="s">
        <v>17</v>
      </c>
      <c r="E173" s="16" t="s">
        <v>20</v>
      </c>
      <c r="F173" s="17" t="s">
        <v>15</v>
      </c>
      <c r="G173" s="17" t="s">
        <v>38</v>
      </c>
      <c r="H173" s="17" t="s">
        <v>39</v>
      </c>
      <c r="I173" s="20" t="s">
        <v>36</v>
      </c>
    </row>
    <row r="174" spans="1:9" x14ac:dyDescent="0.2">
      <c r="A174" s="6">
        <v>40969</v>
      </c>
      <c r="B174" s="7">
        <v>72.319999999999993</v>
      </c>
      <c r="C174" s="39">
        <v>8.81</v>
      </c>
      <c r="D174" s="7">
        <v>179.48</v>
      </c>
      <c r="E174" s="7">
        <v>84.58</v>
      </c>
      <c r="F174" s="9">
        <f>C174/B174</f>
        <v>0.12181969026548674</v>
      </c>
      <c r="G174" s="30">
        <f>B174/D174</f>
        <v>0.40294183195899264</v>
      </c>
      <c r="H174" s="9">
        <f>D174/E174</f>
        <v>2.1220146606762826</v>
      </c>
      <c r="I174" s="28">
        <f>F174*G174*H174</f>
        <v>0.10416174036415228</v>
      </c>
    </row>
    <row r="175" spans="1:9" x14ac:dyDescent="0.2">
      <c r="A175" s="4">
        <v>41334</v>
      </c>
      <c r="B175" s="2">
        <v>137.87</v>
      </c>
      <c r="C175" s="40">
        <v>11.69</v>
      </c>
      <c r="D175" s="2">
        <v>215.55</v>
      </c>
      <c r="E175" s="2">
        <v>87.86</v>
      </c>
      <c r="F175" s="11">
        <f t="shared" ref="F175:F183" si="11">C175/B175</f>
        <v>8.4790019583665763E-2</v>
      </c>
      <c r="G175" s="31">
        <f t="shared" ref="G175:G183" si="12">B175/D175</f>
        <v>0.63961957782417067</v>
      </c>
      <c r="H175" s="11">
        <f t="shared" ref="H175:H183" si="13">D175/E175</f>
        <v>2.4533348508991577</v>
      </c>
      <c r="I175" s="28">
        <f t="shared" ref="I175:I183" si="14">F175*G175*H175</f>
        <v>0.13305258365581604</v>
      </c>
    </row>
    <row r="176" spans="1:9" x14ac:dyDescent="0.2">
      <c r="A176" s="4">
        <v>41699</v>
      </c>
      <c r="B176" s="2">
        <v>103.67</v>
      </c>
      <c r="C176" s="40">
        <v>-16.239999999999998</v>
      </c>
      <c r="D176" s="2">
        <v>240.35</v>
      </c>
      <c r="E176" s="2">
        <v>69.819999999999993</v>
      </c>
      <c r="F176" s="11">
        <f t="shared" si="11"/>
        <v>-0.15665091154625252</v>
      </c>
      <c r="G176" s="31">
        <f t="shared" si="12"/>
        <v>0.43132931142084463</v>
      </c>
      <c r="H176" s="11">
        <f t="shared" si="13"/>
        <v>3.442423374391292</v>
      </c>
      <c r="I176" s="28">
        <f t="shared" si="14"/>
        <v>-0.23259810942423376</v>
      </c>
    </row>
    <row r="177" spans="1:12" x14ac:dyDescent="0.2">
      <c r="A177" s="4">
        <v>42064</v>
      </c>
      <c r="B177" s="2">
        <v>102.35</v>
      </c>
      <c r="C177" s="40">
        <v>2.7</v>
      </c>
      <c r="D177" s="2">
        <v>180.24</v>
      </c>
      <c r="E177" s="2">
        <v>70.25</v>
      </c>
      <c r="F177" s="11">
        <f t="shared" si="11"/>
        <v>2.638006839276991E-2</v>
      </c>
      <c r="G177" s="31">
        <f t="shared" si="12"/>
        <v>0.56785397248113623</v>
      </c>
      <c r="H177" s="11">
        <f t="shared" si="13"/>
        <v>2.5656939501779359</v>
      </c>
      <c r="I177" s="28">
        <f t="shared" si="14"/>
        <v>3.8434163701067614E-2</v>
      </c>
    </row>
    <row r="178" spans="1:12" x14ac:dyDescent="0.2">
      <c r="A178" s="4">
        <v>42430</v>
      </c>
      <c r="B178" s="2">
        <v>68.44</v>
      </c>
      <c r="C178" s="40">
        <v>3.03</v>
      </c>
      <c r="D178" s="2">
        <v>173.77</v>
      </c>
      <c r="E178" s="2">
        <v>69.64</v>
      </c>
      <c r="F178" s="11">
        <f t="shared" si="11"/>
        <v>4.4272355347749849E-2</v>
      </c>
      <c r="G178" s="31">
        <f t="shared" si="12"/>
        <v>0.39385394486965525</v>
      </c>
      <c r="H178" s="11">
        <f t="shared" si="13"/>
        <v>2.495261344055141</v>
      </c>
      <c r="I178" s="28">
        <f t="shared" si="14"/>
        <v>4.350947731188972E-2</v>
      </c>
    </row>
    <row r="179" spans="1:12" x14ac:dyDescent="0.2">
      <c r="A179" s="4">
        <v>42795</v>
      </c>
      <c r="B179" s="2">
        <v>47.02</v>
      </c>
      <c r="C179" s="40">
        <v>2.98</v>
      </c>
      <c r="D179" s="2">
        <v>135.4</v>
      </c>
      <c r="E179" s="2">
        <v>68.02</v>
      </c>
      <c r="F179" s="11">
        <f t="shared" si="11"/>
        <v>6.3377286261165455E-2</v>
      </c>
      <c r="G179" s="31">
        <f t="shared" si="12"/>
        <v>0.34726735598227476</v>
      </c>
      <c r="H179" s="11">
        <f t="shared" si="13"/>
        <v>1.9905910026462807</v>
      </c>
      <c r="I179" s="28">
        <f t="shared" si="14"/>
        <v>4.3810643928256399E-2</v>
      </c>
    </row>
    <row r="180" spans="1:12" x14ac:dyDescent="0.2">
      <c r="A180" s="4">
        <v>43160</v>
      </c>
      <c r="B180" s="2">
        <v>47.49</v>
      </c>
      <c r="C180" s="40">
        <v>3.13</v>
      </c>
      <c r="D180" s="2">
        <v>202.39</v>
      </c>
      <c r="E180" s="2">
        <v>69.680000000000007</v>
      </c>
      <c r="F180" s="11">
        <f t="shared" si="11"/>
        <v>6.590861233943987E-2</v>
      </c>
      <c r="G180" s="31">
        <f t="shared" si="12"/>
        <v>0.23464598053263502</v>
      </c>
      <c r="H180" s="11">
        <f t="shared" si="13"/>
        <v>2.9045637198622267</v>
      </c>
      <c r="I180" s="28">
        <f t="shared" si="14"/>
        <v>4.4919632606199751E-2</v>
      </c>
    </row>
    <row r="181" spans="1:12" x14ac:dyDescent="0.2">
      <c r="A181" s="4">
        <v>43525</v>
      </c>
      <c r="B181" s="2">
        <v>203.24</v>
      </c>
      <c r="C181" s="40">
        <v>2.85</v>
      </c>
      <c r="D181" s="2">
        <v>94.7</v>
      </c>
      <c r="E181" s="2">
        <v>70.75</v>
      </c>
      <c r="F181" s="11">
        <f t="shared" si="11"/>
        <v>1.4022830151544971E-2</v>
      </c>
      <c r="G181" s="31">
        <f t="shared" si="12"/>
        <v>2.1461457233368533</v>
      </c>
      <c r="H181" s="11">
        <f t="shared" si="13"/>
        <v>1.3385159010600707</v>
      </c>
      <c r="I181" s="28">
        <f t="shared" si="14"/>
        <v>4.0282685512367494E-2</v>
      </c>
    </row>
    <row r="182" spans="1:12" x14ac:dyDescent="0.2">
      <c r="A182" s="4">
        <v>43891</v>
      </c>
      <c r="B182" s="2">
        <v>90.99</v>
      </c>
      <c r="C182" s="40">
        <v>11.34</v>
      </c>
      <c r="D182" s="2">
        <v>90.16</v>
      </c>
      <c r="E182" s="2">
        <v>80.38</v>
      </c>
      <c r="F182" s="11">
        <f t="shared" si="11"/>
        <v>0.12462908011869436</v>
      </c>
      <c r="G182" s="31">
        <f t="shared" si="12"/>
        <v>1.0092058562555457</v>
      </c>
      <c r="H182" s="11">
        <f t="shared" si="13"/>
        <v>1.1216720577258024</v>
      </c>
      <c r="I182" s="28">
        <f t="shared" si="14"/>
        <v>0.14107987061458074</v>
      </c>
    </row>
    <row r="183" spans="1:12" ht="16" thickBot="1" x14ac:dyDescent="0.25">
      <c r="A183" s="8">
        <v>44256</v>
      </c>
      <c r="B183" s="5">
        <v>90.53</v>
      </c>
      <c r="C183" s="41">
        <v>43.47</v>
      </c>
      <c r="D183" s="5">
        <v>148.22999999999999</v>
      </c>
      <c r="E183" s="5">
        <v>101.26</v>
      </c>
      <c r="F183" s="13">
        <f t="shared" si="11"/>
        <v>0.48017231856843035</v>
      </c>
      <c r="G183" s="32">
        <f t="shared" si="12"/>
        <v>0.61074006611347231</v>
      </c>
      <c r="H183" s="13">
        <f t="shared" si="13"/>
        <v>1.4638554216867468</v>
      </c>
      <c r="I183" s="29">
        <f t="shared" si="14"/>
        <v>0.42929093422871811</v>
      </c>
    </row>
    <row r="191" spans="1:12" x14ac:dyDescent="0.2">
      <c r="J191" s="48" t="s">
        <v>31</v>
      </c>
      <c r="K191" s="48"/>
      <c r="L191" t="s">
        <v>40</v>
      </c>
    </row>
  </sheetData>
  <mergeCells count="11">
    <mergeCell ref="M68:N68"/>
    <mergeCell ref="N6:O6"/>
    <mergeCell ref="H113:I113"/>
    <mergeCell ref="G145:H145"/>
    <mergeCell ref="D1:K1"/>
    <mergeCell ref="J191:K191"/>
    <mergeCell ref="A4:C4"/>
    <mergeCell ref="A37:C37"/>
    <mergeCell ref="A98:C98"/>
    <mergeCell ref="A129:C129"/>
    <mergeCell ref="A170:C170"/>
  </mergeCells>
  <hyperlinks>
    <hyperlink ref="M69" r:id="rId1" xr:uid="{00000000-0004-0000-0000-000000000000}"/>
    <hyperlink ref="J113" r:id="rId2" xr:uid="{00000000-0004-0000-0000-000001000000}"/>
    <hyperlink ref="I145" r:id="rId3" location="TI25" xr:uid="{00000000-0004-0000-0000-000002000000}"/>
    <hyperlink ref="N7" r:id="rId4" xr:uid="{00000000-0004-0000-0000-000003000000}"/>
    <hyperlink ref="I56" r:id="rId5" display="https://www.business-standard.com/company/tips-industries-8022/financials-ratios" xr:uid="{00000000-0004-0000-0000-000004000000}"/>
    <hyperlink ref="I146" r:id="rId6" display="https://in.investing.com/equities/tips-industries-ltd-ratios" xr:uid="{00000000-0004-0000-0000-000005000000}"/>
  </hyperlinks>
  <pageMargins left="0.7" right="0.7" top="0.75" bottom="0.75" header="0.3" footer="0.3"/>
  <pageSetup orientation="portrait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4CAB8-D60F-934D-8ADC-71DA11635C79}">
  <dimension ref="B1:O82"/>
  <sheetViews>
    <sheetView zoomScale="114" zoomScaleNormal="130" workbookViewId="0">
      <selection activeCell="E5" sqref="E5"/>
    </sheetView>
  </sheetViews>
  <sheetFormatPr baseColWidth="10" defaultColWidth="8.83203125" defaultRowHeight="15" x14ac:dyDescent="0.2"/>
  <cols>
    <col min="2" max="2" width="12.5" customWidth="1"/>
    <col min="3" max="3" width="17" customWidth="1"/>
    <col min="4" max="4" width="15.83203125" customWidth="1"/>
    <col min="5" max="5" width="17.33203125" customWidth="1"/>
    <col min="6" max="6" width="16.1640625" customWidth="1"/>
    <col min="7" max="7" width="17.1640625" customWidth="1"/>
    <col min="8" max="8" width="15.6640625" customWidth="1"/>
    <col min="9" max="9" width="16.1640625" customWidth="1"/>
    <col min="10" max="10" width="15.6640625" customWidth="1"/>
    <col min="11" max="11" width="12.6640625" customWidth="1"/>
    <col min="12" max="12" width="11.6640625" customWidth="1"/>
    <col min="13" max="13" width="14.1640625" customWidth="1"/>
    <col min="14" max="14" width="11.33203125" customWidth="1"/>
  </cols>
  <sheetData>
    <row r="1" spans="2:8" ht="25" thickBot="1" x14ac:dyDescent="0.35">
      <c r="B1" s="127" t="s">
        <v>91</v>
      </c>
      <c r="C1" s="126" t="s">
        <v>90</v>
      </c>
    </row>
    <row r="2" spans="2:8" ht="25" thickBot="1" x14ac:dyDescent="0.35">
      <c r="B2" s="125" t="s">
        <v>89</v>
      </c>
      <c r="C2" s="124">
        <v>97</v>
      </c>
      <c r="E2" s="123" t="s">
        <v>88</v>
      </c>
      <c r="F2" s="122" t="s">
        <v>87</v>
      </c>
    </row>
    <row r="4" spans="2:8" ht="21" x14ac:dyDescent="0.25">
      <c r="B4" s="121"/>
    </row>
    <row r="6" spans="2:8" ht="21" x14ac:dyDescent="0.25">
      <c r="B6" s="69">
        <v>1</v>
      </c>
      <c r="C6" s="68" t="s">
        <v>86</v>
      </c>
    </row>
    <row r="7" spans="2:8" ht="16" thickBot="1" x14ac:dyDescent="0.25"/>
    <row r="8" spans="2:8" ht="40" x14ac:dyDescent="0.2">
      <c r="C8" s="120" t="s">
        <v>62</v>
      </c>
      <c r="D8" s="66" t="s">
        <v>2</v>
      </c>
      <c r="E8" s="66" t="s">
        <v>4</v>
      </c>
      <c r="F8" s="119" t="s">
        <v>85</v>
      </c>
      <c r="G8" s="118" t="s">
        <v>84</v>
      </c>
      <c r="H8" s="117" t="s">
        <v>5</v>
      </c>
    </row>
    <row r="9" spans="2:8" x14ac:dyDescent="0.2">
      <c r="C9" s="63" t="s">
        <v>55</v>
      </c>
      <c r="D9" s="61">
        <v>1648990554</v>
      </c>
      <c r="E9" s="61">
        <v>2654957903</v>
      </c>
      <c r="F9" s="61">
        <v>107452212</v>
      </c>
      <c r="G9" s="116">
        <f>($D9-$F9)/($E9)</f>
        <v>0.58062628422775409</v>
      </c>
      <c r="H9" s="115">
        <f>$D9/$E9</f>
        <v>0.62109856888378689</v>
      </c>
    </row>
    <row r="10" spans="2:8" x14ac:dyDescent="0.2">
      <c r="C10" s="63" t="s">
        <v>54</v>
      </c>
      <c r="D10" s="61">
        <v>1376500000</v>
      </c>
      <c r="E10" s="61">
        <v>3866900000</v>
      </c>
      <c r="F10" s="61">
        <v>106300000</v>
      </c>
      <c r="G10" s="116">
        <f>($D10-$F10)/($E10)</f>
        <v>0.32848017792029793</v>
      </c>
      <c r="H10" s="115">
        <f>$D10/$E10</f>
        <v>0.35596989836820192</v>
      </c>
    </row>
    <row r="11" spans="2:8" x14ac:dyDescent="0.2">
      <c r="C11" s="63" t="s">
        <v>53</v>
      </c>
      <c r="D11" s="61">
        <v>1568800000</v>
      </c>
      <c r="E11" s="61">
        <v>3340900000</v>
      </c>
      <c r="F11" s="61">
        <v>126000000</v>
      </c>
      <c r="G11" s="116">
        <f>($D11-$F11)/($E11)</f>
        <v>0.4318596785297375</v>
      </c>
      <c r="H11" s="115">
        <f>$D11/$E11</f>
        <v>0.46957406686820918</v>
      </c>
    </row>
    <row r="12" spans="2:8" x14ac:dyDescent="0.2">
      <c r="C12" s="63" t="s">
        <v>52</v>
      </c>
      <c r="D12" s="61">
        <v>4559500000</v>
      </c>
      <c r="E12" s="61">
        <v>3973600000</v>
      </c>
      <c r="F12" s="61">
        <v>204600000</v>
      </c>
      <c r="G12" s="116">
        <f>($D12-$F12)/($E12)</f>
        <v>1.0959583249446345</v>
      </c>
      <c r="H12" s="115">
        <f>$D12/$E12</f>
        <v>1.1474481578417557</v>
      </c>
    </row>
    <row r="13" spans="2:8" x14ac:dyDescent="0.2">
      <c r="C13" s="63" t="s">
        <v>51</v>
      </c>
      <c r="D13" s="61">
        <v>2803900000</v>
      </c>
      <c r="E13" s="61">
        <v>6071300000</v>
      </c>
      <c r="F13" s="61">
        <v>190400000</v>
      </c>
      <c r="G13" s="116">
        <f>($D13-$F13)/($E13)</f>
        <v>0.43046793932106797</v>
      </c>
      <c r="H13" s="115">
        <f>$D13/$E13</f>
        <v>0.46182860342924908</v>
      </c>
    </row>
    <row r="14" spans="2:8" x14ac:dyDescent="0.2">
      <c r="C14" s="63" t="s">
        <v>50</v>
      </c>
      <c r="D14" s="61">
        <v>2977500000</v>
      </c>
      <c r="E14" s="61">
        <v>7005100000</v>
      </c>
      <c r="F14" s="61">
        <v>198000000</v>
      </c>
      <c r="G14" s="116">
        <f>($D14-$F14)/($E14)</f>
        <v>0.39678234429201581</v>
      </c>
      <c r="H14" s="115">
        <f>$D14/$E14</f>
        <v>0.42504746541805255</v>
      </c>
    </row>
    <row r="15" spans="2:8" x14ac:dyDescent="0.2">
      <c r="C15" s="63" t="s">
        <v>49</v>
      </c>
      <c r="D15" s="61">
        <v>3933600000</v>
      </c>
      <c r="E15" s="61">
        <v>10532300000</v>
      </c>
      <c r="F15" s="61">
        <v>303400000</v>
      </c>
      <c r="G15" s="116">
        <f>($D15-$F15)/($E15)</f>
        <v>0.34467305336915965</v>
      </c>
      <c r="H15" s="115">
        <f>$D15/$E15</f>
        <v>0.37347967680373706</v>
      </c>
    </row>
    <row r="16" spans="2:8" x14ac:dyDescent="0.2">
      <c r="C16" s="63" t="s">
        <v>48</v>
      </c>
      <c r="D16" s="61">
        <v>15420000000</v>
      </c>
      <c r="E16" s="61">
        <v>8810000000</v>
      </c>
      <c r="F16" s="61">
        <v>310000000</v>
      </c>
      <c r="G16" s="116">
        <f>($D16-$F16)/($E16)</f>
        <v>1.7150964812712826</v>
      </c>
      <c r="H16" s="115">
        <f>$D16/$E16</f>
        <v>1.7502837684449488</v>
      </c>
    </row>
    <row r="17" spans="2:15" x14ac:dyDescent="0.2">
      <c r="C17" s="63" t="s">
        <v>47</v>
      </c>
      <c r="D17" s="61">
        <v>20270000000</v>
      </c>
      <c r="E17" s="61">
        <v>6650000000</v>
      </c>
      <c r="F17" s="61">
        <v>250000000</v>
      </c>
      <c r="G17" s="116">
        <f>($D17-$F17)/($E17)</f>
        <v>3.0105263157894737</v>
      </c>
      <c r="H17" s="115">
        <f>$D17/$E17</f>
        <v>3.0481203007518798</v>
      </c>
    </row>
    <row r="18" spans="2:15" ht="16" thickBot="1" x14ac:dyDescent="0.25">
      <c r="C18" s="57" t="s">
        <v>46</v>
      </c>
      <c r="D18" s="56">
        <v>19190000000</v>
      </c>
      <c r="E18" s="56">
        <v>10470000000</v>
      </c>
      <c r="F18" s="56">
        <v>340000000</v>
      </c>
      <c r="G18" s="114">
        <f>($D18-$F18)/($E18)</f>
        <v>1.8003820439350526</v>
      </c>
      <c r="H18" s="113">
        <f>$D18/$E18</f>
        <v>1.8328557784145176</v>
      </c>
    </row>
    <row r="22" spans="2:15" ht="21" x14ac:dyDescent="0.25">
      <c r="B22" s="69">
        <v>2</v>
      </c>
      <c r="C22" s="68" t="s">
        <v>83</v>
      </c>
    </row>
    <row r="23" spans="2:15" ht="16" thickBot="1" x14ac:dyDescent="0.25"/>
    <row r="24" spans="2:15" ht="60" x14ac:dyDescent="0.2">
      <c r="C24" s="67" t="s">
        <v>62</v>
      </c>
      <c r="D24" s="66" t="s">
        <v>9</v>
      </c>
      <c r="E24" s="66" t="s">
        <v>10</v>
      </c>
      <c r="F24" s="66" t="s">
        <v>77</v>
      </c>
      <c r="G24" s="66" t="s">
        <v>82</v>
      </c>
      <c r="H24" s="66" t="s">
        <v>81</v>
      </c>
      <c r="I24" s="66" t="s">
        <v>59</v>
      </c>
      <c r="J24" s="66" t="s">
        <v>58</v>
      </c>
      <c r="K24" s="112" t="s">
        <v>13</v>
      </c>
      <c r="L24" s="111" t="s">
        <v>14</v>
      </c>
      <c r="M24" s="110" t="s">
        <v>15</v>
      </c>
      <c r="N24" s="109" t="s">
        <v>80</v>
      </c>
      <c r="O24" s="65" t="s">
        <v>36</v>
      </c>
    </row>
    <row r="25" spans="2:15" x14ac:dyDescent="0.2">
      <c r="C25" s="63" t="s">
        <v>55</v>
      </c>
      <c r="D25" s="61">
        <v>8053236122</v>
      </c>
      <c r="E25" s="62">
        <f>'Shagun-2'!F14</f>
        <v>4704320271</v>
      </c>
      <c r="F25" s="62">
        <v>686942889</v>
      </c>
      <c r="G25" s="61">
        <v>443087053</v>
      </c>
      <c r="H25" s="61">
        <v>396169950</v>
      </c>
      <c r="I25" s="61">
        <v>6031252967</v>
      </c>
      <c r="J25" s="61">
        <v>5931444765</v>
      </c>
      <c r="K25" s="106">
        <f>$E25/$D25</f>
        <v>0.58415278029022877</v>
      </c>
      <c r="L25" s="105">
        <f>$F25/$D25</f>
        <v>8.5300229447314344E-2</v>
      </c>
      <c r="M25" s="104">
        <f>$G25/$D25</f>
        <v>5.501975184728105E-2</v>
      </c>
      <c r="N25" s="103">
        <f>$F25/($H25+$I25+$J25)</f>
        <v>5.5582995681756016E-2</v>
      </c>
      <c r="O25" s="102">
        <f>$G25/($H25+$I25)</f>
        <v>6.8936968785432109E-2</v>
      </c>
    </row>
    <row r="26" spans="2:15" x14ac:dyDescent="0.2">
      <c r="C26" s="63" t="s">
        <v>54</v>
      </c>
      <c r="D26" s="61">
        <v>13481100000</v>
      </c>
      <c r="E26" s="62">
        <f>'Shagun-2'!F15</f>
        <v>7968200000</v>
      </c>
      <c r="F26" s="62">
        <v>1318200000</v>
      </c>
      <c r="G26" s="62">
        <v>19200000</v>
      </c>
      <c r="H26" s="61">
        <v>411100000</v>
      </c>
      <c r="I26" s="61">
        <v>3581900000</v>
      </c>
      <c r="J26" s="61">
        <v>4891400000</v>
      </c>
      <c r="K26" s="106">
        <f>$E26/$D26</f>
        <v>0.59106452737536253</v>
      </c>
      <c r="L26" s="105">
        <f>$F26/$D26</f>
        <v>9.7781338318089772E-2</v>
      </c>
      <c r="M26" s="104">
        <f>$G26/$D26</f>
        <v>1.424216124796938E-3</v>
      </c>
      <c r="N26" s="103">
        <f>$F26/($H26+$I26+$J26)</f>
        <v>0.14837242807617848</v>
      </c>
      <c r="O26" s="102">
        <f>$G26/($H26+$I26)</f>
        <v>4.8084147257700981E-3</v>
      </c>
    </row>
    <row r="27" spans="2:15" x14ac:dyDescent="0.2">
      <c r="C27" s="63" t="s">
        <v>53</v>
      </c>
      <c r="D27" s="61">
        <v>14771200000</v>
      </c>
      <c r="E27" s="62">
        <f>'Shagun-2'!F16</f>
        <v>8845200000</v>
      </c>
      <c r="F27" s="62">
        <v>907000000</v>
      </c>
      <c r="G27" s="83">
        <v>8100000</v>
      </c>
      <c r="H27" s="61">
        <v>415300000</v>
      </c>
      <c r="I27" s="61">
        <v>3676600000</v>
      </c>
      <c r="J27" s="61">
        <v>6472300000</v>
      </c>
      <c r="K27" s="106">
        <f>$E27/$D27</f>
        <v>0.59881390814558055</v>
      </c>
      <c r="L27" s="105">
        <f>$F27/$D27</f>
        <v>6.1403271230502598E-2</v>
      </c>
      <c r="M27" s="104">
        <f>$G27/$D27</f>
        <v>5.4836438474870021E-4</v>
      </c>
      <c r="N27" s="103">
        <f>$F27/($H27+$I27+$J27)</f>
        <v>8.5856004240737582E-2</v>
      </c>
      <c r="O27" s="102">
        <f>$G27/($H27+$I27)</f>
        <v>1.9795205161416457E-3</v>
      </c>
    </row>
    <row r="28" spans="2:15" x14ac:dyDescent="0.2">
      <c r="C28" s="63" t="s">
        <v>52</v>
      </c>
      <c r="D28" s="61">
        <v>18495600000</v>
      </c>
      <c r="E28" s="62">
        <f>'Shagun-2'!F17</f>
        <v>10039300000</v>
      </c>
      <c r="F28" s="62">
        <v>2292500000</v>
      </c>
      <c r="G28" s="61">
        <v>986200000</v>
      </c>
      <c r="H28" s="61">
        <v>466900000</v>
      </c>
      <c r="I28" s="61">
        <v>8345300000</v>
      </c>
      <c r="J28" s="61">
        <v>5785400000</v>
      </c>
      <c r="K28" s="106">
        <f>$E28/$D28</f>
        <v>0.54279396180713246</v>
      </c>
      <c r="L28" s="105">
        <f>$F28/$D28</f>
        <v>0.12394839853803066</v>
      </c>
      <c r="M28" s="104">
        <f>$G28/$D28</f>
        <v>5.3320789809468201E-2</v>
      </c>
      <c r="N28" s="103">
        <f>$F28/($H28+$I28+$J28)</f>
        <v>0.15704636378582781</v>
      </c>
      <c r="O28" s="102">
        <f>$G28/($H28+$I28)</f>
        <v>0.11191302966342116</v>
      </c>
    </row>
    <row r="29" spans="2:15" x14ac:dyDescent="0.2">
      <c r="C29" s="63" t="s">
        <v>51</v>
      </c>
      <c r="D29" s="61">
        <v>21194300000</v>
      </c>
      <c r="E29" s="62">
        <f>'Shagun-2'!F18</f>
        <v>11552800000</v>
      </c>
      <c r="F29" s="62">
        <v>2374900000</v>
      </c>
      <c r="G29" s="61">
        <v>958400000</v>
      </c>
      <c r="H29" s="61">
        <v>467400000</v>
      </c>
      <c r="I29" s="61">
        <v>9182700000</v>
      </c>
      <c r="J29" s="61">
        <v>6130500000</v>
      </c>
      <c r="K29" s="106">
        <f>$E29/$D29</f>
        <v>0.5450899534308753</v>
      </c>
      <c r="L29" s="105">
        <f>$F29/$D29</f>
        <v>0.11205371255479067</v>
      </c>
      <c r="M29" s="104">
        <f>$G29/$D29</f>
        <v>4.5219705298122609E-2</v>
      </c>
      <c r="N29" s="103">
        <f>$F29/($H29+$I29+$J29)</f>
        <v>0.15049491147358149</v>
      </c>
      <c r="O29" s="102">
        <f>$G29/($H29+$I29)</f>
        <v>9.9315033004839334E-2</v>
      </c>
    </row>
    <row r="30" spans="2:15" x14ac:dyDescent="0.2">
      <c r="C30" s="63" t="s">
        <v>50</v>
      </c>
      <c r="D30" s="61">
        <v>23341100000</v>
      </c>
      <c r="E30" s="62">
        <f>'Shagun-2'!F19</f>
        <v>12296200000</v>
      </c>
      <c r="F30" s="62">
        <v>2781700000</v>
      </c>
      <c r="G30" s="61">
        <v>1240200000</v>
      </c>
      <c r="H30" s="61">
        <v>467400000</v>
      </c>
      <c r="I30" s="61">
        <v>10286200000</v>
      </c>
      <c r="J30" s="61">
        <v>5721600000</v>
      </c>
      <c r="K30" s="106">
        <f>$E30/$D30</f>
        <v>0.52680464930958693</v>
      </c>
      <c r="L30" s="105">
        <f>$F30/$D30</f>
        <v>0.11917604568764968</v>
      </c>
      <c r="M30" s="104">
        <f>$G30/$D30</f>
        <v>5.3133742625668882E-2</v>
      </c>
      <c r="N30" s="103">
        <f>$F30/($H30+$I30+$J30)</f>
        <v>0.16884165290861416</v>
      </c>
      <c r="O30" s="102">
        <f>$G30/($H30+$I30)</f>
        <v>0.11532882011605416</v>
      </c>
    </row>
    <row r="31" spans="2:15" x14ac:dyDescent="0.2">
      <c r="C31" s="63" t="s">
        <v>49</v>
      </c>
      <c r="D31" s="61">
        <v>30855600000</v>
      </c>
      <c r="E31" s="62">
        <f>'Shagun-2'!F20</f>
        <v>16163500000</v>
      </c>
      <c r="F31" s="62">
        <v>4270400000</v>
      </c>
      <c r="G31" s="62">
        <v>-1830000000</v>
      </c>
      <c r="H31" s="108">
        <v>467400000</v>
      </c>
      <c r="I31" s="61">
        <v>11927500000</v>
      </c>
      <c r="J31" s="61">
        <v>13596200000</v>
      </c>
      <c r="K31" s="106">
        <f>$E31/$D31</f>
        <v>0.52384332179571946</v>
      </c>
      <c r="L31" s="105">
        <f>$F31/$D31</f>
        <v>0.138399512568221</v>
      </c>
      <c r="M31" s="104">
        <f>$G31/$D31</f>
        <v>-5.9308520981604634E-2</v>
      </c>
      <c r="N31" s="103">
        <f>$F31/($H31+$I31+$J31)</f>
        <v>0.16430239582010764</v>
      </c>
      <c r="O31" s="102">
        <f>$G31/($H31+$I31)</f>
        <v>-0.14764136862741933</v>
      </c>
    </row>
    <row r="32" spans="2:15" x14ac:dyDescent="0.2">
      <c r="C32" s="63" t="s">
        <v>48</v>
      </c>
      <c r="D32" s="64">
        <v>34100400000</v>
      </c>
      <c r="E32" s="62">
        <f>'Shagun-2'!F21</f>
        <v>12864200000</v>
      </c>
      <c r="F32" s="62">
        <v>5720000000</v>
      </c>
      <c r="G32" s="107">
        <v>1900000000</v>
      </c>
      <c r="H32" s="61">
        <v>510000000</v>
      </c>
      <c r="I32" s="61">
        <v>14290000000</v>
      </c>
      <c r="J32" s="61">
        <v>50660000000</v>
      </c>
      <c r="K32" s="106">
        <f>$E32/$D32</f>
        <v>0.37724484170273664</v>
      </c>
      <c r="L32" s="105">
        <f>$F32/$D32</f>
        <v>0.16773996785961456</v>
      </c>
      <c r="M32" s="104">
        <f>$G32/$D32</f>
        <v>5.5717821491830008E-2</v>
      </c>
      <c r="N32" s="103">
        <f>$F32/($H32+$I32+$J32)</f>
        <v>8.7381607088298202E-2</v>
      </c>
      <c r="O32" s="102">
        <f>$G32/($H32+$I32)</f>
        <v>0.12837837837837837</v>
      </c>
    </row>
    <row r="33" spans="2:15" x14ac:dyDescent="0.2">
      <c r="C33" s="63" t="s">
        <v>47</v>
      </c>
      <c r="D33" s="61">
        <v>2800000000</v>
      </c>
      <c r="E33" s="62">
        <f>'Shagun-2'!F22</f>
        <v>-1080800000</v>
      </c>
      <c r="F33" s="62">
        <v>-4410000000</v>
      </c>
      <c r="G33" s="62">
        <v>-7480000000</v>
      </c>
      <c r="H33" s="62">
        <v>610000000</v>
      </c>
      <c r="I33" s="61">
        <v>17730000000</v>
      </c>
      <c r="J33" s="61">
        <v>50030000000</v>
      </c>
      <c r="K33" s="106">
        <f>$E33/$D33</f>
        <v>-0.38600000000000001</v>
      </c>
      <c r="L33" s="105">
        <f>$F33/$D33</f>
        <v>-1.575</v>
      </c>
      <c r="M33" s="104">
        <f>$G33/$D33</f>
        <v>-2.6714285714285713</v>
      </c>
      <c r="N33" s="103">
        <f>$F33/($H33+$I33+$J33)</f>
        <v>-6.4501974550241328E-2</v>
      </c>
      <c r="O33" s="102">
        <f>$G33/($H33+$I33)</f>
        <v>-0.40785169029443841</v>
      </c>
    </row>
    <row r="34" spans="2:15" ht="16" thickBot="1" x14ac:dyDescent="0.25">
      <c r="C34" s="57" t="s">
        <v>46</v>
      </c>
      <c r="D34" s="56">
        <v>13310000000</v>
      </c>
      <c r="E34" s="56">
        <f>'Shagun-2'!F23</f>
        <v>8777500000</v>
      </c>
      <c r="F34" s="56">
        <v>-1830000000</v>
      </c>
      <c r="G34" s="56">
        <v>-4880000000</v>
      </c>
      <c r="H34" s="56">
        <v>610000000</v>
      </c>
      <c r="I34" s="56">
        <v>13090000000</v>
      </c>
      <c r="J34" s="56">
        <v>49080000000</v>
      </c>
      <c r="K34" s="101">
        <f>$E34/$D34</f>
        <v>0.65946656649135993</v>
      </c>
      <c r="L34" s="100">
        <f>$F34/$D34</f>
        <v>-0.13749060856498874</v>
      </c>
      <c r="M34" s="99">
        <f>$G34/$D34</f>
        <v>-0.36664162283996993</v>
      </c>
      <c r="N34" s="98">
        <f>$F34/($H34+$I34+$J34)</f>
        <v>-2.9149410640331316E-2</v>
      </c>
      <c r="O34" s="97">
        <f>$G34/($H34+$I34)</f>
        <v>-0.35620437956204382</v>
      </c>
    </row>
    <row r="38" spans="2:15" ht="21" x14ac:dyDescent="0.25">
      <c r="B38" s="69">
        <v>3</v>
      </c>
      <c r="C38" s="68" t="s">
        <v>79</v>
      </c>
      <c r="K38" s="96"/>
    </row>
    <row r="39" spans="2:15" ht="16" thickBot="1" x14ac:dyDescent="0.25"/>
    <row r="40" spans="2:15" ht="40" x14ac:dyDescent="0.2">
      <c r="C40" s="67" t="s">
        <v>62</v>
      </c>
      <c r="D40" s="66" t="s">
        <v>58</v>
      </c>
      <c r="E40" s="66" t="s">
        <v>78</v>
      </c>
      <c r="F40" s="66" t="s">
        <v>60</v>
      </c>
      <c r="G40" s="66" t="s">
        <v>77</v>
      </c>
      <c r="H40" s="95" t="s">
        <v>76</v>
      </c>
      <c r="I40" s="94" t="s">
        <v>75</v>
      </c>
    </row>
    <row r="41" spans="2:15" x14ac:dyDescent="0.2">
      <c r="C41" s="63" t="s">
        <v>55</v>
      </c>
      <c r="D41" s="61">
        <v>5931444765</v>
      </c>
      <c r="E41" s="61">
        <v>367579963</v>
      </c>
      <c r="F41" s="61">
        <v>396169950</v>
      </c>
      <c r="G41" s="62">
        <v>686942889</v>
      </c>
      <c r="H41" s="93">
        <f>$D41/($D41+$F41)</f>
        <v>0.93739031722951549</v>
      </c>
      <c r="I41" s="92">
        <f>$E41/$G41</f>
        <v>0.53509537530127926</v>
      </c>
    </row>
    <row r="42" spans="2:15" x14ac:dyDescent="0.2">
      <c r="C42" s="63" t="s">
        <v>54</v>
      </c>
      <c r="D42" s="61">
        <v>4891400000</v>
      </c>
      <c r="E42" s="61">
        <v>795100000</v>
      </c>
      <c r="F42" s="61">
        <v>411100000</v>
      </c>
      <c r="G42" s="62">
        <v>1318200000</v>
      </c>
      <c r="H42" s="93">
        <f>$D42/($D42+$F42)</f>
        <v>0.92247053276756252</v>
      </c>
      <c r="I42" s="92">
        <f>$E42/$G42</f>
        <v>0.60317099074495528</v>
      </c>
    </row>
    <row r="43" spans="2:15" x14ac:dyDescent="0.2">
      <c r="C43" s="63" t="s">
        <v>53</v>
      </c>
      <c r="D43" s="61">
        <v>6472300000</v>
      </c>
      <c r="E43" s="61">
        <v>782500000</v>
      </c>
      <c r="F43" s="61">
        <v>415300000</v>
      </c>
      <c r="G43" s="62">
        <v>907000000</v>
      </c>
      <c r="H43" s="93">
        <f>$D43/($D43+$F43)</f>
        <v>0.93970323479876883</v>
      </c>
      <c r="I43" s="92">
        <f>$E43/$G43</f>
        <v>0.86273428886438808</v>
      </c>
    </row>
    <row r="44" spans="2:15" x14ac:dyDescent="0.2">
      <c r="C44" s="63" t="s">
        <v>52</v>
      </c>
      <c r="D44" s="61">
        <v>5785400000</v>
      </c>
      <c r="E44" s="61">
        <v>839500000</v>
      </c>
      <c r="F44" s="61">
        <v>466900000</v>
      </c>
      <c r="G44" s="62">
        <v>2292500000</v>
      </c>
      <c r="H44" s="93">
        <f>$D44/($D44+$F44)</f>
        <v>0.92532348095900707</v>
      </c>
      <c r="I44" s="92">
        <f>$E44/$G44</f>
        <v>0.36619411123227918</v>
      </c>
    </row>
    <row r="45" spans="2:15" x14ac:dyDescent="0.2">
      <c r="C45" s="63" t="s">
        <v>51</v>
      </c>
      <c r="D45" s="61">
        <v>6130500000</v>
      </c>
      <c r="E45" s="61">
        <v>805800000</v>
      </c>
      <c r="F45" s="61">
        <v>467400000</v>
      </c>
      <c r="G45" s="62">
        <v>2374900000</v>
      </c>
      <c r="H45" s="93">
        <f>$D45/($D45+$F45)</f>
        <v>0.92915927795207565</v>
      </c>
      <c r="I45" s="92">
        <f>$E45/$G45</f>
        <v>0.33929849677881174</v>
      </c>
    </row>
    <row r="46" spans="2:15" x14ac:dyDescent="0.2">
      <c r="C46" s="63" t="s">
        <v>50</v>
      </c>
      <c r="D46" s="61">
        <v>5721600000</v>
      </c>
      <c r="E46" s="61">
        <v>837100000</v>
      </c>
      <c r="F46" s="61">
        <v>467400000</v>
      </c>
      <c r="G46" s="62">
        <v>2781700000</v>
      </c>
      <c r="H46" s="93">
        <f>$D46/($D46+$F46)</f>
        <v>0.92447891420261752</v>
      </c>
      <c r="I46" s="92">
        <f>$E46/$G46</f>
        <v>0.30093108530754575</v>
      </c>
    </row>
    <row r="47" spans="2:15" x14ac:dyDescent="0.2">
      <c r="C47" s="63" t="s">
        <v>49</v>
      </c>
      <c r="D47" s="61">
        <v>13596200000</v>
      </c>
      <c r="E47" s="61">
        <v>1280100000</v>
      </c>
      <c r="F47" s="61">
        <v>467400000</v>
      </c>
      <c r="G47" s="62">
        <v>4270400000</v>
      </c>
      <c r="H47" s="93">
        <f>$D47/($D47+$F47)</f>
        <v>0.96676526636138682</v>
      </c>
      <c r="I47" s="92">
        <f>$E47/$G47</f>
        <v>0.29976114649681529</v>
      </c>
    </row>
    <row r="48" spans="2:15" x14ac:dyDescent="0.2">
      <c r="C48" s="63" t="s">
        <v>48</v>
      </c>
      <c r="D48" s="61">
        <v>50660000000</v>
      </c>
      <c r="E48" s="61">
        <v>4820000000</v>
      </c>
      <c r="F48" s="61">
        <v>510000000</v>
      </c>
      <c r="G48" s="62">
        <v>5720000000</v>
      </c>
      <c r="H48" s="93">
        <f>$D48/($D48+$F48)</f>
        <v>0.99003322259136217</v>
      </c>
      <c r="I48" s="92">
        <f>$E48/$G48</f>
        <v>0.84265734265734271</v>
      </c>
    </row>
    <row r="49" spans="2:15" x14ac:dyDescent="0.2">
      <c r="C49" s="63" t="s">
        <v>47</v>
      </c>
      <c r="D49" s="61">
        <v>50030000000</v>
      </c>
      <c r="E49" s="61">
        <v>4980000000</v>
      </c>
      <c r="F49" s="62">
        <v>610000000</v>
      </c>
      <c r="G49" s="62">
        <v>-4410000000</v>
      </c>
      <c r="H49" s="93">
        <f>$D49/($D49+$F49)</f>
        <v>0.98795418641390209</v>
      </c>
      <c r="I49" s="92">
        <f>$E49/$G49</f>
        <v>-1.129251700680272</v>
      </c>
    </row>
    <row r="50" spans="2:15" ht="16" thickBot="1" x14ac:dyDescent="0.25">
      <c r="C50" s="57" t="s">
        <v>46</v>
      </c>
      <c r="D50" s="56">
        <v>49080000000</v>
      </c>
      <c r="E50" s="56">
        <v>4980000000</v>
      </c>
      <c r="F50" s="56">
        <v>610000000</v>
      </c>
      <c r="G50" s="56">
        <v>-1830000000</v>
      </c>
      <c r="H50" s="91">
        <f>$D50/($D50+$F50)</f>
        <v>0.98772388810625877</v>
      </c>
      <c r="I50" s="90">
        <f>$E50/$G50</f>
        <v>-2.721311475409836</v>
      </c>
    </row>
    <row r="54" spans="2:15" ht="21" x14ac:dyDescent="0.25">
      <c r="B54" s="69">
        <v>4</v>
      </c>
      <c r="C54" s="68" t="s">
        <v>74</v>
      </c>
    </row>
    <row r="55" spans="2:15" ht="22" customHeight="1" thickBot="1" x14ac:dyDescent="0.25"/>
    <row r="56" spans="2:15" ht="85" customHeight="1" x14ac:dyDescent="0.2">
      <c r="C56" s="67" t="s">
        <v>62</v>
      </c>
      <c r="D56" s="66" t="s">
        <v>73</v>
      </c>
      <c r="E56" s="66" t="s">
        <v>72</v>
      </c>
      <c r="F56" s="66" t="s">
        <v>71</v>
      </c>
      <c r="G56" s="66" t="s">
        <v>70</v>
      </c>
      <c r="H56" s="66" t="s">
        <v>69</v>
      </c>
      <c r="I56" s="66" t="s">
        <v>68</v>
      </c>
      <c r="J56" s="89" t="s">
        <v>67</v>
      </c>
      <c r="K56" s="88" t="s">
        <v>66</v>
      </c>
      <c r="L56" s="87" t="s">
        <v>29</v>
      </c>
      <c r="M56" s="86" t="s">
        <v>65</v>
      </c>
      <c r="N56" s="85" t="s">
        <v>64</v>
      </c>
      <c r="O56" s="84"/>
    </row>
    <row r="57" spans="2:15" x14ac:dyDescent="0.2">
      <c r="C57" s="63" t="s">
        <v>55</v>
      </c>
      <c r="D57" s="61">
        <v>300</v>
      </c>
      <c r="E57" s="83">
        <v>1.3454999999999999</v>
      </c>
      <c r="F57" s="61">
        <v>39616995</v>
      </c>
      <c r="G57" s="61">
        <v>396169950</v>
      </c>
      <c r="H57" s="61">
        <v>170453627</v>
      </c>
      <c r="I57" s="83">
        <v>14.95</v>
      </c>
      <c r="J57" s="81">
        <f>$D57/$I57</f>
        <v>20.066889632107024</v>
      </c>
      <c r="K57" s="80">
        <f>$E57/$D57</f>
        <v>4.4849999999999994E-3</v>
      </c>
      <c r="L57" s="79">
        <f>$E57/$I57</f>
        <v>0.09</v>
      </c>
      <c r="M57" s="78">
        <f>$I57/$E57</f>
        <v>11.111111111111111</v>
      </c>
      <c r="N57" s="77">
        <f>($G57-$H57)/$F57</f>
        <v>5.6974619856957851</v>
      </c>
    </row>
    <row r="58" spans="2:15" x14ac:dyDescent="0.2">
      <c r="C58" s="63" t="s">
        <v>54</v>
      </c>
      <c r="D58" s="83">
        <v>500</v>
      </c>
      <c r="E58" s="83">
        <v>2.4695999999999998</v>
      </c>
      <c r="F58" s="61">
        <v>41106220</v>
      </c>
      <c r="G58" s="61">
        <v>411100000</v>
      </c>
      <c r="H58" s="61">
        <v>1175400000</v>
      </c>
      <c r="I58" s="83">
        <v>13.72</v>
      </c>
      <c r="J58" s="81">
        <f>$D58/$I58</f>
        <v>36.443148688046648</v>
      </c>
      <c r="K58" s="80">
        <f>$E58/$D58</f>
        <v>4.9391999999999995E-3</v>
      </c>
      <c r="L58" s="79">
        <f>$E58/$I58</f>
        <v>0.17999999999999997</v>
      </c>
      <c r="M58" s="78">
        <f>$I58/$E58</f>
        <v>5.5555555555555562</v>
      </c>
      <c r="N58" s="77">
        <f>($G58-$H58)/$F58</f>
        <v>-18.593293180448118</v>
      </c>
    </row>
    <row r="59" spans="2:15" x14ac:dyDescent="0.2">
      <c r="C59" s="63" t="s">
        <v>53</v>
      </c>
      <c r="D59" s="83">
        <v>650</v>
      </c>
      <c r="E59" s="83">
        <v>1.0197000000000001</v>
      </c>
      <c r="F59" s="61">
        <v>41528888</v>
      </c>
      <c r="G59" s="61">
        <v>415300000</v>
      </c>
      <c r="H59" s="61">
        <v>1048900000</v>
      </c>
      <c r="I59" s="83">
        <v>3.09</v>
      </c>
      <c r="J59" s="81">
        <f>$D59/$I59</f>
        <v>210.35598705501619</v>
      </c>
      <c r="K59" s="80">
        <f>$E59/$D59</f>
        <v>1.5687692307692308E-3</v>
      </c>
      <c r="L59" s="79">
        <f>$E59/$I59</f>
        <v>0.33</v>
      </c>
      <c r="M59" s="78">
        <f>$I59/$E59</f>
        <v>3.0303030303030298</v>
      </c>
      <c r="N59" s="77">
        <f>($G59-$H59)/$F59</f>
        <v>-15.256849641627776</v>
      </c>
    </row>
    <row r="60" spans="2:15" x14ac:dyDescent="0.2">
      <c r="C60" s="63" t="s">
        <v>52</v>
      </c>
      <c r="D60" s="83">
        <v>720</v>
      </c>
      <c r="E60" s="83">
        <v>2.11</v>
      </c>
      <c r="F60" s="61">
        <v>46690000</v>
      </c>
      <c r="G60" s="61">
        <v>466900000</v>
      </c>
      <c r="H60" s="61">
        <v>334400000</v>
      </c>
      <c r="I60" s="83">
        <v>21.1</v>
      </c>
      <c r="J60" s="81">
        <f>$D60/$I60</f>
        <v>34.123222748815166</v>
      </c>
      <c r="K60" s="80">
        <f>$E60/$D60</f>
        <v>2.9305555555555552E-3</v>
      </c>
      <c r="L60" s="79">
        <f>$E60/$I60</f>
        <v>9.9999999999999992E-2</v>
      </c>
      <c r="M60" s="78">
        <f>$I60/$E60</f>
        <v>10.000000000000002</v>
      </c>
      <c r="N60" s="77">
        <f>($G60-$H60)/$F60</f>
        <v>2.8378667808952667</v>
      </c>
    </row>
    <row r="61" spans="2:15" x14ac:dyDescent="0.2">
      <c r="C61" s="63" t="s">
        <v>51</v>
      </c>
      <c r="D61" s="83">
        <v>1405</v>
      </c>
      <c r="E61" s="83">
        <v>2.0179999999999998</v>
      </c>
      <c r="F61" s="61">
        <v>46740000</v>
      </c>
      <c r="G61" s="61">
        <v>467400000</v>
      </c>
      <c r="H61" s="61">
        <v>373500000</v>
      </c>
      <c r="I61" s="83">
        <v>20.18</v>
      </c>
      <c r="J61" s="81">
        <f>$D61/$I61</f>
        <v>69.623389494549059</v>
      </c>
      <c r="K61" s="80">
        <f>$E61/$D61</f>
        <v>1.4362989323843415E-3</v>
      </c>
      <c r="L61" s="79">
        <f>$E61/$I61</f>
        <v>9.9999999999999992E-2</v>
      </c>
      <c r="M61" s="78">
        <f>$I61/$E61</f>
        <v>10</v>
      </c>
      <c r="N61" s="77">
        <f>($G61-$H61)/$F61</f>
        <v>2.0089858793324775</v>
      </c>
    </row>
    <row r="62" spans="2:15" x14ac:dyDescent="0.2">
      <c r="C62" s="63" t="s">
        <v>50</v>
      </c>
      <c r="D62" s="83">
        <v>1200</v>
      </c>
      <c r="E62" s="83">
        <v>2.1343999999999999</v>
      </c>
      <c r="F62" s="61">
        <v>46738588</v>
      </c>
      <c r="G62" s="61">
        <v>467400000</v>
      </c>
      <c r="H62" s="61">
        <v>284300000</v>
      </c>
      <c r="I62" s="83">
        <v>26.68</v>
      </c>
      <c r="J62" s="81">
        <f>$D62/$I62</f>
        <v>44.977511244377808</v>
      </c>
      <c r="K62" s="80">
        <f>$E62/$D62</f>
        <v>1.7786666666666665E-3</v>
      </c>
      <c r="L62" s="79">
        <f>$E62/$I62</f>
        <v>0.08</v>
      </c>
      <c r="M62" s="78">
        <f>$I62/$E62</f>
        <v>12.5</v>
      </c>
      <c r="N62" s="77">
        <f>($G62-$H62)/$F62</f>
        <v>3.9175338373508417</v>
      </c>
    </row>
    <row r="63" spans="2:15" x14ac:dyDescent="0.2">
      <c r="C63" s="63" t="s">
        <v>49</v>
      </c>
      <c r="D63" s="83">
        <v>1620</v>
      </c>
      <c r="E63" s="83">
        <v>1.9644999999999999</v>
      </c>
      <c r="F63" s="61">
        <v>46738588</v>
      </c>
      <c r="G63" s="61">
        <v>467400000</v>
      </c>
      <c r="H63" s="61">
        <v>1992100000</v>
      </c>
      <c r="I63" s="83">
        <v>39.29</v>
      </c>
      <c r="J63" s="81">
        <f>$D63/$I63</f>
        <v>41.231865614660222</v>
      </c>
      <c r="K63" s="80">
        <f>$E63/$D63</f>
        <v>1.2126543209876543E-3</v>
      </c>
      <c r="L63" s="79">
        <f>$E63/$I63</f>
        <v>4.9999999999999996E-2</v>
      </c>
      <c r="M63" s="78">
        <f>$I63/$E63</f>
        <v>20</v>
      </c>
      <c r="N63" s="77">
        <f>($G63-$H63)/$F63</f>
        <v>-32.621866967825383</v>
      </c>
    </row>
    <row r="64" spans="2:15" x14ac:dyDescent="0.2">
      <c r="C64" s="63" t="s">
        <v>48</v>
      </c>
      <c r="D64" s="83">
        <v>1000</v>
      </c>
      <c r="E64" s="83">
        <v>3.7124999999999999</v>
      </c>
      <c r="F64" s="61">
        <v>67006173</v>
      </c>
      <c r="G64" s="61">
        <v>510000000</v>
      </c>
      <c r="H64" s="61">
        <v>11870000000</v>
      </c>
      <c r="I64" s="82">
        <v>4.95</v>
      </c>
      <c r="J64" s="81">
        <f>$D64/$I64</f>
        <v>202.02020202020202</v>
      </c>
      <c r="K64" s="80">
        <f>$E64/$D64</f>
        <v>3.7125000000000001E-3</v>
      </c>
      <c r="L64" s="79">
        <f>$E64/$I64</f>
        <v>0.75</v>
      </c>
      <c r="M64" s="78">
        <f>$I64/$E64</f>
        <v>1.3333333333333335</v>
      </c>
      <c r="N64" s="77">
        <f>($G64-$H64)/$F64</f>
        <v>-169.53661866347747</v>
      </c>
    </row>
    <row r="65" spans="2:14" x14ac:dyDescent="0.2">
      <c r="C65" s="63" t="s">
        <v>47</v>
      </c>
      <c r="D65" s="83">
        <v>1230</v>
      </c>
      <c r="E65" s="83">
        <v>0</v>
      </c>
      <c r="F65" s="61">
        <v>67006173</v>
      </c>
      <c r="G65" s="61">
        <v>610000000</v>
      </c>
      <c r="H65" s="61">
        <v>11820000000</v>
      </c>
      <c r="I65" s="82">
        <v>-123.07</v>
      </c>
      <c r="J65" s="81">
        <f>$D65/$I65</f>
        <v>-9.9943121800601293</v>
      </c>
      <c r="K65" s="80">
        <f>$E65/$D65</f>
        <v>0</v>
      </c>
      <c r="L65" s="79">
        <f>$E65/$I65</f>
        <v>0</v>
      </c>
      <c r="M65" s="78">
        <v>0</v>
      </c>
      <c r="N65" s="77">
        <f>($G65-$H65)/$F65</f>
        <v>-167.29801894520972</v>
      </c>
    </row>
    <row r="66" spans="2:14" ht="16" thickBot="1" x14ac:dyDescent="0.25">
      <c r="C66" s="57" t="s">
        <v>46</v>
      </c>
      <c r="D66" s="75">
        <v>1900</v>
      </c>
      <c r="E66" s="75">
        <v>0</v>
      </c>
      <c r="F66" s="76">
        <v>67006173</v>
      </c>
      <c r="G66" s="56">
        <v>610000000</v>
      </c>
      <c r="H66" s="56">
        <v>12110000000</v>
      </c>
      <c r="I66" s="75">
        <v>-80.040000000000006</v>
      </c>
      <c r="J66" s="74">
        <f>$D66/$I66</f>
        <v>-23.73813093453273</v>
      </c>
      <c r="K66" s="73">
        <f>$E66/$D66</f>
        <v>0</v>
      </c>
      <c r="L66" s="72">
        <f>$E66/$I66</f>
        <v>0</v>
      </c>
      <c r="M66" s="71">
        <v>0</v>
      </c>
      <c r="N66" s="70">
        <f>($G66-$H66)/$F66</f>
        <v>-171.62597840052737</v>
      </c>
    </row>
    <row r="70" spans="2:14" ht="21" x14ac:dyDescent="0.25">
      <c r="B70" s="69">
        <v>5</v>
      </c>
      <c r="C70" s="68" t="s">
        <v>63</v>
      </c>
    </row>
    <row r="71" spans="2:14" ht="16" thickBot="1" x14ac:dyDescent="0.25"/>
    <row r="72" spans="2:14" ht="60" x14ac:dyDescent="0.2">
      <c r="C72" s="67" t="s">
        <v>62</v>
      </c>
      <c r="D72" s="66" t="s">
        <v>61</v>
      </c>
      <c r="E72" s="66" t="s">
        <v>9</v>
      </c>
      <c r="F72" s="66" t="s">
        <v>60</v>
      </c>
      <c r="G72" s="66" t="s">
        <v>59</v>
      </c>
      <c r="H72" s="66" t="s">
        <v>58</v>
      </c>
      <c r="I72" s="66" t="s">
        <v>15</v>
      </c>
      <c r="J72" s="66" t="s">
        <v>57</v>
      </c>
      <c r="K72" s="66" t="s">
        <v>39</v>
      </c>
      <c r="L72" s="65" t="s">
        <v>56</v>
      </c>
    </row>
    <row r="73" spans="2:14" x14ac:dyDescent="0.2">
      <c r="C73" s="63" t="s">
        <v>55</v>
      </c>
      <c r="D73" s="61">
        <v>15868073269</v>
      </c>
      <c r="E73" s="61">
        <v>8053236122</v>
      </c>
      <c r="F73" s="61">
        <v>396169950</v>
      </c>
      <c r="G73" s="61">
        <v>6031252967</v>
      </c>
      <c r="H73" s="61">
        <v>5931444765</v>
      </c>
      <c r="I73" s="60">
        <f>$M25</f>
        <v>5.501975184728105E-2</v>
      </c>
      <c r="J73" s="59">
        <f>$E73/($F73+$G73+$H73)</f>
        <v>0.65161601606343666</v>
      </c>
      <c r="K73" s="59">
        <f>$D73/$F73</f>
        <v>40.053702379496478</v>
      </c>
      <c r="L73" s="58">
        <f>$I73*$J73*$K73</f>
        <v>1.4359953845058233</v>
      </c>
    </row>
    <row r="74" spans="2:14" x14ac:dyDescent="0.2">
      <c r="C74" s="63" t="s">
        <v>54</v>
      </c>
      <c r="D74" s="61">
        <v>13522300000</v>
      </c>
      <c r="E74" s="61">
        <v>13481100000</v>
      </c>
      <c r="F74" s="61">
        <v>411100000</v>
      </c>
      <c r="G74" s="61">
        <v>3581900000</v>
      </c>
      <c r="H74" s="61">
        <v>4891400000</v>
      </c>
      <c r="I74" s="60">
        <f>$M26</f>
        <v>1.424216124796938E-3</v>
      </c>
      <c r="J74" s="59">
        <f>$E74/($F74+$G74+$H74)</f>
        <v>1.5173900319661429</v>
      </c>
      <c r="K74" s="59">
        <f>$D74/$F74</f>
        <v>32.892970080272441</v>
      </c>
      <c r="L74" s="58">
        <f>$I74*$J74*$K74</f>
        <v>7.1084713153531015E-2</v>
      </c>
    </row>
    <row r="75" spans="2:14" x14ac:dyDescent="0.2">
      <c r="C75" s="63" t="s">
        <v>53</v>
      </c>
      <c r="D75" s="61">
        <v>14288300000</v>
      </c>
      <c r="E75" s="61">
        <v>14771200000</v>
      </c>
      <c r="F75" s="61">
        <v>415300000</v>
      </c>
      <c r="G75" s="61">
        <v>3676600000</v>
      </c>
      <c r="H75" s="61">
        <v>6472300000</v>
      </c>
      <c r="I75" s="60">
        <f>$M27</f>
        <v>5.4836438474870021E-4</v>
      </c>
      <c r="J75" s="59">
        <f>$E75/($F75+$G75+$H75)</f>
        <v>1.3982317638817894</v>
      </c>
      <c r="K75" s="59">
        <f>$D75/$F75</f>
        <v>34.404767637852153</v>
      </c>
      <c r="L75" s="58">
        <f>$I75*$J75*$K75</f>
        <v>2.6379528773272227E-2</v>
      </c>
    </row>
    <row r="76" spans="2:14" x14ac:dyDescent="0.2">
      <c r="C76" s="63" t="s">
        <v>52</v>
      </c>
      <c r="D76" s="61">
        <v>18972200000</v>
      </c>
      <c r="E76" s="61">
        <v>18495600000</v>
      </c>
      <c r="F76" s="61">
        <v>466900000</v>
      </c>
      <c r="G76" s="61">
        <v>8345300000</v>
      </c>
      <c r="H76" s="61">
        <v>5785400000</v>
      </c>
      <c r="I76" s="60">
        <f>$M28</f>
        <v>5.3320789809468201E-2</v>
      </c>
      <c r="J76" s="59">
        <f>$E76/($F76+$G76+$H76)</f>
        <v>1.2670301967446704</v>
      </c>
      <c r="K76" s="59">
        <f>$D76/$F76</f>
        <v>40.634397087170697</v>
      </c>
      <c r="L76" s="58">
        <f>$I76*$J76*$K76</f>
        <v>2.7452212971562275</v>
      </c>
    </row>
    <row r="77" spans="2:14" x14ac:dyDescent="0.2">
      <c r="C77" s="63" t="s">
        <v>51</v>
      </c>
      <c r="D77" s="61">
        <v>22256900000</v>
      </c>
      <c r="E77" s="61">
        <v>21194300000</v>
      </c>
      <c r="F77" s="61">
        <v>467400000</v>
      </c>
      <c r="G77" s="61">
        <v>9182700000</v>
      </c>
      <c r="H77" s="61">
        <v>6130500000</v>
      </c>
      <c r="I77" s="60">
        <f>$M29</f>
        <v>4.5219705298122609E-2</v>
      </c>
      <c r="J77" s="59">
        <f>$E77/($F77+$G77+$H77)</f>
        <v>1.3430604666489234</v>
      </c>
      <c r="K77" s="59">
        <f>$D77/$F77</f>
        <v>47.618528027385537</v>
      </c>
      <c r="L77" s="58">
        <f>$I77*$J77*$K77</f>
        <v>2.892006467526349</v>
      </c>
    </row>
    <row r="78" spans="2:14" x14ac:dyDescent="0.2">
      <c r="C78" s="63" t="s">
        <v>50</v>
      </c>
      <c r="D78" s="61">
        <v>23488400000</v>
      </c>
      <c r="E78" s="61">
        <v>23341100000</v>
      </c>
      <c r="F78" s="61">
        <v>467400000</v>
      </c>
      <c r="G78" s="61">
        <v>10286200000</v>
      </c>
      <c r="H78" s="61">
        <v>5721600000</v>
      </c>
      <c r="I78" s="60">
        <f>$M30</f>
        <v>5.3133742625668882E-2</v>
      </c>
      <c r="J78" s="59">
        <f>$E78/($F78+$G78+$H78)</f>
        <v>1.4167415266582499</v>
      </c>
      <c r="K78" s="59">
        <f>$D78/$F78</f>
        <v>50.253316217372699</v>
      </c>
      <c r="L78" s="58">
        <f>$I78*$J78*$K78</f>
        <v>3.7829078113033905</v>
      </c>
    </row>
    <row r="79" spans="2:14" x14ac:dyDescent="0.2">
      <c r="C79" s="63" t="s">
        <v>49</v>
      </c>
      <c r="D79" s="61">
        <v>39089600000</v>
      </c>
      <c r="E79" s="61">
        <v>30855600000</v>
      </c>
      <c r="F79" s="61">
        <v>467400000</v>
      </c>
      <c r="G79" s="61">
        <v>11927500000</v>
      </c>
      <c r="H79" s="61">
        <v>13596200000</v>
      </c>
      <c r="I79" s="60">
        <f>$M31</f>
        <v>-5.9308520981604634E-2</v>
      </c>
      <c r="J79" s="59">
        <f>$E79/($F79+$G79+$H79)</f>
        <v>1.1871602202292324</v>
      </c>
      <c r="K79" s="59">
        <f>$D79/$F79</f>
        <v>83.632006846384257</v>
      </c>
      <c r="L79" s="58">
        <f>$I79*$J79*$K79</f>
        <v>-5.8884222879710055</v>
      </c>
    </row>
    <row r="80" spans="2:14" x14ac:dyDescent="0.2">
      <c r="C80" s="63" t="s">
        <v>48</v>
      </c>
      <c r="D80" s="61">
        <v>74280000000</v>
      </c>
      <c r="E80" s="64">
        <v>34140000000</v>
      </c>
      <c r="F80" s="61">
        <v>510000000</v>
      </c>
      <c r="G80" s="61">
        <v>14290000000</v>
      </c>
      <c r="H80" s="61">
        <v>50660000000</v>
      </c>
      <c r="I80" s="60">
        <f>$M32</f>
        <v>5.5717821491830008E-2</v>
      </c>
      <c r="J80" s="59">
        <f>$E80/($F80+$G80+$H80)</f>
        <v>0.52153987167736027</v>
      </c>
      <c r="K80" s="59">
        <f>$D80/$F80</f>
        <v>145.64705882352942</v>
      </c>
      <c r="L80" s="58">
        <f>$I80*$J80*$K80</f>
        <v>4.2323674180102318</v>
      </c>
    </row>
    <row r="81" spans="3:12" x14ac:dyDescent="0.2">
      <c r="C81" s="63" t="s">
        <v>47</v>
      </c>
      <c r="D81" s="61">
        <v>75020000000</v>
      </c>
      <c r="E81" s="61">
        <v>2800000000</v>
      </c>
      <c r="F81" s="62">
        <v>610000000</v>
      </c>
      <c r="G81" s="61">
        <v>17730000000</v>
      </c>
      <c r="H81" s="61">
        <v>50030000000</v>
      </c>
      <c r="I81" s="60">
        <f>$M33</f>
        <v>-2.6714285714285713</v>
      </c>
      <c r="J81" s="59">
        <f>$E81/($F81+$G81+$H81)</f>
        <v>4.0953634635073864E-2</v>
      </c>
      <c r="K81" s="59">
        <f>$D81/$F81</f>
        <v>122.98360655737704</v>
      </c>
      <c r="L81" s="58">
        <f>$I81*$J81*$K81</f>
        <v>-13.454985769331289</v>
      </c>
    </row>
    <row r="82" spans="3:12" ht="16" thickBot="1" x14ac:dyDescent="0.25">
      <c r="C82" s="57" t="s">
        <v>46</v>
      </c>
      <c r="D82" s="56">
        <v>73260000000</v>
      </c>
      <c r="E82" s="56">
        <v>13310000000</v>
      </c>
      <c r="F82" s="56">
        <v>610000000</v>
      </c>
      <c r="G82" s="56">
        <v>13090000000</v>
      </c>
      <c r="H82" s="56">
        <v>49080000000</v>
      </c>
      <c r="I82" s="55">
        <f>$M34</f>
        <v>-0.36664162283996993</v>
      </c>
      <c r="J82" s="54">
        <f>$E82/($F82+$G82+$H82)</f>
        <v>0.21201019432940427</v>
      </c>
      <c r="K82" s="54">
        <f>$D82/$F82</f>
        <v>120.09836065573771</v>
      </c>
      <c r="L82" s="53">
        <f>$I82*$J82*$K82</f>
        <v>-9.335457151959222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83E45-9DE3-4C42-A2E3-5B3B2AB1C6D9}">
  <dimension ref="B3:H43"/>
  <sheetViews>
    <sheetView workbookViewId="0">
      <selection activeCell="C6" sqref="C6"/>
    </sheetView>
  </sheetViews>
  <sheetFormatPr baseColWidth="10" defaultColWidth="8.83203125" defaultRowHeight="15" x14ac:dyDescent="0.2"/>
  <cols>
    <col min="4" max="4" width="15.33203125" customWidth="1"/>
    <col min="5" max="5" width="16.1640625" bestFit="1" customWidth="1"/>
    <col min="6" max="6" width="17.83203125" customWidth="1"/>
    <col min="8" max="8" width="16.1640625" bestFit="1" customWidth="1"/>
  </cols>
  <sheetData>
    <row r="3" spans="2:8" ht="19" x14ac:dyDescent="0.25">
      <c r="B3" s="142" t="s">
        <v>100</v>
      </c>
    </row>
    <row r="11" spans="2:8" ht="19" x14ac:dyDescent="0.25">
      <c r="C11" s="142" t="s">
        <v>99</v>
      </c>
      <c r="D11" s="142"/>
    </row>
    <row r="12" spans="2:8" ht="16" thickBot="1" x14ac:dyDescent="0.25"/>
    <row r="13" spans="2:8" ht="20" x14ac:dyDescent="0.25">
      <c r="C13" s="67" t="s">
        <v>62</v>
      </c>
      <c r="D13" s="141" t="s">
        <v>9</v>
      </c>
      <c r="E13" s="141" t="s">
        <v>98</v>
      </c>
      <c r="F13" s="140" t="s">
        <v>97</v>
      </c>
    </row>
    <row r="14" spans="2:8" x14ac:dyDescent="0.2">
      <c r="C14" s="63" t="s">
        <v>55</v>
      </c>
      <c r="D14" s="61">
        <v>8053236122</v>
      </c>
      <c r="E14" s="62">
        <v>3348915851</v>
      </c>
      <c r="F14" s="139">
        <f>$D14-$E14</f>
        <v>4704320271</v>
      </c>
      <c r="H14" s="137"/>
    </row>
    <row r="15" spans="2:8" x14ac:dyDescent="0.2">
      <c r="C15" s="63" t="s">
        <v>54</v>
      </c>
      <c r="D15" s="61">
        <v>13481100000</v>
      </c>
      <c r="E15" s="62">
        <v>5512900000</v>
      </c>
      <c r="F15" s="139">
        <f>$D15-$E15</f>
        <v>7968200000</v>
      </c>
      <c r="H15" s="137"/>
    </row>
    <row r="16" spans="2:8" x14ac:dyDescent="0.2">
      <c r="C16" s="63" t="s">
        <v>53</v>
      </c>
      <c r="D16" s="61">
        <v>14771200000</v>
      </c>
      <c r="E16" s="62">
        <v>5926000000</v>
      </c>
      <c r="F16" s="139">
        <f>$D16-$E16</f>
        <v>8845200000</v>
      </c>
      <c r="H16" s="137"/>
    </row>
    <row r="17" spans="3:8" x14ac:dyDescent="0.2">
      <c r="C17" s="63" t="s">
        <v>52</v>
      </c>
      <c r="D17" s="61">
        <v>18495600000</v>
      </c>
      <c r="E17" s="62">
        <v>8456300000</v>
      </c>
      <c r="F17" s="139">
        <f>$D17-$E17</f>
        <v>10039300000</v>
      </c>
      <c r="H17" s="137"/>
    </row>
    <row r="18" spans="3:8" x14ac:dyDescent="0.2">
      <c r="C18" s="63" t="s">
        <v>51</v>
      </c>
      <c r="D18" s="61">
        <v>21194300000</v>
      </c>
      <c r="E18" s="62">
        <v>9641500000</v>
      </c>
      <c r="F18" s="139">
        <f>$D18-$E18</f>
        <v>11552800000</v>
      </c>
      <c r="H18" s="137"/>
    </row>
    <row r="19" spans="3:8" x14ac:dyDescent="0.2">
      <c r="C19" s="63" t="s">
        <v>50</v>
      </c>
      <c r="D19" s="61">
        <v>23341100000</v>
      </c>
      <c r="E19" s="62">
        <v>11044900000</v>
      </c>
      <c r="F19" s="139">
        <f>$D19-$E19</f>
        <v>12296200000</v>
      </c>
      <c r="H19" s="137"/>
    </row>
    <row r="20" spans="3:8" x14ac:dyDescent="0.2">
      <c r="C20" s="63" t="s">
        <v>49</v>
      </c>
      <c r="D20" s="61">
        <v>30855600000</v>
      </c>
      <c r="E20" s="62">
        <v>14692100000</v>
      </c>
      <c r="F20" s="139">
        <f>$D20-$E20</f>
        <v>16163500000</v>
      </c>
      <c r="H20" s="137"/>
    </row>
    <row r="21" spans="3:8" x14ac:dyDescent="0.2">
      <c r="C21" s="63" t="s">
        <v>48</v>
      </c>
      <c r="D21" s="64">
        <v>34140000000</v>
      </c>
      <c r="E21" s="62">
        <v>21275800000</v>
      </c>
      <c r="F21" s="139">
        <f>$D21-$E21</f>
        <v>12864200000</v>
      </c>
      <c r="H21" s="137"/>
    </row>
    <row r="22" spans="3:8" x14ac:dyDescent="0.2">
      <c r="C22" s="63" t="s">
        <v>47</v>
      </c>
      <c r="D22" s="61">
        <v>2800000000</v>
      </c>
      <c r="E22" s="62">
        <v>3880800000</v>
      </c>
      <c r="F22" s="139">
        <f>$D22-$E22</f>
        <v>-1080800000</v>
      </c>
      <c r="H22" s="137"/>
    </row>
    <row r="23" spans="3:8" ht="16" thickBot="1" x14ac:dyDescent="0.25">
      <c r="C23" s="57" t="s">
        <v>46</v>
      </c>
      <c r="D23" s="56">
        <v>13310000000</v>
      </c>
      <c r="E23" s="56">
        <v>4532500000</v>
      </c>
      <c r="F23" s="138">
        <f>$D23-$E23</f>
        <v>8777500000</v>
      </c>
      <c r="H23" s="137"/>
    </row>
    <row r="30" spans="3:8" ht="19" x14ac:dyDescent="0.25">
      <c r="C30" s="136" t="s">
        <v>96</v>
      </c>
    </row>
    <row r="31" spans="3:8" ht="16" x14ac:dyDescent="0.2">
      <c r="C31" s="135" t="s">
        <v>95</v>
      </c>
    </row>
    <row r="32" spans="3:8" ht="16" thickBot="1" x14ac:dyDescent="0.25"/>
    <row r="33" spans="2:8" ht="34" x14ac:dyDescent="0.2">
      <c r="B33" s="134" t="s">
        <v>62</v>
      </c>
      <c r="C33" s="133" t="s">
        <v>94</v>
      </c>
      <c r="D33" s="132" t="s">
        <v>93</v>
      </c>
      <c r="E33" s="131" t="s">
        <v>92</v>
      </c>
    </row>
    <row r="34" spans="2:8" x14ac:dyDescent="0.2">
      <c r="B34" s="63">
        <v>1</v>
      </c>
      <c r="C34" s="60">
        <v>0.09</v>
      </c>
      <c r="D34" s="83">
        <v>14.95</v>
      </c>
      <c r="E34" s="129">
        <f>($C34)*$D34</f>
        <v>1.3454999999999999</v>
      </c>
    </row>
    <row r="35" spans="2:8" x14ac:dyDescent="0.2">
      <c r="B35" s="63">
        <v>2</v>
      </c>
      <c r="C35" s="60">
        <v>0.18</v>
      </c>
      <c r="D35" s="83">
        <v>13.72</v>
      </c>
      <c r="E35" s="129">
        <f>($C35)*$D35</f>
        <v>2.4696000000000002</v>
      </c>
    </row>
    <row r="36" spans="2:8" x14ac:dyDescent="0.2">
      <c r="B36" s="63">
        <v>3</v>
      </c>
      <c r="C36" s="60">
        <v>0.33</v>
      </c>
      <c r="D36" s="83">
        <v>3.09</v>
      </c>
      <c r="E36" s="129">
        <f>($C36)*$D36</f>
        <v>1.0197000000000001</v>
      </c>
      <c r="H36" s="130"/>
    </row>
    <row r="37" spans="2:8" x14ac:dyDescent="0.2">
      <c r="B37" s="63">
        <v>4</v>
      </c>
      <c r="C37" s="60">
        <v>0.1</v>
      </c>
      <c r="D37" s="83">
        <v>21.1</v>
      </c>
      <c r="E37" s="129">
        <f>($C37)*$D37</f>
        <v>2.1100000000000003</v>
      </c>
    </row>
    <row r="38" spans="2:8" x14ac:dyDescent="0.2">
      <c r="B38" s="63">
        <v>5</v>
      </c>
      <c r="C38" s="60">
        <v>0.1</v>
      </c>
      <c r="D38" s="83">
        <v>20.18</v>
      </c>
      <c r="E38" s="129">
        <f>($C38)*$D38</f>
        <v>2.0180000000000002</v>
      </c>
    </row>
    <row r="39" spans="2:8" x14ac:dyDescent="0.2">
      <c r="B39" s="63">
        <v>6</v>
      </c>
      <c r="C39" s="60">
        <v>0.08</v>
      </c>
      <c r="D39" s="83">
        <v>26.68</v>
      </c>
      <c r="E39" s="129">
        <f>($C39)*$D39</f>
        <v>2.1343999999999999</v>
      </c>
    </row>
    <row r="40" spans="2:8" x14ac:dyDescent="0.2">
      <c r="B40" s="63">
        <v>7</v>
      </c>
      <c r="C40" s="60">
        <v>0.05</v>
      </c>
      <c r="D40" s="83">
        <v>39.29</v>
      </c>
      <c r="E40" s="129">
        <f>($C40)*$D40</f>
        <v>1.9645000000000001</v>
      </c>
    </row>
    <row r="41" spans="2:8" x14ac:dyDescent="0.2">
      <c r="B41" s="63">
        <v>8</v>
      </c>
      <c r="C41" s="60">
        <v>0.75</v>
      </c>
      <c r="D41" s="82">
        <v>4.95</v>
      </c>
      <c r="E41" s="129">
        <f>($C41)*$D41</f>
        <v>3.7125000000000004</v>
      </c>
    </row>
    <row r="42" spans="2:8" x14ac:dyDescent="0.2">
      <c r="B42" s="63">
        <v>9</v>
      </c>
      <c r="C42" s="60">
        <v>0</v>
      </c>
      <c r="D42" s="82">
        <v>-123.07</v>
      </c>
      <c r="E42" s="129">
        <f>($C42)*$D42</f>
        <v>0</v>
      </c>
    </row>
    <row r="43" spans="2:8" ht="16" thickBot="1" x14ac:dyDescent="0.25">
      <c r="B43" s="57">
        <v>10</v>
      </c>
      <c r="C43" s="55">
        <v>0</v>
      </c>
      <c r="D43" s="75">
        <v>-80.040000000000006</v>
      </c>
      <c r="E43" s="128">
        <f>($C43)*$D43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A6E1F-3D56-8D44-AD01-49F315F8A481}">
  <dimension ref="A1:Q88"/>
  <sheetViews>
    <sheetView topLeftCell="C65" workbookViewId="0">
      <selection activeCell="M38" sqref="M38"/>
    </sheetView>
  </sheetViews>
  <sheetFormatPr baseColWidth="10" defaultColWidth="8.83203125" defaultRowHeight="15" x14ac:dyDescent="0.2"/>
  <cols>
    <col min="4" max="4" width="14.6640625" customWidth="1"/>
    <col min="5" max="5" width="26.5" customWidth="1"/>
    <col min="6" max="6" width="13" customWidth="1"/>
    <col min="7" max="7" width="12.6640625" customWidth="1"/>
    <col min="8" max="8" width="13.5" customWidth="1"/>
    <col min="9" max="9" width="12" customWidth="1"/>
    <col min="10" max="10" width="12.1640625" customWidth="1"/>
    <col min="11" max="11" width="12.33203125" customWidth="1"/>
    <col min="12" max="12" width="13.5" customWidth="1"/>
    <col min="13" max="13" width="14.5" customWidth="1"/>
    <col min="14" max="14" width="14" customWidth="1"/>
    <col min="15" max="15" width="11.83203125" customWidth="1"/>
  </cols>
  <sheetData>
    <row r="1" spans="1:17" x14ac:dyDescent="0.2">
      <c r="I1" t="s">
        <v>156</v>
      </c>
    </row>
    <row r="2" spans="1:17" x14ac:dyDescent="0.2">
      <c r="A2" t="s">
        <v>155</v>
      </c>
    </row>
    <row r="3" spans="1:17" x14ac:dyDescent="0.2">
      <c r="A3" t="s">
        <v>154</v>
      </c>
      <c r="E3" t="s">
        <v>153</v>
      </c>
      <c r="F3">
        <v>2021</v>
      </c>
      <c r="G3">
        <f>F3-1</f>
        <v>2020</v>
      </c>
      <c r="H3">
        <f>G3-1</f>
        <v>2019</v>
      </c>
      <c r="I3">
        <f>H3-1</f>
        <v>2018</v>
      </c>
      <c r="J3">
        <f>I3-1</f>
        <v>2017</v>
      </c>
      <c r="K3">
        <f>J3-1</f>
        <v>2016</v>
      </c>
      <c r="L3">
        <f>K3-1</f>
        <v>2015</v>
      </c>
      <c r="M3">
        <f>L3-1</f>
        <v>2014</v>
      </c>
      <c r="N3">
        <f>M3-1</f>
        <v>2013</v>
      </c>
      <c r="O3">
        <f>N3-1</f>
        <v>2012</v>
      </c>
      <c r="P3">
        <f>O3-1</f>
        <v>2011</v>
      </c>
      <c r="Q3">
        <f>P3-1</f>
        <v>2010</v>
      </c>
    </row>
    <row r="4" spans="1:17" x14ac:dyDescent="0.2">
      <c r="A4" t="s">
        <v>152</v>
      </c>
      <c r="E4" t="s">
        <v>151</v>
      </c>
      <c r="F4">
        <v>42421.63</v>
      </c>
      <c r="G4">
        <v>31300.26</v>
      </c>
      <c r="H4" s="145">
        <v>33385.730000000003</v>
      </c>
      <c r="I4" s="145">
        <v>21400.09</v>
      </c>
      <c r="J4">
        <v>14115.7</v>
      </c>
      <c r="K4">
        <v>12543.74</v>
      </c>
      <c r="L4">
        <v>11344.77</v>
      </c>
    </row>
    <row r="5" spans="1:17" x14ac:dyDescent="0.2">
      <c r="A5" t="s">
        <v>150</v>
      </c>
      <c r="E5" t="s">
        <v>149</v>
      </c>
      <c r="F5">
        <v>21177.91</v>
      </c>
      <c r="G5">
        <v>15740.12</v>
      </c>
      <c r="H5" s="143">
        <v>20745.689999999999</v>
      </c>
      <c r="I5" s="143">
        <v>13446.37</v>
      </c>
      <c r="J5" s="143">
        <v>8714.2900000000009</v>
      </c>
      <c r="K5" s="143">
        <v>8112.3</v>
      </c>
      <c r="L5" s="143">
        <v>6305.68</v>
      </c>
    </row>
    <row r="6" spans="1:17" x14ac:dyDescent="0.2">
      <c r="A6" t="s">
        <v>148</v>
      </c>
      <c r="E6" t="s">
        <v>147</v>
      </c>
      <c r="F6">
        <v>2119.7600000000002</v>
      </c>
      <c r="G6">
        <v>1896.63</v>
      </c>
      <c r="H6">
        <v>5663.32</v>
      </c>
      <c r="I6">
        <v>1199.6300000000001</v>
      </c>
      <c r="J6">
        <v>989.01</v>
      </c>
      <c r="K6">
        <v>726.32</v>
      </c>
      <c r="L6">
        <v>1122.44</v>
      </c>
    </row>
    <row r="7" spans="1:17" x14ac:dyDescent="0.2">
      <c r="A7" t="s">
        <v>115</v>
      </c>
      <c r="E7" t="s">
        <v>146</v>
      </c>
      <c r="F7">
        <v>1.29</v>
      </c>
      <c r="G7">
        <v>2.31</v>
      </c>
      <c r="H7">
        <v>1.91</v>
      </c>
      <c r="I7">
        <v>0.94</v>
      </c>
      <c r="J7">
        <v>0.73</v>
      </c>
      <c r="K7">
        <v>0.56000000000000005</v>
      </c>
      <c r="L7">
        <v>0.75</v>
      </c>
    </row>
    <row r="8" spans="1:17" x14ac:dyDescent="0.2">
      <c r="A8" t="s">
        <v>145</v>
      </c>
      <c r="E8" t="s">
        <v>144</v>
      </c>
      <c r="F8">
        <v>8589.0400000000009</v>
      </c>
      <c r="G8">
        <v>11030.21</v>
      </c>
      <c r="H8" s="143">
        <v>11295.88</v>
      </c>
      <c r="I8" s="143">
        <v>7810.11</v>
      </c>
      <c r="J8">
        <v>5558.64</v>
      </c>
      <c r="K8">
        <v>4914.6000000000004</v>
      </c>
      <c r="L8" s="143">
        <v>5805.28</v>
      </c>
    </row>
    <row r="9" spans="1:17" x14ac:dyDescent="0.2">
      <c r="A9" t="s">
        <v>143</v>
      </c>
      <c r="E9" t="s">
        <v>142</v>
      </c>
    </row>
    <row r="10" spans="1:17" x14ac:dyDescent="0.2">
      <c r="A10" t="s">
        <v>141</v>
      </c>
      <c r="E10" t="s">
        <v>140</v>
      </c>
      <c r="F10">
        <v>35062.83</v>
      </c>
      <c r="G10">
        <v>30614.49</v>
      </c>
      <c r="H10" s="143">
        <v>35793.64</v>
      </c>
      <c r="I10" s="143">
        <v>35020.239999999998</v>
      </c>
      <c r="J10">
        <v>26262.13</v>
      </c>
      <c r="K10">
        <v>14782.33</v>
      </c>
      <c r="L10">
        <v>14174.25</v>
      </c>
    </row>
    <row r="11" spans="1:17" x14ac:dyDescent="0.2">
      <c r="A11" t="s">
        <v>139</v>
      </c>
      <c r="E11" t="s">
        <v>138</v>
      </c>
      <c r="F11">
        <v>1742.8</v>
      </c>
      <c r="G11">
        <v>1742.6</v>
      </c>
      <c r="H11">
        <v>1741.05</v>
      </c>
      <c r="I11">
        <v>1741.05</v>
      </c>
      <c r="J11" s="143">
        <v>1740.29</v>
      </c>
      <c r="K11" s="143">
        <v>1740.29</v>
      </c>
      <c r="L11">
        <v>1740.29</v>
      </c>
    </row>
    <row r="12" spans="1:17" x14ac:dyDescent="0.2">
      <c r="A12" t="s">
        <v>137</v>
      </c>
    </row>
    <row r="13" spans="1:17" x14ac:dyDescent="0.2">
      <c r="A13" t="s">
        <v>136</v>
      </c>
    </row>
    <row r="14" spans="1:17" x14ac:dyDescent="0.2">
      <c r="A14" t="s">
        <v>135</v>
      </c>
      <c r="E14" t="s">
        <v>134</v>
      </c>
      <c r="F14">
        <v>1787.51</v>
      </c>
      <c r="G14">
        <v>1103.43</v>
      </c>
      <c r="H14">
        <v>687.35</v>
      </c>
      <c r="I14">
        <v>614.46</v>
      </c>
      <c r="J14">
        <v>619.26</v>
      </c>
      <c r="K14">
        <v>710.9</v>
      </c>
      <c r="L14">
        <v>762.02</v>
      </c>
    </row>
    <row r="15" spans="1:17" x14ac:dyDescent="0.2">
      <c r="A15" t="s">
        <v>133</v>
      </c>
      <c r="E15" t="s">
        <v>132</v>
      </c>
      <c r="F15">
        <v>5352.4</v>
      </c>
      <c r="G15">
        <v>4796.12</v>
      </c>
      <c r="H15">
        <v>5819.96</v>
      </c>
      <c r="I15">
        <v>4763.46</v>
      </c>
      <c r="J15">
        <v>190.3</v>
      </c>
      <c r="K15">
        <v>131.16999999999999</v>
      </c>
      <c r="L15">
        <v>141.06</v>
      </c>
    </row>
    <row r="16" spans="1:17" x14ac:dyDescent="0.2">
      <c r="A16" t="s">
        <v>131</v>
      </c>
      <c r="E16" t="s">
        <v>130</v>
      </c>
      <c r="F16" s="143">
        <v>43425.37</v>
      </c>
      <c r="G16" s="143">
        <v>50011.29</v>
      </c>
      <c r="H16" s="143">
        <v>52436.53</v>
      </c>
      <c r="I16" s="143">
        <v>34560.85</v>
      </c>
      <c r="J16" s="143">
        <v>21971.77</v>
      </c>
      <c r="K16" s="143">
        <v>21484.39</v>
      </c>
      <c r="L16" s="143">
        <v>18188.61</v>
      </c>
    </row>
    <row r="17" spans="1:12" x14ac:dyDescent="0.2">
      <c r="A17" t="s">
        <v>129</v>
      </c>
      <c r="E17" t="s">
        <v>128</v>
      </c>
      <c r="F17">
        <v>14899.01</v>
      </c>
      <c r="G17">
        <v>7250.23</v>
      </c>
      <c r="H17">
        <v>8881.68</v>
      </c>
      <c r="I17">
        <v>4448.33</v>
      </c>
      <c r="J17">
        <v>1633.47</v>
      </c>
      <c r="K17" s="143">
        <v>1939.29</v>
      </c>
      <c r="L17" s="143">
        <v>1796.8</v>
      </c>
    </row>
    <row r="18" spans="1:12" x14ac:dyDescent="0.2">
      <c r="A18" t="s">
        <v>127</v>
      </c>
      <c r="E18" t="s">
        <v>126</v>
      </c>
      <c r="F18">
        <v>37150.71</v>
      </c>
      <c r="G18">
        <v>35434.94</v>
      </c>
      <c r="H18">
        <v>36546.26</v>
      </c>
      <c r="I18">
        <v>23979.17</v>
      </c>
      <c r="J18" s="143">
        <v>15994.58</v>
      </c>
      <c r="K18">
        <v>15088.69</v>
      </c>
      <c r="L18">
        <v>11905.97</v>
      </c>
    </row>
    <row r="19" spans="1:12" x14ac:dyDescent="0.2">
      <c r="A19" t="s">
        <v>120</v>
      </c>
      <c r="E19" t="s">
        <v>125</v>
      </c>
      <c r="F19">
        <v>522.6</v>
      </c>
      <c r="G19">
        <v>522.6</v>
      </c>
      <c r="H19">
        <v>261.04000000000002</v>
      </c>
      <c r="I19">
        <v>261.04000000000002</v>
      </c>
      <c r="K19">
        <v>53.14</v>
      </c>
      <c r="L19">
        <v>53.14</v>
      </c>
    </row>
    <row r="20" spans="1:12" x14ac:dyDescent="0.2">
      <c r="E20" t="s">
        <v>124</v>
      </c>
      <c r="F20">
        <v>482.73</v>
      </c>
      <c r="G20">
        <v>171.23</v>
      </c>
      <c r="H20" s="145">
        <v>21.64</v>
      </c>
      <c r="I20" s="145">
        <v>59.08</v>
      </c>
      <c r="J20" s="143">
        <v>73.510000000000005</v>
      </c>
      <c r="K20">
        <v>2337</v>
      </c>
      <c r="L20">
        <v>27.37</v>
      </c>
    </row>
    <row r="21" spans="1:12" x14ac:dyDescent="0.2">
      <c r="E21" t="s">
        <v>123</v>
      </c>
      <c r="F21" s="143">
        <v>3842.71</v>
      </c>
      <c r="G21" s="143">
        <v>1679.69</v>
      </c>
      <c r="H21" s="143">
        <v>3033.5</v>
      </c>
      <c r="I21" s="143">
        <v>1060.9100000000001</v>
      </c>
      <c r="J21" s="143">
        <v>835.42</v>
      </c>
      <c r="K21" s="143">
        <v>224.77</v>
      </c>
      <c r="L21" s="143">
        <v>-33.1</v>
      </c>
    </row>
    <row r="22" spans="1:12" x14ac:dyDescent="0.2">
      <c r="E22" t="s">
        <v>122</v>
      </c>
      <c r="F22">
        <v>49211.35</v>
      </c>
      <c r="G22">
        <v>39635.910000000003</v>
      </c>
      <c r="H22" s="143">
        <v>8339.25</v>
      </c>
      <c r="I22" s="143">
        <v>5585.44</v>
      </c>
      <c r="J22" s="143">
        <v>29702.52</v>
      </c>
      <c r="K22" s="145">
        <v>17342.009999999998</v>
      </c>
      <c r="L22" s="143">
        <v>16901.759999999998</v>
      </c>
    </row>
    <row r="23" spans="1:12" x14ac:dyDescent="0.2">
      <c r="E23" t="s">
        <v>121</v>
      </c>
      <c r="F23" s="144">
        <v>174.26012</v>
      </c>
      <c r="G23" s="144">
        <v>174.28012000000001</v>
      </c>
      <c r="H23" s="144">
        <v>174.10491999999999</v>
      </c>
      <c r="I23" s="144">
        <v>174.10491999999999</v>
      </c>
      <c r="J23" s="144">
        <v>174.02938</v>
      </c>
      <c r="K23" s="144">
        <v>174.02938</v>
      </c>
      <c r="L23" s="144">
        <v>174.02938</v>
      </c>
    </row>
    <row r="24" spans="1:12" x14ac:dyDescent="0.2">
      <c r="E24" t="s">
        <v>120</v>
      </c>
    </row>
    <row r="28" spans="1:12" x14ac:dyDescent="0.2">
      <c r="C28" t="s">
        <v>119</v>
      </c>
    </row>
    <row r="30" spans="1:12" x14ac:dyDescent="0.2">
      <c r="C30" t="s">
        <v>118</v>
      </c>
    </row>
    <row r="32" spans="1:12" x14ac:dyDescent="0.2">
      <c r="C32">
        <v>1</v>
      </c>
      <c r="D32" t="s">
        <v>117</v>
      </c>
      <c r="E32" t="s">
        <v>116</v>
      </c>
    </row>
    <row r="33" spans="3:12" x14ac:dyDescent="0.2">
      <c r="D33" t="s">
        <v>113</v>
      </c>
    </row>
    <row r="34" spans="3:12" x14ac:dyDescent="0.2">
      <c r="D34" t="s">
        <v>101</v>
      </c>
      <c r="F34">
        <f>(F4-F6)/F5</f>
        <v>1.903014508986014</v>
      </c>
      <c r="G34">
        <f>(G4-G6)/G5</f>
        <v>1.8680689854969337</v>
      </c>
      <c r="H34">
        <f>(H4-H6)/H5</f>
        <v>1.336297322479995</v>
      </c>
      <c r="I34">
        <f>(I4-I6)/I5</f>
        <v>1.5022983898256554</v>
      </c>
      <c r="J34">
        <f>(J4-J6)/J5</f>
        <v>1.5063407345865238</v>
      </c>
      <c r="K34">
        <f>(K4-K6)/K5</f>
        <v>1.4567286712769498</v>
      </c>
      <c r="L34">
        <f>(L4-L6)/L5</f>
        <v>1.6211304728435314</v>
      </c>
    </row>
    <row r="36" spans="3:12" x14ac:dyDescent="0.2">
      <c r="C36">
        <v>2</v>
      </c>
      <c r="D36" t="s">
        <v>115</v>
      </c>
      <c r="E36" t="s">
        <v>114</v>
      </c>
    </row>
    <row r="37" spans="3:12" x14ac:dyDescent="0.2">
      <c r="D37" t="s">
        <v>113</v>
      </c>
    </row>
    <row r="38" spans="3:12" x14ac:dyDescent="0.2">
      <c r="D38" t="s">
        <v>110</v>
      </c>
      <c r="F38">
        <f>F4/F5</f>
        <v>2.0031074832219042</v>
      </c>
      <c r="G38">
        <f>G4/G5</f>
        <v>1.9885655255487249</v>
      </c>
      <c r="H38">
        <f>H4/H5</f>
        <v>1.6092851093407838</v>
      </c>
      <c r="I38">
        <f>I4/I5</f>
        <v>1.5915142897302395</v>
      </c>
      <c r="J38">
        <f>J4/J5</f>
        <v>1.6198336295900182</v>
      </c>
      <c r="K38">
        <f>K4/K5</f>
        <v>1.5462618492905833</v>
      </c>
      <c r="L38">
        <f>L4/L5</f>
        <v>1.7991350655282221</v>
      </c>
    </row>
    <row r="45" spans="3:12" x14ac:dyDescent="0.2">
      <c r="C45">
        <v>3</v>
      </c>
      <c r="D45" t="s">
        <v>112</v>
      </c>
      <c r="E45" t="s">
        <v>111</v>
      </c>
    </row>
    <row r="47" spans="3:12" x14ac:dyDescent="0.2">
      <c r="D47" t="s">
        <v>110</v>
      </c>
      <c r="F47">
        <f>F17/(F11+F22)</f>
        <v>0.29240032460555226</v>
      </c>
      <c r="G47">
        <f>G17/(G11+G22)</f>
        <v>0.17521728066090342</v>
      </c>
      <c r="H47">
        <f>H17/(H11+H22)</f>
        <v>0.88109282461831506</v>
      </c>
      <c r="I47">
        <f>I17/(I11+I22)</f>
        <v>0.60715704245825763</v>
      </c>
      <c r="J47">
        <f>J17/(J11+J22)</f>
        <v>5.1950509512349564E-2</v>
      </c>
      <c r="K47">
        <f>K17/(K11+K22)</f>
        <v>0.1016276863900054</v>
      </c>
      <c r="L47">
        <f>L17/(L11+L22)</f>
        <v>9.6384249586284776E-2</v>
      </c>
    </row>
    <row r="54" spans="3:12" x14ac:dyDescent="0.2">
      <c r="C54">
        <v>4</v>
      </c>
      <c r="D54" t="s">
        <v>109</v>
      </c>
      <c r="E54" t="s">
        <v>108</v>
      </c>
    </row>
    <row r="56" spans="3:12" x14ac:dyDescent="0.2">
      <c r="D56" t="s">
        <v>101</v>
      </c>
      <c r="E56" s="143">
        <f>F16/(F22+F11)</f>
        <v>0.85224402722840042</v>
      </c>
      <c r="F56" s="143">
        <f>G16/(G22+G11)</f>
        <v>1.2086295519099164</v>
      </c>
      <c r="G56" s="143">
        <f>H16/(H22+H11)</f>
        <v>5.2018818884358602</v>
      </c>
      <c r="H56" s="143">
        <f>I16/(I22+I11)</f>
        <v>4.7172452292980678</v>
      </c>
      <c r="I56" s="143">
        <f>J16/(J22+J11)</f>
        <v>0.69878519127266292</v>
      </c>
      <c r="J56" s="143">
        <f>K16/(K22+K11)</f>
        <v>1.125880528028592</v>
      </c>
      <c r="K56" s="143">
        <f>L16/(L22+L11)</f>
        <v>0.97567649480609708</v>
      </c>
      <c r="L56" s="143" t="e">
        <f>M16/(M22+M11)</f>
        <v>#DIV/0!</v>
      </c>
    </row>
    <row r="62" spans="3:12" x14ac:dyDescent="0.2">
      <c r="E62" t="s">
        <v>107</v>
      </c>
    </row>
    <row r="63" spans="3:12" x14ac:dyDescent="0.2">
      <c r="D63" t="s">
        <v>101</v>
      </c>
      <c r="E63">
        <f>F17/F16</f>
        <v>0.34309460115135459</v>
      </c>
      <c r="F63">
        <f>G17/G16</f>
        <v>0.14497186535280332</v>
      </c>
      <c r="G63">
        <f>H17/H16</f>
        <v>0.1693796290486804</v>
      </c>
      <c r="H63">
        <f>I17/I16</f>
        <v>0.12871008670214998</v>
      </c>
      <c r="I63">
        <f>J17/J16</f>
        <v>7.43440332754257E-2</v>
      </c>
      <c r="J63">
        <f>K17/K16</f>
        <v>9.0265071524022786E-2</v>
      </c>
      <c r="K63">
        <f>L17/L16</f>
        <v>9.8787098079512387E-2</v>
      </c>
    </row>
    <row r="68" spans="3:11" x14ac:dyDescent="0.2">
      <c r="E68" t="s">
        <v>106</v>
      </c>
    </row>
    <row r="69" spans="3:11" x14ac:dyDescent="0.2">
      <c r="D69" t="s">
        <v>101</v>
      </c>
      <c r="E69">
        <f>F18/F16</f>
        <v>0.85550704576610392</v>
      </c>
      <c r="F69">
        <f>G18/G16</f>
        <v>0.70853881193626478</v>
      </c>
      <c r="G69">
        <f>H18/H16</f>
        <v>0.69696183176117876</v>
      </c>
      <c r="H69">
        <f>I18/I16</f>
        <v>0.69382465998376774</v>
      </c>
      <c r="I69">
        <f>J18/J16</f>
        <v>0.72796046927489222</v>
      </c>
      <c r="J69">
        <f>K18/K16</f>
        <v>0.70230944420576991</v>
      </c>
      <c r="K69">
        <f>L18/L16</f>
        <v>0.65458383021022493</v>
      </c>
    </row>
    <row r="76" spans="3:11" x14ac:dyDescent="0.2">
      <c r="C76">
        <v>5</v>
      </c>
      <c r="D76" t="s">
        <v>105</v>
      </c>
      <c r="E76" t="s">
        <v>104</v>
      </c>
    </row>
    <row r="77" spans="3:11" x14ac:dyDescent="0.2">
      <c r="D77" t="s">
        <v>101</v>
      </c>
      <c r="E77">
        <f>F16/(F22+F11)</f>
        <v>0.85224402722840042</v>
      </c>
      <c r="F77">
        <f>G16/(G22+G11)</f>
        <v>1.2086295519099164</v>
      </c>
      <c r="G77">
        <f>H16/(H22+H11)</f>
        <v>5.2018818884358602</v>
      </c>
      <c r="H77">
        <f>I16/(I22+I11)</f>
        <v>4.7172452292980678</v>
      </c>
      <c r="I77">
        <f>J16/(J22+J11)</f>
        <v>0.69878519127266292</v>
      </c>
      <c r="J77">
        <f>K16/(K22+K11)</f>
        <v>1.125880528028592</v>
      </c>
      <c r="K77">
        <f>L16/(L22+L11)</f>
        <v>0.97567649480609708</v>
      </c>
    </row>
    <row r="83" spans="3:12" x14ac:dyDescent="0.2">
      <c r="C83">
        <v>6</v>
      </c>
      <c r="D83" t="s">
        <v>103</v>
      </c>
      <c r="E83" t="s">
        <v>102</v>
      </c>
    </row>
    <row r="84" spans="3:12" x14ac:dyDescent="0.2">
      <c r="D84" t="s">
        <v>101</v>
      </c>
      <c r="E84" s="143">
        <f>(F17-F21)/F23</f>
        <v>63.447104248522265</v>
      </c>
      <c r="F84" s="143">
        <f>(G17-G21)/G23</f>
        <v>31.963140718516826</v>
      </c>
      <c r="G84" s="143">
        <f>(H17-H21)/H23</f>
        <v>33.589975515913054</v>
      </c>
      <c r="H84" s="143">
        <f>(I17-I21)/I23</f>
        <v>19.456199170017712</v>
      </c>
      <c r="I84" s="143">
        <f>(J17-J21)/J23</f>
        <v>4.5857199514242941</v>
      </c>
      <c r="J84" s="143">
        <f>(K17-K21)/K23</f>
        <v>9.8518997194611622</v>
      </c>
      <c r="K84" s="143">
        <f>(L17-L21)/L23</f>
        <v>10.514891221240918</v>
      </c>
      <c r="L84" s="143" t="e">
        <f>(M17-M21)/M23</f>
        <v>#DIV/0!</v>
      </c>
    </row>
    <row r="88" spans="3:12" x14ac:dyDescent="0.2">
      <c r="C88">
        <v>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EEC5-7846-FF4E-ABA1-238036901DE8}">
  <dimension ref="B2:C8"/>
  <sheetViews>
    <sheetView workbookViewId="0">
      <selection activeCell="B2" sqref="B2:G8"/>
    </sheetView>
  </sheetViews>
  <sheetFormatPr baseColWidth="10" defaultColWidth="8.83203125" defaultRowHeight="15" x14ac:dyDescent="0.2"/>
  <sheetData>
    <row r="2" spans="2:3" x14ac:dyDescent="0.2">
      <c r="B2" t="s">
        <v>119</v>
      </c>
    </row>
    <row r="4" spans="2:3" x14ac:dyDescent="0.2">
      <c r="B4" t="s">
        <v>118</v>
      </c>
    </row>
    <row r="6" spans="2:3" x14ac:dyDescent="0.2">
      <c r="B6">
        <v>1</v>
      </c>
      <c r="C6" t="s">
        <v>158</v>
      </c>
    </row>
    <row r="8" spans="2:3" x14ac:dyDescent="0.2">
      <c r="C8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BE616-EBE5-574E-892F-9C65BB5E1AEE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Sheet6</vt:lpstr>
      <vt:lpstr>Aditya</vt:lpstr>
      <vt:lpstr>Shagun-1</vt:lpstr>
      <vt:lpstr>Shagun-2</vt:lpstr>
      <vt:lpstr>Aakanksha-1</vt:lpstr>
      <vt:lpstr>Aakanksha-2</vt:lpstr>
      <vt:lpstr>Aakanksha-3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Pulkita</dc:creator>
  <cp:lastModifiedBy>Microsoft Office User</cp:lastModifiedBy>
  <dcterms:created xsi:type="dcterms:W3CDTF">2022-05-28T07:05:32Z</dcterms:created>
  <dcterms:modified xsi:type="dcterms:W3CDTF">2022-05-29T17:51:18Z</dcterms:modified>
</cp:coreProperties>
</file>