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M 1\SEM 1 PROJECTS\"/>
    </mc:Choice>
  </mc:AlternateContent>
  <xr:revisionPtr revIDLastSave="0" documentId="13_ncr:1_{FB120574-6341-420D-809C-9952069FBDF6}" xr6:coauthVersionLast="47" xr6:coauthVersionMax="47" xr10:uidLastSave="{00000000-0000-0000-0000-000000000000}"/>
  <bookViews>
    <workbookView xWindow="-110" yWindow="-110" windowWidth="19420" windowHeight="10300" activeTab="4" xr2:uid="{1DAF58DE-BFB7-4FF1-B93E-75AE32FBF180}"/>
  </bookViews>
  <sheets>
    <sheet name="Student Details" sheetId="7" r:id="rId1"/>
    <sheet name="Question" sheetId="3" r:id="rId2"/>
    <sheet name="Q1" sheetId="4" r:id="rId3"/>
    <sheet name="Q2" sheetId="5" r:id="rId4"/>
    <sheet name="Q3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5" l="1"/>
  <c r="O20" i="5" s="1"/>
  <c r="N10" i="5"/>
  <c r="N11" i="5" s="1"/>
  <c r="N12" i="5" s="1"/>
  <c r="N13" i="5" s="1"/>
  <c r="N14" i="5" s="1"/>
  <c r="N15" i="5" s="1"/>
  <c r="N16" i="5" s="1"/>
  <c r="N17" i="5" s="1"/>
  <c r="N18" i="5" s="1"/>
  <c r="H44" i="3"/>
  <c r="I44" i="3" s="1"/>
  <c r="G45" i="3"/>
  <c r="G46" i="3" s="1"/>
  <c r="G47" i="3" s="1"/>
  <c r="G48" i="3" s="1"/>
  <c r="G32" i="3"/>
  <c r="G33" i="3" s="1"/>
  <c r="G34" i="3" s="1"/>
  <c r="G35" i="3" s="1"/>
  <c r="G36" i="3" s="1"/>
  <c r="G37" i="3" s="1"/>
  <c r="G38" i="3" s="1"/>
  <c r="G39" i="3" s="1"/>
  <c r="G40" i="3" s="1"/>
  <c r="F32" i="3"/>
  <c r="F33" i="3" s="1"/>
  <c r="F34" i="3" s="1"/>
  <c r="F35" i="3" s="1"/>
  <c r="F36" i="3" s="1"/>
  <c r="F37" i="3" s="1"/>
  <c r="F38" i="3" s="1"/>
  <c r="F39" i="3" s="1"/>
  <c r="F40" i="3" s="1"/>
  <c r="D31" i="3"/>
  <c r="C31" i="3"/>
  <c r="F44" i="3"/>
  <c r="E45" i="3"/>
  <c r="E46" i="3" s="1"/>
  <c r="D45" i="3"/>
  <c r="D46" i="3" s="1"/>
  <c r="D47" i="3" s="1"/>
  <c r="D48" i="3" s="1"/>
  <c r="D49" i="3" s="1"/>
  <c r="D50" i="3" s="1"/>
  <c r="D51" i="3" s="1"/>
  <c r="D52" i="3" s="1"/>
  <c r="D53" i="3" s="1"/>
  <c r="C45" i="3"/>
  <c r="C46" i="3" s="1"/>
  <c r="C47" i="3" s="1"/>
  <c r="C48" i="3" s="1"/>
  <c r="C49" i="3" s="1"/>
  <c r="C50" i="3" s="1"/>
  <c r="C51" i="3" s="1"/>
  <c r="C52" i="3" s="1"/>
  <c r="C53" i="3" s="1"/>
  <c r="H53" i="3" s="1"/>
  <c r="B45" i="3"/>
  <c r="B46" i="3" s="1"/>
  <c r="B47" i="3" s="1"/>
  <c r="B48" i="3" s="1"/>
  <c r="B49" i="3" s="1"/>
  <c r="B50" i="3" s="1"/>
  <c r="B51" i="3" s="1"/>
  <c r="B52" i="3" s="1"/>
  <c r="B53" i="3" s="1"/>
  <c r="A45" i="3"/>
  <c r="A46" i="3" s="1"/>
  <c r="A47" i="3" s="1"/>
  <c r="A48" i="3" s="1"/>
  <c r="A49" i="3" s="1"/>
  <c r="A50" i="3" s="1"/>
  <c r="A51" i="3" s="1"/>
  <c r="A52" i="3" s="1"/>
  <c r="A53" i="3" s="1"/>
  <c r="I18" i="3"/>
  <c r="H19" i="3"/>
  <c r="H20" i="3" s="1"/>
  <c r="H21" i="3" s="1"/>
  <c r="H22" i="3" s="1"/>
  <c r="H23" i="3" s="1"/>
  <c r="H24" i="3" s="1"/>
  <c r="H25" i="3" s="1"/>
  <c r="H26" i="3" s="1"/>
  <c r="H27" i="3" s="1"/>
  <c r="F19" i="3"/>
  <c r="E18" i="3"/>
  <c r="G6" i="3" s="1"/>
  <c r="D19" i="3"/>
  <c r="D20" i="3" s="1"/>
  <c r="D21" i="3" s="1"/>
  <c r="D22" i="3" s="1"/>
  <c r="D23" i="3" s="1"/>
  <c r="D24" i="3" s="1"/>
  <c r="D25" i="3" s="1"/>
  <c r="D26" i="3" s="1"/>
  <c r="D27" i="3" s="1"/>
  <c r="C19" i="3"/>
  <c r="C20" i="3" s="1"/>
  <c r="C21" i="3" s="1"/>
  <c r="C22" i="3" s="1"/>
  <c r="C23" i="3" s="1"/>
  <c r="C24" i="3" s="1"/>
  <c r="C25" i="3" s="1"/>
  <c r="C26" i="3" s="1"/>
  <c r="C27" i="3" s="1"/>
  <c r="D40" i="3" s="1"/>
  <c r="B19" i="3"/>
  <c r="C32" i="3" s="1"/>
  <c r="B9" i="3"/>
  <c r="H45" i="3" l="1"/>
  <c r="I45" i="3" s="1"/>
  <c r="H48" i="3"/>
  <c r="I48" i="3" s="1"/>
  <c r="H46" i="3"/>
  <c r="I46" i="3" s="1"/>
  <c r="J44" i="3"/>
  <c r="H4" i="6" s="1"/>
  <c r="J18" i="3"/>
  <c r="D35" i="3"/>
  <c r="G49" i="3"/>
  <c r="G50" i="3" s="1"/>
  <c r="G51" i="3" s="1"/>
  <c r="G52" i="3" s="1"/>
  <c r="G53" i="3" s="1"/>
  <c r="I53" i="3" s="1"/>
  <c r="H31" i="3"/>
  <c r="I31" i="3" s="1"/>
  <c r="H47" i="3"/>
  <c r="I47" i="3" s="1"/>
  <c r="H52" i="3"/>
  <c r="H51" i="3"/>
  <c r="H50" i="3"/>
  <c r="H49" i="3"/>
  <c r="I4" i="6"/>
  <c r="E47" i="3"/>
  <c r="E48" i="3" s="1"/>
  <c r="E49" i="3" s="1"/>
  <c r="E50" i="3" s="1"/>
  <c r="E51" i="3" s="1"/>
  <c r="E52" i="3" s="1"/>
  <c r="E53" i="3" s="1"/>
  <c r="F53" i="3" s="1"/>
  <c r="F46" i="3"/>
  <c r="D37" i="3"/>
  <c r="D36" i="3"/>
  <c r="F45" i="3"/>
  <c r="D34" i="3"/>
  <c r="D39" i="3"/>
  <c r="D38" i="3"/>
  <c r="D33" i="3"/>
  <c r="D32" i="3"/>
  <c r="I19" i="3"/>
  <c r="I5" i="6" s="1"/>
  <c r="H6" i="3"/>
  <c r="B20" i="3"/>
  <c r="C33" i="3" s="1"/>
  <c r="F20" i="3"/>
  <c r="I6" i="3"/>
  <c r="E19" i="3"/>
  <c r="I49" i="3" l="1"/>
  <c r="J45" i="3"/>
  <c r="H5" i="6" s="1"/>
  <c r="J5" i="6" s="1"/>
  <c r="J4" i="6"/>
  <c r="H33" i="3"/>
  <c r="I33" i="3" s="1"/>
  <c r="J46" i="3"/>
  <c r="H6" i="6" s="1"/>
  <c r="I50" i="3"/>
  <c r="J6" i="3"/>
  <c r="I51" i="3"/>
  <c r="I52" i="3"/>
  <c r="J53" i="3"/>
  <c r="H13" i="6" s="1"/>
  <c r="F50" i="3"/>
  <c r="H32" i="3"/>
  <c r="I32" i="3" s="1"/>
  <c r="F48" i="3"/>
  <c r="H35" i="3" s="1"/>
  <c r="H40" i="3"/>
  <c r="F52" i="3"/>
  <c r="F49" i="3"/>
  <c r="F47" i="3"/>
  <c r="J47" i="3" s="1"/>
  <c r="H7" i="6" s="1"/>
  <c r="F51" i="3"/>
  <c r="J19" i="3"/>
  <c r="B21" i="3"/>
  <c r="C34" i="3" s="1"/>
  <c r="E20" i="3"/>
  <c r="G7" i="3"/>
  <c r="I7" i="3"/>
  <c r="H7" i="3"/>
  <c r="I20" i="3"/>
  <c r="I6" i="6" s="1"/>
  <c r="F21" i="3"/>
  <c r="H36" i="3" l="1"/>
  <c r="J51" i="3"/>
  <c r="H11" i="6" s="1"/>
  <c r="H37" i="3"/>
  <c r="J6" i="6"/>
  <c r="J50" i="3"/>
  <c r="H10" i="6" s="1"/>
  <c r="H34" i="3"/>
  <c r="I34" i="3" s="1"/>
  <c r="H38" i="3"/>
  <c r="J48" i="3"/>
  <c r="H8" i="6" s="1"/>
  <c r="J52" i="3"/>
  <c r="H12" i="6" s="1"/>
  <c r="H39" i="3"/>
  <c r="J49" i="3"/>
  <c r="H9" i="6" s="1"/>
  <c r="J20" i="3"/>
  <c r="G8" i="3"/>
  <c r="H8" i="3"/>
  <c r="I8" i="3"/>
  <c r="I21" i="3"/>
  <c r="I7" i="6" s="1"/>
  <c r="J7" i="6" s="1"/>
  <c r="F22" i="3"/>
  <c r="B22" i="3"/>
  <c r="C35" i="3" s="1"/>
  <c r="I35" i="3" s="1"/>
  <c r="E21" i="3"/>
  <c r="J7" i="3"/>
  <c r="J8" i="3" l="1"/>
  <c r="J21" i="3"/>
  <c r="H9" i="3"/>
  <c r="G9" i="3"/>
  <c r="I9" i="3"/>
  <c r="B23" i="3"/>
  <c r="C36" i="3" s="1"/>
  <c r="I36" i="3" s="1"/>
  <c r="E22" i="3"/>
  <c r="F23" i="3"/>
  <c r="I22" i="3"/>
  <c r="I8" i="6" s="1"/>
  <c r="J8" i="6" s="1"/>
  <c r="J9" i="3" l="1"/>
  <c r="J22" i="3"/>
  <c r="B24" i="3"/>
  <c r="C37" i="3" s="1"/>
  <c r="I37" i="3" s="1"/>
  <c r="E23" i="3"/>
  <c r="F24" i="3"/>
  <c r="I23" i="3"/>
  <c r="I9" i="6" s="1"/>
  <c r="J9" i="6" s="1"/>
  <c r="H10" i="3"/>
  <c r="G10" i="3"/>
  <c r="I10" i="3"/>
  <c r="J23" i="3" l="1"/>
  <c r="J10" i="3"/>
  <c r="F25" i="3"/>
  <c r="I24" i="3"/>
  <c r="B25" i="3"/>
  <c r="C38" i="3" s="1"/>
  <c r="I38" i="3" s="1"/>
  <c r="E24" i="3"/>
  <c r="I11" i="3"/>
  <c r="H11" i="3"/>
  <c r="G11" i="3"/>
  <c r="J24" i="3" l="1"/>
  <c r="I10" i="6"/>
  <c r="J10" i="6" s="1"/>
  <c r="J11" i="3"/>
  <c r="B26" i="3"/>
  <c r="C39" i="3" s="1"/>
  <c r="I39" i="3" s="1"/>
  <c r="E25" i="3"/>
  <c r="F26" i="3"/>
  <c r="I25" i="3"/>
  <c r="I11" i="6" s="1"/>
  <c r="J11" i="6" s="1"/>
  <c r="I12" i="3"/>
  <c r="H12" i="3"/>
  <c r="G12" i="3"/>
  <c r="F27" i="3" l="1"/>
  <c r="I27" i="3" s="1"/>
  <c r="I13" i="6" s="1"/>
  <c r="J13" i="6" s="1"/>
  <c r="I26" i="3"/>
  <c r="I12" i="6" s="1"/>
  <c r="J12" i="6" s="1"/>
  <c r="B27" i="3"/>
  <c r="C40" i="3" s="1"/>
  <c r="I40" i="3" s="1"/>
  <c r="E26" i="3"/>
  <c r="J12" i="3"/>
  <c r="I13" i="3"/>
  <c r="H13" i="3"/>
  <c r="G13" i="3"/>
  <c r="J25" i="3"/>
  <c r="I15" i="6" l="1"/>
  <c r="E27" i="3"/>
  <c r="I14" i="3"/>
  <c r="H14" i="3"/>
  <c r="G14" i="3"/>
  <c r="J26" i="3"/>
  <c r="J13" i="3"/>
  <c r="G15" i="3" l="1"/>
  <c r="I15" i="3"/>
  <c r="H15" i="3"/>
  <c r="J27" i="3"/>
  <c r="J14" i="3"/>
  <c r="J15" i="3" l="1"/>
</calcChain>
</file>

<file path=xl/sharedStrings.xml><?xml version="1.0" encoding="utf-8"?>
<sst xmlns="http://schemas.openxmlformats.org/spreadsheetml/2006/main" count="149" uniqueCount="71">
  <si>
    <t>Working capital</t>
  </si>
  <si>
    <t>Accounts payable</t>
  </si>
  <si>
    <t>Inventory</t>
  </si>
  <si>
    <t>Inflation rate</t>
  </si>
  <si>
    <t>Salvage value</t>
  </si>
  <si>
    <t>US &amp; Russia participants</t>
  </si>
  <si>
    <t>International participants</t>
  </si>
  <si>
    <t>Population</t>
  </si>
  <si>
    <t>Introductory cost</t>
  </si>
  <si>
    <t>Depreciation</t>
  </si>
  <si>
    <t>Number of Years</t>
  </si>
  <si>
    <t xml:space="preserve">Fee </t>
  </si>
  <si>
    <t>100/year</t>
  </si>
  <si>
    <t>Accounts receivable</t>
  </si>
  <si>
    <t>Year</t>
  </si>
  <si>
    <t>US &amp; Russian participants</t>
  </si>
  <si>
    <t>Fee per participant</t>
  </si>
  <si>
    <t>Total fees received from every participants</t>
  </si>
  <si>
    <t>increase in growth</t>
  </si>
  <si>
    <t>price</t>
  </si>
  <si>
    <t>Total</t>
  </si>
  <si>
    <t>revenue</t>
  </si>
  <si>
    <t>Cost of servicing US &amp; Russia participants</t>
  </si>
  <si>
    <t>Cost of serving for international</t>
  </si>
  <si>
    <t>G &amp; A cost</t>
  </si>
  <si>
    <t>Cost of servicing the participants of the alternium of the isolation plan is 60% of the cost to service the international participants</t>
  </si>
  <si>
    <t>Increase in growth</t>
  </si>
  <si>
    <t>Calculating Working Capital</t>
  </si>
  <si>
    <t>Cost of serving for Us and Russia</t>
  </si>
  <si>
    <t>Total Cost</t>
  </si>
  <si>
    <t>R&amp;D Cost</t>
  </si>
  <si>
    <t>Cost of serving for US and Russia</t>
  </si>
  <si>
    <t>Server facility and cost</t>
  </si>
  <si>
    <t xml:space="preserve">G&amp;A expenses </t>
  </si>
  <si>
    <t>Advertising expenses</t>
  </si>
  <si>
    <t>Total cost of servicing all the participants</t>
  </si>
  <si>
    <t>Expense</t>
  </si>
  <si>
    <t>Net international participants(alternium isolation plan)</t>
  </si>
  <si>
    <t>Year 1</t>
  </si>
  <si>
    <t>Year 2</t>
  </si>
  <si>
    <t>Year 3</t>
  </si>
  <si>
    <t>Year 4</t>
  </si>
  <si>
    <t>Year 5</t>
  </si>
  <si>
    <t>Sales</t>
  </si>
  <si>
    <t>Less costs</t>
  </si>
  <si>
    <t>Less wc</t>
  </si>
  <si>
    <t>Less tax</t>
  </si>
  <si>
    <t>Add tax on depreciation</t>
  </si>
  <si>
    <t>After-tax incrementtal cashflow</t>
  </si>
  <si>
    <t>Year 6</t>
  </si>
  <si>
    <t>Year 7</t>
  </si>
  <si>
    <t>Year 8</t>
  </si>
  <si>
    <t xml:space="preserve">Year 9 </t>
  </si>
  <si>
    <t>Year 10</t>
  </si>
  <si>
    <t>Net cash</t>
  </si>
  <si>
    <t>Net Present Value</t>
  </si>
  <si>
    <t>Discount Rate</t>
  </si>
  <si>
    <t>IRR</t>
  </si>
  <si>
    <t>Outflow</t>
  </si>
  <si>
    <t>Inflow</t>
  </si>
  <si>
    <t>Net cost</t>
  </si>
  <si>
    <t>NPV</t>
  </si>
  <si>
    <t>Name</t>
  </si>
  <si>
    <t>Roll No.</t>
  </si>
  <si>
    <t>Class</t>
  </si>
  <si>
    <t>FY A</t>
  </si>
  <si>
    <t>Excel and FM Project</t>
  </si>
  <si>
    <t>Subject</t>
  </si>
  <si>
    <t>Calculation of depreciation</t>
  </si>
  <si>
    <t>After-Tax increment cashflow</t>
  </si>
  <si>
    <t>Pratik N. Dhakate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</si>
</sst>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11"/>
      <color theme="1"/>
      <name val="Arial Rounded MT Bold"/>
      <family val="2"/>
    </font>
    <font>
      <b/>
      <sz val="14"/>
      <color theme="5" tint="-0.249977111117893"/>
      <name val="Calibri"/>
      <family val="2"/>
      <scheme val="minor"/>
    </font>
    <font>
      <b/>
      <sz val="11"/>
      <color theme="1"/>
      <name val="Bahnschrift SemiBold"/>
      <family val="2"/>
    </font>
    <font>
      <sz val="11"/>
      <color theme="1"/>
      <name val="Bahnschrift SemiBold"/>
      <family val="2"/>
    </font>
    <font>
      <b/>
      <sz val="22"/>
      <color theme="1"/>
      <name val="Amasis MT Pro Black"/>
      <family val="1"/>
    </font>
    <font>
      <b/>
      <sz val="16"/>
      <color theme="1"/>
      <name val="Amasis MT Pro Black"/>
      <family val="1"/>
    </font>
    <font>
      <b/>
      <sz val="24"/>
      <color theme="1"/>
      <name val="Amasis MT Pro Black"/>
      <family val="1"/>
    </font>
    <font>
      <sz val="18"/>
      <color theme="1"/>
      <name val="Amasis MT Pro Black"/>
      <family val="1"/>
    </font>
    <font>
      <b/>
      <sz val="20"/>
      <color theme="1"/>
      <name val="Agency FB"/>
      <family val="2"/>
    </font>
    <font>
      <sz val="20"/>
      <color theme="1"/>
      <name val="Agency FB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7E02"/>
        <bgColor indexed="64"/>
      </patternFill>
    </fill>
    <fill>
      <patternFill patternType="solid">
        <fgColor rgb="FFF4C984"/>
        <bgColor indexed="64"/>
      </patternFill>
    </fill>
    <fill>
      <patternFill patternType="solid">
        <fgColor rgb="FFEA9D0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Border="1"/>
    <xf numFmtId="1" fontId="0" fillId="0" borderId="0" xfId="0" applyNumberFormat="1" applyBorder="1"/>
    <xf numFmtId="0" fontId="0" fillId="0" borderId="0" xfId="0" applyFill="1" applyBorder="1"/>
    <xf numFmtId="1" fontId="1" fillId="0" borderId="0" xfId="0" applyNumberFormat="1" applyFont="1" applyBorder="1" applyAlignment="1"/>
    <xf numFmtId="0" fontId="0" fillId="0" borderId="0" xfId="0"/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Fill="1"/>
    <xf numFmtId="0" fontId="12" fillId="0" borderId="0" xfId="0" applyFont="1" applyFill="1" applyBorder="1"/>
    <xf numFmtId="0" fontId="0" fillId="0" borderId="0" xfId="0" applyAlignment="1">
      <alignment horizontal="center"/>
    </xf>
    <xf numFmtId="0" fontId="10" fillId="2" borderId="23" xfId="0" applyFont="1" applyFill="1" applyBorder="1" applyAlignment="1"/>
    <xf numFmtId="1" fontId="0" fillId="4" borderId="6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1" fontId="0" fillId="4" borderId="7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0" fillId="4" borderId="9" xfId="0" applyNumberFormat="1" applyFill="1" applyBorder="1" applyAlignment="1">
      <alignment horizontal="center"/>
    </xf>
    <xf numFmtId="1" fontId="0" fillId="4" borderId="10" xfId="0" applyNumberFormat="1" applyFill="1" applyBorder="1" applyAlignment="1">
      <alignment horizontal="center"/>
    </xf>
    <xf numFmtId="1" fontId="0" fillId="4" borderId="15" xfId="0" applyNumberFormat="1" applyFill="1" applyBorder="1" applyAlignment="1">
      <alignment horizontal="center"/>
    </xf>
    <xf numFmtId="1" fontId="0" fillId="4" borderId="16" xfId="0" applyNumberFormat="1" applyFill="1" applyBorder="1" applyAlignment="1">
      <alignment horizontal="center"/>
    </xf>
    <xf numFmtId="1" fontId="0" fillId="4" borderId="17" xfId="0" applyNumberForma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1" fontId="0" fillId="4" borderId="35" xfId="0" applyNumberFormat="1" applyFill="1" applyBorder="1" applyAlignment="1">
      <alignment horizontal="center"/>
    </xf>
    <xf numFmtId="1" fontId="0" fillId="4" borderId="32" xfId="0" applyNumberFormat="1" applyFill="1" applyBorder="1" applyAlignment="1">
      <alignment horizontal="center"/>
    </xf>
    <xf numFmtId="1" fontId="0" fillId="4" borderId="38" xfId="0" applyNumberFormat="1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1" fontId="0" fillId="4" borderId="33" xfId="0" applyNumberFormat="1" applyFill="1" applyBorder="1" applyAlignment="1">
      <alignment horizontal="center"/>
    </xf>
    <xf numFmtId="1" fontId="0" fillId="4" borderId="36" xfId="0" applyNumberFormat="1" applyFill="1" applyBorder="1" applyAlignment="1">
      <alignment horizontal="center"/>
    </xf>
    <xf numFmtId="1" fontId="0" fillId="4" borderId="39" xfId="0" applyNumberFormat="1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1" fontId="0" fillId="4" borderId="34" xfId="0" applyNumberFormat="1" applyFill="1" applyBorder="1" applyAlignment="1">
      <alignment horizontal="center"/>
    </xf>
    <xf numFmtId="1" fontId="0" fillId="4" borderId="37" xfId="0" applyNumberFormat="1" applyFill="1" applyBorder="1" applyAlignment="1">
      <alignment horizontal="center"/>
    </xf>
    <xf numFmtId="1" fontId="0" fillId="4" borderId="40" xfId="0" applyNumberFormat="1" applyFill="1" applyBorder="1" applyAlignment="1">
      <alignment horizontal="center"/>
    </xf>
    <xf numFmtId="0" fontId="15" fillId="5" borderId="21" xfId="0" applyFont="1" applyFill="1" applyBorder="1" applyAlignment="1">
      <alignment horizontal="center" vertical="center"/>
    </xf>
    <xf numFmtId="164" fontId="15" fillId="5" borderId="2" xfId="0" applyNumberFormat="1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0" fillId="4" borderId="41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2" fontId="0" fillId="4" borderId="32" xfId="0" applyNumberFormat="1" applyFill="1" applyBorder="1" applyAlignment="1">
      <alignment horizontal="center"/>
    </xf>
    <xf numFmtId="2" fontId="0" fillId="4" borderId="33" xfId="0" applyNumberFormat="1" applyFill="1" applyBorder="1" applyAlignment="1">
      <alignment horizontal="center"/>
    </xf>
    <xf numFmtId="2" fontId="0" fillId="4" borderId="36" xfId="0" applyNumberFormat="1" applyFill="1" applyBorder="1" applyAlignment="1">
      <alignment horizontal="center"/>
    </xf>
    <xf numFmtId="2" fontId="0" fillId="4" borderId="34" xfId="0" applyNumberFormat="1" applyFill="1" applyBorder="1" applyAlignment="1">
      <alignment horizontal="center"/>
    </xf>
    <xf numFmtId="2" fontId="0" fillId="4" borderId="37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" fontId="1" fillId="3" borderId="31" xfId="0" applyNumberFormat="1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9" fontId="8" fillId="4" borderId="27" xfId="0" applyNumberFormat="1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164" fontId="8" fillId="4" borderId="29" xfId="0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8" fillId="2" borderId="3" xfId="0" applyFont="1" applyFill="1" applyBorder="1"/>
    <xf numFmtId="0" fontId="8" fillId="2" borderId="36" xfId="0" applyFont="1" applyFill="1" applyBorder="1"/>
    <xf numFmtId="0" fontId="0" fillId="2" borderId="0" xfId="0" applyFill="1"/>
    <xf numFmtId="0" fontId="8" fillId="2" borderId="36" xfId="0" applyFont="1" applyFill="1" applyBorder="1" applyAlignment="1">
      <alignment horizontal="center"/>
    </xf>
    <xf numFmtId="0" fontId="8" fillId="2" borderId="47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0" fillId="0" borderId="3" xfId="0" applyBorder="1"/>
    <xf numFmtId="0" fontId="4" fillId="8" borderId="6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1" fontId="4" fillId="8" borderId="7" xfId="0" applyNumberFormat="1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8" fontId="4" fillId="8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8" borderId="3" xfId="0" applyNumberFormat="1" applyFont="1" applyFill="1" applyBorder="1" applyAlignment="1">
      <alignment horizontal="center"/>
    </xf>
    <xf numFmtId="0" fontId="0" fillId="2" borderId="3" xfId="0" applyFill="1" applyBorder="1"/>
    <xf numFmtId="0" fontId="5" fillId="2" borderId="3" xfId="0" applyFont="1" applyFill="1" applyBorder="1"/>
    <xf numFmtId="0" fontId="5" fillId="7" borderId="18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" fontId="0" fillId="8" borderId="3" xfId="0" applyNumberFormat="1" applyFill="1" applyBorder="1" applyAlignment="1">
      <alignment horizontal="center"/>
    </xf>
    <xf numFmtId="1" fontId="0" fillId="8" borderId="7" xfId="0" applyNumberFormat="1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1" fontId="0" fillId="8" borderId="9" xfId="0" applyNumberFormat="1" applyFill="1" applyBorder="1" applyAlignment="1">
      <alignment horizontal="center"/>
    </xf>
    <xf numFmtId="1" fontId="0" fillId="8" borderId="10" xfId="0" applyNumberForma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9" fontId="0" fillId="6" borderId="14" xfId="0" applyNumberForma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8" fontId="6" fillId="6" borderId="22" xfId="0" applyNumberFormat="1" applyFont="1" applyFill="1" applyBorder="1" applyAlignment="1">
      <alignment horizontal="center"/>
    </xf>
    <xf numFmtId="0" fontId="14" fillId="2" borderId="45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/>
    </xf>
    <xf numFmtId="0" fontId="14" fillId="2" borderId="40" xfId="0" applyFont="1" applyFill="1" applyBorder="1" applyAlignment="1">
      <alignment horizontal="center"/>
    </xf>
    <xf numFmtId="0" fontId="13" fillId="2" borderId="46" xfId="0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1" fontId="8" fillId="6" borderId="3" xfId="0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16" fillId="7" borderId="21" xfId="0" applyFont="1" applyFill="1" applyBorder="1" applyAlignment="1">
      <alignment horizontal="center"/>
    </xf>
    <xf numFmtId="0" fontId="16" fillId="6" borderId="2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/>
    </xf>
    <xf numFmtId="0" fontId="11" fillId="3" borderId="30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EE7E02"/>
      <color rgb="FFEA9D04"/>
      <color rgb="FFF4C9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Net cash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14780994581002"/>
          <c:y val="0.16726853304737241"/>
          <c:w val="0.80939126905714731"/>
          <c:h val="0.66201348101369373"/>
        </c:manualLayout>
      </c:layout>
      <c:lineChart>
        <c:grouping val="stacked"/>
        <c:varyColors val="0"/>
        <c:ser>
          <c:idx val="0"/>
          <c:order val="0"/>
          <c:spPr>
            <a:ln w="22225" cap="rnd">
              <a:solidFill>
                <a:schemeClr val="accent1">
                  <a:shade val="76000"/>
                </a:schemeClr>
              </a:solidFill>
            </a:ln>
            <a:effectLst>
              <a:glow rad="139700">
                <a:schemeClr val="accent1">
                  <a:shade val="76000"/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'Q2'!$N$9:$N$18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5-4CB3-81A1-5C810AE3FC38}"/>
            </c:ext>
          </c:extLst>
        </c:ser>
        <c:ser>
          <c:idx val="1"/>
          <c:order val="1"/>
          <c:spPr>
            <a:ln w="22225" cap="rnd">
              <a:solidFill>
                <a:schemeClr val="accent1">
                  <a:tint val="77000"/>
                </a:schemeClr>
              </a:solidFill>
            </a:ln>
            <a:effectLst>
              <a:glow rad="139700">
                <a:schemeClr val="accent1">
                  <a:tint val="77000"/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'Q2'!$O$9:$O$18</c:f>
              <c:numCache>
                <c:formatCode>General</c:formatCode>
                <c:ptCount val="10"/>
                <c:pt idx="0" formatCode="0">
                  <c:v>1411100000</c:v>
                </c:pt>
                <c:pt idx="1">
                  <c:v>291307895</c:v>
                </c:pt>
                <c:pt idx="2">
                  <c:v>197210912.45525056</c:v>
                </c:pt>
                <c:pt idx="3">
                  <c:v>92769487.267607376</c:v>
                </c:pt>
                <c:pt idx="4">
                  <c:v>-23177296.249397263</c:v>
                </c:pt>
                <c:pt idx="5">
                  <c:v>-151926366.93925434</c:v>
                </c:pt>
                <c:pt idx="6">
                  <c:v>-294927132.77397811</c:v>
                </c:pt>
                <c:pt idx="7">
                  <c:v>-453799973.1494965</c:v>
                </c:pt>
                <c:pt idx="8">
                  <c:v>-630357007.92171443</c:v>
                </c:pt>
                <c:pt idx="9">
                  <c:v>-826625424.46887898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5-4CB3-81A1-5C810AE3F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5282559"/>
        <c:axId val="965282975"/>
      </c:lineChart>
      <c:catAx>
        <c:axId val="96528255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282975"/>
        <c:crosses val="autoZero"/>
        <c:auto val="1"/>
        <c:lblAlgn val="ctr"/>
        <c:lblOffset val="100"/>
        <c:noMultiLvlLbl val="0"/>
      </c:catAx>
      <c:valAx>
        <c:axId val="96528297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282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357243</xdr:colOff>
      <xdr:row>2</xdr:row>
      <xdr:rowOff>65005</xdr:rowOff>
    </xdr:from>
    <xdr:to>
      <xdr:col>12</xdr:col>
      <xdr:colOff>273423</xdr:colOff>
      <xdr:row>22</xdr:row>
      <xdr:rowOff>125293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64CCBD-23EE-4C3D-88BD-4F524CBDF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5460-77E1-4878-B560-FE1E7FAD9F9D}">
  <dimension ref="A1:E7"/>
  <sheetViews>
    <sheetView zoomScale="70" zoomScaleNormal="70" workbookViewId="0">
      <selection activeCell="B9" sqref="B9"/>
    </sheetView>
  </sheetViews>
  <sheetFormatPr defaultRowHeight="14.5" x14ac:dyDescent="0.35"/>
  <cols>
    <col min="1" max="1" width="24.6328125" customWidth="1"/>
    <col min="2" max="2" width="34.26953125" customWidth="1"/>
  </cols>
  <sheetData>
    <row r="1" spans="1:5" s="6" customFormat="1" ht="22" thickBot="1" x14ac:dyDescent="0.6">
      <c r="A1" s="12"/>
      <c r="B1" s="12"/>
    </row>
    <row r="2" spans="1:5" ht="28.5" customHeight="1" x14ac:dyDescent="0.65">
      <c r="A2" s="114" t="s">
        <v>62</v>
      </c>
      <c r="B2" s="111" t="s">
        <v>70</v>
      </c>
      <c r="C2" s="10"/>
      <c r="D2" s="10"/>
      <c r="E2" s="3"/>
    </row>
    <row r="3" spans="1:5" ht="27" x14ac:dyDescent="0.65">
      <c r="A3" s="115" t="s">
        <v>63</v>
      </c>
      <c r="B3" s="112">
        <v>16</v>
      </c>
      <c r="C3" s="10"/>
      <c r="D3" s="10"/>
      <c r="E3" s="3"/>
    </row>
    <row r="4" spans="1:5" ht="27" x14ac:dyDescent="0.65">
      <c r="A4" s="115" t="s">
        <v>64</v>
      </c>
      <c r="B4" s="112" t="s">
        <v>65</v>
      </c>
      <c r="C4" s="10"/>
      <c r="D4" s="10"/>
      <c r="E4" s="3"/>
    </row>
    <row r="5" spans="1:5" ht="27.5" thickBot="1" x14ac:dyDescent="0.7">
      <c r="A5" s="116" t="s">
        <v>67</v>
      </c>
      <c r="B5" s="113" t="s">
        <v>66</v>
      </c>
      <c r="C5" s="10"/>
      <c r="D5" s="10"/>
      <c r="E5" s="3"/>
    </row>
    <row r="6" spans="1:5" x14ac:dyDescent="0.35">
      <c r="C6" s="9"/>
      <c r="D6" s="9"/>
      <c r="E6" s="9"/>
    </row>
    <row r="7" spans="1:5" x14ac:dyDescent="0.35">
      <c r="B7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0E98-66E9-464E-B207-13F625FCD915}">
  <dimension ref="A3:N75"/>
  <sheetViews>
    <sheetView zoomScale="38" zoomScaleNormal="38" workbookViewId="0">
      <selection activeCell="E15" sqref="E15"/>
    </sheetView>
  </sheetViews>
  <sheetFormatPr defaultRowHeight="14.5" x14ac:dyDescent="0.35"/>
  <cols>
    <col min="1" max="1" width="23.90625" bestFit="1" customWidth="1"/>
    <col min="2" max="2" width="33.36328125" customWidth="1"/>
    <col min="3" max="3" width="31.54296875" customWidth="1"/>
    <col min="4" max="4" width="48.54296875" customWidth="1"/>
    <col min="5" max="5" width="40.26953125" customWidth="1"/>
    <col min="6" max="6" width="21.90625" customWidth="1"/>
    <col min="7" max="7" width="50.81640625" customWidth="1"/>
    <col min="8" max="8" width="51" customWidth="1"/>
    <col min="9" max="9" width="51.90625" customWidth="1"/>
    <col min="10" max="10" width="52.81640625" customWidth="1"/>
    <col min="11" max="11" width="21.26953125" customWidth="1"/>
  </cols>
  <sheetData>
    <row r="3" spans="1:14" ht="15" thickBot="1" x14ac:dyDescent="0.4"/>
    <row r="4" spans="1:14" ht="31" thickBot="1" x14ac:dyDescent="0.7">
      <c r="G4" s="123" t="s">
        <v>27</v>
      </c>
      <c r="H4" s="124"/>
      <c r="I4" s="124"/>
      <c r="J4" s="125"/>
    </row>
    <row r="5" spans="1:14" ht="29.5" thickBot="1" x14ac:dyDescent="0.75">
      <c r="A5" s="126" t="s">
        <v>68</v>
      </c>
      <c r="B5" s="127"/>
      <c r="G5" s="37" t="s">
        <v>13</v>
      </c>
      <c r="H5" s="38" t="s">
        <v>2</v>
      </c>
      <c r="I5" s="39" t="s">
        <v>1</v>
      </c>
      <c r="J5" s="40" t="s">
        <v>0</v>
      </c>
    </row>
    <row r="6" spans="1:14" ht="15.5" thickTop="1" thickBot="1" x14ac:dyDescent="0.4">
      <c r="A6" s="63" t="s">
        <v>8</v>
      </c>
      <c r="B6" s="64">
        <v>1000000000</v>
      </c>
      <c r="G6" s="19">
        <f t="shared" ref="G6:G15" si="0">E18*0.05</f>
        <v>375000000</v>
      </c>
      <c r="H6" s="20">
        <f t="shared" ref="H6:H15" si="1">E18*0.1</f>
        <v>750000000</v>
      </c>
      <c r="I6" s="20">
        <f t="shared" ref="I6:I15" si="2">E18*0.06</f>
        <v>450000000</v>
      </c>
      <c r="J6" s="21">
        <f>G6+H6-I6</f>
        <v>675000000</v>
      </c>
    </row>
    <row r="7" spans="1:14" ht="15.5" thickTop="1" thickBot="1" x14ac:dyDescent="0.4">
      <c r="A7" s="63" t="s">
        <v>4</v>
      </c>
      <c r="B7" s="64">
        <v>200000000</v>
      </c>
      <c r="D7" s="54" t="s">
        <v>22</v>
      </c>
      <c r="E7" s="68">
        <v>36</v>
      </c>
      <c r="G7" s="13">
        <f t="shared" si="0"/>
        <v>407268750</v>
      </c>
      <c r="H7" s="14">
        <f t="shared" si="1"/>
        <v>814537500</v>
      </c>
      <c r="I7" s="14">
        <f t="shared" si="2"/>
        <v>488722500</v>
      </c>
      <c r="J7" s="15">
        <f t="shared" ref="J7:J15" si="3">G7+H7-I7</f>
        <v>733083750</v>
      </c>
    </row>
    <row r="8" spans="1:14" ht="15.5" thickTop="1" thickBot="1" x14ac:dyDescent="0.4">
      <c r="A8" s="63" t="s">
        <v>10</v>
      </c>
      <c r="B8" s="64">
        <v>10</v>
      </c>
      <c r="D8" s="54" t="s">
        <v>23</v>
      </c>
      <c r="E8" s="68">
        <v>48</v>
      </c>
      <c r="G8" s="13">
        <f t="shared" si="0"/>
        <v>442546026.5625</v>
      </c>
      <c r="H8" s="14">
        <f t="shared" si="1"/>
        <v>885092053.125</v>
      </c>
      <c r="I8" s="14">
        <f t="shared" si="2"/>
        <v>531055231.875</v>
      </c>
      <c r="J8" s="15">
        <f t="shared" si="3"/>
        <v>796582847.8125</v>
      </c>
    </row>
    <row r="9" spans="1:14" ht="15.5" thickTop="1" thickBot="1" x14ac:dyDescent="0.4">
      <c r="A9" s="63" t="s">
        <v>9</v>
      </c>
      <c r="B9" s="64">
        <f>(B6-B7)/B8</f>
        <v>80000000</v>
      </c>
      <c r="D9" s="54" t="s">
        <v>24</v>
      </c>
      <c r="E9" s="69">
        <v>0.1</v>
      </c>
      <c r="G9" s="13">
        <f t="shared" si="0"/>
        <v>481132959.06210941</v>
      </c>
      <c r="H9" s="14">
        <f t="shared" si="1"/>
        <v>962265918.12421882</v>
      </c>
      <c r="I9" s="14">
        <f t="shared" si="2"/>
        <v>577359550.87453127</v>
      </c>
      <c r="J9" s="15">
        <f t="shared" si="3"/>
        <v>866039326.3117969</v>
      </c>
    </row>
    <row r="10" spans="1:14" ht="44.5" thickTop="1" thickBot="1" x14ac:dyDescent="0.4">
      <c r="A10" s="63" t="s">
        <v>11</v>
      </c>
      <c r="B10" s="64" t="s">
        <v>12</v>
      </c>
      <c r="D10" s="55" t="s">
        <v>25</v>
      </c>
      <c r="E10" s="69">
        <v>0.6</v>
      </c>
      <c r="G10" s="13">
        <f t="shared" si="0"/>
        <v>523362512.76455718</v>
      </c>
      <c r="H10" s="14">
        <f t="shared" si="1"/>
        <v>1046725025.5291144</v>
      </c>
      <c r="I10" s="14">
        <f t="shared" si="2"/>
        <v>628035015.31746852</v>
      </c>
      <c r="J10" s="15">
        <f t="shared" si="3"/>
        <v>942052522.97620308</v>
      </c>
    </row>
    <row r="11" spans="1:14" ht="15.5" thickTop="1" thickBot="1" x14ac:dyDescent="0.4">
      <c r="A11" s="63" t="s">
        <v>5</v>
      </c>
      <c r="B11" s="65">
        <v>0.05</v>
      </c>
      <c r="D11" s="55" t="s">
        <v>26</v>
      </c>
      <c r="E11" s="70">
        <v>0.08</v>
      </c>
      <c r="G11" s="13">
        <f t="shared" si="0"/>
        <v>569602984.3044802</v>
      </c>
      <c r="H11" s="14">
        <f t="shared" si="1"/>
        <v>1139205968.6089604</v>
      </c>
      <c r="I11" s="14">
        <f t="shared" si="2"/>
        <v>683523581.16537619</v>
      </c>
      <c r="J11" s="15">
        <f t="shared" si="3"/>
        <v>1025285371.7480645</v>
      </c>
    </row>
    <row r="12" spans="1:14" ht="15.5" thickTop="1" thickBot="1" x14ac:dyDescent="0.4">
      <c r="A12" s="63" t="s">
        <v>6</v>
      </c>
      <c r="B12" s="65">
        <v>0.1</v>
      </c>
      <c r="G12" s="13">
        <f t="shared" si="0"/>
        <v>620261890.35509169</v>
      </c>
      <c r="H12" s="14">
        <f t="shared" si="1"/>
        <v>1240523780.7101834</v>
      </c>
      <c r="I12" s="14">
        <f t="shared" si="2"/>
        <v>744314268.42611003</v>
      </c>
      <c r="J12" s="15">
        <f t="shared" si="3"/>
        <v>1116471402.6391652</v>
      </c>
    </row>
    <row r="13" spans="1:14" ht="15.5" thickTop="1" thickBot="1" x14ac:dyDescent="0.4">
      <c r="A13" s="66" t="s">
        <v>3</v>
      </c>
      <c r="B13" s="67">
        <v>1.4999999999999999E-2</v>
      </c>
      <c r="G13" s="13">
        <f t="shared" si="0"/>
        <v>675790294.37402797</v>
      </c>
      <c r="H13" s="14">
        <f t="shared" si="1"/>
        <v>1351580588.7480559</v>
      </c>
      <c r="I13" s="14">
        <f t="shared" si="2"/>
        <v>810948353.24883342</v>
      </c>
      <c r="J13" s="15">
        <f t="shared" si="3"/>
        <v>1216422529.8732505</v>
      </c>
      <c r="K13" s="1"/>
      <c r="L13" s="1"/>
      <c r="M13" s="1"/>
      <c r="N13" s="1"/>
    </row>
    <row r="14" spans="1:14" x14ac:dyDescent="0.35">
      <c r="G14" s="13">
        <f t="shared" si="0"/>
        <v>736687621.47803164</v>
      </c>
      <c r="H14" s="14">
        <f t="shared" si="1"/>
        <v>1473375242.9560633</v>
      </c>
      <c r="I14" s="14">
        <f t="shared" si="2"/>
        <v>884025145.77363777</v>
      </c>
      <c r="J14" s="15">
        <f t="shared" si="3"/>
        <v>1326037718.6604571</v>
      </c>
      <c r="K14" s="1"/>
      <c r="L14" s="1"/>
      <c r="M14" s="1"/>
      <c r="N14" s="1"/>
    </row>
    <row r="15" spans="1:14" ht="15" thickBot="1" x14ac:dyDescent="0.4">
      <c r="E15" s="2"/>
      <c r="F15" s="1"/>
      <c r="G15" s="16">
        <f t="shared" si="0"/>
        <v>803507017.26562154</v>
      </c>
      <c r="H15" s="17">
        <f t="shared" si="1"/>
        <v>1607014034.5312431</v>
      </c>
      <c r="I15" s="17">
        <f t="shared" si="2"/>
        <v>964208420.71874571</v>
      </c>
      <c r="J15" s="18">
        <f t="shared" si="3"/>
        <v>1446312631.0781188</v>
      </c>
      <c r="K15" s="1"/>
      <c r="L15" s="1"/>
      <c r="M15" s="1"/>
      <c r="N15" s="1"/>
    </row>
    <row r="16" spans="1:14" ht="15" thickBot="1" x14ac:dyDescent="0.4"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4" ht="23.5" customHeight="1" thickBot="1" x14ac:dyDescent="0.4">
      <c r="A17" s="51" t="s">
        <v>14</v>
      </c>
      <c r="B17" s="52" t="s">
        <v>15</v>
      </c>
      <c r="C17" s="51" t="s">
        <v>6</v>
      </c>
      <c r="D17" s="52" t="s">
        <v>16</v>
      </c>
      <c r="E17" s="51" t="s">
        <v>17</v>
      </c>
      <c r="F17" s="52" t="s">
        <v>7</v>
      </c>
      <c r="G17" s="51" t="s">
        <v>18</v>
      </c>
      <c r="H17" s="52" t="s">
        <v>19</v>
      </c>
      <c r="I17" s="51" t="s">
        <v>20</v>
      </c>
      <c r="J17" s="53" t="s">
        <v>21</v>
      </c>
      <c r="L17" s="1"/>
      <c r="M17" s="1"/>
      <c r="N17" s="1"/>
    </row>
    <row r="18" spans="1:14" x14ac:dyDescent="0.35">
      <c r="A18" s="22">
        <v>1</v>
      </c>
      <c r="B18" s="23">
        <v>45000000</v>
      </c>
      <c r="C18" s="22">
        <v>30000000</v>
      </c>
      <c r="D18" s="24">
        <v>100</v>
      </c>
      <c r="E18" s="25">
        <f>(B18+C18)*D18</f>
        <v>7500000000</v>
      </c>
      <c r="F18" s="23">
        <v>5000000</v>
      </c>
      <c r="G18" s="22">
        <v>0.08</v>
      </c>
      <c r="H18" s="24">
        <v>50</v>
      </c>
      <c r="I18" s="25">
        <f>F18*H18</f>
        <v>250000000</v>
      </c>
      <c r="J18" s="26">
        <f>I18+E18</f>
        <v>7750000000</v>
      </c>
      <c r="L18" s="1"/>
      <c r="M18" s="1"/>
      <c r="N18" s="1"/>
    </row>
    <row r="19" spans="1:14" x14ac:dyDescent="0.35">
      <c r="A19" s="27">
        <v>2</v>
      </c>
      <c r="B19" s="28">
        <f t="shared" ref="B19:B27" si="4">B18*$B$11+B18</f>
        <v>47250000</v>
      </c>
      <c r="C19" s="29">
        <f t="shared" ref="C19:C27" si="5">$B$12*C18+C18</f>
        <v>33000000</v>
      </c>
      <c r="D19" s="30">
        <f t="shared" ref="D19:D27" si="6">D18*$B$13+D18</f>
        <v>101.5</v>
      </c>
      <c r="E19" s="29">
        <f t="shared" ref="E19:E27" si="7">(B19+C19)*D19</f>
        <v>8145375000</v>
      </c>
      <c r="F19" s="28">
        <f>F18*G18+F18</f>
        <v>5400000</v>
      </c>
      <c r="G19" s="27">
        <v>0.08</v>
      </c>
      <c r="H19" s="30">
        <f t="shared" ref="H19:H27" si="8">H18*$B$13+H18</f>
        <v>50.75</v>
      </c>
      <c r="I19" s="29">
        <f t="shared" ref="I19:I27" si="9">F19*H19</f>
        <v>274050000</v>
      </c>
      <c r="J19" s="31">
        <f t="shared" ref="J19:J27" si="10">I19+E19</f>
        <v>8419425000</v>
      </c>
      <c r="L19" s="1"/>
      <c r="M19" s="1"/>
      <c r="N19" s="1"/>
    </row>
    <row r="20" spans="1:14" x14ac:dyDescent="0.35">
      <c r="A20" s="27">
        <v>3</v>
      </c>
      <c r="B20" s="28">
        <f t="shared" si="4"/>
        <v>49612500</v>
      </c>
      <c r="C20" s="29">
        <f t="shared" si="5"/>
        <v>36300000</v>
      </c>
      <c r="D20" s="30">
        <f t="shared" si="6"/>
        <v>103.02249999999999</v>
      </c>
      <c r="E20" s="29">
        <f t="shared" si="7"/>
        <v>8850920531.25</v>
      </c>
      <c r="F20" s="28">
        <f t="shared" ref="F20:F27" si="11">F19*G19+F19</f>
        <v>5832000</v>
      </c>
      <c r="G20" s="27">
        <v>0.08</v>
      </c>
      <c r="H20" s="30">
        <f t="shared" si="8"/>
        <v>51.511249999999997</v>
      </c>
      <c r="I20" s="29">
        <f t="shared" si="9"/>
        <v>300413610</v>
      </c>
      <c r="J20" s="31">
        <f t="shared" si="10"/>
        <v>9151334141.25</v>
      </c>
      <c r="L20" s="1"/>
      <c r="M20" s="1"/>
      <c r="N20" s="1"/>
    </row>
    <row r="21" spans="1:14" x14ac:dyDescent="0.35">
      <c r="A21" s="27">
        <v>4</v>
      </c>
      <c r="B21" s="28">
        <f t="shared" si="4"/>
        <v>52093125</v>
      </c>
      <c r="C21" s="29">
        <f t="shared" si="5"/>
        <v>39930000</v>
      </c>
      <c r="D21" s="30">
        <f t="shared" si="6"/>
        <v>104.5678375</v>
      </c>
      <c r="E21" s="29">
        <f t="shared" si="7"/>
        <v>9622659181.2421875</v>
      </c>
      <c r="F21" s="28">
        <f t="shared" si="11"/>
        <v>6298560</v>
      </c>
      <c r="G21" s="27">
        <v>0.08</v>
      </c>
      <c r="H21" s="30">
        <f t="shared" si="8"/>
        <v>52.283918749999998</v>
      </c>
      <c r="I21" s="29">
        <f t="shared" si="9"/>
        <v>329313399.28200001</v>
      </c>
      <c r="J21" s="31">
        <f t="shared" si="10"/>
        <v>9951972580.5241871</v>
      </c>
      <c r="L21" s="1"/>
      <c r="M21" s="1"/>
      <c r="N21" s="1"/>
    </row>
    <row r="22" spans="1:14" x14ac:dyDescent="0.35">
      <c r="A22" s="27">
        <v>5</v>
      </c>
      <c r="B22" s="28">
        <f t="shared" si="4"/>
        <v>54697781.25</v>
      </c>
      <c r="C22" s="29">
        <f t="shared" si="5"/>
        <v>43923000</v>
      </c>
      <c r="D22" s="30">
        <f t="shared" si="6"/>
        <v>106.1363550625</v>
      </c>
      <c r="E22" s="29">
        <f t="shared" si="7"/>
        <v>10467250255.291143</v>
      </c>
      <c r="F22" s="28">
        <f t="shared" si="11"/>
        <v>6802444.7999999998</v>
      </c>
      <c r="G22" s="27">
        <v>0.08</v>
      </c>
      <c r="H22" s="30">
        <f t="shared" si="8"/>
        <v>53.068177531250001</v>
      </c>
      <c r="I22" s="29">
        <f t="shared" si="9"/>
        <v>360993348.2929284</v>
      </c>
      <c r="J22" s="31">
        <f t="shared" si="10"/>
        <v>10828243603.584072</v>
      </c>
      <c r="L22" s="1"/>
      <c r="M22" s="1"/>
      <c r="N22" s="1"/>
    </row>
    <row r="23" spans="1:14" x14ac:dyDescent="0.35">
      <c r="A23" s="27">
        <v>6</v>
      </c>
      <c r="B23" s="28">
        <f t="shared" si="4"/>
        <v>57432670.3125</v>
      </c>
      <c r="C23" s="29">
        <f t="shared" si="5"/>
        <v>48315300</v>
      </c>
      <c r="D23" s="30">
        <f t="shared" si="6"/>
        <v>107.72840038843751</v>
      </c>
      <c r="E23" s="29">
        <f t="shared" si="7"/>
        <v>11392059686.089603</v>
      </c>
      <c r="F23" s="28">
        <f t="shared" si="11"/>
        <v>7346640.3839999996</v>
      </c>
      <c r="G23" s="27">
        <v>0.08</v>
      </c>
      <c r="H23" s="30">
        <f t="shared" si="8"/>
        <v>53.864200194218753</v>
      </c>
      <c r="I23" s="29">
        <f t="shared" si="9"/>
        <v>395720908.39870811</v>
      </c>
      <c r="J23" s="31">
        <f t="shared" si="10"/>
        <v>11787780594.488312</v>
      </c>
      <c r="L23" s="1"/>
      <c r="M23" s="1"/>
      <c r="N23" s="1"/>
    </row>
    <row r="24" spans="1:14" x14ac:dyDescent="0.35">
      <c r="A24" s="27">
        <v>7</v>
      </c>
      <c r="B24" s="28">
        <f t="shared" si="4"/>
        <v>60304303.828125</v>
      </c>
      <c r="C24" s="29">
        <f t="shared" si="5"/>
        <v>53146830</v>
      </c>
      <c r="D24" s="30">
        <f t="shared" si="6"/>
        <v>109.34432639426407</v>
      </c>
      <c r="E24" s="29">
        <f t="shared" si="7"/>
        <v>12405237807.101833</v>
      </c>
      <c r="F24" s="28">
        <f t="shared" si="11"/>
        <v>7934371.61472</v>
      </c>
      <c r="G24" s="27">
        <v>0.08</v>
      </c>
      <c r="H24" s="30">
        <f t="shared" si="8"/>
        <v>54.672163197132036</v>
      </c>
      <c r="I24" s="29">
        <f t="shared" si="9"/>
        <v>433789259.78666389</v>
      </c>
      <c r="J24" s="31">
        <f t="shared" si="10"/>
        <v>12839027066.888496</v>
      </c>
      <c r="L24" s="1"/>
      <c r="M24" s="1"/>
      <c r="N24" s="1"/>
    </row>
    <row r="25" spans="1:14" x14ac:dyDescent="0.35">
      <c r="A25" s="27">
        <v>8</v>
      </c>
      <c r="B25" s="28">
        <f t="shared" si="4"/>
        <v>63319519.01953125</v>
      </c>
      <c r="C25" s="29">
        <f t="shared" si="5"/>
        <v>58461513</v>
      </c>
      <c r="D25" s="30">
        <f t="shared" si="6"/>
        <v>110.98449129017803</v>
      </c>
      <c r="E25" s="29">
        <f t="shared" si="7"/>
        <v>13515805887.480558</v>
      </c>
      <c r="F25" s="28">
        <f t="shared" si="11"/>
        <v>8569121.3438975997</v>
      </c>
      <c r="G25" s="27">
        <v>0.08</v>
      </c>
      <c r="H25" s="30">
        <f t="shared" si="8"/>
        <v>55.492245645089014</v>
      </c>
      <c r="I25" s="29">
        <f t="shared" si="9"/>
        <v>475519786.57814091</v>
      </c>
      <c r="J25" s="31">
        <f t="shared" si="10"/>
        <v>13991325674.058699</v>
      </c>
      <c r="L25" s="1"/>
      <c r="M25" s="1"/>
      <c r="N25" s="1"/>
    </row>
    <row r="26" spans="1:14" x14ac:dyDescent="0.35">
      <c r="A26" s="27">
        <v>9</v>
      </c>
      <c r="B26" s="28">
        <f t="shared" si="4"/>
        <v>66485494.970507815</v>
      </c>
      <c r="C26" s="29">
        <f t="shared" si="5"/>
        <v>64307664.299999997</v>
      </c>
      <c r="D26" s="30">
        <f t="shared" si="6"/>
        <v>112.6492586595307</v>
      </c>
      <c r="E26" s="29">
        <f t="shared" si="7"/>
        <v>14733752429.560631</v>
      </c>
      <c r="F26" s="28">
        <f t="shared" si="11"/>
        <v>9254651.0514094085</v>
      </c>
      <c r="G26" s="27">
        <v>0.08</v>
      </c>
      <c r="H26" s="30">
        <f t="shared" si="8"/>
        <v>56.324629329765351</v>
      </c>
      <c r="I26" s="29">
        <f t="shared" si="9"/>
        <v>521264790.04695809</v>
      </c>
      <c r="J26" s="31">
        <f t="shared" si="10"/>
        <v>15255017219.60759</v>
      </c>
      <c r="L26" s="1"/>
      <c r="M26" s="1"/>
      <c r="N26" s="1"/>
    </row>
    <row r="27" spans="1:14" ht="15" thickBot="1" x14ac:dyDescent="0.4">
      <c r="A27" s="32">
        <v>10</v>
      </c>
      <c r="B27" s="33">
        <f t="shared" si="4"/>
        <v>69809769.719033211</v>
      </c>
      <c r="C27" s="34">
        <f t="shared" si="5"/>
        <v>70738430.729999989</v>
      </c>
      <c r="D27" s="35">
        <f t="shared" si="6"/>
        <v>114.33899753942366</v>
      </c>
      <c r="E27" s="34">
        <f t="shared" si="7"/>
        <v>16070140345.312429</v>
      </c>
      <c r="F27" s="33">
        <f t="shared" si="11"/>
        <v>9995023.1355221607</v>
      </c>
      <c r="G27" s="32">
        <v>0.08</v>
      </c>
      <c r="H27" s="35">
        <f t="shared" si="8"/>
        <v>57.169498769711829</v>
      </c>
      <c r="I27" s="34">
        <f t="shared" si="9"/>
        <v>571410462.84947538</v>
      </c>
      <c r="J27" s="36">
        <f t="shared" si="10"/>
        <v>16641550808.161905</v>
      </c>
      <c r="L27" s="1"/>
      <c r="M27" s="1"/>
      <c r="N27" s="1"/>
    </row>
    <row r="28" spans="1:14" x14ac:dyDescent="0.35">
      <c r="A28" s="1"/>
      <c r="B28" s="1"/>
      <c r="C28" s="1"/>
      <c r="D28" s="1"/>
      <c r="E28" s="2"/>
      <c r="F28" s="2"/>
      <c r="G28" s="1"/>
      <c r="H28" s="2"/>
      <c r="I28" s="2"/>
      <c r="J28" s="2"/>
      <c r="K28" s="1"/>
      <c r="L28" s="1"/>
      <c r="M28" s="1"/>
      <c r="N28" s="1"/>
    </row>
    <row r="29" spans="1:14" ht="15" thickBot="1" x14ac:dyDescent="0.4">
      <c r="K29" s="1"/>
      <c r="L29" s="1"/>
      <c r="M29" s="1"/>
      <c r="N29" s="1"/>
    </row>
    <row r="30" spans="1:14" ht="15" thickBot="1" x14ac:dyDescent="0.4">
      <c r="A30" s="56" t="s">
        <v>14</v>
      </c>
      <c r="B30" s="59" t="s">
        <v>30</v>
      </c>
      <c r="C30" s="58" t="s">
        <v>31</v>
      </c>
      <c r="D30" s="59" t="s">
        <v>23</v>
      </c>
      <c r="E30" s="58" t="s">
        <v>32</v>
      </c>
      <c r="F30" s="59" t="s">
        <v>33</v>
      </c>
      <c r="G30" s="58" t="s">
        <v>34</v>
      </c>
      <c r="H30" s="59" t="s">
        <v>35</v>
      </c>
      <c r="I30" s="62" t="s">
        <v>36</v>
      </c>
      <c r="K30" s="1"/>
      <c r="L30" s="1"/>
      <c r="M30" s="1"/>
      <c r="N30" s="1"/>
    </row>
    <row r="31" spans="1:14" x14ac:dyDescent="0.35">
      <c r="A31" s="41">
        <v>1</v>
      </c>
      <c r="B31" s="22">
        <v>150000000</v>
      </c>
      <c r="C31" s="23">
        <f t="shared" ref="C31:C40" si="12">$E$7*B18</f>
        <v>1620000000</v>
      </c>
      <c r="D31" s="22">
        <f t="shared" ref="D31:D40" si="13">$E$8*C18</f>
        <v>1440000000</v>
      </c>
      <c r="E31" s="23">
        <v>600000000</v>
      </c>
      <c r="F31" s="22">
        <v>40000000</v>
      </c>
      <c r="G31" s="23">
        <v>500000000</v>
      </c>
      <c r="H31" s="25">
        <f t="shared" ref="H31:H40" si="14">F44+I44</f>
        <v>3204000000</v>
      </c>
      <c r="I31" s="26">
        <f>H31+G31+F31+E31+D31+C31+B31+B6</f>
        <v>8554000000</v>
      </c>
      <c r="K31" s="1"/>
      <c r="L31" s="1"/>
      <c r="M31" s="1"/>
      <c r="N31" s="1"/>
    </row>
    <row r="32" spans="1:14" x14ac:dyDescent="0.35">
      <c r="A32" s="42">
        <v>2</v>
      </c>
      <c r="B32" s="27"/>
      <c r="C32" s="28">
        <f t="shared" si="12"/>
        <v>1701000000</v>
      </c>
      <c r="D32" s="27">
        <f t="shared" si="13"/>
        <v>1584000000</v>
      </c>
      <c r="E32" s="28">
        <v>600000000</v>
      </c>
      <c r="F32" s="27">
        <f t="shared" ref="F32:F40" si="15">F31+F31*$E$9</f>
        <v>44000000</v>
      </c>
      <c r="G32" s="28">
        <f>G31+G31*0.015</f>
        <v>507500000</v>
      </c>
      <c r="H32" s="29">
        <f t="shared" si="14"/>
        <v>3492127800</v>
      </c>
      <c r="I32" s="43">
        <f t="shared" ref="I32:I40" si="16">SUM(C32:H32)</f>
        <v>7928627800</v>
      </c>
      <c r="K32" s="1"/>
      <c r="L32" s="1"/>
      <c r="M32" s="1"/>
      <c r="N32" s="1"/>
    </row>
    <row r="33" spans="1:14" x14ac:dyDescent="0.35">
      <c r="A33" s="42">
        <v>3</v>
      </c>
      <c r="B33" s="27"/>
      <c r="C33" s="28">
        <f t="shared" si="12"/>
        <v>1786050000</v>
      </c>
      <c r="D33" s="27">
        <f t="shared" si="13"/>
        <v>1742400000</v>
      </c>
      <c r="E33" s="28">
        <v>600000000</v>
      </c>
      <c r="F33" s="27">
        <f t="shared" si="15"/>
        <v>48400000</v>
      </c>
      <c r="G33" s="28">
        <f t="shared" ref="G33:G40" si="17">G32+G32*0.015</f>
        <v>515112500</v>
      </c>
      <c r="H33" s="29">
        <f t="shared" si="14"/>
        <v>3808135640.6100001</v>
      </c>
      <c r="I33" s="43">
        <f t="shared" si="16"/>
        <v>8500098140.6100006</v>
      </c>
      <c r="K33" s="1"/>
      <c r="L33" s="1"/>
      <c r="M33" s="1"/>
      <c r="N33" s="1"/>
    </row>
    <row r="34" spans="1:14" x14ac:dyDescent="0.35">
      <c r="A34" s="42">
        <v>4</v>
      </c>
      <c r="B34" s="27"/>
      <c r="C34" s="28">
        <f t="shared" si="12"/>
        <v>1875352500</v>
      </c>
      <c r="D34" s="27">
        <f t="shared" si="13"/>
        <v>1916640000</v>
      </c>
      <c r="E34" s="28">
        <v>600000000</v>
      </c>
      <c r="F34" s="27">
        <f t="shared" si="15"/>
        <v>53240000</v>
      </c>
      <c r="G34" s="28">
        <f t="shared" si="17"/>
        <v>522839187.5</v>
      </c>
      <c r="H34" s="29">
        <f t="shared" si="14"/>
        <v>4154889073.3986197</v>
      </c>
      <c r="I34" s="43">
        <f t="shared" si="16"/>
        <v>9122960760.8986206</v>
      </c>
      <c r="K34" s="1"/>
      <c r="L34" s="1"/>
      <c r="M34" s="1"/>
      <c r="N34" s="1"/>
    </row>
    <row r="35" spans="1:14" x14ac:dyDescent="0.35">
      <c r="A35" s="42">
        <v>5</v>
      </c>
      <c r="B35" s="27"/>
      <c r="C35" s="28">
        <f t="shared" si="12"/>
        <v>1969120125</v>
      </c>
      <c r="D35" s="27">
        <f t="shared" si="13"/>
        <v>2108304000</v>
      </c>
      <c r="E35" s="28">
        <v>600000000</v>
      </c>
      <c r="F35" s="27">
        <f t="shared" si="15"/>
        <v>58564000</v>
      </c>
      <c r="G35" s="28">
        <f t="shared" si="17"/>
        <v>530681775.3125</v>
      </c>
      <c r="H35" s="29">
        <f t="shared" si="14"/>
        <v>4535561515.330761</v>
      </c>
      <c r="I35" s="43">
        <f t="shared" si="16"/>
        <v>9802231415.643261</v>
      </c>
      <c r="K35" s="1"/>
      <c r="L35" s="1"/>
      <c r="M35" s="1"/>
      <c r="N35" s="1"/>
    </row>
    <row r="36" spans="1:14" x14ac:dyDescent="0.35">
      <c r="A36" s="42">
        <v>6</v>
      </c>
      <c r="B36" s="27"/>
      <c r="C36" s="28">
        <f t="shared" si="12"/>
        <v>2067576131.25</v>
      </c>
      <c r="D36" s="27">
        <f t="shared" si="13"/>
        <v>2319134400</v>
      </c>
      <c r="E36" s="28">
        <v>600000000</v>
      </c>
      <c r="F36" s="27">
        <f t="shared" si="15"/>
        <v>64420400</v>
      </c>
      <c r="G36" s="28">
        <f t="shared" si="17"/>
        <v>538642001.94218755</v>
      </c>
      <c r="H36" s="29">
        <f t="shared" si="14"/>
        <v>4953668328.2244091</v>
      </c>
      <c r="I36" s="43">
        <f t="shared" si="16"/>
        <v>10543441261.416595</v>
      </c>
      <c r="K36" s="1"/>
      <c r="L36" s="1"/>
      <c r="M36" s="1"/>
      <c r="N36" s="1"/>
    </row>
    <row r="37" spans="1:14" x14ac:dyDescent="0.35">
      <c r="A37" s="42">
        <v>7</v>
      </c>
      <c r="B37" s="27"/>
      <c r="C37" s="28">
        <f t="shared" si="12"/>
        <v>2170954937.8125</v>
      </c>
      <c r="D37" s="27">
        <f t="shared" si="13"/>
        <v>2551047840</v>
      </c>
      <c r="E37" s="28">
        <v>600000000</v>
      </c>
      <c r="F37" s="27">
        <f t="shared" si="15"/>
        <v>70862440</v>
      </c>
      <c r="G37" s="28">
        <f t="shared" si="17"/>
        <v>546721631.97132039</v>
      </c>
      <c r="H37" s="29">
        <f t="shared" si="14"/>
        <v>5413104743.3546343</v>
      </c>
      <c r="I37" s="43">
        <f t="shared" si="16"/>
        <v>11352691593.138454</v>
      </c>
      <c r="K37" s="1"/>
      <c r="L37" s="1"/>
      <c r="M37" s="1"/>
      <c r="N37" s="1"/>
    </row>
    <row r="38" spans="1:14" x14ac:dyDescent="0.35">
      <c r="A38" s="42">
        <v>8</v>
      </c>
      <c r="B38" s="27"/>
      <c r="C38" s="28">
        <f t="shared" si="12"/>
        <v>2279502684.703125</v>
      </c>
      <c r="D38" s="27">
        <f t="shared" si="13"/>
        <v>2806152624</v>
      </c>
      <c r="E38" s="28">
        <v>600000000</v>
      </c>
      <c r="F38" s="27">
        <f t="shared" si="15"/>
        <v>77948684</v>
      </c>
      <c r="G38" s="28">
        <f t="shared" si="17"/>
        <v>554922456.45089018</v>
      </c>
      <c r="H38" s="29">
        <f t="shared" si="14"/>
        <v>5918188070.2051058</v>
      </c>
      <c r="I38" s="43">
        <f t="shared" si="16"/>
        <v>12236714519.359121</v>
      </c>
      <c r="K38" s="1"/>
      <c r="L38" s="1"/>
      <c r="M38" s="1"/>
      <c r="N38" s="1"/>
    </row>
    <row r="39" spans="1:14" x14ac:dyDescent="0.35">
      <c r="A39" s="42">
        <v>9</v>
      </c>
      <c r="B39" s="27"/>
      <c r="C39" s="28">
        <f t="shared" si="12"/>
        <v>2393477818.9382815</v>
      </c>
      <c r="D39" s="27">
        <f t="shared" si="13"/>
        <v>3086767886.3999996</v>
      </c>
      <c r="E39" s="28">
        <v>600000000</v>
      </c>
      <c r="F39" s="27">
        <f t="shared" si="15"/>
        <v>85743552.400000006</v>
      </c>
      <c r="G39" s="28">
        <f t="shared" si="17"/>
        <v>563246293.29765356</v>
      </c>
      <c r="H39" s="29">
        <f t="shared" si="14"/>
        <v>6473704678.8513918</v>
      </c>
      <c r="I39" s="43">
        <f t="shared" si="16"/>
        <v>13202940229.887325</v>
      </c>
      <c r="K39" s="1"/>
      <c r="L39" s="1"/>
      <c r="M39" s="1"/>
      <c r="N39" s="1"/>
    </row>
    <row r="40" spans="1:14" ht="15" thickBot="1" x14ac:dyDescent="0.4">
      <c r="A40" s="44">
        <v>10</v>
      </c>
      <c r="B40" s="32"/>
      <c r="C40" s="33">
        <f t="shared" si="12"/>
        <v>2513151709.8851957</v>
      </c>
      <c r="D40" s="32">
        <f t="shared" si="13"/>
        <v>3395444675.0399995</v>
      </c>
      <c r="E40" s="33">
        <v>600000000</v>
      </c>
      <c r="F40" s="32">
        <f t="shared" si="15"/>
        <v>94317907.640000001</v>
      </c>
      <c r="G40" s="33">
        <f t="shared" si="17"/>
        <v>571694987.6971184</v>
      </c>
      <c r="H40" s="34">
        <f t="shared" si="14"/>
        <v>7084962301.7753925</v>
      </c>
      <c r="I40" s="45">
        <f t="shared" si="16"/>
        <v>14259571582.037708</v>
      </c>
      <c r="K40" s="1"/>
      <c r="L40" s="1"/>
      <c r="M40" s="1"/>
      <c r="N40" s="1"/>
    </row>
    <row r="41" spans="1:14" x14ac:dyDescent="0.35">
      <c r="K41" s="1"/>
      <c r="L41" s="1"/>
      <c r="M41" s="1"/>
      <c r="N41" s="1"/>
    </row>
    <row r="42" spans="1:14" ht="15" customHeight="1" thickBot="1" x14ac:dyDescent="0.4">
      <c r="K42" s="1"/>
      <c r="L42" s="1"/>
      <c r="M42" s="1"/>
      <c r="N42" s="1"/>
    </row>
    <row r="43" spans="1:14" ht="15" thickBot="1" x14ac:dyDescent="0.4">
      <c r="A43" s="56" t="s">
        <v>14</v>
      </c>
      <c r="B43" s="57" t="s">
        <v>28</v>
      </c>
      <c r="C43" s="58" t="s">
        <v>23</v>
      </c>
      <c r="D43" s="59" t="s">
        <v>15</v>
      </c>
      <c r="E43" s="60" t="s">
        <v>6</v>
      </c>
      <c r="F43" s="61" t="s">
        <v>29</v>
      </c>
      <c r="G43" s="60" t="s">
        <v>37</v>
      </c>
      <c r="H43" s="61" t="s">
        <v>37</v>
      </c>
      <c r="I43" s="60" t="s">
        <v>37</v>
      </c>
      <c r="J43" s="61" t="s">
        <v>37</v>
      </c>
      <c r="K43" s="1"/>
      <c r="L43" s="1"/>
      <c r="M43" s="1"/>
      <c r="N43" s="1"/>
    </row>
    <row r="44" spans="1:14" x14ac:dyDescent="0.35">
      <c r="A44" s="41">
        <v>1</v>
      </c>
      <c r="B44" s="46">
        <v>36</v>
      </c>
      <c r="C44" s="24">
        <v>48</v>
      </c>
      <c r="D44" s="22">
        <v>45000000</v>
      </c>
      <c r="E44" s="23">
        <v>30000000</v>
      </c>
      <c r="F44" s="25">
        <f t="shared" ref="F44:F53" si="18">(B44*D44)+(C44*E44)</f>
        <v>3060000000</v>
      </c>
      <c r="G44" s="24">
        <v>5000000</v>
      </c>
      <c r="H44" s="46">
        <f t="shared" ref="H44:H53" si="19">C44*$E$10</f>
        <v>28.799999999999997</v>
      </c>
      <c r="I44" s="24">
        <f t="shared" ref="I44:I53" si="20">H44*G44</f>
        <v>144000000</v>
      </c>
      <c r="J44" s="25">
        <f t="shared" ref="J44:J53" si="21">I44+F44</f>
        <v>3204000000</v>
      </c>
      <c r="K44" s="1"/>
      <c r="L44" s="1"/>
      <c r="M44" s="1"/>
      <c r="N44" s="1"/>
    </row>
    <row r="45" spans="1:14" x14ac:dyDescent="0.35">
      <c r="A45" s="42">
        <f>A44+1</f>
        <v>2</v>
      </c>
      <c r="B45" s="47">
        <f>B44*0.015+B44</f>
        <v>36.54</v>
      </c>
      <c r="C45" s="48">
        <f>C44*0.015+C44</f>
        <v>48.72</v>
      </c>
      <c r="D45" s="27">
        <f t="shared" ref="D45:D53" si="22">D44*$B$11+D44</f>
        <v>47250000</v>
      </c>
      <c r="E45" s="30">
        <f t="shared" ref="E45:E53" si="23">$B$12*E44+E44</f>
        <v>33000000</v>
      </c>
      <c r="F45" s="29">
        <f t="shared" si="18"/>
        <v>3334275000</v>
      </c>
      <c r="G45" s="30">
        <f t="shared" ref="G45:G53" si="24">G44*$E$11+G44</f>
        <v>5400000</v>
      </c>
      <c r="H45" s="47">
        <f t="shared" si="19"/>
        <v>29.231999999999999</v>
      </c>
      <c r="I45" s="30">
        <f t="shared" si="20"/>
        <v>157852800</v>
      </c>
      <c r="J45" s="29">
        <f t="shared" si="21"/>
        <v>3492127800</v>
      </c>
      <c r="K45" s="1"/>
      <c r="L45" s="1"/>
      <c r="M45" s="1"/>
      <c r="N45" s="1"/>
    </row>
    <row r="46" spans="1:14" ht="13.5" customHeight="1" x14ac:dyDescent="0.35">
      <c r="A46" s="42">
        <f t="shared" ref="A46:A53" si="25">A45+1</f>
        <v>3</v>
      </c>
      <c r="B46" s="47">
        <f t="shared" ref="B46:C53" si="26">B45*0.015+B45</f>
        <v>37.088099999999997</v>
      </c>
      <c r="C46" s="48">
        <f t="shared" si="26"/>
        <v>49.450800000000001</v>
      </c>
      <c r="D46" s="27">
        <f t="shared" si="22"/>
        <v>49612500</v>
      </c>
      <c r="E46" s="30">
        <f t="shared" si="23"/>
        <v>36300000</v>
      </c>
      <c r="F46" s="29">
        <f t="shared" si="18"/>
        <v>3635097401.25</v>
      </c>
      <c r="G46" s="30">
        <f t="shared" si="24"/>
        <v>5832000</v>
      </c>
      <c r="H46" s="47">
        <f t="shared" si="19"/>
        <v>29.670479999999998</v>
      </c>
      <c r="I46" s="30">
        <f t="shared" si="20"/>
        <v>173038239.35999998</v>
      </c>
      <c r="J46" s="29">
        <f t="shared" si="21"/>
        <v>3808135640.6100001</v>
      </c>
      <c r="K46" s="1"/>
      <c r="L46" s="1"/>
      <c r="M46" s="1"/>
      <c r="N46" s="1"/>
    </row>
    <row r="47" spans="1:14" x14ac:dyDescent="0.35">
      <c r="A47" s="42">
        <f t="shared" si="25"/>
        <v>4</v>
      </c>
      <c r="B47" s="47">
        <f t="shared" si="26"/>
        <v>37.6444215</v>
      </c>
      <c r="C47" s="48">
        <f t="shared" si="26"/>
        <v>50.192562000000002</v>
      </c>
      <c r="D47" s="27">
        <f t="shared" si="22"/>
        <v>52093125</v>
      </c>
      <c r="E47" s="30">
        <f t="shared" si="23"/>
        <v>39930000</v>
      </c>
      <c r="F47" s="29">
        <f t="shared" si="18"/>
        <v>3965204555.4121876</v>
      </c>
      <c r="G47" s="30">
        <f t="shared" si="24"/>
        <v>6298560</v>
      </c>
      <c r="H47" s="47">
        <f t="shared" si="19"/>
        <v>30.115537199999999</v>
      </c>
      <c r="I47" s="30">
        <f t="shared" si="20"/>
        <v>189684517.98643199</v>
      </c>
      <c r="J47" s="29">
        <f t="shared" si="21"/>
        <v>4154889073.3986197</v>
      </c>
      <c r="K47" s="1"/>
      <c r="L47" s="1"/>
      <c r="M47" s="1"/>
      <c r="N47" s="1"/>
    </row>
    <row r="48" spans="1:14" x14ac:dyDescent="0.35">
      <c r="A48" s="42">
        <f t="shared" si="25"/>
        <v>5</v>
      </c>
      <c r="B48" s="47">
        <f t="shared" si="26"/>
        <v>38.209087822500003</v>
      </c>
      <c r="C48" s="48">
        <f t="shared" si="26"/>
        <v>50.945450430000001</v>
      </c>
      <c r="D48" s="27">
        <f t="shared" si="22"/>
        <v>54697781.25</v>
      </c>
      <c r="E48" s="30">
        <f t="shared" si="23"/>
        <v>43923000</v>
      </c>
      <c r="F48" s="29">
        <f t="shared" si="18"/>
        <v>4327629346.7140341</v>
      </c>
      <c r="G48" s="30">
        <f t="shared" si="24"/>
        <v>6802444.7999999998</v>
      </c>
      <c r="H48" s="47">
        <f t="shared" si="19"/>
        <v>30.567270258000001</v>
      </c>
      <c r="I48" s="30">
        <f t="shared" si="20"/>
        <v>207932168.61672676</v>
      </c>
      <c r="J48" s="29">
        <f t="shared" si="21"/>
        <v>4535561515.330761</v>
      </c>
      <c r="K48" s="1"/>
      <c r="L48" s="1"/>
      <c r="M48" s="1"/>
      <c r="N48" s="1"/>
    </row>
    <row r="49" spans="1:14" x14ac:dyDescent="0.35">
      <c r="A49" s="42">
        <f t="shared" si="25"/>
        <v>6</v>
      </c>
      <c r="B49" s="47">
        <f t="shared" si="26"/>
        <v>38.782224139837503</v>
      </c>
      <c r="C49" s="48">
        <f t="shared" si="26"/>
        <v>51.709632186450001</v>
      </c>
      <c r="D49" s="27">
        <f t="shared" si="22"/>
        <v>57432670.3125</v>
      </c>
      <c r="E49" s="30">
        <f t="shared" si="23"/>
        <v>48315300</v>
      </c>
      <c r="F49" s="29">
        <f t="shared" si="18"/>
        <v>4725733084.9867535</v>
      </c>
      <c r="G49" s="30">
        <f t="shared" si="24"/>
        <v>7346640.3839999996</v>
      </c>
      <c r="H49" s="47">
        <f t="shared" si="19"/>
        <v>31.02577931187</v>
      </c>
      <c r="I49" s="30">
        <f t="shared" si="20"/>
        <v>227935243.23765585</v>
      </c>
      <c r="J49" s="29">
        <f t="shared" si="21"/>
        <v>4953668328.2244091</v>
      </c>
      <c r="K49" s="1"/>
      <c r="L49" s="1"/>
      <c r="M49" s="1"/>
      <c r="N49" s="1"/>
    </row>
    <row r="50" spans="1:14" x14ac:dyDescent="0.35">
      <c r="A50" s="42">
        <f t="shared" si="25"/>
        <v>7</v>
      </c>
      <c r="B50" s="47">
        <f t="shared" si="26"/>
        <v>39.363957501935069</v>
      </c>
      <c r="C50" s="48">
        <f t="shared" si="26"/>
        <v>52.485276669246751</v>
      </c>
      <c r="D50" s="27">
        <f t="shared" si="22"/>
        <v>60304303.828125</v>
      </c>
      <c r="E50" s="30">
        <f t="shared" si="23"/>
        <v>53146830</v>
      </c>
      <c r="F50" s="29">
        <f t="shared" si="18"/>
        <v>5163242129.7175159</v>
      </c>
      <c r="G50" s="30">
        <f t="shared" si="24"/>
        <v>7934371.61472</v>
      </c>
      <c r="H50" s="47">
        <f t="shared" si="19"/>
        <v>31.491166001548049</v>
      </c>
      <c r="I50" s="30">
        <f t="shared" si="20"/>
        <v>249862613.63711837</v>
      </c>
      <c r="J50" s="29">
        <f t="shared" si="21"/>
        <v>5413104743.3546343</v>
      </c>
      <c r="K50" s="4"/>
      <c r="L50" s="1"/>
      <c r="M50" s="1"/>
      <c r="N50" s="1"/>
    </row>
    <row r="51" spans="1:14" x14ac:dyDescent="0.35">
      <c r="A51" s="42">
        <f t="shared" si="25"/>
        <v>8</v>
      </c>
      <c r="B51" s="47">
        <f t="shared" si="26"/>
        <v>39.954416864464093</v>
      </c>
      <c r="C51" s="48">
        <f t="shared" si="26"/>
        <v>53.272555819285451</v>
      </c>
      <c r="D51" s="27">
        <f t="shared" si="22"/>
        <v>63319519.01953125</v>
      </c>
      <c r="E51" s="30">
        <f t="shared" si="23"/>
        <v>58461513</v>
      </c>
      <c r="F51" s="29">
        <f t="shared" si="18"/>
        <v>5644288673.136097</v>
      </c>
      <c r="G51" s="30">
        <f t="shared" si="24"/>
        <v>8569121.3438975997</v>
      </c>
      <c r="H51" s="47">
        <f t="shared" si="19"/>
        <v>31.963533491571269</v>
      </c>
      <c r="I51" s="30">
        <f t="shared" si="20"/>
        <v>273899397.06900913</v>
      </c>
      <c r="J51" s="29">
        <f t="shared" si="21"/>
        <v>5918188070.2051058</v>
      </c>
      <c r="K51" s="1"/>
      <c r="L51" s="1"/>
      <c r="M51" s="1"/>
      <c r="N51" s="1"/>
    </row>
    <row r="52" spans="1:14" x14ac:dyDescent="0.35">
      <c r="A52" s="42">
        <f t="shared" si="25"/>
        <v>9</v>
      </c>
      <c r="B52" s="47">
        <f t="shared" si="26"/>
        <v>40.553733117431058</v>
      </c>
      <c r="C52" s="48">
        <f t="shared" si="26"/>
        <v>54.071644156574735</v>
      </c>
      <c r="D52" s="27">
        <f t="shared" si="22"/>
        <v>66485494.970507815</v>
      </c>
      <c r="E52" s="30">
        <f t="shared" si="23"/>
        <v>64307664.299999997</v>
      </c>
      <c r="F52" s="29">
        <f t="shared" si="18"/>
        <v>6173456159.7843437</v>
      </c>
      <c r="G52" s="30">
        <f t="shared" si="24"/>
        <v>9254651.0514094085</v>
      </c>
      <c r="H52" s="47">
        <f t="shared" si="19"/>
        <v>32.442986493944836</v>
      </c>
      <c r="I52" s="30">
        <f t="shared" si="20"/>
        <v>300248519.06704783</v>
      </c>
      <c r="J52" s="29">
        <f t="shared" si="21"/>
        <v>6473704678.8513918</v>
      </c>
      <c r="K52" s="1"/>
      <c r="L52" s="1"/>
      <c r="M52" s="1"/>
      <c r="N52" s="1"/>
    </row>
    <row r="53" spans="1:14" ht="15" thickBot="1" x14ac:dyDescent="0.4">
      <c r="A53" s="44">
        <f t="shared" si="25"/>
        <v>10</v>
      </c>
      <c r="B53" s="49">
        <f t="shared" si="26"/>
        <v>41.162039114192524</v>
      </c>
      <c r="C53" s="50">
        <f t="shared" si="26"/>
        <v>54.882718818923358</v>
      </c>
      <c r="D53" s="32">
        <f t="shared" si="22"/>
        <v>69809769.719033211</v>
      </c>
      <c r="E53" s="35">
        <f t="shared" si="23"/>
        <v>70738430.729999989</v>
      </c>
      <c r="F53" s="34">
        <f t="shared" si="18"/>
        <v>6755829875.1740952</v>
      </c>
      <c r="G53" s="35">
        <f t="shared" si="24"/>
        <v>9995023.1355221607</v>
      </c>
      <c r="H53" s="49">
        <f t="shared" si="19"/>
        <v>32.929631291354013</v>
      </c>
      <c r="I53" s="35">
        <f t="shared" si="20"/>
        <v>329132426.60129786</v>
      </c>
      <c r="J53" s="34">
        <f t="shared" si="21"/>
        <v>7084962301.7753925</v>
      </c>
      <c r="K53" s="1"/>
      <c r="L53" s="1"/>
      <c r="M53" s="1"/>
      <c r="N53" s="1"/>
    </row>
    <row r="54" spans="1:14" x14ac:dyDescent="0.35">
      <c r="K54" s="1"/>
      <c r="L54" s="1"/>
      <c r="M54" s="1"/>
      <c r="N54" s="1"/>
    </row>
    <row r="55" spans="1:14" x14ac:dyDescent="0.35">
      <c r="J55" s="1"/>
      <c r="K55" s="1"/>
      <c r="L55" s="1"/>
      <c r="M55" s="1"/>
      <c r="N55" s="1"/>
    </row>
    <row r="56" spans="1:14" x14ac:dyDescent="0.35">
      <c r="J56" s="1"/>
      <c r="K56" s="1"/>
      <c r="L56" s="1"/>
      <c r="M56" s="1"/>
      <c r="N56" s="1"/>
    </row>
    <row r="57" spans="1:14" x14ac:dyDescent="0.35">
      <c r="K57" s="1"/>
      <c r="L57" s="1"/>
      <c r="M57" s="1"/>
      <c r="N57" s="1"/>
    </row>
    <row r="58" spans="1:14" x14ac:dyDescent="0.35">
      <c r="K58" s="1"/>
      <c r="L58" s="1"/>
      <c r="M58" s="1"/>
      <c r="N58" s="1"/>
    </row>
    <row r="59" spans="1:14" x14ac:dyDescent="0.35">
      <c r="K59" s="1"/>
      <c r="L59" s="1"/>
      <c r="M59" s="1"/>
      <c r="N59" s="1"/>
    </row>
    <row r="60" spans="1:14" x14ac:dyDescent="0.35">
      <c r="K60" s="1"/>
      <c r="L60" s="1"/>
      <c r="M60" s="1"/>
      <c r="N60" s="1"/>
    </row>
    <row r="61" spans="1:14" x14ac:dyDescent="0.35">
      <c r="K61" s="1"/>
      <c r="L61" s="1"/>
      <c r="M61" s="1"/>
      <c r="N61" s="1"/>
    </row>
    <row r="62" spans="1:14" x14ac:dyDescent="0.35">
      <c r="K62" s="1"/>
      <c r="L62" s="1"/>
      <c r="M62" s="1"/>
      <c r="N62" s="1"/>
    </row>
    <row r="63" spans="1:14" x14ac:dyDescent="0.35">
      <c r="K63" s="1"/>
      <c r="L63" s="1"/>
      <c r="M63" s="1"/>
      <c r="N63" s="1"/>
    </row>
    <row r="64" spans="1:14" x14ac:dyDescent="0.35">
      <c r="K64" s="1"/>
      <c r="L64" s="1"/>
      <c r="M64" s="1"/>
      <c r="N64" s="1"/>
    </row>
    <row r="65" spans="1:14" x14ac:dyDescent="0.35">
      <c r="K65" s="1"/>
      <c r="L65" s="1"/>
      <c r="M65" s="1"/>
      <c r="N65" s="1"/>
    </row>
    <row r="66" spans="1:14" x14ac:dyDescent="0.35">
      <c r="K66" s="1"/>
      <c r="L66" s="1"/>
      <c r="M66" s="1"/>
      <c r="N66" s="1"/>
    </row>
    <row r="67" spans="1:14" x14ac:dyDescent="0.35">
      <c r="K67" s="1"/>
      <c r="L67" s="1"/>
      <c r="M67" s="1"/>
      <c r="N67" s="1"/>
    </row>
    <row r="68" spans="1:14" x14ac:dyDescent="0.35">
      <c r="K68" s="1"/>
      <c r="L68" s="1"/>
      <c r="M68" s="1"/>
      <c r="N68" s="1"/>
    </row>
    <row r="69" spans="1:14" x14ac:dyDescent="0.35">
      <c r="K69" s="1"/>
      <c r="L69" s="1"/>
      <c r="M69" s="1"/>
      <c r="N69" s="1"/>
    </row>
    <row r="70" spans="1:14" x14ac:dyDescent="0.35">
      <c r="K70" s="1"/>
      <c r="L70" s="1"/>
      <c r="M70" s="1"/>
      <c r="N70" s="1"/>
    </row>
    <row r="71" spans="1:14" x14ac:dyDescent="0.35">
      <c r="K71" s="1"/>
      <c r="L71" s="1"/>
      <c r="M71" s="1"/>
      <c r="N71" s="1"/>
    </row>
    <row r="72" spans="1:14" x14ac:dyDescent="0.35">
      <c r="K72" s="1"/>
      <c r="L72" s="1"/>
      <c r="M72" s="1"/>
      <c r="N72" s="1"/>
    </row>
    <row r="73" spans="1:14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35">
      <c r="A75" s="1"/>
      <c r="K75" s="1"/>
      <c r="L75" s="1"/>
      <c r="M75" s="1"/>
      <c r="N75" s="1"/>
    </row>
  </sheetData>
  <mergeCells count="2">
    <mergeCell ref="G4:J4"/>
    <mergeCell ref="A5:B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5A66-C6A3-4645-AC44-541B09BCCA5B}">
  <dimension ref="A1:O34"/>
  <sheetViews>
    <sheetView topLeftCell="A3" zoomScale="63" zoomScaleNormal="63" workbookViewId="0">
      <selection activeCell="I35" sqref="I35"/>
    </sheetView>
  </sheetViews>
  <sheetFormatPr defaultRowHeight="14.5" x14ac:dyDescent="0.35"/>
  <cols>
    <col min="1" max="1" width="30.08984375" bestFit="1" customWidth="1"/>
    <col min="2" max="2" width="21.08984375" customWidth="1"/>
    <col min="4" max="4" width="30.08984375" bestFit="1" customWidth="1"/>
    <col min="5" max="5" width="18.36328125" customWidth="1"/>
    <col min="7" max="7" width="30.08984375" bestFit="1" customWidth="1"/>
    <col min="8" max="8" width="20.453125" customWidth="1"/>
    <col min="10" max="10" width="30.08984375" bestFit="1" customWidth="1"/>
    <col min="11" max="11" width="23.6328125" customWidth="1"/>
    <col min="13" max="13" width="30.08984375" bestFit="1" customWidth="1"/>
    <col min="14" max="14" width="20.36328125" customWidth="1"/>
  </cols>
  <sheetData>
    <row r="1" spans="1:15" ht="23.5" x14ac:dyDescent="0.55000000000000004">
      <c r="A1" s="129" t="s">
        <v>69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5" x14ac:dyDescent="0.3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5" x14ac:dyDescent="0.35">
      <c r="A3" s="128" t="s">
        <v>38</v>
      </c>
      <c r="B3" s="128"/>
      <c r="C3" s="71"/>
      <c r="D3" s="128" t="s">
        <v>39</v>
      </c>
      <c r="E3" s="128"/>
      <c r="F3" s="71"/>
      <c r="G3" s="128" t="s">
        <v>40</v>
      </c>
      <c r="H3" s="128"/>
      <c r="I3" s="71"/>
      <c r="J3" s="128" t="s">
        <v>41</v>
      </c>
      <c r="K3" s="128"/>
      <c r="L3" s="72"/>
    </row>
    <row r="4" spans="1:15" x14ac:dyDescent="0.35">
      <c r="A4" s="118" t="s">
        <v>43</v>
      </c>
      <c r="B4" s="119">
        <v>7750000000</v>
      </c>
      <c r="C4" s="77"/>
      <c r="D4" s="118" t="s">
        <v>43</v>
      </c>
      <c r="E4" s="119">
        <v>8419425000</v>
      </c>
      <c r="F4" s="77"/>
      <c r="G4" s="118" t="s">
        <v>43</v>
      </c>
      <c r="H4" s="119">
        <v>9151334141.25</v>
      </c>
      <c r="I4" s="77"/>
      <c r="J4" s="118" t="s">
        <v>43</v>
      </c>
      <c r="K4" s="119">
        <v>9951972580.5241871</v>
      </c>
      <c r="L4" s="74"/>
    </row>
    <row r="5" spans="1:15" x14ac:dyDescent="0.35">
      <c r="A5" s="118" t="s">
        <v>44</v>
      </c>
      <c r="B5" s="120">
        <v>8554000000</v>
      </c>
      <c r="C5" s="77"/>
      <c r="D5" s="118" t="s">
        <v>44</v>
      </c>
      <c r="E5" s="120">
        <v>7921127800</v>
      </c>
      <c r="F5" s="77"/>
      <c r="G5" s="118" t="s">
        <v>44</v>
      </c>
      <c r="H5" s="120">
        <v>8484985640.6100006</v>
      </c>
      <c r="I5" s="77"/>
      <c r="J5" s="118" t="s">
        <v>44</v>
      </c>
      <c r="K5" s="120">
        <v>9100121573.3986206</v>
      </c>
      <c r="L5" s="74"/>
    </row>
    <row r="6" spans="1:15" x14ac:dyDescent="0.35">
      <c r="A6" s="118" t="s">
        <v>45</v>
      </c>
      <c r="B6" s="119">
        <v>675000000</v>
      </c>
      <c r="C6" s="77"/>
      <c r="D6" s="118" t="s">
        <v>45</v>
      </c>
      <c r="E6" s="119">
        <v>733083750</v>
      </c>
      <c r="F6" s="77"/>
      <c r="G6" s="118" t="s">
        <v>45</v>
      </c>
      <c r="H6" s="119">
        <v>796582847.8125</v>
      </c>
      <c r="I6" s="77"/>
      <c r="J6" s="118" t="s">
        <v>45</v>
      </c>
      <c r="K6" s="119">
        <v>866039326.3117969</v>
      </c>
      <c r="L6" s="74"/>
    </row>
    <row r="7" spans="1:15" x14ac:dyDescent="0.35">
      <c r="A7" s="118" t="s">
        <v>20</v>
      </c>
      <c r="B7" s="119">
        <v>-1479000000</v>
      </c>
      <c r="C7" s="77"/>
      <c r="D7" s="118" t="s">
        <v>20</v>
      </c>
      <c r="E7" s="119">
        <v>-234786550</v>
      </c>
      <c r="F7" s="77"/>
      <c r="G7" s="118" t="s">
        <v>20</v>
      </c>
      <c r="H7" s="119">
        <v>-130234347.17250061</v>
      </c>
      <c r="I7" s="77"/>
      <c r="J7" s="118" t="s">
        <v>20</v>
      </c>
      <c r="K7" s="119">
        <v>-14188319.186230421</v>
      </c>
      <c r="L7" s="74"/>
    </row>
    <row r="8" spans="1:15" x14ac:dyDescent="0.35">
      <c r="A8" s="118" t="s">
        <v>46</v>
      </c>
      <c r="B8" s="120">
        <v>1331100000</v>
      </c>
      <c r="C8" s="77"/>
      <c r="D8" s="118" t="s">
        <v>46</v>
      </c>
      <c r="E8" s="120">
        <v>211307895</v>
      </c>
      <c r="F8" s="77"/>
      <c r="G8" s="118" t="s">
        <v>46</v>
      </c>
      <c r="H8" s="120">
        <v>117210912.45525055</v>
      </c>
      <c r="I8" s="77"/>
      <c r="J8" s="118" t="s">
        <v>46</v>
      </c>
      <c r="K8" s="120">
        <v>12769487.26760738</v>
      </c>
      <c r="L8" s="74"/>
    </row>
    <row r="9" spans="1:15" x14ac:dyDescent="0.35">
      <c r="A9" s="118" t="s">
        <v>47</v>
      </c>
      <c r="B9" s="120">
        <v>80000000</v>
      </c>
      <c r="C9" s="77"/>
      <c r="D9" s="118" t="s">
        <v>47</v>
      </c>
      <c r="E9" s="120">
        <v>80000000</v>
      </c>
      <c r="F9" s="77"/>
      <c r="G9" s="118" t="s">
        <v>47</v>
      </c>
      <c r="H9" s="120">
        <v>80000000</v>
      </c>
      <c r="I9" s="77"/>
      <c r="J9" s="118" t="s">
        <v>47</v>
      </c>
      <c r="K9" s="120">
        <v>80000000</v>
      </c>
      <c r="L9" s="74"/>
    </row>
    <row r="10" spans="1:15" x14ac:dyDescent="0.35">
      <c r="A10" s="118" t="s">
        <v>48</v>
      </c>
      <c r="B10" s="119">
        <v>1411100000</v>
      </c>
      <c r="C10" s="77"/>
      <c r="D10" s="118" t="s">
        <v>48</v>
      </c>
      <c r="E10" s="120">
        <v>291307895</v>
      </c>
      <c r="F10" s="77"/>
      <c r="G10" s="118" t="s">
        <v>48</v>
      </c>
      <c r="H10" s="120">
        <v>197210912.45525056</v>
      </c>
      <c r="I10" s="77"/>
      <c r="J10" s="118" t="s">
        <v>48</v>
      </c>
      <c r="K10" s="120">
        <v>92769487.267607376</v>
      </c>
      <c r="L10" s="75"/>
    </row>
    <row r="11" spans="1:15" x14ac:dyDescent="0.35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117"/>
      <c r="M11" s="76"/>
      <c r="N11" s="76"/>
    </row>
    <row r="12" spans="1:15" x14ac:dyDescent="0.35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117"/>
      <c r="M12" s="77"/>
      <c r="N12" s="77"/>
      <c r="O12" s="7"/>
    </row>
    <row r="13" spans="1:15" x14ac:dyDescent="0.35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117"/>
      <c r="M13" s="78"/>
      <c r="N13" s="78"/>
    </row>
    <row r="14" spans="1:15" x14ac:dyDescent="0.35">
      <c r="A14" s="128" t="s">
        <v>42</v>
      </c>
      <c r="B14" s="128"/>
      <c r="C14" s="80"/>
      <c r="D14" s="128" t="s">
        <v>49</v>
      </c>
      <c r="E14" s="128"/>
      <c r="F14" s="77"/>
      <c r="G14" s="128" t="s">
        <v>50</v>
      </c>
      <c r="H14" s="128"/>
      <c r="I14" s="77"/>
      <c r="J14" s="128" t="s">
        <v>51</v>
      </c>
      <c r="K14" s="128"/>
    </row>
    <row r="15" spans="1:15" x14ac:dyDescent="0.35">
      <c r="A15" s="118" t="s">
        <v>43</v>
      </c>
      <c r="B15" s="119">
        <v>10828243603.584072</v>
      </c>
      <c r="C15" s="80"/>
      <c r="D15" s="118" t="s">
        <v>43</v>
      </c>
      <c r="E15" s="119">
        <v>11787780594.488312</v>
      </c>
      <c r="F15" s="77"/>
      <c r="G15" s="118" t="s">
        <v>43</v>
      </c>
      <c r="H15" s="119">
        <v>12839027066.888496</v>
      </c>
      <c r="I15" s="77"/>
      <c r="J15" s="118" t="s">
        <v>43</v>
      </c>
      <c r="K15" s="119">
        <v>13991325674.058699</v>
      </c>
    </row>
    <row r="16" spans="1:15" x14ac:dyDescent="0.35">
      <c r="A16" s="118" t="s">
        <v>44</v>
      </c>
      <c r="B16" s="120">
        <v>9771549640.330761</v>
      </c>
      <c r="C16" s="80"/>
      <c r="D16" s="118" t="s">
        <v>44</v>
      </c>
      <c r="E16" s="120">
        <v>10504799259.474409</v>
      </c>
      <c r="F16" s="77"/>
      <c r="G16" s="118" t="s">
        <v>44</v>
      </c>
      <c r="H16" s="120">
        <v>11305969961.167133</v>
      </c>
      <c r="I16" s="77"/>
      <c r="J16" s="118" t="s">
        <v>44</v>
      </c>
      <c r="K16" s="120">
        <v>12181792062.90823</v>
      </c>
    </row>
    <row r="17" spans="1:12" x14ac:dyDescent="0.35">
      <c r="A17" s="118" t="s">
        <v>45</v>
      </c>
      <c r="B17" s="119">
        <v>942052522.97620308</v>
      </c>
      <c r="C17" s="80"/>
      <c r="D17" s="118" t="s">
        <v>45</v>
      </c>
      <c r="E17" s="119">
        <v>1025285371.7480645</v>
      </c>
      <c r="F17" s="77"/>
      <c r="G17" s="118" t="s">
        <v>45</v>
      </c>
      <c r="H17" s="119">
        <v>1116471402.6391652</v>
      </c>
      <c r="I17" s="77"/>
      <c r="J17" s="118" t="s">
        <v>45</v>
      </c>
      <c r="K17" s="119">
        <v>1216422529.8732505</v>
      </c>
    </row>
    <row r="18" spans="1:12" x14ac:dyDescent="0.35">
      <c r="A18" s="118" t="s">
        <v>20</v>
      </c>
      <c r="B18" s="119">
        <v>114641440.27710807</v>
      </c>
      <c r="C18" s="80"/>
      <c r="D18" s="118" t="s">
        <v>20</v>
      </c>
      <c r="E18" s="119">
        <v>257695963.26583815</v>
      </c>
      <c r="F18" s="77"/>
      <c r="G18" s="118" t="s">
        <v>20</v>
      </c>
      <c r="H18" s="119">
        <v>416585703.0821979</v>
      </c>
      <c r="I18" s="77"/>
      <c r="J18" s="118" t="s">
        <v>20</v>
      </c>
      <c r="K18" s="119">
        <v>593111081.27721834</v>
      </c>
    </row>
    <row r="19" spans="1:12" x14ac:dyDescent="0.35">
      <c r="A19" s="118" t="s">
        <v>46</v>
      </c>
      <c r="B19" s="120">
        <v>-103177296.24939726</v>
      </c>
      <c r="C19" s="80"/>
      <c r="D19" s="118" t="s">
        <v>46</v>
      </c>
      <c r="E19" s="120">
        <v>-231926366.93925434</v>
      </c>
      <c r="F19" s="77"/>
      <c r="G19" s="118" t="s">
        <v>46</v>
      </c>
      <c r="H19" s="120">
        <v>-374927132.77397811</v>
      </c>
      <c r="I19" s="77"/>
      <c r="J19" s="118" t="s">
        <v>46</v>
      </c>
      <c r="K19" s="120">
        <v>-533799973.1494965</v>
      </c>
    </row>
    <row r="20" spans="1:12" x14ac:dyDescent="0.35">
      <c r="A20" s="118" t="s">
        <v>47</v>
      </c>
      <c r="B20" s="120">
        <v>80000000</v>
      </c>
      <c r="C20" s="80"/>
      <c r="D20" s="118" t="s">
        <v>47</v>
      </c>
      <c r="E20" s="120">
        <v>80000000</v>
      </c>
      <c r="F20" s="77"/>
      <c r="G20" s="118" t="s">
        <v>47</v>
      </c>
      <c r="H20" s="120">
        <v>80000000</v>
      </c>
      <c r="I20" s="77"/>
      <c r="J20" s="118" t="s">
        <v>47</v>
      </c>
      <c r="K20" s="120">
        <v>80000000</v>
      </c>
    </row>
    <row r="21" spans="1:12" x14ac:dyDescent="0.35">
      <c r="A21" s="118" t="s">
        <v>48</v>
      </c>
      <c r="B21" s="120">
        <v>-23177296.249397263</v>
      </c>
      <c r="C21" s="80"/>
      <c r="D21" s="118" t="s">
        <v>48</v>
      </c>
      <c r="E21" s="120">
        <v>-151926366.93925434</v>
      </c>
      <c r="F21" s="77"/>
      <c r="G21" s="118" t="s">
        <v>48</v>
      </c>
      <c r="H21" s="120">
        <v>-294927132.77397811</v>
      </c>
      <c r="I21" s="77"/>
      <c r="J21" s="118" t="s">
        <v>48</v>
      </c>
      <c r="K21" s="120">
        <v>-453799973.1494965</v>
      </c>
    </row>
    <row r="22" spans="1:12" x14ac:dyDescent="0.35">
      <c r="A22" s="80"/>
      <c r="B22" s="80"/>
      <c r="C22" s="80"/>
      <c r="D22" s="77"/>
      <c r="E22" s="77"/>
      <c r="F22" s="77"/>
      <c r="G22" s="77"/>
      <c r="H22" s="77"/>
      <c r="I22" s="77"/>
      <c r="J22" s="77"/>
      <c r="K22" s="77"/>
    </row>
    <row r="23" spans="1:12" x14ac:dyDescent="0.3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73"/>
    </row>
    <row r="24" spans="1:12" x14ac:dyDescent="0.3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2" x14ac:dyDescent="0.35">
      <c r="A25" s="80"/>
      <c r="B25" s="80"/>
      <c r="C25" s="80"/>
      <c r="D25" s="128" t="s">
        <v>52</v>
      </c>
      <c r="E25" s="128"/>
      <c r="F25" s="77"/>
      <c r="G25" s="128" t="s">
        <v>53</v>
      </c>
      <c r="H25" s="128"/>
      <c r="I25" s="80"/>
      <c r="J25" s="80"/>
      <c r="K25" s="80"/>
    </row>
    <row r="26" spans="1:12" x14ac:dyDescent="0.35">
      <c r="A26" s="80"/>
      <c r="B26" s="80"/>
      <c r="C26" s="80"/>
      <c r="D26" s="118" t="s">
        <v>43</v>
      </c>
      <c r="E26" s="119">
        <v>15255017219.60759</v>
      </c>
      <c r="F26" s="77"/>
      <c r="G26" s="118" t="s">
        <v>43</v>
      </c>
      <c r="H26" s="119">
        <v>16641550808.161905</v>
      </c>
      <c r="I26" s="77"/>
      <c r="J26" s="80"/>
      <c r="K26" s="80"/>
    </row>
    <row r="27" spans="1:12" x14ac:dyDescent="0.35">
      <c r="A27" s="80"/>
      <c r="B27" s="80"/>
      <c r="C27" s="80"/>
      <c r="D27" s="118" t="s">
        <v>44</v>
      </c>
      <c r="E27" s="120">
        <v>13139693936.589672</v>
      </c>
      <c r="F27" s="77"/>
      <c r="G27" s="118" t="s">
        <v>44</v>
      </c>
      <c r="H27" s="120">
        <v>14187876594.340588</v>
      </c>
      <c r="I27" s="77"/>
      <c r="J27" s="80"/>
      <c r="K27" s="80"/>
    </row>
    <row r="28" spans="1:12" x14ac:dyDescent="0.35">
      <c r="A28" s="80"/>
      <c r="B28" s="80"/>
      <c r="C28" s="80"/>
      <c r="D28" s="118" t="s">
        <v>45</v>
      </c>
      <c r="E28" s="119">
        <v>1326037718.6604571</v>
      </c>
      <c r="F28" s="77"/>
      <c r="G28" s="118" t="s">
        <v>45</v>
      </c>
      <c r="H28" s="119">
        <v>1446312631.0781188</v>
      </c>
      <c r="I28" s="77"/>
      <c r="J28" s="80"/>
      <c r="K28" s="80"/>
    </row>
    <row r="29" spans="1:12" x14ac:dyDescent="0.35">
      <c r="A29" s="80"/>
      <c r="B29" s="80"/>
      <c r="C29" s="80"/>
      <c r="D29" s="118" t="s">
        <v>20</v>
      </c>
      <c r="E29" s="119">
        <v>789285564.3574605</v>
      </c>
      <c r="F29" s="77"/>
      <c r="G29" s="118" t="s">
        <v>20</v>
      </c>
      <c r="H29" s="119">
        <v>1007361582.7431989</v>
      </c>
      <c r="I29" s="77"/>
      <c r="J29" s="80"/>
      <c r="K29" s="80"/>
    </row>
    <row r="30" spans="1:12" x14ac:dyDescent="0.35">
      <c r="A30" s="80"/>
      <c r="B30" s="80"/>
      <c r="C30" s="80"/>
      <c r="D30" s="118" t="s">
        <v>46</v>
      </c>
      <c r="E30" s="120">
        <v>-710357007.92171443</v>
      </c>
      <c r="F30" s="77"/>
      <c r="G30" s="118" t="s">
        <v>46</v>
      </c>
      <c r="H30" s="120">
        <v>-906625424.46887898</v>
      </c>
      <c r="I30" s="77"/>
      <c r="J30" s="80"/>
      <c r="K30" s="80"/>
    </row>
    <row r="31" spans="1:12" x14ac:dyDescent="0.35">
      <c r="A31" s="80"/>
      <c r="B31" s="80"/>
      <c r="C31" s="80"/>
      <c r="D31" s="118" t="s">
        <v>47</v>
      </c>
      <c r="E31" s="120">
        <v>80000000</v>
      </c>
      <c r="F31" s="77"/>
      <c r="G31" s="118" t="s">
        <v>47</v>
      </c>
      <c r="H31" s="120">
        <v>80000000</v>
      </c>
      <c r="I31" s="77"/>
      <c r="J31" s="80"/>
      <c r="K31" s="80"/>
    </row>
    <row r="32" spans="1:12" x14ac:dyDescent="0.35">
      <c r="A32" s="80"/>
      <c r="B32" s="80"/>
      <c r="C32" s="80"/>
      <c r="D32" s="118" t="s">
        <v>48</v>
      </c>
      <c r="E32" s="120">
        <v>-630357007.92171443</v>
      </c>
      <c r="F32" s="77"/>
      <c r="G32" s="118" t="s">
        <v>48</v>
      </c>
      <c r="H32" s="120">
        <v>-826625424.46887898</v>
      </c>
      <c r="I32" s="77"/>
      <c r="J32" s="80"/>
      <c r="K32" s="80"/>
    </row>
    <row r="33" spans="1:11" x14ac:dyDescent="0.35">
      <c r="A33" s="80"/>
      <c r="B33" s="80"/>
      <c r="C33" s="80"/>
      <c r="D33" s="77"/>
      <c r="E33" s="77"/>
      <c r="F33" s="77"/>
      <c r="G33" s="77"/>
      <c r="H33" s="77"/>
      <c r="I33" s="77"/>
      <c r="J33" s="80"/>
      <c r="K33" s="80"/>
    </row>
    <row r="34" spans="1:11" x14ac:dyDescent="0.35">
      <c r="I34" s="79"/>
    </row>
  </sheetData>
  <mergeCells count="11">
    <mergeCell ref="A3:B3"/>
    <mergeCell ref="D3:E3"/>
    <mergeCell ref="G3:H3"/>
    <mergeCell ref="J3:K3"/>
    <mergeCell ref="A1:K1"/>
    <mergeCell ref="A14:B14"/>
    <mergeCell ref="D14:E14"/>
    <mergeCell ref="G14:H14"/>
    <mergeCell ref="J14:K14"/>
    <mergeCell ref="D25:E25"/>
    <mergeCell ref="G25:H2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AEDC-6142-46B5-BDD0-17A8ED4E03BF}">
  <dimension ref="N3:O22"/>
  <sheetViews>
    <sheetView zoomScale="70" zoomScaleNormal="70" workbookViewId="0">
      <selection activeCell="H28" sqref="H28"/>
    </sheetView>
  </sheetViews>
  <sheetFormatPr defaultRowHeight="14.5" x14ac:dyDescent="0.35"/>
  <cols>
    <col min="1" max="1" width="21.08984375" customWidth="1"/>
    <col min="2" max="2" width="23" customWidth="1"/>
    <col min="14" max="14" width="19.81640625" customWidth="1"/>
    <col min="15" max="15" width="19" customWidth="1"/>
  </cols>
  <sheetData>
    <row r="3" spans="14:15" x14ac:dyDescent="0.35">
      <c r="N3" s="80"/>
      <c r="O3" s="80"/>
    </row>
    <row r="4" spans="14:15" x14ac:dyDescent="0.35">
      <c r="N4" s="88" t="s">
        <v>56</v>
      </c>
      <c r="O4" s="89">
        <v>0.11</v>
      </c>
    </row>
    <row r="5" spans="14:15" x14ac:dyDescent="0.35">
      <c r="N5" s="80"/>
      <c r="O5" s="80"/>
    </row>
    <row r="6" spans="14:15" ht="15" thickBot="1" x14ac:dyDescent="0.4"/>
    <row r="7" spans="14:15" x14ac:dyDescent="0.35">
      <c r="N7" s="86" t="s">
        <v>14</v>
      </c>
      <c r="O7" s="87" t="s">
        <v>54</v>
      </c>
    </row>
    <row r="8" spans="14:15" x14ac:dyDescent="0.35">
      <c r="N8" s="81">
        <v>0</v>
      </c>
      <c r="O8" s="82">
        <v>-1000000000</v>
      </c>
    </row>
    <row r="9" spans="14:15" x14ac:dyDescent="0.35">
      <c r="N9" s="81">
        <v>1</v>
      </c>
      <c r="O9" s="83">
        <f>'Q1'!B10</f>
        <v>1411100000</v>
      </c>
    </row>
    <row r="10" spans="14:15" x14ac:dyDescent="0.35">
      <c r="N10" s="81">
        <f>N9+1</f>
        <v>2</v>
      </c>
      <c r="O10" s="82">
        <v>291307895</v>
      </c>
    </row>
    <row r="11" spans="14:15" x14ac:dyDescent="0.35">
      <c r="N11" s="81">
        <f t="shared" ref="N11:N17" si="0">N10+1</f>
        <v>3</v>
      </c>
      <c r="O11" s="82">
        <v>197210912.45525056</v>
      </c>
    </row>
    <row r="12" spans="14:15" x14ac:dyDescent="0.35">
      <c r="N12" s="81">
        <f t="shared" si="0"/>
        <v>4</v>
      </c>
      <c r="O12" s="82">
        <v>92769487.267607376</v>
      </c>
    </row>
    <row r="13" spans="14:15" x14ac:dyDescent="0.35">
      <c r="N13" s="81">
        <f t="shared" si="0"/>
        <v>5</v>
      </c>
      <c r="O13" s="82">
        <v>-23177296.249397263</v>
      </c>
    </row>
    <row r="14" spans="14:15" x14ac:dyDescent="0.35">
      <c r="N14" s="81">
        <f t="shared" si="0"/>
        <v>6</v>
      </c>
      <c r="O14" s="82">
        <v>-151926366.93925434</v>
      </c>
    </row>
    <row r="15" spans="14:15" x14ac:dyDescent="0.35">
      <c r="N15" s="81">
        <f t="shared" si="0"/>
        <v>7</v>
      </c>
      <c r="O15" s="82">
        <v>-294927132.77397811</v>
      </c>
    </row>
    <row r="16" spans="14:15" x14ac:dyDescent="0.35">
      <c r="N16" s="81">
        <f t="shared" si="0"/>
        <v>8</v>
      </c>
      <c r="O16" s="82">
        <v>-453799973.1494965</v>
      </c>
    </row>
    <row r="17" spans="14:15" x14ac:dyDescent="0.35">
      <c r="N17" s="81">
        <f t="shared" si="0"/>
        <v>9</v>
      </c>
      <c r="O17" s="82">
        <v>-630357007.92171443</v>
      </c>
    </row>
    <row r="18" spans="14:15" ht="15" thickBot="1" x14ac:dyDescent="0.4">
      <c r="N18" s="84">
        <f>N17+1</f>
        <v>10</v>
      </c>
      <c r="O18" s="85">
        <v>-826625424.46887898</v>
      </c>
    </row>
    <row r="19" spans="14:15" x14ac:dyDescent="0.35">
      <c r="N19" s="8"/>
      <c r="O19" s="8"/>
    </row>
    <row r="20" spans="14:15" x14ac:dyDescent="0.35">
      <c r="N20" s="88" t="s">
        <v>55</v>
      </c>
      <c r="O20" s="90">
        <f>NPV(O4,O9:O18)+Question!B6</f>
        <v>1741504920.9696465</v>
      </c>
    </row>
    <row r="21" spans="14:15" x14ac:dyDescent="0.35">
      <c r="N21" s="91"/>
      <c r="O21" s="91"/>
    </row>
    <row r="22" spans="14:15" x14ac:dyDescent="0.35">
      <c r="N22" s="88" t="s">
        <v>57</v>
      </c>
      <c r="O22" s="92">
        <v>0.03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741CE-32EE-4224-8575-DFA9680B2E45}">
  <dimension ref="A1:L17"/>
  <sheetViews>
    <sheetView tabSelected="1" zoomScale="70" zoomScaleNormal="70" workbookViewId="0">
      <selection activeCell="C24" sqref="C24"/>
    </sheetView>
  </sheetViews>
  <sheetFormatPr defaultRowHeight="14.5" x14ac:dyDescent="0.35"/>
  <cols>
    <col min="1" max="1" width="12" customWidth="1"/>
    <col min="2" max="2" width="26.453125" customWidth="1"/>
    <col min="3" max="3" width="11.6328125" customWidth="1"/>
    <col min="4" max="4" width="14.54296875" customWidth="1"/>
    <col min="5" max="5" width="11" style="93" bestFit="1" customWidth="1"/>
    <col min="6" max="6" width="6" customWidth="1"/>
    <col min="7" max="7" width="12.36328125" customWidth="1"/>
    <col min="8" max="8" width="23.453125" customWidth="1"/>
    <col min="9" max="9" width="23.6328125" customWidth="1"/>
    <col min="10" max="10" width="12.26953125" customWidth="1"/>
    <col min="11" max="11" width="5.6328125" customWidth="1"/>
    <col min="12" max="12" width="11.08984375" style="80" customWidth="1"/>
  </cols>
  <sheetData>
    <row r="1" spans="1:10" ht="15" thickBot="1" x14ac:dyDescent="0.4">
      <c r="A1" s="5"/>
      <c r="D1" s="5"/>
    </row>
    <row r="2" spans="1:10" ht="15" thickBot="1" x14ac:dyDescent="0.4">
      <c r="E2" s="94"/>
      <c r="G2" s="95" t="s">
        <v>14</v>
      </c>
      <c r="H2" s="96" t="s">
        <v>58</v>
      </c>
      <c r="I2" s="96" t="s">
        <v>59</v>
      </c>
      <c r="J2" s="97" t="s">
        <v>60</v>
      </c>
    </row>
    <row r="3" spans="1:10" x14ac:dyDescent="0.35">
      <c r="G3" s="98">
        <v>0</v>
      </c>
      <c r="H3" s="99"/>
      <c r="I3" s="99"/>
      <c r="J3" s="100">
        <v>-1000000000</v>
      </c>
    </row>
    <row r="4" spans="1:10" x14ac:dyDescent="0.35">
      <c r="G4" s="101">
        <v>1</v>
      </c>
      <c r="H4" s="102">
        <f>Question!J44</f>
        <v>3204000000</v>
      </c>
      <c r="I4" s="102">
        <f>Question!I18</f>
        <v>250000000</v>
      </c>
      <c r="J4" s="103">
        <f>I4-H4</f>
        <v>-2954000000</v>
      </c>
    </row>
    <row r="5" spans="1:10" x14ac:dyDescent="0.35">
      <c r="G5" s="101">
        <v>2</v>
      </c>
      <c r="H5" s="102">
        <f>Question!J45</f>
        <v>3492127800</v>
      </c>
      <c r="I5" s="102">
        <f>Question!I19</f>
        <v>274050000</v>
      </c>
      <c r="J5" s="103">
        <f t="shared" ref="J5:J13" si="0">I5-H5</f>
        <v>-3218077800</v>
      </c>
    </row>
    <row r="6" spans="1:10" x14ac:dyDescent="0.35">
      <c r="G6" s="101">
        <v>3</v>
      </c>
      <c r="H6" s="102">
        <f>Question!J46</f>
        <v>3808135640.6100001</v>
      </c>
      <c r="I6" s="102">
        <f>Question!I20</f>
        <v>300413610</v>
      </c>
      <c r="J6" s="103">
        <f t="shared" si="0"/>
        <v>-3507722030.6100001</v>
      </c>
    </row>
    <row r="7" spans="1:10" x14ac:dyDescent="0.35">
      <c r="G7" s="101">
        <v>4</v>
      </c>
      <c r="H7" s="102">
        <f>Question!J47</f>
        <v>4154889073.3986197</v>
      </c>
      <c r="I7" s="102">
        <f>Question!I21</f>
        <v>329313399.28200001</v>
      </c>
      <c r="J7" s="103">
        <f t="shared" si="0"/>
        <v>-3825575674.1166196</v>
      </c>
    </row>
    <row r="8" spans="1:10" x14ac:dyDescent="0.35">
      <c r="G8" s="101">
        <v>5</v>
      </c>
      <c r="H8" s="102">
        <f>Question!J48</f>
        <v>4535561515.330761</v>
      </c>
      <c r="I8" s="102">
        <f>Question!I22</f>
        <v>360993348.2929284</v>
      </c>
      <c r="J8" s="103">
        <f t="shared" si="0"/>
        <v>-4174568167.0378327</v>
      </c>
    </row>
    <row r="9" spans="1:10" x14ac:dyDescent="0.35">
      <c r="G9" s="101">
        <v>6</v>
      </c>
      <c r="H9" s="102">
        <f>Question!J49</f>
        <v>4953668328.2244091</v>
      </c>
      <c r="I9" s="102">
        <f>Question!I23</f>
        <v>395720908.39870811</v>
      </c>
      <c r="J9" s="103">
        <f t="shared" si="0"/>
        <v>-4557947419.8257008</v>
      </c>
    </row>
    <row r="10" spans="1:10" x14ac:dyDescent="0.35">
      <c r="G10" s="101">
        <v>7</v>
      </c>
      <c r="H10" s="102">
        <f>Question!J50</f>
        <v>5413104743.3546343</v>
      </c>
      <c r="I10" s="102">
        <f>Question!I24</f>
        <v>433789259.78666389</v>
      </c>
      <c r="J10" s="103">
        <f t="shared" si="0"/>
        <v>-4979315483.5679703</v>
      </c>
    </row>
    <row r="11" spans="1:10" x14ac:dyDescent="0.35">
      <c r="G11" s="101">
        <v>8</v>
      </c>
      <c r="H11" s="102">
        <f>Question!J51</f>
        <v>5918188070.2051058</v>
      </c>
      <c r="I11" s="102">
        <f>Question!I25</f>
        <v>475519786.57814091</v>
      </c>
      <c r="J11" s="103">
        <f t="shared" si="0"/>
        <v>-5442668283.6269646</v>
      </c>
    </row>
    <row r="12" spans="1:10" x14ac:dyDescent="0.35">
      <c r="G12" s="101">
        <v>9</v>
      </c>
      <c r="H12" s="102">
        <f>Question!J52</f>
        <v>6473704678.8513918</v>
      </c>
      <c r="I12" s="102">
        <f>Question!I26</f>
        <v>521264790.04695809</v>
      </c>
      <c r="J12" s="103">
        <f t="shared" si="0"/>
        <v>-5952439888.8044338</v>
      </c>
    </row>
    <row r="13" spans="1:10" ht="15" thickBot="1" x14ac:dyDescent="0.4">
      <c r="G13" s="104">
        <v>10</v>
      </c>
      <c r="H13" s="105">
        <f>Question!J53</f>
        <v>7084962301.7753925</v>
      </c>
      <c r="I13" s="105">
        <f>Question!I27</f>
        <v>571410462.84947538</v>
      </c>
      <c r="J13" s="106">
        <f t="shared" si="0"/>
        <v>-6513551838.9259167</v>
      </c>
    </row>
    <row r="14" spans="1:10" ht="15" thickBot="1" x14ac:dyDescent="0.4"/>
    <row r="15" spans="1:10" ht="19.5" thickBot="1" x14ac:dyDescent="0.55000000000000004">
      <c r="H15" s="109" t="s">
        <v>61</v>
      </c>
      <c r="I15" s="110">
        <f>NPV(I17,J4:J13)+Question!B6</f>
        <v>-23653209769.475342</v>
      </c>
    </row>
    <row r="16" spans="1:10" ht="17.5" thickBot="1" x14ac:dyDescent="0.55000000000000004">
      <c r="H16" s="107" t="s">
        <v>57</v>
      </c>
      <c r="I16" s="108"/>
    </row>
    <row r="17" spans="8:9" ht="17.5" customHeight="1" thickBot="1" x14ac:dyDescent="0.5">
      <c r="H17" s="121" t="s">
        <v>56</v>
      </c>
      <c r="I17" s="122">
        <v>0.11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Student Details</vt:lpstr>
      <vt:lpstr>Question</vt:lpstr>
      <vt:lpstr>Q1</vt:lpstr>
      <vt:lpstr>Q2</vt:lpstr>
      <vt:lpstr>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91808</dc:creator>
  <cp:lastModifiedBy>Pratik Dhakate</cp:lastModifiedBy>
  <dcterms:created xsi:type="dcterms:W3CDTF">2022-02-19T15:18:15Z</dcterms:created>
  <dcterms:modified xsi:type="dcterms:W3CDTF">2022-02-20T11:39:45Z</dcterms:modified>
</cp:coreProperties>
</file>