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aaaa1669fa93c4/Desktop/"/>
    </mc:Choice>
  </mc:AlternateContent>
  <xr:revisionPtr revIDLastSave="25" documentId="8_{E8CEB2DF-F91B-4FBD-8D25-D849F8E8299D}" xr6:coauthVersionLast="47" xr6:coauthVersionMax="47" xr10:uidLastSave="{1E622D53-DE73-4327-A4A6-06490F764062}"/>
  <bookViews>
    <workbookView xWindow="-98" yWindow="-98" windowWidth="17115" windowHeight="10876" firstSheet="11" activeTab="14" xr2:uid="{D9338B82-30E4-4A7D-81B8-04C96C21D57B}"/>
  </bookViews>
  <sheets>
    <sheet name="Exercise-1" sheetId="1" r:id="rId1"/>
    <sheet name="Exercise-10" sheetId="2" r:id="rId2"/>
    <sheet name="exercisce-11" sheetId="3" r:id="rId3"/>
    <sheet name="Exercise-12" sheetId="4" r:id="rId4"/>
    <sheet name="Exercise-13" sheetId="5" r:id="rId5"/>
    <sheet name="Exercise-2" sheetId="6" r:id="rId6"/>
    <sheet name="Exercise-4" sheetId="7" r:id="rId7"/>
    <sheet name="Exercise-3" sheetId="8" r:id="rId8"/>
    <sheet name="Exercise-5" sheetId="9" r:id="rId9"/>
    <sheet name="EXERCISE-6" sheetId="10" r:id="rId10"/>
    <sheet name="EXERCISE-7" sheetId="11" r:id="rId11"/>
    <sheet name="EXERCISE-8" sheetId="12" r:id="rId12"/>
    <sheet name="EXERCISE-9" sheetId="13" r:id="rId13"/>
    <sheet name="CREATING FORMULA-1" sheetId="14" r:id="rId14"/>
    <sheet name="CREATING FORMULA-2" sheetId="15" r:id="rId15"/>
    <sheet name="CREATING FORMULA-3" sheetId="17" r:id="rId16"/>
    <sheet name="CREATING FORMULA-4" sheetId="18" r:id="rId17"/>
    <sheet name="CREATING FORMLUA-5" sheetId="19" r:id="rId18"/>
    <sheet name="INTRODUCTION" sheetId="20" r:id="rId19"/>
    <sheet name="PLAIN (CP)" sheetId="21" r:id="rId20"/>
    <sheet name="PLAIN(TEL)" sheetId="22" r:id="rId21"/>
    <sheet name="TOYS" sheetId="23" r:id="rId22"/>
    <sheet name="WEIGHT LOSS" sheetId="24" r:id="rId23"/>
    <sheet name="PRETTIER TRANSFER SAGA" sheetId="25" r:id="rId24"/>
    <sheet name="SHINY STUFF" sheetId="26" r:id="rId25"/>
    <sheet name="COLORFUL MUPPETS" sheetId="27" r:id="rId26"/>
    <sheet name="INTERVIEW  DATA" sheetId="28" r:id="rId27"/>
    <sheet name="TITANIC SINKS" sheetId="29" r:id="rId28"/>
    <sheet name="FORMATTED CATALOG ORDER" sheetId="30" r:id="rId29"/>
  </sheets>
  <definedNames>
    <definedName name="adult_price">'Exercise-10'!$D$15</definedName>
    <definedName name="adult_sales">'Exercise-10'!$D$6:$D$11</definedName>
    <definedName name="AGE">'EXERCISE-7'!$D$4:$D$13</definedName>
    <definedName name="AVERAGESCORES">'Exercise-5'!$F$3:$F$11</definedName>
    <definedName name="BUDGET">'Exercise-3'!$B$2:$B$21</definedName>
    <definedName name="child_price">'Exercise-10'!$D$16</definedName>
    <definedName name="child_sales">'Exercise-10'!$E$6:$E$11</definedName>
    <definedName name="concession_price">'Exercise-10'!$D$17</definedName>
    <definedName name="concession_sales">'Exercise-10'!$F$6:$F$11</definedName>
    <definedName name="COST">'EXERCISE-9'!$I$2:$I$99</definedName>
    <definedName name="COST_PER_METERS">'EXERCISE-9'!$K$2:$K$99</definedName>
    <definedName name="COST_PER_STOREY">'EXERCISE-9'!$J$2:$J$99</definedName>
    <definedName name="DONATION">'Exercise-5'!$K$5</definedName>
    <definedName name="DONATIONPERPOINT">'Exercise-5'!$G$3:$G$11</definedName>
    <definedName name="exchange_rate">'Exercise-13'!$G$6</definedName>
    <definedName name="GROSS">'Exercise-3'!$C$2:$C$21</definedName>
    <definedName name="growth">'exercisce-11'!$I$5</definedName>
    <definedName name="hourlypay">'Exercise-4'!$C$19</definedName>
    <definedName name="hours">'Exercise-1'!$D$6:$D$16</definedName>
    <definedName name="ingredients">'Exercise-2'!$C$8</definedName>
    <definedName name="INNER_GOLD">'EXERCISE-8'!$B$4:$B$11</definedName>
    <definedName name="Inner_Red">'EXERCISE-8'!$D$4:$D$12</definedName>
    <definedName name="ins">'Exercise-4'!$C$20</definedName>
    <definedName name="MATCHES">'Exercise-5'!$E$3:$E$11</definedName>
    <definedName name="METERS">'EXERCISE-9'!$H$2:$H$99</definedName>
    <definedName name="OUTER_GOLD">'EXERCISE-8'!$C$4:$C$11</definedName>
    <definedName name="Outer_Red">'EXERCISE-8'!$E$4:$E$11</definedName>
    <definedName name="overhead">'Exercise-2'!$C$10</definedName>
    <definedName name="PROFIT">'Exercise-3'!$D$2:$D$21</definedName>
    <definedName name="rate">'Exercise-1'!$H$8</definedName>
    <definedName name="rates">'Exercise-12'!$D$4:$M$4</definedName>
    <definedName name="sales">'Exercise-12'!$C$5:$C$11</definedName>
    <definedName name="salesprice">'Exercise-2'!$C$9</definedName>
    <definedName name="SCORE">'Exercise-5'!$D$3:$D$11</definedName>
    <definedName name="STOREYS">'EXERCISE-9'!$G$2:$G$99</definedName>
    <definedName name="tax">'Exercise-4'!$C$21</definedName>
    <definedName name="ticket_price">'Exercise-3'!$G$4</definedName>
    <definedName name="TICKET_SOLD">'Exercise-3'!$E$2:$E$21</definedName>
    <definedName name="total">'Exercise-1'!$E$6:$E$16</definedName>
    <definedName name="utilities">'exercisce-11'!$I$7</definedName>
    <definedName name="VOUCHERS">'EXERCISE-6'!$F$5</definedName>
    <definedName name="wages">'exercisce-11'!$I$6</definedName>
    <definedName name="WEALTH">'EXERCISE-7'!$E$4:$E$13</definedName>
    <definedName name="Wealth___bil">'EXERCISE-7'!$E$4:$E$12</definedName>
    <definedName name="WEALTHPERYEAR">'EXERCISE-7'!$F$4:$F$13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5" l="1"/>
  <c r="F15" i="15"/>
  <c r="F5" i="15"/>
  <c r="F6" i="15"/>
  <c r="F7" i="15"/>
  <c r="F8" i="15"/>
  <c r="F9" i="15"/>
  <c r="F10" i="15"/>
  <c r="F11" i="15"/>
  <c r="F12" i="15"/>
  <c r="F13" i="15"/>
  <c r="F4" i="15"/>
  <c r="G15" i="19"/>
  <c r="H5" i="19"/>
  <c r="H6" i="19"/>
  <c r="H7" i="19"/>
  <c r="H8" i="19"/>
  <c r="H9" i="19"/>
  <c r="H10" i="19"/>
  <c r="H11" i="19"/>
  <c r="H12" i="19"/>
  <c r="H4" i="19"/>
  <c r="F3" i="9"/>
  <c r="I111" i="18"/>
  <c r="J111" i="18"/>
  <c r="J110" i="18"/>
  <c r="I110" i="18"/>
  <c r="H110" i="18"/>
  <c r="H111" i="18"/>
  <c r="J109" i="18"/>
  <c r="I109" i="18"/>
  <c r="H109" i="18"/>
  <c r="J108" i="18"/>
  <c r="I108" i="18"/>
  <c r="H108" i="18"/>
  <c r="F26" i="17"/>
  <c r="F25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4" i="17"/>
  <c r="D2" i="8"/>
  <c r="F17" i="11"/>
  <c r="F16" i="11"/>
  <c r="E23" i="14"/>
  <c r="E22" i="14"/>
  <c r="E21" i="14"/>
  <c r="E20" i="14"/>
  <c r="G107" i="13"/>
  <c r="G106" i="13"/>
  <c r="G105" i="13"/>
  <c r="G104" i="13"/>
  <c r="F107" i="13"/>
  <c r="F106" i="13"/>
  <c r="F105" i="13"/>
  <c r="F104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2" i="13"/>
  <c r="F5" i="12"/>
  <c r="F6" i="12"/>
  <c r="F7" i="12"/>
  <c r="F8" i="12"/>
  <c r="F9" i="12"/>
  <c r="F10" i="12"/>
  <c r="F11" i="12"/>
  <c r="F4" i="12"/>
  <c r="G4" i="9"/>
  <c r="G5" i="9"/>
  <c r="G6" i="9"/>
  <c r="G7" i="9"/>
  <c r="G8" i="9"/>
  <c r="G9" i="9"/>
  <c r="G10" i="9"/>
  <c r="G11" i="9"/>
  <c r="G3" i="9"/>
  <c r="F5" i="11"/>
  <c r="F6" i="11"/>
  <c r="F7" i="11"/>
  <c r="F8" i="11"/>
  <c r="F9" i="11"/>
  <c r="F10" i="11"/>
  <c r="F11" i="11"/>
  <c r="F12" i="11"/>
  <c r="F13" i="11"/>
  <c r="F4" i="11"/>
  <c r="C4" i="10"/>
  <c r="C5" i="10"/>
  <c r="C6" i="10"/>
  <c r="C8" i="10"/>
  <c r="C9" i="10"/>
  <c r="C10" i="10"/>
  <c r="C11" i="10"/>
  <c r="C12" i="10"/>
  <c r="C13" i="10"/>
  <c r="C14" i="10"/>
  <c r="C15" i="10"/>
  <c r="C7" i="10"/>
  <c r="F14" i="9"/>
  <c r="F4" i="9"/>
  <c r="F5" i="9"/>
  <c r="F6" i="9"/>
  <c r="F7" i="9"/>
  <c r="F8" i="9"/>
  <c r="F9" i="9"/>
  <c r="F10" i="9"/>
  <c r="F11" i="9"/>
  <c r="D26" i="8"/>
  <c r="D25" i="8"/>
  <c r="C26" i="8"/>
  <c r="C25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" i="8"/>
  <c r="D6" i="8"/>
  <c r="D3" i="8"/>
  <c r="D4" i="8"/>
  <c r="D5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G16" i="7"/>
  <c r="F16" i="7"/>
  <c r="E16" i="7"/>
  <c r="F5" i="7"/>
  <c r="F6" i="7"/>
  <c r="F7" i="7"/>
  <c r="F8" i="7"/>
  <c r="F9" i="7"/>
  <c r="F10" i="7"/>
  <c r="F11" i="7"/>
  <c r="F12" i="7"/>
  <c r="F13" i="7"/>
  <c r="F14" i="7"/>
  <c r="F15" i="7"/>
  <c r="G6" i="7"/>
  <c r="G7" i="7"/>
  <c r="G8" i="7"/>
  <c r="G9" i="7"/>
  <c r="G10" i="7"/>
  <c r="G12" i="7"/>
  <c r="G14" i="7"/>
  <c r="E5" i="7"/>
  <c r="G5" i="7" s="1"/>
  <c r="E6" i="7"/>
  <c r="E7" i="7"/>
  <c r="E8" i="7"/>
  <c r="E9" i="7"/>
  <c r="E10" i="7"/>
  <c r="E11" i="7"/>
  <c r="E12" i="7"/>
  <c r="E13" i="7"/>
  <c r="G13" i="7" s="1"/>
  <c r="E14" i="7"/>
  <c r="E15" i="7"/>
  <c r="G15" i="7" s="1"/>
  <c r="E4" i="7"/>
  <c r="G4" i="7" s="1"/>
  <c r="D16" i="7"/>
  <c r="G5" i="6"/>
  <c r="G6" i="6"/>
  <c r="G4" i="6"/>
  <c r="F5" i="6"/>
  <c r="F6" i="6"/>
  <c r="F4" i="6"/>
  <c r="E5" i="6"/>
  <c r="E6" i="6"/>
  <c r="E4" i="6"/>
  <c r="D6" i="5"/>
  <c r="D7" i="5"/>
  <c r="D8" i="5"/>
  <c r="D9" i="5"/>
  <c r="D10" i="5"/>
  <c r="D11" i="5"/>
  <c r="D12" i="5"/>
  <c r="D13" i="5"/>
  <c r="D5" i="5"/>
  <c r="C13" i="5"/>
  <c r="M6" i="4"/>
  <c r="M7" i="4"/>
  <c r="M8" i="4"/>
  <c r="M9" i="4"/>
  <c r="M10" i="4"/>
  <c r="M11" i="4"/>
  <c r="L6" i="4"/>
  <c r="L7" i="4"/>
  <c r="L8" i="4"/>
  <c r="L9" i="4"/>
  <c r="L10" i="4"/>
  <c r="L11" i="4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11" i="4"/>
  <c r="H6" i="4"/>
  <c r="H7" i="4"/>
  <c r="H8" i="4"/>
  <c r="H9" i="4"/>
  <c r="H10" i="4"/>
  <c r="G6" i="4"/>
  <c r="G7" i="4"/>
  <c r="G8" i="4"/>
  <c r="G9" i="4"/>
  <c r="G10" i="4"/>
  <c r="G11" i="4"/>
  <c r="F6" i="4"/>
  <c r="F7" i="4"/>
  <c r="F8" i="4"/>
  <c r="F9" i="4"/>
  <c r="F10" i="4"/>
  <c r="F11" i="4"/>
  <c r="M5" i="4"/>
  <c r="L5" i="4"/>
  <c r="K5" i="4"/>
  <c r="J5" i="4"/>
  <c r="I5" i="4"/>
  <c r="H5" i="4"/>
  <c r="G5" i="4"/>
  <c r="F5" i="4"/>
  <c r="E6" i="4"/>
  <c r="E7" i="4"/>
  <c r="E8" i="4"/>
  <c r="E9" i="4"/>
  <c r="E10" i="4"/>
  <c r="E11" i="4"/>
  <c r="E5" i="4"/>
  <c r="D6" i="4"/>
  <c r="D7" i="4"/>
  <c r="D8" i="4"/>
  <c r="D9" i="4"/>
  <c r="D10" i="4"/>
  <c r="D11" i="4"/>
  <c r="D5" i="4"/>
  <c r="E6" i="3"/>
  <c r="E5" i="3"/>
  <c r="E4" i="3"/>
  <c r="E7" i="3" s="1"/>
  <c r="G7" i="2"/>
  <c r="G8" i="2"/>
  <c r="G9" i="2"/>
  <c r="G10" i="2"/>
  <c r="G11" i="2"/>
  <c r="G6" i="2"/>
  <c r="E7" i="1"/>
  <c r="E8" i="1"/>
  <c r="E9" i="1"/>
  <c r="E10" i="1"/>
  <c r="E11" i="1"/>
  <c r="E12" i="1"/>
  <c r="E13" i="1"/>
  <c r="E14" i="1"/>
  <c r="E15" i="1"/>
  <c r="E16" i="1"/>
  <c r="E6" i="1"/>
  <c r="F4" i="7" l="1"/>
  <c r="G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Deepali Gupta</author>
  </authors>
  <commentList>
    <comment ref="B1" authorId="0" shapeId="0" xr:uid="{E863B8F8-5B83-41A1-AB07-E96AE2B77DA4}">
      <text>
        <r>
          <rPr>
            <b/>
            <sz val="9"/>
            <color indexed="81"/>
            <rFont val="Tahoma"/>
            <family val="2"/>
          </rPr>
          <t>Deepali Gupta:</t>
        </r>
        <r>
          <rPr>
            <sz val="9"/>
            <color indexed="81"/>
            <rFont val="Tahoma"/>
            <family val="2"/>
          </rPr>
          <t xml:space="preserve">
BOX OFFICE TAKINGS ONLY.NOADJUSTMENTS FOR INFLATION
</t>
        </r>
      </text>
    </comment>
  </commentList>
</comments>
</file>

<file path=xl/sharedStrings.xml><?xml version="1.0" encoding="utf-8"?>
<sst xmlns="http://schemas.openxmlformats.org/spreadsheetml/2006/main" count="1789" uniqueCount="744">
  <si>
    <t>Bob the dodgy builder-Charge sheet</t>
  </si>
  <si>
    <t>Item</t>
  </si>
  <si>
    <t>Hours</t>
  </si>
  <si>
    <t>Total</t>
  </si>
  <si>
    <t>Removing old plaster</t>
  </si>
  <si>
    <t>Brew time</t>
  </si>
  <si>
    <t>Preparing walls</t>
  </si>
  <si>
    <t>Plastering walls</t>
  </si>
  <si>
    <t>Accidentally knockinf off new plaster</t>
  </si>
  <si>
    <t>Replastering bits knocked off</t>
  </si>
  <si>
    <t>Skimming</t>
  </si>
  <si>
    <t>Clear up</t>
  </si>
  <si>
    <t>Rate</t>
  </si>
  <si>
    <t>Pontypridd community centre events income</t>
  </si>
  <si>
    <t>Artist</t>
  </si>
  <si>
    <t>Adult ticket sales</t>
  </si>
  <si>
    <t>Child ticket sales</t>
  </si>
  <si>
    <t>Revenue</t>
  </si>
  <si>
    <t>Welsh male voice choir</t>
  </si>
  <si>
    <t>Metallica</t>
  </si>
  <si>
    <t>Tom Jones</t>
  </si>
  <si>
    <t>The Bootleg Beatles</t>
  </si>
  <si>
    <t>Bjorn Again</t>
  </si>
  <si>
    <t>Concert totals</t>
  </si>
  <si>
    <t>Adult ticket price</t>
  </si>
  <si>
    <t>Child ticket price</t>
  </si>
  <si>
    <t>Concession ticket sales</t>
  </si>
  <si>
    <t>Concession ticket price</t>
  </si>
  <si>
    <t>Forcast figures for next year</t>
  </si>
  <si>
    <t>Sales</t>
  </si>
  <si>
    <t>Direct cost</t>
  </si>
  <si>
    <t>Indirect cost</t>
  </si>
  <si>
    <t>Basic profits</t>
  </si>
  <si>
    <t>This year</t>
  </si>
  <si>
    <t>Next year projection</t>
  </si>
  <si>
    <t>Growth</t>
  </si>
  <si>
    <t>Wages inc</t>
  </si>
  <si>
    <t>Utilities inc</t>
  </si>
  <si>
    <t>Using range names</t>
  </si>
  <si>
    <t>sales</t>
  </si>
  <si>
    <t>commission rates</t>
  </si>
  <si>
    <t>Sleepy</t>
  </si>
  <si>
    <t>Grumpy</t>
  </si>
  <si>
    <t>Dopey</t>
  </si>
  <si>
    <t>Happy</t>
  </si>
  <si>
    <t>Sneezy</t>
  </si>
  <si>
    <t>Bashful</t>
  </si>
  <si>
    <t>Doc</t>
  </si>
  <si>
    <t>Usinf absolute references</t>
  </si>
  <si>
    <t>Holiday casting</t>
  </si>
  <si>
    <t>Euros</t>
  </si>
  <si>
    <t xml:space="preserve">In UK </t>
  </si>
  <si>
    <t>Hotel</t>
  </si>
  <si>
    <t>Taxis</t>
  </si>
  <si>
    <t>Meals out</t>
  </si>
  <si>
    <t>Day trips</t>
  </si>
  <si>
    <t>Jewellery</t>
  </si>
  <si>
    <t>Car hire</t>
  </si>
  <si>
    <t>Petrols</t>
  </si>
  <si>
    <t>Presents</t>
  </si>
  <si>
    <t>Total cost</t>
  </si>
  <si>
    <t>Exchange rate</t>
  </si>
  <si>
    <t xml:space="preserve"> Basic Business plan for the cycling muffin man- First month</t>
  </si>
  <si>
    <t>Town centre lunchtimes</t>
  </si>
  <si>
    <t>Weekend cycle trails</t>
  </si>
  <si>
    <t>Outside football matches</t>
  </si>
  <si>
    <t>costs</t>
  </si>
  <si>
    <t>Profit</t>
  </si>
  <si>
    <t>Ingredients</t>
  </si>
  <si>
    <t>Sales price</t>
  </si>
  <si>
    <t>Overhead</t>
  </si>
  <si>
    <t>figs are per muffins</t>
  </si>
  <si>
    <t>Pesko part time workers weekly pay</t>
  </si>
  <si>
    <t>Staff ID</t>
  </si>
  <si>
    <t>Surname</t>
  </si>
  <si>
    <t>Initials</t>
  </si>
  <si>
    <t>Hours worked</t>
  </si>
  <si>
    <t>Pay</t>
  </si>
  <si>
    <t>Nat ins</t>
  </si>
  <si>
    <t>Tax</t>
  </si>
  <si>
    <t>Final pay</t>
  </si>
  <si>
    <t>M/141</t>
  </si>
  <si>
    <t>m/289</t>
  </si>
  <si>
    <t>F/219</t>
  </si>
  <si>
    <t>F/112</t>
  </si>
  <si>
    <t>F/881</t>
  </si>
  <si>
    <t>M/448</t>
  </si>
  <si>
    <t>F/66</t>
  </si>
  <si>
    <t>M/557</t>
  </si>
  <si>
    <t>M/33</t>
  </si>
  <si>
    <t>M/191</t>
  </si>
  <si>
    <t>M/352</t>
  </si>
  <si>
    <t>F/336</t>
  </si>
  <si>
    <t>TOTAL</t>
  </si>
  <si>
    <t>Abbot</t>
  </si>
  <si>
    <t>Arlington</t>
  </si>
  <si>
    <t>Brown</t>
  </si>
  <si>
    <t>Davis</t>
  </si>
  <si>
    <t>Fox</t>
  </si>
  <si>
    <t>Kelsey</t>
  </si>
  <si>
    <t>Marsh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</si>
  <si>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</si>
  <si>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</si>
  <si>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</si>
  <si>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</si>
  <si>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</si>
  <si>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</si>
  <si>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</si>
  <si>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</si>
  <si>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</si>
  <si>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</si>
  <si>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</si>
  <si>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</si>
  <si>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</si>
  <si>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Hourly pay rate</t>
  </si>
  <si>
    <t>Nat ins rate</t>
  </si>
  <si>
    <t>Tax rate</t>
  </si>
  <si>
    <t>MOVIE</t>
  </si>
  <si>
    <t>SUPER-MAN3</t>
  </si>
  <si>
    <t>KING-KONG</t>
  </si>
  <si>
    <t>SUPERMAN RETURNS</t>
  </si>
  <si>
    <t>SPIDER-MAN 2</t>
  </si>
  <si>
    <t>TITANIC</t>
  </si>
  <si>
    <t>CHRONICLES OF NARNIA,THE</t>
  </si>
  <si>
    <t>WILD WILD WEST</t>
  </si>
  <si>
    <t>EVAN ALMIGHTY</t>
  </si>
  <si>
    <t>WATERWORLD</t>
  </si>
  <si>
    <t>TERNIMATOR 3: RISE OF THE MACHINES</t>
  </si>
  <si>
    <t>POLAR EXPRESS,THE</t>
  </si>
  <si>
    <t>VAN HELSING</t>
  </si>
  <si>
    <t>SHREK THE THIRD</t>
  </si>
  <si>
    <t>POSIDEN</t>
  </si>
  <si>
    <t>ALEXANDAR</t>
  </si>
  <si>
    <t>PEARL HARBOR</t>
  </si>
  <si>
    <t>HARRY POTTER AND THE GOBLET OF FIRE</t>
  </si>
  <si>
    <t>MISSION: IMPOSSIBLE III</t>
  </si>
  <si>
    <t>TROY</t>
  </si>
  <si>
    <t>BUDGET($)</t>
  </si>
  <si>
    <t>HARRY POTTER AND THE ORDER OF PHOOENIX</t>
  </si>
  <si>
    <t>WORLD GROSS($)</t>
  </si>
  <si>
    <t>PROFIT($)</t>
  </si>
  <si>
    <t>TICKETS SOLD</t>
  </si>
  <si>
    <t>AVERAGE TICKET PRICE ($)</t>
  </si>
  <si>
    <t>HIGHEST</t>
  </si>
  <si>
    <t>LOWEST</t>
  </si>
  <si>
    <t>PROFIT</t>
  </si>
  <si>
    <t>NAME</t>
  </si>
  <si>
    <t>ANIMAL</t>
  </si>
  <si>
    <t>POOHSTICKS SCORE</t>
  </si>
  <si>
    <t>MATCHES PLAYED</t>
  </si>
  <si>
    <t>AVERAGE SCORE</t>
  </si>
  <si>
    <t>CHARITY DONATION</t>
  </si>
  <si>
    <t>Eeyore</t>
  </si>
  <si>
    <t>Kanga</t>
  </si>
  <si>
    <t>Pooh Bear</t>
  </si>
  <si>
    <t>Rabbit</t>
  </si>
  <si>
    <t>Christopher Robin</t>
  </si>
  <si>
    <t>Roo</t>
  </si>
  <si>
    <t>Wol</t>
  </si>
  <si>
    <t>Piglet</t>
  </si>
  <si>
    <t>Tigger</t>
  </si>
  <si>
    <t>Mammal</t>
  </si>
  <si>
    <t>Marsupial</t>
  </si>
  <si>
    <t>Rodent</t>
  </si>
  <si>
    <t>Bird</t>
  </si>
  <si>
    <t>Overall average</t>
  </si>
  <si>
    <t>DONATION PER POINT</t>
  </si>
  <si>
    <t>PESKO CLUB CARD VOUCHER</t>
  </si>
  <si>
    <t>Date</t>
  </si>
  <si>
    <t>Amount</t>
  </si>
  <si>
    <t>Club card Vouchers Earned</t>
  </si>
  <si>
    <t>Vouchers per £1</t>
  </si>
  <si>
    <t>£5 = 1 voucher whole vouchers only</t>
  </si>
  <si>
    <t>10 RICHEST PEOPLE IN THE WORLD 2007</t>
  </si>
  <si>
    <t>Rank</t>
  </si>
  <si>
    <t>Li Ka-shing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</si>
  <si>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</si>
  <si>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</si>
  <si>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</si>
  <si>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</si>
  <si>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</si>
  <si>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</si>
  <si>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</si>
  <si>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</si>
  <si>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</si>
  <si>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David Thomson &amp; family</t>
  </si>
  <si>
    <t>Age</t>
  </si>
  <si>
    <t>Wealth ($bil)</t>
  </si>
  <si>
    <t>Wealth per year</t>
  </si>
  <si>
    <t>Average</t>
  </si>
  <si>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</si>
  <si>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</si>
  <si>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</si>
  <si>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</si>
  <si>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</si>
  <si>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</si>
  <si>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</si>
  <si>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</si>
  <si>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</si>
  <si>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</si>
  <si>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</si>
  <si>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</si>
  <si>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</si>
  <si>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</si>
  <si>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</si>
  <si>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</si>
  <si>
    <t>Building</t>
  </si>
  <si>
    <t>City</t>
  </si>
  <si>
    <t>Country</t>
  </si>
  <si>
    <t>Year</t>
  </si>
  <si>
    <t>Decade</t>
  </si>
  <si>
    <t>Building type</t>
  </si>
  <si>
    <t>Woolworth Building</t>
  </si>
  <si>
    <t>New York</t>
  </si>
  <si>
    <t>United States</t>
  </si>
  <si>
    <t>1910s</t>
  </si>
  <si>
    <t>Normal</t>
  </si>
  <si>
    <t>G.E. Building</t>
  </si>
  <si>
    <t>1930s</t>
  </si>
  <si>
    <t>40 Wall Street</t>
  </si>
  <si>
    <t>American International Building</t>
  </si>
  <si>
    <t>Chrysler Building</t>
  </si>
  <si>
    <t>Large</t>
  </si>
  <si>
    <t>Empire State Building</t>
  </si>
  <si>
    <t>Palace of Culture and Science</t>
  </si>
  <si>
    <t>Warsaw</t>
  </si>
  <si>
    <t>Poland</t>
  </si>
  <si>
    <t>1950s</t>
  </si>
  <si>
    <t>Moscow State University</t>
  </si>
  <si>
    <t>Moscow</t>
  </si>
  <si>
    <t>Russia</t>
  </si>
  <si>
    <t>Bank of America Center</t>
  </si>
  <si>
    <t>San Francisco</t>
  </si>
  <si>
    <t>1960s</t>
  </si>
  <si>
    <t>MetLife</t>
  </si>
  <si>
    <t>One Chase Manhattan Plaza</t>
  </si>
  <si>
    <t>One First National Plaza</t>
  </si>
  <si>
    <t>Chicago</t>
  </si>
  <si>
    <t>John Hancock Center</t>
  </si>
  <si>
    <t>IDS Center</t>
  </si>
  <si>
    <t>Minneapolis</t>
  </si>
  <si>
    <t>1970s</t>
  </si>
  <si>
    <t>Canadian Imperial Bank of Commerce</t>
  </si>
  <si>
    <t>Toronto</t>
  </si>
  <si>
    <t>Canada</t>
  </si>
  <si>
    <t>John Hancock Tower</t>
  </si>
  <si>
    <t>Boston</t>
  </si>
  <si>
    <t>USX Tower</t>
  </si>
  <si>
    <t>Pittsburgh</t>
  </si>
  <si>
    <t>Transamerica Pyramid</t>
  </si>
  <si>
    <t>Water Tower Place</t>
  </si>
  <si>
    <t>First Interstate Tower</t>
  </si>
  <si>
    <t>Los Angeles</t>
  </si>
  <si>
    <t>Renaissance Tower</t>
  </si>
  <si>
    <t>Dallas</t>
  </si>
  <si>
    <t>Citicorp Center</t>
  </si>
  <si>
    <t>First Canadian Place</t>
  </si>
  <si>
    <t>Amoco Building</t>
  </si>
  <si>
    <t>Sears Tower</t>
  </si>
  <si>
    <t>Very large</t>
  </si>
  <si>
    <t>Equitable Tower</t>
  </si>
  <si>
    <t>1980s</t>
  </si>
  <si>
    <t>Three First National Plaza</t>
  </si>
  <si>
    <t>Kompleks Tun Abdul Razak Building</t>
  </si>
  <si>
    <t>Penang</t>
  </si>
  <si>
    <t>Malaysia</t>
  </si>
  <si>
    <t>Heritage Plaza</t>
  </si>
  <si>
    <t>Houston</t>
  </si>
  <si>
    <t>Norwest Center</t>
  </si>
  <si>
    <t>Treasury Building</t>
  </si>
  <si>
    <t>Singapore City</t>
  </si>
  <si>
    <t>Singapore</t>
  </si>
  <si>
    <t>Office Towers</t>
  </si>
  <si>
    <t>Caracas</t>
  </si>
  <si>
    <t>Venzuela</t>
  </si>
  <si>
    <t>Worldwide Plaza</t>
  </si>
  <si>
    <t>NationsBank Center</t>
  </si>
  <si>
    <t>Bank One Center</t>
  </si>
  <si>
    <t>Malayan Bank</t>
  </si>
  <si>
    <t>Kuala Lumpur</t>
  </si>
  <si>
    <t>CitySpire</t>
  </si>
  <si>
    <t>Rialto Tower</t>
  </si>
  <si>
    <t>Melbourne</t>
  </si>
  <si>
    <t>Australia</t>
  </si>
  <si>
    <t>Korea Life Insurance Company</t>
  </si>
  <si>
    <t>Seoul</t>
  </si>
  <si>
    <t>South Korea</t>
  </si>
  <si>
    <t>One Atlantic Center</t>
  </si>
  <si>
    <t>Atlanta</t>
  </si>
  <si>
    <t>900 North Michigan Ave.</t>
  </si>
  <si>
    <t>Scotia Plaza</t>
  </si>
  <si>
    <t>Williams Tower</t>
  </si>
  <si>
    <t>Overseas Union Bank Centre</t>
  </si>
  <si>
    <t>NationsBank Plaza</t>
  </si>
  <si>
    <t>Columbia Seafirst Center</t>
  </si>
  <si>
    <t>Seattle</t>
  </si>
  <si>
    <t>One Liberty Place</t>
  </si>
  <si>
    <t>Philadelphia</t>
  </si>
  <si>
    <t>Wells Fargo Plaza</t>
  </si>
  <si>
    <t>Chase Tower</t>
  </si>
  <si>
    <t>AT&amp;T Corporate Center</t>
  </si>
  <si>
    <t>Bank of China Tower</t>
  </si>
  <si>
    <t>Hong Kong</t>
  </si>
  <si>
    <t>China</t>
  </si>
  <si>
    <t>Carnegie Hall Tower</t>
  </si>
  <si>
    <t>1990s</t>
  </si>
  <si>
    <t>Shinjuku Park Tower</t>
  </si>
  <si>
    <t>Tokyo</t>
  </si>
  <si>
    <t>Japan</t>
  </si>
  <si>
    <t>Opera City Tower</t>
  </si>
  <si>
    <t>One Ninety One Peachtree Tower</t>
  </si>
  <si>
    <t>First Bank Place</t>
  </si>
  <si>
    <t>One Canada Square</t>
  </si>
  <si>
    <t>London</t>
  </si>
  <si>
    <t>United Kingdom</t>
  </si>
  <si>
    <t>Empire Tower</t>
  </si>
  <si>
    <t>Mellon Bank Center</t>
  </si>
  <si>
    <t>Tokyo City Hall</t>
  </si>
  <si>
    <t>Shin Kong Life Tower</t>
  </si>
  <si>
    <t>Taipei</t>
  </si>
  <si>
    <t>Taiwan</t>
  </si>
  <si>
    <t>BNI City Tower</t>
  </si>
  <si>
    <t>Jakarta</t>
  </si>
  <si>
    <t>Indonesia</t>
  </si>
  <si>
    <t>World Trade Center</t>
  </si>
  <si>
    <t>Osaka</t>
  </si>
  <si>
    <t>Rinku Gate Tower</t>
  </si>
  <si>
    <t>Messeturm</t>
  </si>
  <si>
    <t>Frankfurt</t>
  </si>
  <si>
    <t>Germany</t>
  </si>
  <si>
    <t>Two Liberty Place</t>
  </si>
  <si>
    <t>BCE Place–Canada Trust Tower</t>
  </si>
  <si>
    <t>SunTrust Plaza</t>
  </si>
  <si>
    <t>NationsBank Corporate Center</t>
  </si>
  <si>
    <t>Charlotte</t>
  </si>
  <si>
    <t>Republic Plaza</t>
  </si>
  <si>
    <t>United Overseas Bank Plaza</t>
  </si>
  <si>
    <t>Sunjoy Tomorrow Square</t>
  </si>
  <si>
    <t>Shanghai</t>
  </si>
  <si>
    <t>Cheung Kong Center</t>
  </si>
  <si>
    <t>Key Tower</t>
  </si>
  <si>
    <t>Cleveland</t>
  </si>
  <si>
    <t>311 South Wacker Drive</t>
  </si>
  <si>
    <t>Landmark Tower</t>
  </si>
  <si>
    <t>Yokohama</t>
  </si>
  <si>
    <t>Commerzbank Tower</t>
  </si>
  <si>
    <t>Ryugyong Hotel</t>
  </si>
  <si>
    <t>Pyongyang</t>
  </si>
  <si>
    <t>North Korea</t>
  </si>
  <si>
    <t>Two Prudential Plaza</t>
  </si>
  <si>
    <t>Library Tower</t>
  </si>
  <si>
    <t>Telekom Malaysia Headquarters</t>
  </si>
  <si>
    <t>Bank of America Plaza</t>
  </si>
  <si>
    <t>Baiyoke Tower II</t>
  </si>
  <si>
    <t>Bangkok</t>
  </si>
  <si>
    <t>Thailand</t>
  </si>
  <si>
    <t>Burj al Arab Hotel</t>
  </si>
  <si>
    <t>Dubai</t>
  </si>
  <si>
    <t>T &amp; C Tower</t>
  </si>
  <si>
    <t>Kaohsiung</t>
  </si>
  <si>
    <t>The Center</t>
  </si>
  <si>
    <t>Central Plaza</t>
  </si>
  <si>
    <t>Shun Hing Square</t>
  </si>
  <si>
    <t>Shenzhen</t>
  </si>
  <si>
    <t>Citic Plaza</t>
  </si>
  <si>
    <t>Guangzhou</t>
  </si>
  <si>
    <t>Jin Mao Building</t>
  </si>
  <si>
    <t>Petronas Tower 1</t>
  </si>
  <si>
    <t>Petronas Tower 2</t>
  </si>
  <si>
    <t>JR Central Towers</t>
  </si>
  <si>
    <t>Nagoya</t>
  </si>
  <si>
    <t>2000s</t>
  </si>
  <si>
    <t>Faisaliah Complex</t>
  </si>
  <si>
    <t>Riyadh</t>
  </si>
  <si>
    <t>Saudi Arabia</t>
  </si>
  <si>
    <t>Plaza66</t>
  </si>
  <si>
    <t>Emirates Tower Two</t>
  </si>
  <si>
    <t>Kingdom Centre</t>
  </si>
  <si>
    <t>Emirates Tower One</t>
  </si>
  <si>
    <t>Storeys</t>
  </si>
  <si>
    <t>Metres</t>
  </si>
  <si>
    <t>Cost</t>
  </si>
  <si>
    <t>Cost per Storey</t>
  </si>
  <si>
    <t>Cost per Metre</t>
  </si>
  <si>
    <t>Totals</t>
  </si>
  <si>
    <t>Averages</t>
  </si>
  <si>
    <t>Highest</t>
  </si>
  <si>
    <t>Lowest</t>
  </si>
  <si>
    <t>SHORTEST CELEBRITY MARRIAGES</t>
  </si>
  <si>
    <t>Bride</t>
  </si>
  <si>
    <t>Groom</t>
  </si>
  <si>
    <t>Days together</t>
  </si>
  <si>
    <t>Britney Spears</t>
  </si>
  <si>
    <t>Jason Allen Alexander</t>
  </si>
  <si>
    <t>Lisa Marie Presley</t>
  </si>
  <si>
    <t>Nicholas Cage</t>
  </si>
  <si>
    <t>Jennifer Lopez</t>
  </si>
  <si>
    <t>Cris Judd</t>
  </si>
  <si>
    <t>Courtney Thorne-Smith</t>
  </si>
  <si>
    <t>Andrew Conrad</t>
  </si>
  <si>
    <t>Carmen Electra</t>
  </si>
  <si>
    <t>Dennis Rodman</t>
  </si>
  <si>
    <t>Donna Peele</t>
  </si>
  <si>
    <t>Charlie Sheen</t>
  </si>
  <si>
    <t>Drew Barrymore</t>
  </si>
  <si>
    <t>Jeremy Thomas</t>
  </si>
  <si>
    <t>Shannen Doherty</t>
  </si>
  <si>
    <t>Ashley Hamilton</t>
  </si>
  <si>
    <t>Cher</t>
  </si>
  <si>
    <t>Greg Allman</t>
  </si>
  <si>
    <t>Michelle Phillips</t>
  </si>
  <si>
    <t>Dennis Hopper</t>
  </si>
  <si>
    <t>Ethel Merman</t>
  </si>
  <si>
    <t>Ernest Borgnine</t>
  </si>
  <si>
    <t>Elizabeth Taylor</t>
  </si>
  <si>
    <t>Nicky Hilton</t>
  </si>
  <si>
    <t>Jean Acker</t>
  </si>
  <si>
    <t>Rudolph Valentino</t>
  </si>
  <si>
    <t xml:space="preserve">TOTAL </t>
  </si>
  <si>
    <t>AVERAGE</t>
  </si>
  <si>
    <t>LONGEST</t>
  </si>
  <si>
    <t>SHORTEST</t>
  </si>
  <si>
    <t>The 10 Richest People in the World 2007</t>
  </si>
  <si>
    <t>Movie</t>
  </si>
  <si>
    <t>Budget ($)</t>
  </si>
  <si>
    <t>World Gross ($)</t>
  </si>
  <si>
    <t>Spider-Man 3</t>
  </si>
  <si>
    <t>King Kong (2005)</t>
  </si>
  <si>
    <t>Superman Returns</t>
  </si>
  <si>
    <t>Spider-Man 2</t>
  </si>
  <si>
    <t>Titanic</t>
  </si>
  <si>
    <t>Chronicles of Narnia, The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</si>
  <si>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</si>
  <si>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</si>
  <si>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</si>
  <si>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</si>
  <si>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</si>
  <si>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</si>
  <si>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</si>
  <si>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</si>
  <si>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</si>
  <si>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</si>
  <si>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</si>
  <si>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</si>
  <si>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</si>
  <si>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</si>
  <si>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Cost ($m)</t>
  </si>
  <si>
    <t>Animal</t>
  </si>
  <si>
    <t>Poohsticks score</t>
  </si>
  <si>
    <t>Matches Played</t>
  </si>
  <si>
    <t>Average Score</t>
  </si>
  <si>
    <t>Call ID</t>
  </si>
  <si>
    <t>z44867</t>
  </si>
  <si>
    <t>z77483</t>
  </si>
  <si>
    <t>z44281</t>
  </si>
  <si>
    <t>z89135</t>
  </si>
  <si>
    <t>z22190</t>
  </si>
  <si>
    <t>z44282</t>
  </si>
  <si>
    <t>z89134</t>
  </si>
  <si>
    <t>z56435</t>
  </si>
  <si>
    <t>z22191</t>
  </si>
  <si>
    <t>Description</t>
  </si>
  <si>
    <t>Sent wrong size</t>
  </si>
  <si>
    <t>Wanted to know expected delivery date</t>
  </si>
  <si>
    <t>Can't choose the size on website</t>
  </si>
  <si>
    <t>Payment blocked</t>
  </si>
  <si>
    <t>Money not taken from account</t>
  </si>
  <si>
    <t>Goods damaged</t>
  </si>
  <si>
    <t>Type of Call</t>
  </si>
  <si>
    <t>Customer Complaint</t>
  </si>
  <si>
    <t>Delivery enquiry</t>
  </si>
  <si>
    <t>Website problem</t>
  </si>
  <si>
    <t>Payment enquiry</t>
  </si>
  <si>
    <t>Action Taken</t>
  </si>
  <si>
    <t>New order despatched - emailed returns label</t>
  </si>
  <si>
    <t>None needed</t>
  </si>
  <si>
    <t>Details sent to website team</t>
  </si>
  <si>
    <t>Details sent to accounts team</t>
  </si>
  <si>
    <t>Product enquiry</t>
  </si>
  <si>
    <t>Does items have pockets</t>
  </si>
  <si>
    <t>Stores enquiry</t>
  </si>
  <si>
    <t>London store details</t>
  </si>
  <si>
    <t>Sent wrong colour-has already ordered the replacement item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</si>
  <si>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</si>
  <si>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</si>
  <si>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</si>
  <si>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</si>
  <si>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</si>
  <si>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</si>
  <si>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</si>
  <si>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</si>
  <si>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MONTHLY CREDITS REPAYMENTS</t>
  </si>
  <si>
    <t>No. calls</t>
  </si>
  <si>
    <t>Calls per Hour</t>
  </si>
  <si>
    <t>Bonus</t>
  </si>
  <si>
    <t>Angus</t>
  </si>
  <si>
    <t>Penelope</t>
  </si>
  <si>
    <t>Jethro</t>
  </si>
  <si>
    <t>Mirabelle</t>
  </si>
  <si>
    <t>Ophelia</t>
  </si>
  <si>
    <t>Horatio</t>
  </si>
  <si>
    <t>LONDON TEAM CALL STATISTICS FOR MONDAY</t>
  </si>
  <si>
    <t>Toys Ordered</t>
  </si>
  <si>
    <t>Price Each</t>
  </si>
  <si>
    <t>Q. Ordered</t>
  </si>
  <si>
    <t>Price</t>
  </si>
  <si>
    <t>Discount</t>
  </si>
  <si>
    <t>Final Price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</si>
  <si>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</si>
  <si>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</si>
  <si>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</si>
  <si>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</si>
  <si>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</si>
  <si>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</si>
  <si>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</si>
  <si>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</si>
  <si>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TOYS ORDERED FOR SANTA'S GROTTO</t>
  </si>
  <si>
    <t>Current (kg)</t>
  </si>
  <si>
    <t>Target (kg)</t>
  </si>
  <si>
    <t>Weeks</t>
  </si>
  <si>
    <t>Weekly Loss (kg)</t>
  </si>
  <si>
    <t>Weekly Loss (lb)</t>
  </si>
  <si>
    <t>Jack</t>
  </si>
  <si>
    <t>Jill</t>
  </si>
  <si>
    <t>Mary</t>
  </si>
  <si>
    <t>Joseph</t>
  </si>
  <si>
    <t>WEIGHT LOSS STATISTICS</t>
  </si>
  <si>
    <t>Player's Name</t>
  </si>
  <si>
    <t>Pos.</t>
  </si>
  <si>
    <t>From Club</t>
  </si>
  <si>
    <t>To Club</t>
  </si>
  <si>
    <t>Fee</t>
  </si>
  <si>
    <t xml:space="preserve">Zinedine Zidane </t>
  </si>
  <si>
    <t>AM</t>
  </si>
  <si>
    <t>Juventus (Ita)</t>
  </si>
  <si>
    <t>Real Madrid (Spa)</t>
  </si>
  <si>
    <t>£45.62m</t>
  </si>
  <si>
    <t xml:space="preserve">Luis Figo </t>
  </si>
  <si>
    <t>RW</t>
  </si>
  <si>
    <t>Barcelona (Spa)</t>
  </si>
  <si>
    <t>£37m</t>
  </si>
  <si>
    <t xml:space="preserve">Hernan Crespo </t>
  </si>
  <si>
    <t>ST</t>
  </si>
  <si>
    <t>Parma (Ita)</t>
  </si>
  <si>
    <t>Lazio (Ita)</t>
  </si>
  <si>
    <t>£35.5m</t>
  </si>
  <si>
    <t xml:space="preserve">Gianluigi Buffon </t>
  </si>
  <si>
    <t>GK</t>
  </si>
  <si>
    <t>£32.6m</t>
  </si>
  <si>
    <t xml:space="preserve">Christian Vieri </t>
  </si>
  <si>
    <t>Inter Milan (Ita)</t>
  </si>
  <si>
    <t>£32m</t>
  </si>
  <si>
    <t xml:space="preserve">Andriy Shevchenko </t>
  </si>
  <si>
    <t>AC Milan (Ita)</t>
  </si>
  <si>
    <t>Chelsea (Eng)</t>
  </si>
  <si>
    <t>£30m</t>
  </si>
  <si>
    <t xml:space="preserve">Rio Ferdinand </t>
  </si>
  <si>
    <t>CD</t>
  </si>
  <si>
    <t>Leeds United (Eng)</t>
  </si>
  <si>
    <t>Manchester United (Eng)</t>
  </si>
  <si>
    <t>£29.1m</t>
  </si>
  <si>
    <t xml:space="preserve">Gaizka Mendieta </t>
  </si>
  <si>
    <t>MF</t>
  </si>
  <si>
    <t>Valencia (Spa)</t>
  </si>
  <si>
    <t>£29m</t>
  </si>
  <si>
    <t xml:space="preserve">Ronaldo </t>
  </si>
  <si>
    <t>£28.49m</t>
  </si>
  <si>
    <t xml:space="preserve">Juan Veron </t>
  </si>
  <si>
    <t>£28.1m</t>
  </si>
  <si>
    <t xml:space="preserve">Rui Costa </t>
  </si>
  <si>
    <t>Fiorentina [old] (Ita)</t>
  </si>
  <si>
    <t>£28m</t>
  </si>
  <si>
    <t xml:space="preserve">Pavel Nedved </t>
  </si>
  <si>
    <t>£25.5m</t>
  </si>
  <si>
    <t xml:space="preserve">Mickael Essien </t>
  </si>
  <si>
    <t>DM</t>
  </si>
  <si>
    <t>Lyon (Fra)</t>
  </si>
  <si>
    <t>£24.43m</t>
  </si>
  <si>
    <t xml:space="preserve">Didier Drogba </t>
  </si>
  <si>
    <t>Marseille (Fra)</t>
  </si>
  <si>
    <t>£24m</t>
  </si>
  <si>
    <t xml:space="preserve">Nicolas Anelka </t>
  </si>
  <si>
    <t>Arsenal (Eng)</t>
  </si>
  <si>
    <t>£23.5m</t>
  </si>
  <si>
    <t xml:space="preserve">Denilson </t>
  </si>
  <si>
    <t>LW</t>
  </si>
  <si>
    <t>Sao Paulo (Bra)</t>
  </si>
  <si>
    <t>Real Betis (Spa)</t>
  </si>
  <si>
    <t>£22m</t>
  </si>
  <si>
    <t xml:space="preserve">Lilian Thuram </t>
  </si>
  <si>
    <t xml:space="preserve">Claudio Lopez </t>
  </si>
  <si>
    <t xml:space="preserve">Gabriel Batistuta </t>
  </si>
  <si>
    <t>AS Roma (Ita)</t>
  </si>
  <si>
    <t>WORLDS HIGHEST TRANSFER FEES</t>
  </si>
  <si>
    <t>Selected Metals Data</t>
  </si>
  <si>
    <t>Month</t>
  </si>
  <si>
    <t>Gold ( $ / oz)</t>
  </si>
  <si>
    <t>Silver ( c / oz )</t>
  </si>
  <si>
    <t>Copper ( c / lb )</t>
  </si>
  <si>
    <t>Muppet Name</t>
  </si>
  <si>
    <t>Creature Type</t>
  </si>
  <si>
    <t>Colour</t>
  </si>
  <si>
    <t>Humour Rating ( out of 10 )</t>
  </si>
  <si>
    <t>Kermit</t>
  </si>
  <si>
    <t>Frog</t>
  </si>
  <si>
    <t>Green</t>
  </si>
  <si>
    <t>Miss Piggy</t>
  </si>
  <si>
    <t>Swine</t>
  </si>
  <si>
    <t>Pink</t>
  </si>
  <si>
    <t>Waldorf &amp; Statler</t>
  </si>
  <si>
    <t>Grumpy Men</t>
  </si>
  <si>
    <t>Gonzo</t>
  </si>
  <si>
    <t>Unknown</t>
  </si>
  <si>
    <t>Blue / Grey</t>
  </si>
  <si>
    <t>Percussionist</t>
  </si>
  <si>
    <t>Red</t>
  </si>
  <si>
    <t>Swedish Chef</t>
  </si>
  <si>
    <t>Swede</t>
  </si>
  <si>
    <t>Tan</t>
  </si>
  <si>
    <t>Fozzie</t>
  </si>
  <si>
    <t>Bear</t>
  </si>
  <si>
    <t>THE MUPPETS-VITAL STATISTICS</t>
  </si>
  <si>
    <t>Candidate no</t>
  </si>
  <si>
    <t>Regional Centre</t>
  </si>
  <si>
    <t>Interview Date</t>
  </si>
  <si>
    <t>Position</t>
  </si>
  <si>
    <t>Notes</t>
  </si>
  <si>
    <t>EU Accepted?</t>
  </si>
  <si>
    <t>ID138</t>
  </si>
  <si>
    <t>Wales</t>
  </si>
  <si>
    <t>12/14/2020</t>
  </si>
  <si>
    <t>Head Chef</t>
  </si>
  <si>
    <t>Position starts 1/1/21</t>
  </si>
  <si>
    <t>Y</t>
  </si>
  <si>
    <t>ID139</t>
  </si>
  <si>
    <t>North West</t>
  </si>
  <si>
    <t>12/16/2020</t>
  </si>
  <si>
    <t>Financial Director</t>
  </si>
  <si>
    <t>6 months' notice, health insurance, car share options</t>
  </si>
  <si>
    <t>ID140</t>
  </si>
  <si>
    <t>Assistant PA to the Managing Director</t>
  </si>
  <si>
    <t>Must have excellent IT skills and 80+wpm</t>
  </si>
  <si>
    <t>ID141</t>
  </si>
  <si>
    <t>Lakes</t>
  </si>
  <si>
    <t>1/18/2021</t>
  </si>
  <si>
    <t>Pastry Chef</t>
  </si>
  <si>
    <t>6 month contrct</t>
  </si>
  <si>
    <t>ID142</t>
  </si>
  <si>
    <t>West Midlands</t>
  </si>
  <si>
    <t>1/22/2021</t>
  </si>
  <si>
    <t>Accountant</t>
  </si>
  <si>
    <t>Must be ACCA certified</t>
  </si>
  <si>
    <t>ID143</t>
  </si>
  <si>
    <t>East Midlands</t>
  </si>
  <si>
    <t>12/17/2020</t>
  </si>
  <si>
    <t>6 month maternity cover contract</t>
  </si>
  <si>
    <t>ID144</t>
  </si>
  <si>
    <t>Admin Assistant</t>
  </si>
  <si>
    <t>School leavers accepted - training given</t>
  </si>
  <si>
    <t>ID145</t>
  </si>
  <si>
    <t>Northern Ireland</t>
  </si>
  <si>
    <t>Electrical Engineering Apprenticeship</t>
  </si>
  <si>
    <t>Includes all training at local college - 2 days pw</t>
  </si>
  <si>
    <t>N</t>
  </si>
  <si>
    <t>ID146</t>
  </si>
  <si>
    <t>London and SE</t>
  </si>
  <si>
    <t>1/26/2021</t>
  </si>
  <si>
    <t>Sales Manager</t>
  </si>
  <si>
    <t>Any relevant sales experience accepted</t>
  </si>
  <si>
    <t>ID147</t>
  </si>
  <si>
    <t>Devon and Cornwall</t>
  </si>
  <si>
    <t>1/20/2021</t>
  </si>
  <si>
    <t>Acting Musical Director</t>
  </si>
  <si>
    <t>ID148</t>
  </si>
  <si>
    <t>South West</t>
  </si>
  <si>
    <t>PA to the Sales Director</t>
  </si>
  <si>
    <t>ID149</t>
  </si>
  <si>
    <t>Actuary</t>
  </si>
  <si>
    <t>Fully qualified and min 3 years' experience</t>
  </si>
  <si>
    <t>ID150</t>
  </si>
  <si>
    <t>Scotland</t>
  </si>
  <si>
    <t>HGV Driver</t>
  </si>
  <si>
    <t>Clean licence and min 2 years' experience</t>
  </si>
  <si>
    <t>ID151</t>
  </si>
  <si>
    <t>Fortklift Truck Operator</t>
  </si>
  <si>
    <t>Will accept apprenticeship applications</t>
  </si>
  <si>
    <t>ID152</t>
  </si>
  <si>
    <t>1/19/2021</t>
  </si>
  <si>
    <t>Assistant PA to the CEO</t>
  </si>
  <si>
    <t>ID153</t>
  </si>
  <si>
    <t>Sous Chef</t>
  </si>
  <si>
    <t>1 month contract to start</t>
  </si>
  <si>
    <t>Movie name</t>
  </si>
  <si>
    <t>Worldwide Gross ( USD )</t>
  </si>
  <si>
    <t>Titanic (1997)</t>
  </si>
  <si>
    <t>The Lord of the Rings: The Return of the King (2003)</t>
  </si>
  <si>
    <t>Pirates of the Caribbean: Dead Man's Chest (2006)</t>
  </si>
  <si>
    <t>Harry Potter and the Philospher's Stone (2001)</t>
  </si>
  <si>
    <t>Pirates of the Caribbean: At World's End (2007)</t>
  </si>
  <si>
    <t>Star Wars Episode I: The Phantom Menace (1999)</t>
  </si>
  <si>
    <t>The Lord of the Rings: The Two Towers (2002)</t>
  </si>
  <si>
    <t>Shrek 2 (2004)</t>
  </si>
  <si>
    <t>Jurassic Park (1993)</t>
  </si>
  <si>
    <t>Harry Potter and the Goblet of Fire (2005)</t>
  </si>
  <si>
    <t>Spider-Man 3 (2007)</t>
  </si>
  <si>
    <t>Harry Potter and the Chamber of Secrets (2002)</t>
  </si>
  <si>
    <t>Harry Potter and the Order of the Phoenix (2007)</t>
  </si>
  <si>
    <t>The Lord of the Rings: The Fellowship of the Ring (2001)</t>
  </si>
  <si>
    <t>Finding Nemo (2003)</t>
  </si>
  <si>
    <t>Star Wars Episode III: Revenge of the Sith (2005)</t>
  </si>
  <si>
    <t>Spider-Man (2002)</t>
  </si>
  <si>
    <t>Independence Day (1996)</t>
  </si>
  <si>
    <t>E.T. the Extra-Terrestrial (1982)</t>
  </si>
  <si>
    <t>Harry Potter and the Prisoner of Azkaban (2004)</t>
  </si>
  <si>
    <t>HIGHEST GROSSING FLIMS</t>
  </si>
  <si>
    <t>z12866</t>
  </si>
  <si>
    <t>Is item waterproof</t>
  </si>
  <si>
    <t>z16620</t>
  </si>
  <si>
    <t>Opening hours enquiry</t>
  </si>
  <si>
    <t>z44569</t>
  </si>
  <si>
    <t>Not arrived</t>
  </si>
  <si>
    <t>Phone customer services</t>
  </si>
  <si>
    <t>z11234</t>
  </si>
  <si>
    <t>z11235</t>
  </si>
  <si>
    <t>Order disappeared from basket after adding extra 4th item and then deleting it</t>
  </si>
  <si>
    <t>z11580</t>
  </si>
  <si>
    <t>Item missing</t>
  </si>
  <si>
    <t>z11970</t>
  </si>
  <si>
    <t>Wrong size sent</t>
  </si>
  <si>
    <t>Returns label emailed</t>
  </si>
  <si>
    <t>z12865</t>
  </si>
  <si>
    <t>z12901</t>
  </si>
  <si>
    <t>Wrong colour sent</t>
  </si>
  <si>
    <t>z14110</t>
  </si>
  <si>
    <t>Double payment taken</t>
  </si>
  <si>
    <t>z14233</t>
  </si>
  <si>
    <t>z14356</t>
  </si>
  <si>
    <t>Website down</t>
  </si>
  <si>
    <t>z16770</t>
  </si>
  <si>
    <t>Query re expected delivery date</t>
  </si>
  <si>
    <t>Can't choose any sizes apart from 8 on the website</t>
  </si>
  <si>
    <t>Sent wrong colour - has already ordered the replacement item</t>
  </si>
  <si>
    <t>Does item have pockets</t>
  </si>
  <si>
    <t>CATALOG ORDER ENQUIRIES-DECEMBER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</si>
</sst>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-[$£-809]* #,##0.00_-;\-[$£-809]* #,##0.00_-;_-[$£-809]* &quot;-&quot;??_-;_-@_-"/>
    <numFmt numFmtId="165" formatCode="_ [$€-2]\ * #,##0.00_ ;_ [$€-2]\ * \-#,##0.00_ ;_ [$€-2]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5" tint="-0.499984740745262"/>
      <name val="Bahnschrift Light Condensed"/>
      <family val="2"/>
    </font>
    <font>
      <b/>
      <u val="double"/>
      <sz val="11"/>
      <color theme="1"/>
      <name val="Calibri"/>
      <family val="2"/>
      <scheme val="minor"/>
    </font>
    <font>
      <b/>
      <u val="double"/>
      <sz val="11"/>
      <color theme="1"/>
      <name val="Algerian"/>
      <family val="5"/>
    </font>
    <font>
      <sz val="12"/>
      <color rgb="FFFF0000"/>
      <name val="Berlin Sans FB"/>
      <family val="2"/>
    </font>
    <font>
      <b/>
      <sz val="12"/>
      <color theme="1"/>
      <name val="Algerian"/>
      <family val="5"/>
    </font>
    <font>
      <b/>
      <sz val="12"/>
      <color theme="5" tint="-0.249977111117893"/>
      <name val="Copperplate Gothic Light"/>
      <family val="2"/>
    </font>
    <font>
      <u val="double"/>
      <sz val="11"/>
      <color theme="1"/>
      <name val="Calibri"/>
      <family val="2"/>
      <scheme val="minor"/>
    </font>
    <font>
      <sz val="20"/>
      <color theme="1"/>
      <name val="Algerian"/>
      <family val="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"/>
      <sz val="11"/>
      <color rgb="FFFF0000"/>
      <name val="Algerian"/>
      <family val="5"/>
    </font>
    <font>
      <sz val="11"/>
      <color rgb="FF0070C0"/>
      <name val="Bahnschrift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 style="mediumDashed">
        <color auto="1"/>
      </right>
      <top style="mediumDashed">
        <color auto="1"/>
      </top>
      <bottom style="thick">
        <color auto="1"/>
      </bottom>
      <diagonal/>
    </border>
    <border>
      <left style="mediumDashed">
        <color auto="1"/>
      </left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 style="mediumDashed">
        <color auto="1"/>
      </right>
      <top style="thick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Continuous"/>
    </xf>
    <xf numFmtId="164" fontId="0" fillId="0" borderId="0" xfId="0" applyNumberFormat="1"/>
    <xf numFmtId="11" fontId="0" fillId="0" borderId="0" xfId="0" applyNumberFormat="1" applyAlignment="1">
      <alignment horizontal="left" vertical="top" wrapText="1"/>
    </xf>
    <xf numFmtId="0" fontId="5" fillId="0" borderId="0" xfId="0" applyFont="1"/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164" fontId="0" fillId="0" borderId="0" xfId="2" applyNumberFormat="1" applyFont="1"/>
    <xf numFmtId="165" fontId="0" fillId="0" borderId="0" xfId="0" applyNumberFormat="1"/>
    <xf numFmtId="0" fontId="5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3" fontId="0" fillId="0" borderId="0" xfId="0" applyNumberFormat="1"/>
    <xf numFmtId="16" fontId="0" fillId="0" borderId="0" xfId="0" applyNumberFormat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0" fillId="0" borderId="0" xfId="0" applyNumberFormat="1"/>
    <xf numFmtId="0" fontId="8" fillId="6" borderId="0" xfId="0" applyFont="1" applyFill="1" applyAlignment="1">
      <alignment horizontal="centerContinuous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Continuous"/>
    </xf>
    <xf numFmtId="0" fontId="10" fillId="9" borderId="4" xfId="0" applyFont="1" applyFill="1" applyBorder="1" applyAlignment="1">
      <alignment horizontal="centerContinuous"/>
    </xf>
    <xf numFmtId="0" fontId="10" fillId="9" borderId="5" xfId="0" applyFont="1" applyFill="1" applyBorder="1" applyAlignment="1">
      <alignment horizontal="centerContinuous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10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7" borderId="13" xfId="0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0" fontId="11" fillId="11" borderId="14" xfId="0" applyFont="1" applyFill="1" applyBorder="1" applyAlignment="1">
      <alignment horizontal="centerContinuous"/>
    </xf>
    <xf numFmtId="0" fontId="11" fillId="11" borderId="15" xfId="0" applyFont="1" applyFill="1" applyBorder="1" applyAlignment="1">
      <alignment horizontal="centerContinuous"/>
    </xf>
    <xf numFmtId="0" fontId="11" fillId="11" borderId="16" xfId="0" applyFont="1" applyFill="1" applyBorder="1" applyAlignment="1">
      <alignment horizontal="centerContinuous"/>
    </xf>
    <xf numFmtId="0" fontId="7" fillId="3" borderId="1" xfId="3" applyBorder="1" applyAlignment="1">
      <alignment horizontal="left" vertical="center"/>
    </xf>
    <xf numFmtId="164" fontId="7" fillId="3" borderId="1" xfId="3" applyNumberFormat="1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1" fillId="4" borderId="1" xfId="4" applyBorder="1" applyAlignment="1">
      <alignment horizontal="left" vertical="center"/>
    </xf>
    <xf numFmtId="0" fontId="1" fillId="4" borderId="1" xfId="4" applyBorder="1" applyAlignment="1">
      <alignment horizontal="center" vertical="center"/>
    </xf>
    <xf numFmtId="164" fontId="1" fillId="4" borderId="1" xfId="4" applyNumberFormat="1" applyBorder="1" applyAlignment="1">
      <alignment horizontal="center" vertical="center"/>
    </xf>
    <xf numFmtId="0" fontId="12" fillId="12" borderId="14" xfId="0" applyFont="1" applyFill="1" applyBorder="1" applyAlignment="1">
      <alignment horizontal="centerContinuous"/>
    </xf>
    <xf numFmtId="0" fontId="12" fillId="12" borderId="15" xfId="0" applyFont="1" applyFill="1" applyBorder="1" applyAlignment="1">
      <alignment horizontal="centerContinuous"/>
    </xf>
    <xf numFmtId="0" fontId="12" fillId="12" borderId="16" xfId="0" applyFont="1" applyFill="1" applyBorder="1" applyAlignment="1">
      <alignment horizontal="centerContinuous"/>
    </xf>
    <xf numFmtId="0" fontId="0" fillId="0" borderId="0" xfId="0" applyAlignment="1">
      <alignment horizontal="left"/>
    </xf>
    <xf numFmtId="0" fontId="13" fillId="13" borderId="0" xfId="0" applyFont="1" applyFill="1" applyAlignment="1">
      <alignment horizontal="centerContinuous" vertical="center"/>
    </xf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0" fillId="14" borderId="0" xfId="0" applyFill="1"/>
    <xf numFmtId="0" fontId="0" fillId="6" borderId="0" xfId="0" applyFill="1"/>
    <xf numFmtId="17" fontId="0" fillId="6" borderId="0" xfId="0" applyNumberFormat="1" applyFill="1"/>
    <xf numFmtId="0" fontId="0" fillId="16" borderId="0" xfId="0" applyFont="1" applyFill="1"/>
    <xf numFmtId="0" fontId="0" fillId="16" borderId="0" xfId="0" applyFill="1"/>
    <xf numFmtId="0" fontId="0" fillId="18" borderId="0" xfId="0" applyFill="1"/>
    <xf numFmtId="0" fontId="9" fillId="0" borderId="0" xfId="0" applyFont="1" applyAlignment="1">
      <alignment horizontal="centerContinuous"/>
    </xf>
    <xf numFmtId="0" fontId="0" fillId="0" borderId="0" xfId="0" applyAlignment="1">
      <alignment wrapText="1"/>
    </xf>
    <xf numFmtId="0" fontId="0" fillId="19" borderId="0" xfId="0" applyFill="1"/>
    <xf numFmtId="0" fontId="0" fillId="20" borderId="0" xfId="0" applyFill="1"/>
    <xf numFmtId="0" fontId="0" fillId="2" borderId="0" xfId="0" applyFill="1"/>
    <xf numFmtId="0" fontId="0" fillId="21" borderId="0" xfId="0" applyFill="1"/>
    <xf numFmtId="0" fontId="0" fillId="22" borderId="0" xfId="0" applyFill="1"/>
    <xf numFmtId="0" fontId="0" fillId="0" borderId="20" xfId="0" applyBorder="1"/>
    <xf numFmtId="0" fontId="0" fillId="0" borderId="0" xfId="0" applyBorder="1"/>
    <xf numFmtId="14" fontId="0" fillId="0" borderId="0" xfId="0" applyNumberFormat="1" applyBorder="1"/>
    <xf numFmtId="0" fontId="0" fillId="0" borderId="22" xfId="0" applyBorder="1"/>
    <xf numFmtId="0" fontId="0" fillId="0" borderId="23" xfId="0" applyBorder="1"/>
    <xf numFmtId="14" fontId="0" fillId="0" borderId="23" xfId="0" applyNumberFormat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23" xfId="0" applyBorder="1" applyAlignment="1">
      <alignment wrapText="1"/>
    </xf>
    <xf numFmtId="0" fontId="0" fillId="23" borderId="0" xfId="0" applyFill="1" applyAlignment="1">
      <alignment horizontal="centerContinuous"/>
    </xf>
    <xf numFmtId="0" fontId="0" fillId="0" borderId="1" xfId="0" applyBorder="1"/>
    <xf numFmtId="0" fontId="0" fillId="24" borderId="1" xfId="0" applyFill="1" applyBorder="1"/>
    <xf numFmtId="3" fontId="0" fillId="24" borderId="1" xfId="0" applyNumberFormat="1" applyFill="1" applyBorder="1"/>
    <xf numFmtId="0" fontId="0" fillId="15" borderId="1" xfId="0" applyFill="1" applyBorder="1"/>
    <xf numFmtId="3" fontId="0" fillId="15" borderId="1" xfId="0" applyNumberFormat="1" applyFill="1" applyBorder="1"/>
    <xf numFmtId="0" fontId="0" fillId="22" borderId="1" xfId="0" applyFill="1" applyBorder="1"/>
    <xf numFmtId="3" fontId="0" fillId="22" borderId="1" xfId="0" applyNumberFormat="1" applyFill="1" applyBorder="1"/>
    <xf numFmtId="0" fontId="0" fillId="16" borderId="1" xfId="0" applyFill="1" applyBorder="1"/>
    <xf numFmtId="3" fontId="0" fillId="16" borderId="1" xfId="0" applyNumberFormat="1" applyFill="1" applyBorder="1"/>
    <xf numFmtId="0" fontId="18" fillId="6" borderId="0" xfId="0" applyFont="1" applyFill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9" fillId="25" borderId="1" xfId="0" applyFont="1" applyFill="1" applyBorder="1" applyAlignment="1">
      <alignment vertical="top"/>
    </xf>
    <xf numFmtId="0" fontId="19" fillId="25" borderId="1" xfId="0" applyFont="1" applyFill="1" applyBorder="1" applyAlignment="1">
      <alignment vertical="top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/>
    </xf>
    <xf numFmtId="0" fontId="15" fillId="17" borderId="0" xfId="0" applyFont="1" applyFill="1" applyAlignment="1">
      <alignment horizontal="center" vertical="center"/>
    </xf>
  </cellXfs>
  <cellStyles count="5">
    <cellStyle name="20% - Accent2" xfId="4" builtinId="34"/>
    <cellStyle name="Accent2" xfId="3" builtinId="33"/>
    <cellStyle name="Comma" xfId="1" builtinId="3"/>
    <cellStyle name="Currency" xfId="2" builtinId="4"/>
    <cellStyle name="Normal" xfId="0" builtinId="0"/>
  </cellStyles>
  <dxfs count="2">
    <dxf>
      <border>
        <bottom style="thick">
          <color auto="1"/>
        </bottom>
      </border>
    </dxf>
    <dxf>
      <font>
        <strike val="0"/>
        <outline val="0"/>
        <shadow val="0"/>
        <u val="doubl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FF66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53DB6-EE0C-4B63-A7BB-B85E87D54549}" name="Table1" displayName="Table1" ref="B2:G21" totalsRowShown="0" headerRowDxfId="1" headerRowBorderDxfId="0">
  <autoFilter ref="B2:G21" xr:uid="{2A853DB6-EE0C-4B63-A7BB-B85E87D54549}"/>
  <tableColumns count="6">
    <tableColumn id="1" xr3:uid="{7868EBEA-E14C-4860-B5A9-1AACEC0A3FD7}" name="Player's Name"/>
    <tableColumn id="2" xr3:uid="{64E7A134-7D62-4EE6-B5D8-12C5622F5B63}" name="Pos."/>
    <tableColumn id="3" xr3:uid="{C88D80D8-6AC8-40AB-B5AD-E1B8E9FFA15A}" name="From Club"/>
    <tableColumn id="4" xr3:uid="{9549A566-A00A-4F2F-8D99-18E5E462BE07}" name="To Club"/>
    <tableColumn id="5" xr3:uid="{204D2183-9747-4AA2-BC14-513BAD2BE50E}" name="Fee"/>
    <tableColumn id="6" xr3:uid="{9D17BD0F-5472-49DA-9F5F-28B6F0E1D982}" name="Yea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9C64-B964-4DB9-87D0-34951F39B743}">
  <dimension ref="C3:H16"/>
  <sheetViews>
    <sheetView workbookViewId="0">
      <selection activeCell="E11" sqref="E11"/>
    </sheetView>
  </sheetViews>
  <sheetFormatPr defaultRowHeight="14.25" x14ac:dyDescent="0.45"/>
  <cols>
    <col min="3" max="3" width="30" customWidth="1"/>
  </cols>
  <sheetData>
    <row r="3" spans="3:8" x14ac:dyDescent="0.45">
      <c r="C3" s="2" t="s">
        <v>0</v>
      </c>
      <c r="D3" s="2"/>
      <c r="E3" s="2"/>
      <c r="F3" s="2"/>
      <c r="G3" s="2"/>
    </row>
    <row r="5" spans="3:8" x14ac:dyDescent="0.45">
      <c r="C5" t="s">
        <v>1</v>
      </c>
      <c r="D5" t="s">
        <v>2</v>
      </c>
      <c r="E5" t="s">
        <v>3</v>
      </c>
    </row>
    <row r="6" spans="3:8" x14ac:dyDescent="0.45">
      <c r="C6" t="s">
        <v>4</v>
      </c>
      <c r="D6">
        <v>4</v>
      </c>
      <c r="E6" s="3">
        <f t="shared" ref="E6:E16" si="0">hours*rate</f>
        <v>200</v>
      </c>
    </row>
    <row r="7" spans="3:8" x14ac:dyDescent="0.45">
      <c r="C7" t="s">
        <v>5</v>
      </c>
      <c r="D7">
        <v>0.5</v>
      </c>
      <c r="E7" s="3">
        <f t="shared" si="0"/>
        <v>25</v>
      </c>
      <c r="H7" t="s">
        <v>12</v>
      </c>
    </row>
    <row r="8" spans="3:8" x14ac:dyDescent="0.45">
      <c r="C8" t="s">
        <v>6</v>
      </c>
      <c r="D8">
        <v>3</v>
      </c>
      <c r="E8" s="3">
        <f t="shared" si="0"/>
        <v>150</v>
      </c>
      <c r="H8" s="3">
        <v>50</v>
      </c>
    </row>
    <row r="9" spans="3:8" x14ac:dyDescent="0.45">
      <c r="C9" t="s">
        <v>6</v>
      </c>
      <c r="D9">
        <v>1</v>
      </c>
      <c r="E9" s="3">
        <f t="shared" si="0"/>
        <v>50</v>
      </c>
    </row>
    <row r="10" spans="3:8" x14ac:dyDescent="0.45">
      <c r="C10" t="s">
        <v>7</v>
      </c>
      <c r="D10">
        <v>7.5</v>
      </c>
      <c r="E10" s="3">
        <f t="shared" si="0"/>
        <v>375</v>
      </c>
    </row>
    <row r="11" spans="3:8" x14ac:dyDescent="0.45">
      <c r="C11" t="s">
        <v>8</v>
      </c>
      <c r="D11">
        <v>0.5</v>
      </c>
      <c r="E11" s="3">
        <f t="shared" si="0"/>
        <v>25</v>
      </c>
    </row>
    <row r="12" spans="3:8" x14ac:dyDescent="0.45">
      <c r="C12" t="s">
        <v>9</v>
      </c>
      <c r="D12">
        <v>2</v>
      </c>
      <c r="E12" s="3">
        <f t="shared" si="0"/>
        <v>100</v>
      </c>
    </row>
    <row r="13" spans="3:8" x14ac:dyDescent="0.45">
      <c r="C13" t="s">
        <v>10</v>
      </c>
      <c r="D13">
        <v>3</v>
      </c>
      <c r="E13" s="3">
        <f t="shared" si="0"/>
        <v>150</v>
      </c>
    </row>
    <row r="14" spans="3:8" x14ac:dyDescent="0.45">
      <c r="C14" t="s">
        <v>5</v>
      </c>
      <c r="D14">
        <v>0.5</v>
      </c>
      <c r="E14" s="3">
        <f t="shared" si="0"/>
        <v>25</v>
      </c>
    </row>
    <row r="15" spans="3:8" x14ac:dyDescent="0.45">
      <c r="C15" t="s">
        <v>10</v>
      </c>
      <c r="D15">
        <v>3</v>
      </c>
      <c r="E15" s="3">
        <f t="shared" si="0"/>
        <v>150</v>
      </c>
    </row>
    <row r="16" spans="3:8" x14ac:dyDescent="0.45">
      <c r="C16" t="s">
        <v>11</v>
      </c>
      <c r="D16">
        <v>2</v>
      </c>
      <c r="E16" s="3">
        <f t="shared" si="0"/>
        <v>100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339C-51E9-451E-B591-D6C2B98F3BD7}">
  <dimension ref="A1:F15"/>
  <sheetViews>
    <sheetView workbookViewId="0">
      <selection activeCell="F23" sqref="F23"/>
    </sheetView>
  </sheetViews>
  <sheetFormatPr defaultRowHeight="14.25" x14ac:dyDescent="0.45"/>
  <cols>
    <col min="1" max="1" width="10.06640625" customWidth="1"/>
    <col min="2" max="2" width="10.59765625" customWidth="1"/>
    <col min="3" max="3" width="22.53125" customWidth="1"/>
    <col min="5" max="5" width="14.59765625" customWidth="1"/>
  </cols>
  <sheetData>
    <row r="1" spans="1:6" x14ac:dyDescent="0.45">
      <c r="A1" s="13" t="s">
        <v>167</v>
      </c>
      <c r="B1" s="13"/>
      <c r="C1" s="13"/>
    </row>
    <row r="3" spans="1:6" x14ac:dyDescent="0.45">
      <c r="A3" t="s">
        <v>168</v>
      </c>
      <c r="B3" t="s">
        <v>169</v>
      </c>
      <c r="C3" t="s">
        <v>170</v>
      </c>
    </row>
    <row r="4" spans="1:6" x14ac:dyDescent="0.45">
      <c r="A4" s="18">
        <v>44211</v>
      </c>
      <c r="B4" s="11">
        <v>112.66</v>
      </c>
      <c r="C4" s="3">
        <f t="shared" ref="C4:C15" si="0">B4*VOUCHERS</f>
        <v>28.164999999999999</v>
      </c>
    </row>
    <row r="5" spans="1:6" x14ac:dyDescent="0.45">
      <c r="A5" s="18">
        <v>44217</v>
      </c>
      <c r="B5" s="11">
        <v>17.54</v>
      </c>
      <c r="C5" s="3">
        <f t="shared" si="0"/>
        <v>4.3849999999999998</v>
      </c>
      <c r="E5" t="s">
        <v>171</v>
      </c>
      <c r="F5">
        <v>0.25</v>
      </c>
    </row>
    <row r="6" spans="1:6" x14ac:dyDescent="0.45">
      <c r="A6" s="18">
        <v>44259</v>
      </c>
      <c r="B6" s="3">
        <v>96.87</v>
      </c>
      <c r="C6" s="3">
        <f t="shared" si="0"/>
        <v>24.217500000000001</v>
      </c>
      <c r="D6" s="1" t="s">
        <v>172</v>
      </c>
      <c r="E6" s="1"/>
      <c r="F6" s="1"/>
    </row>
    <row r="7" spans="1:6" x14ac:dyDescent="0.45">
      <c r="A7" s="18">
        <v>44327</v>
      </c>
      <c r="B7" s="3">
        <v>32.78</v>
      </c>
      <c r="C7" s="3">
        <f t="shared" si="0"/>
        <v>8.1950000000000003</v>
      </c>
    </row>
    <row r="8" spans="1:6" x14ac:dyDescent="0.45">
      <c r="A8" s="18">
        <v>44345</v>
      </c>
      <c r="B8" s="3">
        <v>56.38</v>
      </c>
      <c r="C8" s="3">
        <f t="shared" si="0"/>
        <v>14.095000000000001</v>
      </c>
    </row>
    <row r="9" spans="1:6" x14ac:dyDescent="0.45">
      <c r="A9" s="18">
        <v>44367</v>
      </c>
      <c r="B9" s="3">
        <v>62.94</v>
      </c>
      <c r="C9" s="3">
        <f t="shared" si="0"/>
        <v>15.734999999999999</v>
      </c>
    </row>
    <row r="10" spans="1:6" x14ac:dyDescent="0.45">
      <c r="A10" s="18">
        <v>44410</v>
      </c>
      <c r="B10" s="3">
        <v>74.89</v>
      </c>
      <c r="C10" s="3">
        <f t="shared" si="0"/>
        <v>18.7225</v>
      </c>
    </row>
    <row r="11" spans="1:6" x14ac:dyDescent="0.45">
      <c r="A11" s="18">
        <v>44426</v>
      </c>
      <c r="B11" s="3">
        <v>13.45</v>
      </c>
      <c r="C11" s="3">
        <f t="shared" si="0"/>
        <v>3.3624999999999998</v>
      </c>
    </row>
    <row r="12" spans="1:6" x14ac:dyDescent="0.45">
      <c r="A12" s="18">
        <v>44446</v>
      </c>
      <c r="B12" s="3">
        <v>73.63</v>
      </c>
      <c r="C12" s="3">
        <f t="shared" si="0"/>
        <v>18.407499999999999</v>
      </c>
    </row>
    <row r="13" spans="1:6" x14ac:dyDescent="0.45">
      <c r="A13" s="18">
        <v>44472</v>
      </c>
      <c r="B13" s="3">
        <v>93.86</v>
      </c>
      <c r="C13" s="3">
        <f t="shared" si="0"/>
        <v>23.465</v>
      </c>
    </row>
    <row r="14" spans="1:6" x14ac:dyDescent="0.45">
      <c r="A14" s="18">
        <v>44498</v>
      </c>
      <c r="B14" s="3">
        <v>52.11</v>
      </c>
      <c r="C14" s="3">
        <f t="shared" si="0"/>
        <v>13.0275</v>
      </c>
    </row>
    <row r="15" spans="1:6" x14ac:dyDescent="0.45">
      <c r="A15" s="18">
        <v>44538</v>
      </c>
      <c r="B15" s="3">
        <v>143.66999999999999</v>
      </c>
      <c r="C15" s="3">
        <f t="shared" si="0"/>
        <v>35.917499999999997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E480-3F38-4557-96FE-D23A00EAF789}">
  <dimension ref="B2:F17"/>
  <sheetViews>
    <sheetView workbookViewId="0">
      <selection activeCell="C23" sqref="C23"/>
    </sheetView>
  </sheetViews>
  <sheetFormatPr defaultRowHeight="14.25" x14ac:dyDescent="0.45"/>
  <cols>
    <col min="3" max="3" width="20.3984375" bestFit="1" customWidth="1"/>
    <col min="5" max="5" width="11.06640625" bestFit="1" customWidth="1"/>
    <col min="6" max="6" width="13.46484375" bestFit="1" customWidth="1"/>
  </cols>
  <sheetData>
    <row r="2" spans="2:6" x14ac:dyDescent="0.45">
      <c r="B2" s="19" t="s">
        <v>173</v>
      </c>
      <c r="C2" s="19"/>
      <c r="D2" s="19"/>
      <c r="E2" s="19"/>
    </row>
    <row r="3" spans="2:6" x14ac:dyDescent="0.45">
      <c r="B3" t="s">
        <v>174</v>
      </c>
      <c r="C3" t="s">
        <v>176</v>
      </c>
      <c r="D3" t="s">
        <v>186</v>
      </c>
      <c r="E3" t="s">
        <v>187</v>
      </c>
      <c r="F3" t="s">
        <v>188</v>
      </c>
    </row>
    <row r="4" spans="2:6" x14ac:dyDescent="0.45">
      <c r="B4">
        <v>1</v>
      </c>
      <c r="C4" t="s">
        <v>177</v>
      </c>
      <c r="D4">
        <v>51</v>
      </c>
      <c r="E4">
        <v>56</v>
      </c>
      <c r="F4">
        <f t="shared" ref="F4:F13" si="0">WEALTH/AGE</f>
        <v>1.0980392156862746</v>
      </c>
    </row>
    <row r="5" spans="2:6" x14ac:dyDescent="0.45">
      <c r="B5">
        <v>2</v>
      </c>
      <c r="C5" t="s">
        <v>178</v>
      </c>
      <c r="D5">
        <v>76</v>
      </c>
      <c r="E5">
        <v>52</v>
      </c>
      <c r="F5">
        <f t="shared" si="0"/>
        <v>0.68421052631578949</v>
      </c>
    </row>
    <row r="6" spans="2:6" x14ac:dyDescent="0.45">
      <c r="B6">
        <v>3</v>
      </c>
      <c r="C6" t="s">
        <v>179</v>
      </c>
      <c r="D6">
        <v>67</v>
      </c>
      <c r="E6">
        <v>49</v>
      </c>
      <c r="F6">
        <f t="shared" si="0"/>
        <v>0.73134328358208955</v>
      </c>
    </row>
    <row r="7" spans="2:6" x14ac:dyDescent="0.45">
      <c r="B7">
        <v>4</v>
      </c>
      <c r="C7" t="s">
        <v>180</v>
      </c>
      <c r="D7">
        <v>80</v>
      </c>
      <c r="E7">
        <v>33</v>
      </c>
      <c r="F7">
        <f t="shared" si="0"/>
        <v>0.41249999999999998</v>
      </c>
    </row>
    <row r="8" spans="2:6" x14ac:dyDescent="0.45">
      <c r="B8">
        <v>5</v>
      </c>
      <c r="C8" t="s">
        <v>181</v>
      </c>
      <c r="D8">
        <v>56</v>
      </c>
      <c r="E8">
        <v>32</v>
      </c>
      <c r="F8">
        <f t="shared" si="0"/>
        <v>0.5714285714285714</v>
      </c>
    </row>
    <row r="9" spans="2:6" x14ac:dyDescent="0.45">
      <c r="B9">
        <v>6</v>
      </c>
      <c r="C9" t="s">
        <v>182</v>
      </c>
      <c r="D9">
        <v>73</v>
      </c>
      <c r="E9">
        <v>25.5</v>
      </c>
      <c r="F9">
        <f t="shared" si="0"/>
        <v>0.34931506849315069</v>
      </c>
    </row>
    <row r="10" spans="2:6" x14ac:dyDescent="0.45">
      <c r="B10">
        <v>7</v>
      </c>
      <c r="C10" t="s">
        <v>183</v>
      </c>
      <c r="D10">
        <v>58</v>
      </c>
      <c r="E10">
        <v>26</v>
      </c>
      <c r="F10">
        <f t="shared" si="0"/>
        <v>0.44827586206896552</v>
      </c>
    </row>
    <row r="11" spans="2:6" x14ac:dyDescent="0.45">
      <c r="B11">
        <v>8</v>
      </c>
      <c r="C11" t="s">
        <v>184</v>
      </c>
      <c r="D11">
        <v>71</v>
      </c>
      <c r="E11">
        <v>24</v>
      </c>
      <c r="F11">
        <f t="shared" si="0"/>
        <v>0.3380281690140845</v>
      </c>
    </row>
    <row r="12" spans="2:6" x14ac:dyDescent="0.45">
      <c r="B12">
        <v>9</v>
      </c>
      <c r="C12" t="s">
        <v>175</v>
      </c>
      <c r="D12">
        <v>78</v>
      </c>
      <c r="E12">
        <v>23</v>
      </c>
      <c r="F12">
        <f t="shared" si="0"/>
        <v>0.29487179487179488</v>
      </c>
    </row>
    <row r="13" spans="2:6" x14ac:dyDescent="0.45">
      <c r="B13">
        <v>10</v>
      </c>
      <c r="C13" t="s">
        <v>185</v>
      </c>
      <c r="D13">
        <v>49</v>
      </c>
      <c r="E13">
        <v>22</v>
      </c>
      <c r="F13">
        <f t="shared" si="0"/>
        <v>0.44897959183673469</v>
      </c>
    </row>
    <row r="16" spans="2:6" x14ac:dyDescent="0.45">
      <c r="E16" t="s">
        <v>3</v>
      </c>
      <c r="F16">
        <f>SUM(WEALTHPERYEAR)</f>
        <v>5.3769920832974556</v>
      </c>
    </row>
    <row r="17" spans="5:6" x14ac:dyDescent="0.45">
      <c r="E17" t="s">
        <v>189</v>
      </c>
      <c r="F17">
        <f>AVERAGE(WEALTHPERYEAR)</f>
        <v>0.5376992083297456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B437-35A4-44DD-9908-D263395A5BFC}">
  <dimension ref="A1:F18"/>
  <sheetViews>
    <sheetView workbookViewId="0">
      <selection activeCell="B4" sqref="B4"/>
    </sheetView>
  </sheetViews>
  <sheetFormatPr defaultRowHeight="14.25" x14ac:dyDescent="0.45"/>
  <cols>
    <col min="1" max="1" width="18" bestFit="1" customWidth="1"/>
  </cols>
  <sheetData>
    <row r="1" spans="1:6" x14ac:dyDescent="0.45">
      <c r="A1" s="13" t="s">
        <v>190</v>
      </c>
      <c r="B1" s="13"/>
      <c r="C1" s="13"/>
      <c r="D1" s="13"/>
    </row>
    <row r="3" spans="1:6" x14ac:dyDescent="0.45">
      <c r="A3" t="s">
        <v>191</v>
      </c>
      <c r="B3" t="s">
        <v>200</v>
      </c>
      <c r="C3" t="s">
        <v>201</v>
      </c>
      <c r="D3" t="s">
        <v>202</v>
      </c>
      <c r="E3" t="s">
        <v>203</v>
      </c>
      <c r="F3" t="s">
        <v>204</v>
      </c>
    </row>
    <row r="4" spans="1:6" x14ac:dyDescent="0.45">
      <c r="A4" t="s">
        <v>192</v>
      </c>
      <c r="B4">
        <v>0</v>
      </c>
      <c r="C4">
        <v>0</v>
      </c>
      <c r="D4">
        <v>0</v>
      </c>
      <c r="E4">
        <v>1</v>
      </c>
      <c r="F4">
        <f>(B4*C15)+(C4*C16)+(D4*C17)+(E4*C18)</f>
        <v>7</v>
      </c>
    </row>
    <row r="5" spans="1:6" x14ac:dyDescent="0.45">
      <c r="A5" t="s">
        <v>193</v>
      </c>
      <c r="B5">
        <v>3</v>
      </c>
      <c r="C5">
        <v>2</v>
      </c>
      <c r="D5">
        <v>2</v>
      </c>
      <c r="E5">
        <v>3</v>
      </c>
      <c r="F5">
        <f t="shared" ref="F5:F11" si="0">(B5*C16)+(C5*C17)+(D5*C18)+(E5*C19)</f>
        <v>57</v>
      </c>
    </row>
    <row r="6" spans="1:6" x14ac:dyDescent="0.45">
      <c r="A6" t="s">
        <v>194</v>
      </c>
      <c r="B6">
        <v>1</v>
      </c>
      <c r="C6">
        <v>6</v>
      </c>
      <c r="D6">
        <v>1</v>
      </c>
      <c r="E6">
        <v>2</v>
      </c>
      <c r="F6">
        <f t="shared" si="0"/>
        <v>50</v>
      </c>
    </row>
    <row r="7" spans="1:6" x14ac:dyDescent="0.45">
      <c r="A7" t="s">
        <v>195</v>
      </c>
      <c r="B7">
        <v>1</v>
      </c>
      <c r="C7">
        <v>5</v>
      </c>
      <c r="D7">
        <v>3</v>
      </c>
      <c r="E7">
        <v>1</v>
      </c>
      <c r="F7">
        <f t="shared" si="0"/>
        <v>7</v>
      </c>
    </row>
    <row r="8" spans="1:6" x14ac:dyDescent="0.45">
      <c r="A8" t="s">
        <v>196</v>
      </c>
      <c r="B8">
        <v>9</v>
      </c>
      <c r="C8">
        <v>1</v>
      </c>
      <c r="D8">
        <v>0</v>
      </c>
      <c r="E8">
        <v>0</v>
      </c>
      <c r="F8">
        <f t="shared" si="0"/>
        <v>0</v>
      </c>
    </row>
    <row r="9" spans="1:6" x14ac:dyDescent="0.45">
      <c r="A9" t="s">
        <v>197</v>
      </c>
      <c r="B9">
        <v>1</v>
      </c>
      <c r="C9">
        <v>4</v>
      </c>
      <c r="D9">
        <v>5</v>
      </c>
      <c r="E9">
        <v>0</v>
      </c>
      <c r="F9">
        <f t="shared" si="0"/>
        <v>0</v>
      </c>
    </row>
    <row r="10" spans="1:6" x14ac:dyDescent="0.45">
      <c r="A10" t="s">
        <v>198</v>
      </c>
      <c r="B10">
        <v>2</v>
      </c>
      <c r="C10">
        <v>1</v>
      </c>
      <c r="D10">
        <v>2</v>
      </c>
      <c r="E10">
        <v>5</v>
      </c>
      <c r="F10">
        <f t="shared" si="0"/>
        <v>0</v>
      </c>
    </row>
    <row r="11" spans="1:6" x14ac:dyDescent="0.45">
      <c r="A11" t="s">
        <v>199</v>
      </c>
      <c r="B11">
        <v>4</v>
      </c>
      <c r="C11">
        <v>4</v>
      </c>
      <c r="D11">
        <v>1</v>
      </c>
      <c r="E11">
        <v>1</v>
      </c>
      <c r="F11">
        <f t="shared" si="0"/>
        <v>0</v>
      </c>
    </row>
    <row r="14" spans="1:6" x14ac:dyDescent="0.45">
      <c r="B14" s="1" t="s">
        <v>205</v>
      </c>
      <c r="C14" s="1"/>
    </row>
    <row r="15" spans="1:6" x14ac:dyDescent="0.45">
      <c r="B15" t="s">
        <v>200</v>
      </c>
      <c r="C15">
        <v>10</v>
      </c>
    </row>
    <row r="16" spans="1:6" x14ac:dyDescent="0.45">
      <c r="B16" t="s">
        <v>201</v>
      </c>
      <c r="C16">
        <v>9</v>
      </c>
    </row>
    <row r="17" spans="2:3" x14ac:dyDescent="0.45">
      <c r="B17" t="s">
        <v>202</v>
      </c>
      <c r="C17">
        <v>8</v>
      </c>
    </row>
    <row r="18" spans="2:3" x14ac:dyDescent="0.45">
      <c r="B18" t="s">
        <v>203</v>
      </c>
      <c r="C18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B421-0513-4BA2-948E-7CF8873A6330}">
  <dimension ref="A1:K107"/>
  <sheetViews>
    <sheetView topLeftCell="B106" workbookViewId="0">
      <selection activeCell="G108" sqref="G108"/>
    </sheetView>
  </sheetViews>
  <sheetFormatPr defaultRowHeight="14.25" x14ac:dyDescent="0.45"/>
  <cols>
    <col min="1" max="1" width="30.53125" bestFit="1" customWidth="1"/>
    <col min="2" max="2" width="12" bestFit="1" customWidth="1"/>
    <col min="3" max="3" width="13.53125" bestFit="1" customWidth="1"/>
    <col min="6" max="6" width="11.06640625" bestFit="1" customWidth="1"/>
    <col min="10" max="10" width="12.6640625" bestFit="1" customWidth="1"/>
    <col min="11" max="11" width="12.53125" bestFit="1" customWidth="1"/>
  </cols>
  <sheetData>
    <row r="1" spans="1:11" x14ac:dyDescent="0.45">
      <c r="A1" t="s">
        <v>206</v>
      </c>
      <c r="B1" t="s">
        <v>207</v>
      </c>
      <c r="C1" t="s">
        <v>208</v>
      </c>
      <c r="D1" t="s">
        <v>209</v>
      </c>
      <c r="E1" t="s">
        <v>210</v>
      </c>
      <c r="F1" t="s">
        <v>211</v>
      </c>
      <c r="G1" t="s">
        <v>379</v>
      </c>
      <c r="H1" t="s">
        <v>380</v>
      </c>
      <c r="I1" t="s">
        <v>381</v>
      </c>
      <c r="J1" t="s">
        <v>382</v>
      </c>
      <c r="K1" t="s">
        <v>383</v>
      </c>
    </row>
    <row r="2" spans="1:11" x14ac:dyDescent="0.45">
      <c r="A2" t="s">
        <v>212</v>
      </c>
      <c r="B2" t="s">
        <v>213</v>
      </c>
      <c r="C2" t="s">
        <v>214</v>
      </c>
      <c r="D2">
        <v>1913</v>
      </c>
      <c r="E2" t="s">
        <v>215</v>
      </c>
      <c r="F2" t="s">
        <v>216</v>
      </c>
      <c r="G2">
        <v>57</v>
      </c>
      <c r="H2">
        <v>241</v>
      </c>
      <c r="I2">
        <v>14</v>
      </c>
      <c r="J2">
        <f>G2/I2</f>
        <v>4.0714285714285712</v>
      </c>
      <c r="K2">
        <f>H2/I2</f>
        <v>17.214285714285715</v>
      </c>
    </row>
    <row r="3" spans="1:11" x14ac:dyDescent="0.45">
      <c r="A3" t="s">
        <v>217</v>
      </c>
      <c r="B3" t="s">
        <v>213</v>
      </c>
      <c r="C3" t="s">
        <v>214</v>
      </c>
      <c r="D3">
        <v>1933</v>
      </c>
      <c r="E3" t="s">
        <v>218</v>
      </c>
      <c r="F3" t="s">
        <v>216</v>
      </c>
      <c r="G3">
        <v>70</v>
      </c>
      <c r="H3">
        <v>259</v>
      </c>
      <c r="I3">
        <v>36</v>
      </c>
      <c r="J3">
        <f t="shared" ref="J3:J66" si="0">G3/I3</f>
        <v>1.9444444444444444</v>
      </c>
      <c r="K3">
        <f t="shared" ref="K3:K66" si="1">H3/I3</f>
        <v>7.1944444444444446</v>
      </c>
    </row>
    <row r="4" spans="1:11" x14ac:dyDescent="0.45">
      <c r="A4" t="s">
        <v>219</v>
      </c>
      <c r="B4" t="s">
        <v>213</v>
      </c>
      <c r="C4" t="s">
        <v>214</v>
      </c>
      <c r="D4">
        <v>1930</v>
      </c>
      <c r="E4" t="s">
        <v>218</v>
      </c>
      <c r="F4" t="s">
        <v>216</v>
      </c>
      <c r="G4">
        <v>72</v>
      </c>
      <c r="H4">
        <v>283</v>
      </c>
      <c r="I4">
        <v>20</v>
      </c>
      <c r="J4">
        <f t="shared" si="0"/>
        <v>3.6</v>
      </c>
      <c r="K4">
        <f t="shared" si="1"/>
        <v>14.15</v>
      </c>
    </row>
    <row r="5" spans="1:11" x14ac:dyDescent="0.45">
      <c r="A5" t="s">
        <v>220</v>
      </c>
      <c r="B5" t="s">
        <v>213</v>
      </c>
      <c r="C5" t="s">
        <v>214</v>
      </c>
      <c r="D5">
        <v>1932</v>
      </c>
      <c r="E5" t="s">
        <v>218</v>
      </c>
      <c r="F5" t="s">
        <v>216</v>
      </c>
      <c r="G5">
        <v>67</v>
      </c>
      <c r="H5">
        <v>290</v>
      </c>
      <c r="I5">
        <v>92</v>
      </c>
      <c r="J5">
        <f t="shared" si="0"/>
        <v>0.72826086956521741</v>
      </c>
      <c r="K5">
        <f t="shared" si="1"/>
        <v>3.152173913043478</v>
      </c>
    </row>
    <row r="6" spans="1:11" x14ac:dyDescent="0.45">
      <c r="A6" t="s">
        <v>221</v>
      </c>
      <c r="B6" t="s">
        <v>213</v>
      </c>
      <c r="C6" t="s">
        <v>214</v>
      </c>
      <c r="D6">
        <v>1930</v>
      </c>
      <c r="E6" t="s">
        <v>218</v>
      </c>
      <c r="F6" t="s">
        <v>222</v>
      </c>
      <c r="G6">
        <v>77</v>
      </c>
      <c r="H6">
        <v>319</v>
      </c>
      <c r="I6">
        <v>96</v>
      </c>
      <c r="J6">
        <f t="shared" si="0"/>
        <v>0.80208333333333337</v>
      </c>
      <c r="K6">
        <f t="shared" si="1"/>
        <v>3.3229166666666665</v>
      </c>
    </row>
    <row r="7" spans="1:11" x14ac:dyDescent="0.45">
      <c r="A7" t="s">
        <v>223</v>
      </c>
      <c r="B7" t="s">
        <v>213</v>
      </c>
      <c r="C7" t="s">
        <v>214</v>
      </c>
      <c r="D7">
        <v>1931</v>
      </c>
      <c r="E7" t="s">
        <v>218</v>
      </c>
      <c r="F7" t="s">
        <v>222</v>
      </c>
      <c r="G7">
        <v>102</v>
      </c>
      <c r="H7">
        <v>381</v>
      </c>
      <c r="I7">
        <v>41</v>
      </c>
      <c r="J7">
        <f t="shared" si="0"/>
        <v>2.4878048780487805</v>
      </c>
      <c r="K7">
        <f t="shared" si="1"/>
        <v>9.2926829268292686</v>
      </c>
    </row>
    <row r="8" spans="1:11" x14ac:dyDescent="0.45">
      <c r="A8" t="s">
        <v>224</v>
      </c>
      <c r="B8" t="s">
        <v>225</v>
      </c>
      <c r="C8" t="s">
        <v>226</v>
      </c>
      <c r="D8">
        <v>1955</v>
      </c>
      <c r="E8" t="s">
        <v>227</v>
      </c>
      <c r="F8" t="s">
        <v>216</v>
      </c>
      <c r="G8">
        <v>42</v>
      </c>
      <c r="H8">
        <v>231</v>
      </c>
      <c r="I8">
        <v>34</v>
      </c>
      <c r="J8">
        <f t="shared" si="0"/>
        <v>1.2352941176470589</v>
      </c>
      <c r="K8">
        <f t="shared" si="1"/>
        <v>6.7941176470588234</v>
      </c>
    </row>
    <row r="9" spans="1:11" x14ac:dyDescent="0.45">
      <c r="A9" t="s">
        <v>228</v>
      </c>
      <c r="B9" t="s">
        <v>229</v>
      </c>
      <c r="C9" t="s">
        <v>230</v>
      </c>
      <c r="D9">
        <v>1953</v>
      </c>
      <c r="E9" t="s">
        <v>227</v>
      </c>
      <c r="F9" t="s">
        <v>216</v>
      </c>
      <c r="G9">
        <v>26</v>
      </c>
      <c r="H9">
        <v>239</v>
      </c>
      <c r="I9">
        <v>43</v>
      </c>
      <c r="J9">
        <f t="shared" si="0"/>
        <v>0.60465116279069764</v>
      </c>
      <c r="K9">
        <f t="shared" si="1"/>
        <v>5.558139534883721</v>
      </c>
    </row>
    <row r="10" spans="1:11" x14ac:dyDescent="0.45">
      <c r="A10" t="s">
        <v>231</v>
      </c>
      <c r="B10" t="s">
        <v>232</v>
      </c>
      <c r="C10" t="s">
        <v>214</v>
      </c>
      <c r="D10">
        <v>1969</v>
      </c>
      <c r="E10" t="s">
        <v>233</v>
      </c>
      <c r="F10" t="s">
        <v>216</v>
      </c>
      <c r="G10">
        <v>52</v>
      </c>
      <c r="H10">
        <v>237</v>
      </c>
      <c r="I10">
        <v>69</v>
      </c>
      <c r="J10">
        <f t="shared" si="0"/>
        <v>0.75362318840579712</v>
      </c>
      <c r="K10">
        <f t="shared" si="1"/>
        <v>3.4347826086956523</v>
      </c>
    </row>
    <row r="11" spans="1:11" x14ac:dyDescent="0.45">
      <c r="A11" t="s">
        <v>234</v>
      </c>
      <c r="B11" t="s">
        <v>213</v>
      </c>
      <c r="C11" t="s">
        <v>214</v>
      </c>
      <c r="D11">
        <v>1963</v>
      </c>
      <c r="E11" t="s">
        <v>233</v>
      </c>
      <c r="F11" t="s">
        <v>216</v>
      </c>
      <c r="G11">
        <v>59</v>
      </c>
      <c r="H11">
        <v>246</v>
      </c>
      <c r="I11">
        <v>43</v>
      </c>
      <c r="J11">
        <f t="shared" si="0"/>
        <v>1.3720930232558139</v>
      </c>
      <c r="K11">
        <f t="shared" si="1"/>
        <v>5.7209302325581399</v>
      </c>
    </row>
    <row r="12" spans="1:11" x14ac:dyDescent="0.45">
      <c r="A12" t="s">
        <v>235</v>
      </c>
      <c r="B12" t="s">
        <v>213</v>
      </c>
      <c r="C12" t="s">
        <v>214</v>
      </c>
      <c r="D12">
        <v>1961</v>
      </c>
      <c r="E12" t="s">
        <v>233</v>
      </c>
      <c r="F12" t="s">
        <v>216</v>
      </c>
      <c r="G12">
        <v>60</v>
      </c>
      <c r="H12">
        <v>248</v>
      </c>
      <c r="I12">
        <v>12</v>
      </c>
      <c r="J12">
        <f t="shared" si="0"/>
        <v>5</v>
      </c>
      <c r="K12">
        <f t="shared" si="1"/>
        <v>20.666666666666668</v>
      </c>
    </row>
    <row r="13" spans="1:11" x14ac:dyDescent="0.45">
      <c r="A13" t="s">
        <v>236</v>
      </c>
      <c r="B13" t="s">
        <v>237</v>
      </c>
      <c r="C13" t="s">
        <v>214</v>
      </c>
      <c r="D13">
        <v>1969</v>
      </c>
      <c r="E13" t="s">
        <v>233</v>
      </c>
      <c r="F13" t="s">
        <v>216</v>
      </c>
      <c r="G13">
        <v>60</v>
      </c>
      <c r="H13">
        <v>259</v>
      </c>
      <c r="I13">
        <v>69</v>
      </c>
      <c r="J13">
        <f t="shared" si="0"/>
        <v>0.86956521739130432</v>
      </c>
      <c r="K13">
        <f t="shared" si="1"/>
        <v>3.7536231884057969</v>
      </c>
    </row>
    <row r="14" spans="1:11" x14ac:dyDescent="0.45">
      <c r="A14" t="s">
        <v>238</v>
      </c>
      <c r="B14" t="s">
        <v>237</v>
      </c>
      <c r="C14" t="s">
        <v>214</v>
      </c>
      <c r="D14">
        <v>1969</v>
      </c>
      <c r="E14" t="s">
        <v>233</v>
      </c>
      <c r="F14" t="s">
        <v>222</v>
      </c>
      <c r="G14">
        <v>100</v>
      </c>
      <c r="H14">
        <v>344</v>
      </c>
      <c r="I14">
        <v>60</v>
      </c>
      <c r="J14">
        <f t="shared" si="0"/>
        <v>1.6666666666666667</v>
      </c>
      <c r="K14">
        <f t="shared" si="1"/>
        <v>5.7333333333333334</v>
      </c>
    </row>
    <row r="15" spans="1:11" x14ac:dyDescent="0.45">
      <c r="A15" t="s">
        <v>239</v>
      </c>
      <c r="B15" t="s">
        <v>240</v>
      </c>
      <c r="C15" t="s">
        <v>214</v>
      </c>
      <c r="D15">
        <v>1973</v>
      </c>
      <c r="E15" t="s">
        <v>241</v>
      </c>
      <c r="F15" t="s">
        <v>216</v>
      </c>
      <c r="G15">
        <v>57</v>
      </c>
      <c r="H15">
        <v>236</v>
      </c>
      <c r="I15">
        <v>56</v>
      </c>
      <c r="J15">
        <f t="shared" si="0"/>
        <v>1.0178571428571428</v>
      </c>
      <c r="K15">
        <f t="shared" si="1"/>
        <v>4.2142857142857144</v>
      </c>
    </row>
    <row r="16" spans="1:11" x14ac:dyDescent="0.45">
      <c r="A16" t="s">
        <v>242</v>
      </c>
      <c r="B16" t="s">
        <v>243</v>
      </c>
      <c r="C16" t="s">
        <v>244</v>
      </c>
      <c r="D16">
        <v>1973</v>
      </c>
      <c r="E16" t="s">
        <v>241</v>
      </c>
      <c r="F16" t="s">
        <v>216</v>
      </c>
      <c r="G16">
        <v>57</v>
      </c>
      <c r="H16">
        <v>239</v>
      </c>
      <c r="I16">
        <v>81</v>
      </c>
      <c r="J16">
        <f t="shared" si="0"/>
        <v>0.70370370370370372</v>
      </c>
      <c r="K16">
        <f t="shared" si="1"/>
        <v>2.9506172839506171</v>
      </c>
    </row>
    <row r="17" spans="1:11" x14ac:dyDescent="0.45">
      <c r="A17" t="s">
        <v>245</v>
      </c>
      <c r="B17" t="s">
        <v>246</v>
      </c>
      <c r="C17" t="s">
        <v>214</v>
      </c>
      <c r="D17">
        <v>1976</v>
      </c>
      <c r="E17" t="s">
        <v>241</v>
      </c>
      <c r="F17" t="s">
        <v>216</v>
      </c>
      <c r="G17">
        <v>60</v>
      </c>
      <c r="H17">
        <v>240</v>
      </c>
      <c r="I17">
        <v>85</v>
      </c>
      <c r="J17">
        <f t="shared" si="0"/>
        <v>0.70588235294117652</v>
      </c>
      <c r="K17">
        <f t="shared" si="1"/>
        <v>2.8235294117647061</v>
      </c>
    </row>
    <row r="18" spans="1:11" x14ac:dyDescent="0.45">
      <c r="A18" t="s">
        <v>247</v>
      </c>
      <c r="B18" t="s">
        <v>248</v>
      </c>
      <c r="C18" t="s">
        <v>214</v>
      </c>
      <c r="D18">
        <v>1970</v>
      </c>
      <c r="E18" t="s">
        <v>241</v>
      </c>
      <c r="F18" t="s">
        <v>216</v>
      </c>
      <c r="G18">
        <v>64</v>
      </c>
      <c r="H18">
        <v>256</v>
      </c>
      <c r="I18">
        <v>38</v>
      </c>
      <c r="J18">
        <f t="shared" si="0"/>
        <v>1.6842105263157894</v>
      </c>
      <c r="K18">
        <f t="shared" si="1"/>
        <v>6.7368421052631575</v>
      </c>
    </row>
    <row r="19" spans="1:11" x14ac:dyDescent="0.45">
      <c r="A19" t="s">
        <v>249</v>
      </c>
      <c r="B19" t="s">
        <v>232</v>
      </c>
      <c r="C19" t="s">
        <v>214</v>
      </c>
      <c r="D19">
        <v>1972</v>
      </c>
      <c r="E19" t="s">
        <v>241</v>
      </c>
      <c r="F19" t="s">
        <v>216</v>
      </c>
      <c r="G19">
        <v>48</v>
      </c>
      <c r="H19">
        <v>260</v>
      </c>
      <c r="I19">
        <v>57</v>
      </c>
      <c r="J19">
        <f t="shared" si="0"/>
        <v>0.84210526315789469</v>
      </c>
      <c r="K19">
        <f t="shared" si="1"/>
        <v>4.5614035087719298</v>
      </c>
    </row>
    <row r="20" spans="1:11" x14ac:dyDescent="0.45">
      <c r="A20" t="s">
        <v>250</v>
      </c>
      <c r="B20" t="s">
        <v>237</v>
      </c>
      <c r="C20" t="s">
        <v>214</v>
      </c>
      <c r="D20">
        <v>1976</v>
      </c>
      <c r="E20" t="s">
        <v>241</v>
      </c>
      <c r="F20" t="s">
        <v>216</v>
      </c>
      <c r="G20">
        <v>74</v>
      </c>
      <c r="H20">
        <v>262</v>
      </c>
      <c r="I20">
        <v>44</v>
      </c>
      <c r="J20">
        <f t="shared" si="0"/>
        <v>1.6818181818181819</v>
      </c>
      <c r="K20">
        <f t="shared" si="1"/>
        <v>5.9545454545454541</v>
      </c>
    </row>
    <row r="21" spans="1:11" x14ac:dyDescent="0.45">
      <c r="A21" t="s">
        <v>251</v>
      </c>
      <c r="B21" t="s">
        <v>252</v>
      </c>
      <c r="C21" t="s">
        <v>214</v>
      </c>
      <c r="D21">
        <v>1974</v>
      </c>
      <c r="E21" t="s">
        <v>241</v>
      </c>
      <c r="F21" t="s">
        <v>216</v>
      </c>
      <c r="G21">
        <v>62</v>
      </c>
      <c r="H21">
        <v>262</v>
      </c>
      <c r="I21">
        <v>47</v>
      </c>
      <c r="J21">
        <f t="shared" si="0"/>
        <v>1.3191489361702127</v>
      </c>
      <c r="K21">
        <f t="shared" si="1"/>
        <v>5.5744680851063828</v>
      </c>
    </row>
    <row r="22" spans="1:11" x14ac:dyDescent="0.45">
      <c r="A22" t="s">
        <v>253</v>
      </c>
      <c r="B22" t="s">
        <v>254</v>
      </c>
      <c r="C22" t="s">
        <v>214</v>
      </c>
      <c r="D22">
        <v>1975</v>
      </c>
      <c r="E22" t="s">
        <v>241</v>
      </c>
      <c r="F22" t="s">
        <v>216</v>
      </c>
      <c r="G22">
        <v>56</v>
      </c>
      <c r="H22">
        <v>270</v>
      </c>
      <c r="I22">
        <v>14</v>
      </c>
      <c r="J22">
        <f t="shared" si="0"/>
        <v>4</v>
      </c>
      <c r="K22">
        <f t="shared" si="1"/>
        <v>19.285714285714285</v>
      </c>
    </row>
    <row r="23" spans="1:11" x14ac:dyDescent="0.45">
      <c r="A23" t="s">
        <v>255</v>
      </c>
      <c r="B23" t="s">
        <v>213</v>
      </c>
      <c r="C23" t="s">
        <v>214</v>
      </c>
      <c r="D23">
        <v>1977</v>
      </c>
      <c r="E23" t="s">
        <v>241</v>
      </c>
      <c r="F23" t="s">
        <v>216</v>
      </c>
      <c r="G23">
        <v>59</v>
      </c>
      <c r="H23">
        <v>279</v>
      </c>
      <c r="I23">
        <v>29</v>
      </c>
      <c r="J23">
        <f t="shared" si="0"/>
        <v>2.0344827586206895</v>
      </c>
      <c r="K23">
        <f t="shared" si="1"/>
        <v>9.6206896551724146</v>
      </c>
    </row>
    <row r="24" spans="1:11" x14ac:dyDescent="0.45">
      <c r="A24" t="s">
        <v>256</v>
      </c>
      <c r="B24" t="s">
        <v>243</v>
      </c>
      <c r="C24" t="s">
        <v>244</v>
      </c>
      <c r="D24">
        <v>1975</v>
      </c>
      <c r="E24" t="s">
        <v>241</v>
      </c>
      <c r="F24" t="s">
        <v>216</v>
      </c>
      <c r="G24">
        <v>72</v>
      </c>
      <c r="H24">
        <v>290</v>
      </c>
      <c r="I24">
        <v>72</v>
      </c>
      <c r="J24">
        <f t="shared" si="0"/>
        <v>1</v>
      </c>
      <c r="K24">
        <f t="shared" si="1"/>
        <v>4.0277777777777777</v>
      </c>
    </row>
    <row r="25" spans="1:11" x14ac:dyDescent="0.45">
      <c r="A25" t="s">
        <v>257</v>
      </c>
      <c r="B25" t="s">
        <v>237</v>
      </c>
      <c r="C25" t="s">
        <v>214</v>
      </c>
      <c r="D25">
        <v>1973</v>
      </c>
      <c r="E25" t="s">
        <v>241</v>
      </c>
      <c r="F25" t="s">
        <v>222</v>
      </c>
      <c r="G25">
        <v>80</v>
      </c>
      <c r="H25">
        <v>346</v>
      </c>
      <c r="I25">
        <v>17</v>
      </c>
      <c r="J25">
        <f t="shared" si="0"/>
        <v>4.7058823529411766</v>
      </c>
      <c r="K25">
        <f t="shared" si="1"/>
        <v>20.352941176470587</v>
      </c>
    </row>
    <row r="26" spans="1:11" x14ac:dyDescent="0.45">
      <c r="A26" t="s">
        <v>258</v>
      </c>
      <c r="B26" t="s">
        <v>237</v>
      </c>
      <c r="C26" t="s">
        <v>214</v>
      </c>
      <c r="D26">
        <v>1974</v>
      </c>
      <c r="E26" t="s">
        <v>241</v>
      </c>
      <c r="F26" t="s">
        <v>259</v>
      </c>
      <c r="G26">
        <v>110</v>
      </c>
      <c r="H26">
        <v>442</v>
      </c>
      <c r="I26">
        <v>58</v>
      </c>
      <c r="J26">
        <f t="shared" si="0"/>
        <v>1.896551724137931</v>
      </c>
      <c r="K26">
        <f t="shared" si="1"/>
        <v>7.6206896551724137</v>
      </c>
    </row>
    <row r="27" spans="1:11" x14ac:dyDescent="0.45">
      <c r="A27" t="s">
        <v>260</v>
      </c>
      <c r="B27" t="s">
        <v>213</v>
      </c>
      <c r="C27" t="s">
        <v>214</v>
      </c>
      <c r="D27">
        <v>1986</v>
      </c>
      <c r="E27" t="s">
        <v>261</v>
      </c>
      <c r="F27" t="s">
        <v>216</v>
      </c>
      <c r="G27">
        <v>51</v>
      </c>
      <c r="H27">
        <v>229</v>
      </c>
      <c r="I27">
        <v>62</v>
      </c>
      <c r="J27">
        <f t="shared" si="0"/>
        <v>0.82258064516129037</v>
      </c>
      <c r="K27">
        <f t="shared" si="1"/>
        <v>3.693548387096774</v>
      </c>
    </row>
    <row r="28" spans="1:11" x14ac:dyDescent="0.45">
      <c r="A28" t="s">
        <v>262</v>
      </c>
      <c r="B28" t="s">
        <v>237</v>
      </c>
      <c r="C28" t="s">
        <v>214</v>
      </c>
      <c r="D28">
        <v>1981</v>
      </c>
      <c r="E28" t="s">
        <v>261</v>
      </c>
      <c r="F28" t="s">
        <v>216</v>
      </c>
      <c r="G28">
        <v>57</v>
      </c>
      <c r="H28">
        <v>230</v>
      </c>
      <c r="I28">
        <v>72</v>
      </c>
      <c r="J28">
        <f t="shared" si="0"/>
        <v>0.79166666666666663</v>
      </c>
      <c r="K28">
        <f t="shared" si="1"/>
        <v>3.1944444444444446</v>
      </c>
    </row>
    <row r="29" spans="1:11" x14ac:dyDescent="0.45">
      <c r="A29" t="s">
        <v>263</v>
      </c>
      <c r="B29" t="s">
        <v>264</v>
      </c>
      <c r="C29" t="s">
        <v>265</v>
      </c>
      <c r="D29">
        <v>1985</v>
      </c>
      <c r="E29" t="s">
        <v>261</v>
      </c>
      <c r="F29" t="s">
        <v>216</v>
      </c>
      <c r="G29">
        <v>65</v>
      </c>
      <c r="H29">
        <v>232</v>
      </c>
      <c r="I29">
        <v>66</v>
      </c>
      <c r="J29">
        <f t="shared" si="0"/>
        <v>0.98484848484848486</v>
      </c>
      <c r="K29">
        <f t="shared" si="1"/>
        <v>3.5151515151515151</v>
      </c>
    </row>
    <row r="30" spans="1:11" x14ac:dyDescent="0.45">
      <c r="A30" t="s">
        <v>266</v>
      </c>
      <c r="B30" t="s">
        <v>267</v>
      </c>
      <c r="C30" t="s">
        <v>214</v>
      </c>
      <c r="D30">
        <v>1987</v>
      </c>
      <c r="E30" t="s">
        <v>261</v>
      </c>
      <c r="F30" t="s">
        <v>216</v>
      </c>
      <c r="G30">
        <v>52</v>
      </c>
      <c r="H30">
        <v>232</v>
      </c>
      <c r="I30">
        <v>83</v>
      </c>
      <c r="J30">
        <f t="shared" si="0"/>
        <v>0.62650602409638556</v>
      </c>
      <c r="K30">
        <f t="shared" si="1"/>
        <v>2.7951807228915664</v>
      </c>
    </row>
    <row r="31" spans="1:11" x14ac:dyDescent="0.45">
      <c r="A31" t="s">
        <v>268</v>
      </c>
      <c r="B31" t="s">
        <v>240</v>
      </c>
      <c r="C31" t="s">
        <v>214</v>
      </c>
      <c r="D31">
        <v>1988</v>
      </c>
      <c r="E31" t="s">
        <v>261</v>
      </c>
      <c r="F31" t="s">
        <v>216</v>
      </c>
      <c r="G31">
        <v>57</v>
      </c>
      <c r="H31">
        <v>235</v>
      </c>
      <c r="I31">
        <v>37</v>
      </c>
      <c r="J31">
        <f t="shared" si="0"/>
        <v>1.5405405405405406</v>
      </c>
      <c r="K31">
        <f t="shared" si="1"/>
        <v>6.3513513513513518</v>
      </c>
    </row>
    <row r="32" spans="1:11" x14ac:dyDescent="0.45">
      <c r="A32" t="s">
        <v>269</v>
      </c>
      <c r="B32" t="s">
        <v>270</v>
      </c>
      <c r="C32" t="s">
        <v>271</v>
      </c>
      <c r="D32">
        <v>1986</v>
      </c>
      <c r="E32" t="s">
        <v>261</v>
      </c>
      <c r="F32" t="s">
        <v>216</v>
      </c>
      <c r="G32">
        <v>52</v>
      </c>
      <c r="H32">
        <v>235</v>
      </c>
      <c r="I32">
        <v>93</v>
      </c>
      <c r="J32">
        <f t="shared" si="0"/>
        <v>0.55913978494623651</v>
      </c>
      <c r="K32">
        <f t="shared" si="1"/>
        <v>2.5268817204301075</v>
      </c>
    </row>
    <row r="33" spans="1:11" x14ac:dyDescent="0.45">
      <c r="A33" t="s">
        <v>272</v>
      </c>
      <c r="B33" t="s">
        <v>273</v>
      </c>
      <c r="C33" t="s">
        <v>274</v>
      </c>
      <c r="D33">
        <v>1985</v>
      </c>
      <c r="E33" t="s">
        <v>261</v>
      </c>
      <c r="F33" t="s">
        <v>216</v>
      </c>
      <c r="G33">
        <v>60</v>
      </c>
      <c r="H33">
        <v>237</v>
      </c>
      <c r="I33">
        <v>70</v>
      </c>
      <c r="J33">
        <f t="shared" si="0"/>
        <v>0.8571428571428571</v>
      </c>
      <c r="K33">
        <f t="shared" si="1"/>
        <v>3.3857142857142857</v>
      </c>
    </row>
    <row r="34" spans="1:11" x14ac:dyDescent="0.45">
      <c r="A34" t="s">
        <v>275</v>
      </c>
      <c r="B34" t="s">
        <v>213</v>
      </c>
      <c r="C34" t="s">
        <v>214</v>
      </c>
      <c r="D34">
        <v>1989</v>
      </c>
      <c r="E34" t="s">
        <v>261</v>
      </c>
      <c r="F34" t="s">
        <v>216</v>
      </c>
      <c r="G34">
        <v>47</v>
      </c>
      <c r="H34">
        <v>237</v>
      </c>
      <c r="I34">
        <v>93</v>
      </c>
      <c r="J34">
        <f t="shared" si="0"/>
        <v>0.5053763440860215</v>
      </c>
      <c r="K34">
        <f t="shared" si="1"/>
        <v>2.5483870967741935</v>
      </c>
    </row>
    <row r="35" spans="1:11" x14ac:dyDescent="0.45">
      <c r="A35" t="s">
        <v>276</v>
      </c>
      <c r="B35" t="s">
        <v>267</v>
      </c>
      <c r="C35" t="s">
        <v>214</v>
      </c>
      <c r="D35">
        <v>1984</v>
      </c>
      <c r="E35" t="s">
        <v>261</v>
      </c>
      <c r="F35" t="s">
        <v>216</v>
      </c>
      <c r="G35">
        <v>56</v>
      </c>
      <c r="H35">
        <v>238</v>
      </c>
      <c r="I35">
        <v>90</v>
      </c>
      <c r="J35">
        <f t="shared" si="0"/>
        <v>0.62222222222222223</v>
      </c>
      <c r="K35">
        <f t="shared" si="1"/>
        <v>2.6444444444444444</v>
      </c>
    </row>
    <row r="36" spans="1:11" x14ac:dyDescent="0.45">
      <c r="A36" t="s">
        <v>277</v>
      </c>
      <c r="B36" t="s">
        <v>254</v>
      </c>
      <c r="C36" t="s">
        <v>214</v>
      </c>
      <c r="D36">
        <v>1987</v>
      </c>
      <c r="E36" t="s">
        <v>261</v>
      </c>
      <c r="F36" t="s">
        <v>216</v>
      </c>
      <c r="G36">
        <v>60</v>
      </c>
      <c r="H36">
        <v>240</v>
      </c>
      <c r="I36">
        <v>17</v>
      </c>
      <c r="J36">
        <f t="shared" si="0"/>
        <v>3.5294117647058822</v>
      </c>
      <c r="K36">
        <f t="shared" si="1"/>
        <v>14.117647058823529</v>
      </c>
    </row>
    <row r="37" spans="1:11" x14ac:dyDescent="0.45">
      <c r="A37" t="s">
        <v>278</v>
      </c>
      <c r="B37" t="s">
        <v>279</v>
      </c>
      <c r="C37" t="s">
        <v>265</v>
      </c>
      <c r="D37">
        <v>1988</v>
      </c>
      <c r="E37" t="s">
        <v>261</v>
      </c>
      <c r="F37" t="s">
        <v>216</v>
      </c>
      <c r="G37">
        <v>50</v>
      </c>
      <c r="H37">
        <v>244</v>
      </c>
      <c r="I37">
        <v>58</v>
      </c>
      <c r="J37">
        <f t="shared" si="0"/>
        <v>0.86206896551724133</v>
      </c>
      <c r="K37">
        <f t="shared" si="1"/>
        <v>4.2068965517241379</v>
      </c>
    </row>
    <row r="38" spans="1:11" x14ac:dyDescent="0.45">
      <c r="A38" t="s">
        <v>280</v>
      </c>
      <c r="B38" t="s">
        <v>213</v>
      </c>
      <c r="C38" t="s">
        <v>214</v>
      </c>
      <c r="D38">
        <v>1989</v>
      </c>
      <c r="E38" t="s">
        <v>261</v>
      </c>
      <c r="F38" t="s">
        <v>216</v>
      </c>
      <c r="G38">
        <v>75</v>
      </c>
      <c r="H38">
        <v>248</v>
      </c>
      <c r="I38">
        <v>39</v>
      </c>
      <c r="J38">
        <f t="shared" si="0"/>
        <v>1.9230769230769231</v>
      </c>
      <c r="K38">
        <f t="shared" si="1"/>
        <v>6.3589743589743586</v>
      </c>
    </row>
    <row r="39" spans="1:11" x14ac:dyDescent="0.45">
      <c r="A39" t="s">
        <v>281</v>
      </c>
      <c r="B39" t="s">
        <v>282</v>
      </c>
      <c r="C39" t="s">
        <v>283</v>
      </c>
      <c r="D39">
        <v>1985</v>
      </c>
      <c r="E39" t="s">
        <v>261</v>
      </c>
      <c r="F39" t="s">
        <v>216</v>
      </c>
      <c r="G39">
        <v>63</v>
      </c>
      <c r="H39">
        <v>248</v>
      </c>
      <c r="I39">
        <v>88</v>
      </c>
      <c r="J39">
        <f t="shared" si="0"/>
        <v>0.71590909090909094</v>
      </c>
      <c r="K39">
        <f t="shared" si="1"/>
        <v>2.8181818181818183</v>
      </c>
    </row>
    <row r="40" spans="1:11" x14ac:dyDescent="0.45">
      <c r="A40" t="s">
        <v>284</v>
      </c>
      <c r="B40" t="s">
        <v>285</v>
      </c>
      <c r="C40" t="s">
        <v>286</v>
      </c>
      <c r="D40">
        <v>1985</v>
      </c>
      <c r="E40" t="s">
        <v>261</v>
      </c>
      <c r="F40" t="s">
        <v>216</v>
      </c>
      <c r="G40">
        <v>60</v>
      </c>
      <c r="H40">
        <v>249</v>
      </c>
      <c r="I40">
        <v>75</v>
      </c>
      <c r="J40">
        <f t="shared" si="0"/>
        <v>0.8</v>
      </c>
      <c r="K40">
        <f t="shared" si="1"/>
        <v>3.32</v>
      </c>
    </row>
    <row r="41" spans="1:11" x14ac:dyDescent="0.45">
      <c r="A41" t="s">
        <v>287</v>
      </c>
      <c r="B41" t="s">
        <v>288</v>
      </c>
      <c r="C41" t="s">
        <v>214</v>
      </c>
      <c r="D41">
        <v>1987</v>
      </c>
      <c r="E41" t="s">
        <v>261</v>
      </c>
      <c r="F41" t="s">
        <v>216</v>
      </c>
      <c r="G41">
        <v>50</v>
      </c>
      <c r="H41">
        <v>250</v>
      </c>
      <c r="I41">
        <v>39</v>
      </c>
      <c r="J41">
        <f t="shared" si="0"/>
        <v>1.2820512820512822</v>
      </c>
      <c r="K41">
        <f t="shared" si="1"/>
        <v>6.4102564102564106</v>
      </c>
    </row>
    <row r="42" spans="1:11" x14ac:dyDescent="0.45">
      <c r="A42" t="s">
        <v>289</v>
      </c>
      <c r="B42" t="s">
        <v>237</v>
      </c>
      <c r="C42" t="s">
        <v>214</v>
      </c>
      <c r="D42">
        <v>1989</v>
      </c>
      <c r="E42" t="s">
        <v>261</v>
      </c>
      <c r="F42" t="s">
        <v>216</v>
      </c>
      <c r="G42">
        <v>66</v>
      </c>
      <c r="H42">
        <v>265</v>
      </c>
      <c r="I42">
        <v>40</v>
      </c>
      <c r="J42">
        <f t="shared" si="0"/>
        <v>1.65</v>
      </c>
      <c r="K42">
        <f t="shared" si="1"/>
        <v>6.625</v>
      </c>
    </row>
    <row r="43" spans="1:11" x14ac:dyDescent="0.45">
      <c r="A43" t="s">
        <v>290</v>
      </c>
      <c r="B43" t="s">
        <v>243</v>
      </c>
      <c r="C43" t="s">
        <v>244</v>
      </c>
      <c r="D43">
        <v>1989</v>
      </c>
      <c r="E43" t="s">
        <v>261</v>
      </c>
      <c r="F43" t="s">
        <v>216</v>
      </c>
      <c r="G43">
        <v>68</v>
      </c>
      <c r="H43">
        <v>275</v>
      </c>
      <c r="I43">
        <v>19</v>
      </c>
      <c r="J43">
        <f t="shared" si="0"/>
        <v>3.5789473684210527</v>
      </c>
      <c r="K43">
        <f t="shared" si="1"/>
        <v>14.473684210526315</v>
      </c>
    </row>
    <row r="44" spans="1:11" x14ac:dyDescent="0.45">
      <c r="A44" t="s">
        <v>291</v>
      </c>
      <c r="B44" t="s">
        <v>267</v>
      </c>
      <c r="C44" t="s">
        <v>214</v>
      </c>
      <c r="D44">
        <v>1983</v>
      </c>
      <c r="E44" t="s">
        <v>261</v>
      </c>
      <c r="F44" t="s">
        <v>216</v>
      </c>
      <c r="G44">
        <v>64</v>
      </c>
      <c r="H44">
        <v>275</v>
      </c>
      <c r="I44">
        <v>97</v>
      </c>
      <c r="J44">
        <f t="shared" si="0"/>
        <v>0.65979381443298968</v>
      </c>
      <c r="K44">
        <f t="shared" si="1"/>
        <v>2.8350515463917527</v>
      </c>
    </row>
    <row r="45" spans="1:11" x14ac:dyDescent="0.45">
      <c r="A45" t="s">
        <v>292</v>
      </c>
      <c r="B45" t="s">
        <v>270</v>
      </c>
      <c r="C45" t="s">
        <v>271</v>
      </c>
      <c r="D45">
        <v>1986</v>
      </c>
      <c r="E45" t="s">
        <v>261</v>
      </c>
      <c r="F45" t="s">
        <v>216</v>
      </c>
      <c r="G45">
        <v>66</v>
      </c>
      <c r="H45">
        <v>280</v>
      </c>
      <c r="I45">
        <v>57</v>
      </c>
      <c r="J45">
        <f t="shared" si="0"/>
        <v>1.1578947368421053</v>
      </c>
      <c r="K45">
        <f t="shared" si="1"/>
        <v>4.9122807017543861</v>
      </c>
    </row>
    <row r="46" spans="1:11" x14ac:dyDescent="0.45">
      <c r="A46" t="s">
        <v>293</v>
      </c>
      <c r="B46" t="s">
        <v>254</v>
      </c>
      <c r="C46" t="s">
        <v>214</v>
      </c>
      <c r="D46">
        <v>1985</v>
      </c>
      <c r="E46" t="s">
        <v>261</v>
      </c>
      <c r="F46" t="s">
        <v>216</v>
      </c>
      <c r="G46">
        <v>72</v>
      </c>
      <c r="H46">
        <v>281</v>
      </c>
      <c r="I46">
        <v>75</v>
      </c>
      <c r="J46">
        <f t="shared" si="0"/>
        <v>0.96</v>
      </c>
      <c r="K46">
        <f t="shared" si="1"/>
        <v>3.7466666666666666</v>
      </c>
    </row>
    <row r="47" spans="1:11" x14ac:dyDescent="0.45">
      <c r="A47" t="s">
        <v>294</v>
      </c>
      <c r="B47" t="s">
        <v>295</v>
      </c>
      <c r="C47" t="s">
        <v>214</v>
      </c>
      <c r="D47">
        <v>1984</v>
      </c>
      <c r="E47" t="s">
        <v>261</v>
      </c>
      <c r="F47" t="s">
        <v>216</v>
      </c>
      <c r="G47">
        <v>76</v>
      </c>
      <c r="H47">
        <v>287</v>
      </c>
      <c r="I47">
        <v>98</v>
      </c>
      <c r="J47">
        <f t="shared" si="0"/>
        <v>0.77551020408163263</v>
      </c>
      <c r="K47">
        <f t="shared" si="1"/>
        <v>2.9285714285714284</v>
      </c>
    </row>
    <row r="48" spans="1:11" x14ac:dyDescent="0.45">
      <c r="A48" t="s">
        <v>296</v>
      </c>
      <c r="B48" t="s">
        <v>297</v>
      </c>
      <c r="C48" t="s">
        <v>214</v>
      </c>
      <c r="D48">
        <v>1987</v>
      </c>
      <c r="E48" t="s">
        <v>261</v>
      </c>
      <c r="F48" t="s">
        <v>216</v>
      </c>
      <c r="G48">
        <v>61</v>
      </c>
      <c r="H48">
        <v>288</v>
      </c>
      <c r="I48">
        <v>91</v>
      </c>
      <c r="J48">
        <f t="shared" si="0"/>
        <v>0.67032967032967028</v>
      </c>
      <c r="K48">
        <f t="shared" si="1"/>
        <v>3.1648351648351647</v>
      </c>
    </row>
    <row r="49" spans="1:11" x14ac:dyDescent="0.45">
      <c r="A49" t="s">
        <v>298</v>
      </c>
      <c r="B49" t="s">
        <v>267</v>
      </c>
      <c r="C49" t="s">
        <v>214</v>
      </c>
      <c r="D49">
        <v>1983</v>
      </c>
      <c r="E49" t="s">
        <v>261</v>
      </c>
      <c r="F49" t="s">
        <v>216</v>
      </c>
      <c r="G49">
        <v>71</v>
      </c>
      <c r="H49">
        <v>296</v>
      </c>
      <c r="I49">
        <v>65</v>
      </c>
      <c r="J49">
        <f t="shared" si="0"/>
        <v>1.0923076923076922</v>
      </c>
      <c r="K49">
        <f t="shared" si="1"/>
        <v>4.5538461538461537</v>
      </c>
    </row>
    <row r="50" spans="1:11" x14ac:dyDescent="0.45">
      <c r="A50" t="s">
        <v>299</v>
      </c>
      <c r="B50" t="s">
        <v>267</v>
      </c>
      <c r="C50" t="s">
        <v>214</v>
      </c>
      <c r="D50">
        <v>1982</v>
      </c>
      <c r="E50" t="s">
        <v>261</v>
      </c>
      <c r="F50" t="s">
        <v>222</v>
      </c>
      <c r="G50">
        <v>75</v>
      </c>
      <c r="H50">
        <v>305</v>
      </c>
      <c r="I50">
        <v>25</v>
      </c>
      <c r="J50">
        <f t="shared" si="0"/>
        <v>3</v>
      </c>
      <c r="K50">
        <f t="shared" si="1"/>
        <v>12.2</v>
      </c>
    </row>
    <row r="51" spans="1:11" x14ac:dyDescent="0.45">
      <c r="A51" t="s">
        <v>300</v>
      </c>
      <c r="B51" t="s">
        <v>237</v>
      </c>
      <c r="C51" t="s">
        <v>214</v>
      </c>
      <c r="D51">
        <v>1989</v>
      </c>
      <c r="E51" t="s">
        <v>261</v>
      </c>
      <c r="F51" t="s">
        <v>222</v>
      </c>
      <c r="G51">
        <v>60</v>
      </c>
      <c r="H51">
        <v>307</v>
      </c>
      <c r="I51">
        <v>44</v>
      </c>
      <c r="J51">
        <f t="shared" si="0"/>
        <v>1.3636363636363635</v>
      </c>
      <c r="K51">
        <f t="shared" si="1"/>
        <v>6.9772727272727275</v>
      </c>
    </row>
    <row r="52" spans="1:11" x14ac:dyDescent="0.45">
      <c r="A52" t="s">
        <v>301</v>
      </c>
      <c r="B52" t="s">
        <v>302</v>
      </c>
      <c r="C52" t="s">
        <v>303</v>
      </c>
      <c r="D52">
        <v>1989</v>
      </c>
      <c r="E52" t="s">
        <v>261</v>
      </c>
      <c r="F52" t="s">
        <v>222</v>
      </c>
      <c r="G52">
        <v>70</v>
      </c>
      <c r="H52">
        <v>369</v>
      </c>
      <c r="I52">
        <v>42</v>
      </c>
      <c r="J52">
        <f t="shared" si="0"/>
        <v>1.6666666666666667</v>
      </c>
      <c r="K52">
        <f t="shared" si="1"/>
        <v>8.7857142857142865</v>
      </c>
    </row>
    <row r="53" spans="1:11" x14ac:dyDescent="0.45">
      <c r="A53" t="s">
        <v>304</v>
      </c>
      <c r="B53" t="s">
        <v>213</v>
      </c>
      <c r="C53" t="s">
        <v>214</v>
      </c>
      <c r="D53">
        <v>1991</v>
      </c>
      <c r="E53" t="s">
        <v>305</v>
      </c>
      <c r="F53" t="s">
        <v>216</v>
      </c>
      <c r="G53">
        <v>60</v>
      </c>
      <c r="H53">
        <v>231</v>
      </c>
      <c r="I53">
        <v>20</v>
      </c>
      <c r="J53">
        <f t="shared" si="0"/>
        <v>3</v>
      </c>
      <c r="K53">
        <f t="shared" si="1"/>
        <v>11.55</v>
      </c>
    </row>
    <row r="54" spans="1:11" x14ac:dyDescent="0.45">
      <c r="A54" t="s">
        <v>306</v>
      </c>
      <c r="B54" t="s">
        <v>307</v>
      </c>
      <c r="C54" t="s">
        <v>308</v>
      </c>
      <c r="D54">
        <v>1994</v>
      </c>
      <c r="E54" t="s">
        <v>305</v>
      </c>
      <c r="F54" t="s">
        <v>216</v>
      </c>
      <c r="G54">
        <v>52</v>
      </c>
      <c r="H54">
        <v>233</v>
      </c>
      <c r="I54">
        <v>59</v>
      </c>
      <c r="J54">
        <f t="shared" si="0"/>
        <v>0.88135593220338981</v>
      </c>
      <c r="K54">
        <f t="shared" si="1"/>
        <v>3.9491525423728815</v>
      </c>
    </row>
    <row r="55" spans="1:11" x14ac:dyDescent="0.45">
      <c r="A55" t="s">
        <v>309</v>
      </c>
      <c r="B55" t="s">
        <v>307</v>
      </c>
      <c r="C55" t="s">
        <v>308</v>
      </c>
      <c r="D55">
        <v>1997</v>
      </c>
      <c r="E55" t="s">
        <v>305</v>
      </c>
      <c r="F55" t="s">
        <v>216</v>
      </c>
      <c r="G55">
        <v>54</v>
      </c>
      <c r="H55">
        <v>234</v>
      </c>
      <c r="I55">
        <v>87</v>
      </c>
      <c r="J55">
        <f t="shared" si="0"/>
        <v>0.62068965517241381</v>
      </c>
      <c r="K55">
        <f t="shared" si="1"/>
        <v>2.6896551724137931</v>
      </c>
    </row>
    <row r="56" spans="1:11" x14ac:dyDescent="0.45">
      <c r="A56" t="s">
        <v>310</v>
      </c>
      <c r="B56" t="s">
        <v>288</v>
      </c>
      <c r="C56" t="s">
        <v>214</v>
      </c>
      <c r="D56">
        <v>1992</v>
      </c>
      <c r="E56" t="s">
        <v>305</v>
      </c>
      <c r="F56" t="s">
        <v>216</v>
      </c>
      <c r="G56">
        <v>50</v>
      </c>
      <c r="H56">
        <v>235</v>
      </c>
      <c r="I56">
        <v>56</v>
      </c>
      <c r="J56">
        <f t="shared" si="0"/>
        <v>0.8928571428571429</v>
      </c>
      <c r="K56">
        <f t="shared" si="1"/>
        <v>4.1964285714285712</v>
      </c>
    </row>
    <row r="57" spans="1:11" x14ac:dyDescent="0.45">
      <c r="A57" t="s">
        <v>311</v>
      </c>
      <c r="B57" t="s">
        <v>240</v>
      </c>
      <c r="C57" t="s">
        <v>214</v>
      </c>
      <c r="D57">
        <v>1992</v>
      </c>
      <c r="E57" t="s">
        <v>305</v>
      </c>
      <c r="F57" t="s">
        <v>216</v>
      </c>
      <c r="G57">
        <v>58</v>
      </c>
      <c r="H57">
        <v>236</v>
      </c>
      <c r="I57">
        <v>58</v>
      </c>
      <c r="J57">
        <f t="shared" si="0"/>
        <v>1</v>
      </c>
      <c r="K57">
        <f t="shared" si="1"/>
        <v>4.068965517241379</v>
      </c>
    </row>
    <row r="58" spans="1:11" x14ac:dyDescent="0.45">
      <c r="A58" t="s">
        <v>312</v>
      </c>
      <c r="B58" t="s">
        <v>313</v>
      </c>
      <c r="C58" t="s">
        <v>314</v>
      </c>
      <c r="D58">
        <v>1991</v>
      </c>
      <c r="E58" t="s">
        <v>305</v>
      </c>
      <c r="F58" t="s">
        <v>216</v>
      </c>
      <c r="G58">
        <v>50</v>
      </c>
      <c r="H58">
        <v>236</v>
      </c>
      <c r="I58">
        <v>36</v>
      </c>
      <c r="J58">
        <f t="shared" si="0"/>
        <v>1.3888888888888888</v>
      </c>
      <c r="K58">
        <f t="shared" si="1"/>
        <v>6.5555555555555554</v>
      </c>
    </row>
    <row r="59" spans="1:11" x14ac:dyDescent="0.45">
      <c r="A59" t="s">
        <v>315</v>
      </c>
      <c r="B59" t="s">
        <v>279</v>
      </c>
      <c r="C59" t="s">
        <v>265</v>
      </c>
      <c r="D59">
        <v>1994</v>
      </c>
      <c r="E59" t="s">
        <v>305</v>
      </c>
      <c r="F59" t="s">
        <v>216</v>
      </c>
      <c r="G59">
        <v>62</v>
      </c>
      <c r="H59">
        <v>238</v>
      </c>
      <c r="I59">
        <v>93</v>
      </c>
      <c r="J59">
        <f t="shared" si="0"/>
        <v>0.66666666666666663</v>
      </c>
      <c r="K59">
        <f t="shared" si="1"/>
        <v>2.5591397849462365</v>
      </c>
    </row>
    <row r="60" spans="1:11" x14ac:dyDescent="0.45">
      <c r="A60" t="s">
        <v>316</v>
      </c>
      <c r="B60" t="s">
        <v>297</v>
      </c>
      <c r="C60" t="s">
        <v>214</v>
      </c>
      <c r="D60">
        <v>1991</v>
      </c>
      <c r="E60" t="s">
        <v>305</v>
      </c>
      <c r="F60" t="s">
        <v>216</v>
      </c>
      <c r="G60">
        <v>54</v>
      </c>
      <c r="H60">
        <v>241</v>
      </c>
      <c r="I60">
        <v>16</v>
      </c>
      <c r="J60">
        <f t="shared" si="0"/>
        <v>3.375</v>
      </c>
      <c r="K60">
        <f t="shared" si="1"/>
        <v>15.0625</v>
      </c>
    </row>
    <row r="61" spans="1:11" x14ac:dyDescent="0.45">
      <c r="A61" t="s">
        <v>317</v>
      </c>
      <c r="B61" t="s">
        <v>307</v>
      </c>
      <c r="C61" t="s">
        <v>308</v>
      </c>
      <c r="D61">
        <v>1991</v>
      </c>
      <c r="E61" t="s">
        <v>305</v>
      </c>
      <c r="F61" t="s">
        <v>216</v>
      </c>
      <c r="G61">
        <v>48</v>
      </c>
      <c r="H61">
        <v>243</v>
      </c>
      <c r="I61">
        <v>28</v>
      </c>
      <c r="J61">
        <f t="shared" si="0"/>
        <v>1.7142857142857142</v>
      </c>
      <c r="K61">
        <f t="shared" si="1"/>
        <v>8.6785714285714288</v>
      </c>
    </row>
    <row r="62" spans="1:11" x14ac:dyDescent="0.45">
      <c r="A62" t="s">
        <v>318</v>
      </c>
      <c r="B62" t="s">
        <v>319</v>
      </c>
      <c r="C62" t="s">
        <v>320</v>
      </c>
      <c r="D62">
        <v>1993</v>
      </c>
      <c r="E62" t="s">
        <v>305</v>
      </c>
      <c r="F62" t="s">
        <v>216</v>
      </c>
      <c r="G62">
        <v>51</v>
      </c>
      <c r="H62">
        <v>244</v>
      </c>
      <c r="I62">
        <v>92</v>
      </c>
      <c r="J62">
        <f t="shared" si="0"/>
        <v>0.55434782608695654</v>
      </c>
      <c r="K62">
        <f t="shared" si="1"/>
        <v>2.652173913043478</v>
      </c>
    </row>
    <row r="63" spans="1:11" x14ac:dyDescent="0.45">
      <c r="A63" t="s">
        <v>321</v>
      </c>
      <c r="B63" t="s">
        <v>322</v>
      </c>
      <c r="C63" t="s">
        <v>323</v>
      </c>
      <c r="D63">
        <v>1995</v>
      </c>
      <c r="E63" t="s">
        <v>305</v>
      </c>
      <c r="F63" t="s">
        <v>216</v>
      </c>
      <c r="G63">
        <v>46</v>
      </c>
      <c r="H63">
        <v>250</v>
      </c>
      <c r="I63">
        <v>87</v>
      </c>
      <c r="J63">
        <f t="shared" si="0"/>
        <v>0.52873563218390807</v>
      </c>
      <c r="K63">
        <f t="shared" si="1"/>
        <v>2.8735632183908044</v>
      </c>
    </row>
    <row r="64" spans="1:11" x14ac:dyDescent="0.45">
      <c r="A64" t="s">
        <v>324</v>
      </c>
      <c r="B64" t="s">
        <v>325</v>
      </c>
      <c r="C64" t="s">
        <v>308</v>
      </c>
      <c r="D64">
        <v>1995</v>
      </c>
      <c r="E64" t="s">
        <v>305</v>
      </c>
      <c r="F64" t="s">
        <v>216</v>
      </c>
      <c r="G64">
        <v>55</v>
      </c>
      <c r="H64">
        <v>252</v>
      </c>
      <c r="I64">
        <v>27</v>
      </c>
      <c r="J64">
        <f t="shared" si="0"/>
        <v>2.0370370370370372</v>
      </c>
      <c r="K64">
        <f t="shared" si="1"/>
        <v>9.3333333333333339</v>
      </c>
    </row>
    <row r="65" spans="1:11" x14ac:dyDescent="0.45">
      <c r="A65" t="s">
        <v>326</v>
      </c>
      <c r="B65" t="s">
        <v>325</v>
      </c>
      <c r="C65" t="s">
        <v>308</v>
      </c>
      <c r="D65">
        <v>1996</v>
      </c>
      <c r="E65" t="s">
        <v>305</v>
      </c>
      <c r="F65" t="s">
        <v>216</v>
      </c>
      <c r="G65">
        <v>56</v>
      </c>
      <c r="H65">
        <v>256</v>
      </c>
      <c r="I65">
        <v>75</v>
      </c>
      <c r="J65">
        <f t="shared" si="0"/>
        <v>0.7466666666666667</v>
      </c>
      <c r="K65">
        <f t="shared" si="1"/>
        <v>3.4133333333333336</v>
      </c>
    </row>
    <row r="66" spans="1:11" x14ac:dyDescent="0.45">
      <c r="A66" t="s">
        <v>327</v>
      </c>
      <c r="B66" t="s">
        <v>328</v>
      </c>
      <c r="C66" t="s">
        <v>329</v>
      </c>
      <c r="D66">
        <v>1990</v>
      </c>
      <c r="E66" t="s">
        <v>305</v>
      </c>
      <c r="F66" t="s">
        <v>216</v>
      </c>
      <c r="G66">
        <v>63</v>
      </c>
      <c r="H66">
        <v>257</v>
      </c>
      <c r="I66">
        <v>41</v>
      </c>
      <c r="J66">
        <f t="shared" si="0"/>
        <v>1.5365853658536586</v>
      </c>
      <c r="K66">
        <f t="shared" si="1"/>
        <v>6.2682926829268295</v>
      </c>
    </row>
    <row r="67" spans="1:11" x14ac:dyDescent="0.45">
      <c r="A67" t="s">
        <v>330</v>
      </c>
      <c r="B67" t="s">
        <v>297</v>
      </c>
      <c r="C67" t="s">
        <v>214</v>
      </c>
      <c r="D67">
        <v>1990</v>
      </c>
      <c r="E67" t="s">
        <v>305</v>
      </c>
      <c r="F67" t="s">
        <v>216</v>
      </c>
      <c r="G67">
        <v>58</v>
      </c>
      <c r="H67">
        <v>258</v>
      </c>
      <c r="I67">
        <v>18</v>
      </c>
      <c r="J67">
        <f t="shared" ref="J67:J99" si="2">G67/I67</f>
        <v>3.2222222222222223</v>
      </c>
      <c r="K67">
        <f t="shared" ref="K67:K99" si="3">H67/I67</f>
        <v>14.333333333333334</v>
      </c>
    </row>
    <row r="68" spans="1:11" x14ac:dyDescent="0.45">
      <c r="A68" t="s">
        <v>331</v>
      </c>
      <c r="B68" t="s">
        <v>243</v>
      </c>
      <c r="C68" t="s">
        <v>244</v>
      </c>
      <c r="D68">
        <v>1990</v>
      </c>
      <c r="E68" t="s">
        <v>305</v>
      </c>
      <c r="F68" t="s">
        <v>216</v>
      </c>
      <c r="G68">
        <v>51</v>
      </c>
      <c r="H68">
        <v>263</v>
      </c>
      <c r="I68">
        <v>36</v>
      </c>
      <c r="J68">
        <f t="shared" si="2"/>
        <v>1.4166666666666667</v>
      </c>
      <c r="K68">
        <f t="shared" si="3"/>
        <v>7.3055555555555554</v>
      </c>
    </row>
    <row r="69" spans="1:11" x14ac:dyDescent="0.45">
      <c r="A69" t="s">
        <v>332</v>
      </c>
      <c r="B69" t="s">
        <v>288</v>
      </c>
      <c r="C69" t="s">
        <v>214</v>
      </c>
      <c r="D69">
        <v>1992</v>
      </c>
      <c r="E69" t="s">
        <v>305</v>
      </c>
      <c r="F69" t="s">
        <v>216</v>
      </c>
      <c r="G69">
        <v>60</v>
      </c>
      <c r="H69">
        <v>265</v>
      </c>
      <c r="I69">
        <v>30</v>
      </c>
      <c r="J69">
        <f t="shared" si="2"/>
        <v>2</v>
      </c>
      <c r="K69">
        <f t="shared" si="3"/>
        <v>8.8333333333333339</v>
      </c>
    </row>
    <row r="70" spans="1:11" x14ac:dyDescent="0.45">
      <c r="A70" t="s">
        <v>333</v>
      </c>
      <c r="B70" t="s">
        <v>334</v>
      </c>
      <c r="C70" t="s">
        <v>214</v>
      </c>
      <c r="D70">
        <v>1992</v>
      </c>
      <c r="E70" t="s">
        <v>305</v>
      </c>
      <c r="F70" t="s">
        <v>216</v>
      </c>
      <c r="G70">
        <v>60</v>
      </c>
      <c r="H70">
        <v>265</v>
      </c>
      <c r="I70">
        <v>11</v>
      </c>
      <c r="J70">
        <f t="shared" si="2"/>
        <v>5.4545454545454541</v>
      </c>
      <c r="K70">
        <f t="shared" si="3"/>
        <v>24.09090909090909</v>
      </c>
    </row>
    <row r="71" spans="1:11" x14ac:dyDescent="0.45">
      <c r="A71" t="s">
        <v>335</v>
      </c>
      <c r="B71" t="s">
        <v>270</v>
      </c>
      <c r="C71" t="s">
        <v>271</v>
      </c>
      <c r="D71">
        <v>1995</v>
      </c>
      <c r="E71" t="s">
        <v>305</v>
      </c>
      <c r="F71" t="s">
        <v>216</v>
      </c>
      <c r="G71">
        <v>66</v>
      </c>
      <c r="H71">
        <v>280</v>
      </c>
      <c r="I71">
        <v>56</v>
      </c>
      <c r="J71">
        <f t="shared" si="2"/>
        <v>1.1785714285714286</v>
      </c>
      <c r="K71">
        <f t="shared" si="3"/>
        <v>5</v>
      </c>
    </row>
    <row r="72" spans="1:11" x14ac:dyDescent="0.45">
      <c r="A72" t="s">
        <v>336</v>
      </c>
      <c r="B72" t="s">
        <v>270</v>
      </c>
      <c r="C72" t="s">
        <v>271</v>
      </c>
      <c r="D72">
        <v>1992</v>
      </c>
      <c r="E72" t="s">
        <v>305</v>
      </c>
      <c r="F72" t="s">
        <v>216</v>
      </c>
      <c r="G72">
        <v>66</v>
      </c>
      <c r="H72">
        <v>280</v>
      </c>
      <c r="I72">
        <v>36</v>
      </c>
      <c r="J72">
        <f t="shared" si="2"/>
        <v>1.8333333333333333</v>
      </c>
      <c r="K72">
        <f t="shared" si="3"/>
        <v>7.7777777777777777</v>
      </c>
    </row>
    <row r="73" spans="1:11" x14ac:dyDescent="0.45">
      <c r="A73" t="s">
        <v>337</v>
      </c>
      <c r="B73" t="s">
        <v>338</v>
      </c>
      <c r="C73" t="s">
        <v>303</v>
      </c>
      <c r="D73">
        <v>1999</v>
      </c>
      <c r="E73" t="s">
        <v>305</v>
      </c>
      <c r="F73" t="s">
        <v>216</v>
      </c>
      <c r="G73">
        <v>59</v>
      </c>
      <c r="H73">
        <v>285</v>
      </c>
      <c r="I73">
        <v>19</v>
      </c>
      <c r="J73">
        <f t="shared" si="2"/>
        <v>3.1052631578947367</v>
      </c>
      <c r="K73">
        <f t="shared" si="3"/>
        <v>15</v>
      </c>
    </row>
    <row r="74" spans="1:11" x14ac:dyDescent="0.45">
      <c r="A74" t="s">
        <v>339</v>
      </c>
      <c r="B74" t="s">
        <v>302</v>
      </c>
      <c r="C74" t="s">
        <v>303</v>
      </c>
      <c r="D74">
        <v>1999</v>
      </c>
      <c r="E74" t="s">
        <v>305</v>
      </c>
      <c r="F74" t="s">
        <v>216</v>
      </c>
      <c r="G74">
        <v>70</v>
      </c>
      <c r="H74">
        <v>290</v>
      </c>
      <c r="I74">
        <v>84</v>
      </c>
      <c r="J74">
        <f t="shared" si="2"/>
        <v>0.83333333333333337</v>
      </c>
      <c r="K74">
        <f t="shared" si="3"/>
        <v>3.4523809523809526</v>
      </c>
    </row>
    <row r="75" spans="1:11" x14ac:dyDescent="0.45">
      <c r="A75" t="s">
        <v>340</v>
      </c>
      <c r="B75" t="s">
        <v>341</v>
      </c>
      <c r="C75" t="s">
        <v>214</v>
      </c>
      <c r="D75">
        <v>1991</v>
      </c>
      <c r="E75" t="s">
        <v>305</v>
      </c>
      <c r="F75" t="s">
        <v>216</v>
      </c>
      <c r="G75">
        <v>57</v>
      </c>
      <c r="H75">
        <v>290</v>
      </c>
      <c r="I75">
        <v>41</v>
      </c>
      <c r="J75">
        <f t="shared" si="2"/>
        <v>1.3902439024390243</v>
      </c>
      <c r="K75">
        <f t="shared" si="3"/>
        <v>7.0731707317073171</v>
      </c>
    </row>
    <row r="76" spans="1:11" x14ac:dyDescent="0.45">
      <c r="A76" t="s">
        <v>342</v>
      </c>
      <c r="B76" t="s">
        <v>237</v>
      </c>
      <c r="C76" t="s">
        <v>214</v>
      </c>
      <c r="D76">
        <v>1990</v>
      </c>
      <c r="E76" t="s">
        <v>305</v>
      </c>
      <c r="F76" t="s">
        <v>216</v>
      </c>
      <c r="G76">
        <v>65</v>
      </c>
      <c r="H76">
        <v>293</v>
      </c>
      <c r="I76">
        <v>90</v>
      </c>
      <c r="J76">
        <f t="shared" si="2"/>
        <v>0.72222222222222221</v>
      </c>
      <c r="K76">
        <f t="shared" si="3"/>
        <v>3.2555555555555555</v>
      </c>
    </row>
    <row r="77" spans="1:11" x14ac:dyDescent="0.45">
      <c r="A77" t="s">
        <v>343</v>
      </c>
      <c r="B77" t="s">
        <v>344</v>
      </c>
      <c r="C77" t="s">
        <v>308</v>
      </c>
      <c r="D77">
        <v>1993</v>
      </c>
      <c r="E77" t="s">
        <v>305</v>
      </c>
      <c r="F77" t="s">
        <v>216</v>
      </c>
      <c r="G77">
        <v>70</v>
      </c>
      <c r="H77">
        <v>296</v>
      </c>
      <c r="I77">
        <v>46</v>
      </c>
      <c r="J77">
        <f t="shared" si="2"/>
        <v>1.5217391304347827</v>
      </c>
      <c r="K77">
        <f t="shared" si="3"/>
        <v>6.4347826086956523</v>
      </c>
    </row>
    <row r="78" spans="1:11" x14ac:dyDescent="0.45">
      <c r="A78" t="s">
        <v>345</v>
      </c>
      <c r="B78" t="s">
        <v>328</v>
      </c>
      <c r="C78" t="s">
        <v>329</v>
      </c>
      <c r="D78">
        <v>1997</v>
      </c>
      <c r="E78" t="s">
        <v>305</v>
      </c>
      <c r="F78" t="s">
        <v>216</v>
      </c>
      <c r="G78">
        <v>63</v>
      </c>
      <c r="H78">
        <v>299</v>
      </c>
      <c r="I78">
        <v>15</v>
      </c>
      <c r="J78">
        <f t="shared" si="2"/>
        <v>4.2</v>
      </c>
      <c r="K78">
        <f t="shared" si="3"/>
        <v>19.933333333333334</v>
      </c>
    </row>
    <row r="79" spans="1:11" x14ac:dyDescent="0.45">
      <c r="A79" t="s">
        <v>346</v>
      </c>
      <c r="B79" t="s">
        <v>347</v>
      </c>
      <c r="C79" t="s">
        <v>348</v>
      </c>
      <c r="D79">
        <v>1995</v>
      </c>
      <c r="E79" t="s">
        <v>305</v>
      </c>
      <c r="F79" t="s">
        <v>216</v>
      </c>
      <c r="G79">
        <v>105</v>
      </c>
      <c r="H79">
        <v>300</v>
      </c>
      <c r="I79">
        <v>71</v>
      </c>
      <c r="J79">
        <f t="shared" si="2"/>
        <v>1.4788732394366197</v>
      </c>
      <c r="K79">
        <f t="shared" si="3"/>
        <v>4.225352112676056</v>
      </c>
    </row>
    <row r="80" spans="1:11" x14ac:dyDescent="0.45">
      <c r="A80" t="s">
        <v>349</v>
      </c>
      <c r="B80" t="s">
        <v>237</v>
      </c>
      <c r="C80" t="s">
        <v>214</v>
      </c>
      <c r="D80">
        <v>1990</v>
      </c>
      <c r="E80" t="s">
        <v>305</v>
      </c>
      <c r="F80" t="s">
        <v>222</v>
      </c>
      <c r="G80">
        <v>64</v>
      </c>
      <c r="H80">
        <v>303</v>
      </c>
      <c r="I80">
        <v>12</v>
      </c>
      <c r="J80">
        <f t="shared" si="2"/>
        <v>5.333333333333333</v>
      </c>
      <c r="K80">
        <f t="shared" si="3"/>
        <v>25.25</v>
      </c>
    </row>
    <row r="81" spans="1:11" x14ac:dyDescent="0.45">
      <c r="A81" t="s">
        <v>350</v>
      </c>
      <c r="B81" t="s">
        <v>252</v>
      </c>
      <c r="C81" t="s">
        <v>214</v>
      </c>
      <c r="D81">
        <v>1990</v>
      </c>
      <c r="E81" t="s">
        <v>305</v>
      </c>
      <c r="F81" t="s">
        <v>222</v>
      </c>
      <c r="G81">
        <v>75</v>
      </c>
      <c r="H81">
        <v>310</v>
      </c>
      <c r="I81">
        <v>57</v>
      </c>
      <c r="J81">
        <f t="shared" si="2"/>
        <v>1.3157894736842106</v>
      </c>
      <c r="K81">
        <f t="shared" si="3"/>
        <v>5.4385964912280702</v>
      </c>
    </row>
    <row r="82" spans="1:11" x14ac:dyDescent="0.45">
      <c r="A82" t="s">
        <v>351</v>
      </c>
      <c r="B82" t="s">
        <v>279</v>
      </c>
      <c r="C82" t="s">
        <v>265</v>
      </c>
      <c r="D82">
        <v>1999</v>
      </c>
      <c r="E82" t="s">
        <v>305</v>
      </c>
      <c r="F82" t="s">
        <v>222</v>
      </c>
      <c r="G82">
        <v>55</v>
      </c>
      <c r="H82">
        <v>310</v>
      </c>
      <c r="I82">
        <v>83</v>
      </c>
      <c r="J82">
        <f t="shared" si="2"/>
        <v>0.66265060240963858</v>
      </c>
      <c r="K82">
        <f t="shared" si="3"/>
        <v>3.7349397590361444</v>
      </c>
    </row>
    <row r="83" spans="1:11" x14ac:dyDescent="0.45">
      <c r="A83" t="s">
        <v>352</v>
      </c>
      <c r="B83" t="s">
        <v>288</v>
      </c>
      <c r="C83" t="s">
        <v>214</v>
      </c>
      <c r="D83">
        <v>1993</v>
      </c>
      <c r="E83" t="s">
        <v>305</v>
      </c>
      <c r="F83" t="s">
        <v>222</v>
      </c>
      <c r="G83">
        <v>55</v>
      </c>
      <c r="H83">
        <v>312</v>
      </c>
      <c r="I83">
        <v>71</v>
      </c>
      <c r="J83">
        <f t="shared" si="2"/>
        <v>0.77464788732394363</v>
      </c>
      <c r="K83">
        <f t="shared" si="3"/>
        <v>4.394366197183099</v>
      </c>
    </row>
    <row r="84" spans="1:11" x14ac:dyDescent="0.45">
      <c r="A84" t="s">
        <v>353</v>
      </c>
      <c r="B84" t="s">
        <v>354</v>
      </c>
      <c r="C84" t="s">
        <v>355</v>
      </c>
      <c r="D84">
        <v>1997</v>
      </c>
      <c r="E84" t="s">
        <v>305</v>
      </c>
      <c r="F84" t="s">
        <v>222</v>
      </c>
      <c r="G84">
        <v>90</v>
      </c>
      <c r="H84">
        <v>320</v>
      </c>
      <c r="I84">
        <v>80</v>
      </c>
      <c r="J84">
        <f t="shared" si="2"/>
        <v>1.125</v>
      </c>
      <c r="K84">
        <f t="shared" si="3"/>
        <v>4</v>
      </c>
    </row>
    <row r="85" spans="1:11" x14ac:dyDescent="0.45">
      <c r="A85" t="s">
        <v>356</v>
      </c>
      <c r="B85" t="s">
        <v>357</v>
      </c>
      <c r="C85" t="s">
        <v>357</v>
      </c>
      <c r="D85">
        <v>1998</v>
      </c>
      <c r="E85" t="s">
        <v>305</v>
      </c>
      <c r="F85" t="s">
        <v>222</v>
      </c>
      <c r="G85">
        <v>60</v>
      </c>
      <c r="H85">
        <v>321</v>
      </c>
      <c r="I85">
        <v>79</v>
      </c>
      <c r="J85">
        <f t="shared" si="2"/>
        <v>0.759493670886076</v>
      </c>
      <c r="K85">
        <f t="shared" si="3"/>
        <v>4.0632911392405067</v>
      </c>
    </row>
    <row r="86" spans="1:11" x14ac:dyDescent="0.45">
      <c r="A86" t="s">
        <v>358</v>
      </c>
      <c r="B86" t="s">
        <v>359</v>
      </c>
      <c r="C86" t="s">
        <v>320</v>
      </c>
      <c r="D86">
        <v>1997</v>
      </c>
      <c r="E86" t="s">
        <v>305</v>
      </c>
      <c r="F86" t="s">
        <v>222</v>
      </c>
      <c r="G86">
        <v>85</v>
      </c>
      <c r="H86">
        <v>348</v>
      </c>
      <c r="I86">
        <v>55</v>
      </c>
      <c r="J86">
        <f t="shared" si="2"/>
        <v>1.5454545454545454</v>
      </c>
      <c r="K86">
        <f t="shared" si="3"/>
        <v>6.3272727272727272</v>
      </c>
    </row>
    <row r="87" spans="1:11" x14ac:dyDescent="0.45">
      <c r="A87" t="s">
        <v>360</v>
      </c>
      <c r="B87" t="s">
        <v>302</v>
      </c>
      <c r="C87" t="s">
        <v>303</v>
      </c>
      <c r="D87">
        <v>1998</v>
      </c>
      <c r="E87" t="s">
        <v>305</v>
      </c>
      <c r="F87" t="s">
        <v>222</v>
      </c>
      <c r="G87">
        <v>79</v>
      </c>
      <c r="H87">
        <v>350</v>
      </c>
      <c r="I87">
        <v>74</v>
      </c>
      <c r="J87">
        <f t="shared" si="2"/>
        <v>1.0675675675675675</v>
      </c>
      <c r="K87">
        <f t="shared" si="3"/>
        <v>4.7297297297297298</v>
      </c>
    </row>
    <row r="88" spans="1:11" x14ac:dyDescent="0.45">
      <c r="A88" t="s">
        <v>361</v>
      </c>
      <c r="B88" t="s">
        <v>302</v>
      </c>
      <c r="C88" t="s">
        <v>303</v>
      </c>
      <c r="D88">
        <v>1992</v>
      </c>
      <c r="E88" t="s">
        <v>305</v>
      </c>
      <c r="F88" t="s">
        <v>222</v>
      </c>
      <c r="G88">
        <v>78</v>
      </c>
      <c r="H88">
        <v>374</v>
      </c>
      <c r="I88">
        <v>36</v>
      </c>
      <c r="J88">
        <f t="shared" si="2"/>
        <v>2.1666666666666665</v>
      </c>
      <c r="K88">
        <f t="shared" si="3"/>
        <v>10.388888888888889</v>
      </c>
    </row>
    <row r="89" spans="1:11" x14ac:dyDescent="0.45">
      <c r="A89" t="s">
        <v>362</v>
      </c>
      <c r="B89" t="s">
        <v>363</v>
      </c>
      <c r="C89" t="s">
        <v>303</v>
      </c>
      <c r="D89">
        <v>1996</v>
      </c>
      <c r="E89" t="s">
        <v>305</v>
      </c>
      <c r="F89" t="s">
        <v>222</v>
      </c>
      <c r="G89">
        <v>69</v>
      </c>
      <c r="H89">
        <v>384</v>
      </c>
      <c r="I89">
        <v>46</v>
      </c>
      <c r="J89">
        <f t="shared" si="2"/>
        <v>1.5</v>
      </c>
      <c r="K89">
        <f t="shared" si="3"/>
        <v>8.3478260869565215</v>
      </c>
    </row>
    <row r="90" spans="1:11" x14ac:dyDescent="0.45">
      <c r="A90" t="s">
        <v>364</v>
      </c>
      <c r="B90" t="s">
        <v>365</v>
      </c>
      <c r="C90" t="s">
        <v>303</v>
      </c>
      <c r="D90">
        <v>1996</v>
      </c>
      <c r="E90" t="s">
        <v>305</v>
      </c>
      <c r="F90" t="s">
        <v>222</v>
      </c>
      <c r="G90">
        <v>80</v>
      </c>
      <c r="H90">
        <v>391</v>
      </c>
      <c r="I90">
        <v>25</v>
      </c>
      <c r="J90">
        <f t="shared" si="2"/>
        <v>3.2</v>
      </c>
      <c r="K90">
        <f t="shared" si="3"/>
        <v>15.64</v>
      </c>
    </row>
    <row r="91" spans="1:11" x14ac:dyDescent="0.45">
      <c r="A91" t="s">
        <v>366</v>
      </c>
      <c r="B91" t="s">
        <v>338</v>
      </c>
      <c r="C91" t="s">
        <v>303</v>
      </c>
      <c r="D91">
        <v>1999</v>
      </c>
      <c r="E91" t="s">
        <v>305</v>
      </c>
      <c r="F91" t="s">
        <v>259</v>
      </c>
      <c r="G91">
        <v>88</v>
      </c>
      <c r="H91">
        <v>421</v>
      </c>
      <c r="I91">
        <v>32</v>
      </c>
      <c r="J91">
        <f t="shared" si="2"/>
        <v>2.75</v>
      </c>
      <c r="K91">
        <f t="shared" si="3"/>
        <v>13.15625</v>
      </c>
    </row>
    <row r="92" spans="1:11" x14ac:dyDescent="0.45">
      <c r="A92" t="s">
        <v>367</v>
      </c>
      <c r="B92" t="s">
        <v>279</v>
      </c>
      <c r="C92" t="s">
        <v>265</v>
      </c>
      <c r="D92">
        <v>1998</v>
      </c>
      <c r="E92" t="s">
        <v>305</v>
      </c>
      <c r="F92" t="s">
        <v>259</v>
      </c>
      <c r="G92">
        <v>88</v>
      </c>
      <c r="H92">
        <v>452</v>
      </c>
      <c r="I92">
        <v>75</v>
      </c>
      <c r="J92">
        <f t="shared" si="2"/>
        <v>1.1733333333333333</v>
      </c>
      <c r="K92">
        <f t="shared" si="3"/>
        <v>6.0266666666666664</v>
      </c>
    </row>
    <row r="93" spans="1:11" x14ac:dyDescent="0.45">
      <c r="A93" t="s">
        <v>368</v>
      </c>
      <c r="B93" t="s">
        <v>279</v>
      </c>
      <c r="C93" t="s">
        <v>265</v>
      </c>
      <c r="D93">
        <v>1998</v>
      </c>
      <c r="E93" t="s">
        <v>305</v>
      </c>
      <c r="F93" t="s">
        <v>259</v>
      </c>
      <c r="G93">
        <v>88</v>
      </c>
      <c r="H93">
        <v>452</v>
      </c>
      <c r="I93">
        <v>95</v>
      </c>
      <c r="J93">
        <f t="shared" si="2"/>
        <v>0.9263157894736842</v>
      </c>
      <c r="K93">
        <f t="shared" si="3"/>
        <v>4.757894736842105</v>
      </c>
    </row>
    <row r="94" spans="1:11" x14ac:dyDescent="0.45">
      <c r="A94" t="s">
        <v>369</v>
      </c>
      <c r="B94" t="s">
        <v>370</v>
      </c>
      <c r="C94" t="s">
        <v>308</v>
      </c>
      <c r="D94">
        <v>2002</v>
      </c>
      <c r="E94" t="s">
        <v>371</v>
      </c>
      <c r="F94" t="s">
        <v>216</v>
      </c>
      <c r="G94">
        <v>51</v>
      </c>
      <c r="H94">
        <v>245</v>
      </c>
      <c r="I94">
        <v>66</v>
      </c>
      <c r="J94">
        <f t="shared" si="2"/>
        <v>0.77272727272727271</v>
      </c>
      <c r="K94">
        <f t="shared" si="3"/>
        <v>3.7121212121212119</v>
      </c>
    </row>
    <row r="95" spans="1:11" x14ac:dyDescent="0.45">
      <c r="A95" t="s">
        <v>372</v>
      </c>
      <c r="B95" t="s">
        <v>373</v>
      </c>
      <c r="C95" t="s">
        <v>374</v>
      </c>
      <c r="D95">
        <v>2002</v>
      </c>
      <c r="E95" t="s">
        <v>371</v>
      </c>
      <c r="F95" t="s">
        <v>216</v>
      </c>
      <c r="G95">
        <v>30</v>
      </c>
      <c r="H95">
        <v>274</v>
      </c>
      <c r="I95">
        <v>99</v>
      </c>
      <c r="J95">
        <f t="shared" si="2"/>
        <v>0.30303030303030304</v>
      </c>
      <c r="K95">
        <f t="shared" si="3"/>
        <v>2.7676767676767677</v>
      </c>
    </row>
    <row r="96" spans="1:11" x14ac:dyDescent="0.45">
      <c r="A96" t="s">
        <v>375</v>
      </c>
      <c r="B96" t="s">
        <v>338</v>
      </c>
      <c r="C96" t="s">
        <v>303</v>
      </c>
      <c r="D96">
        <v>2002</v>
      </c>
      <c r="E96" t="s">
        <v>371</v>
      </c>
      <c r="F96" t="s">
        <v>216</v>
      </c>
      <c r="G96">
        <v>66</v>
      </c>
      <c r="H96">
        <v>288</v>
      </c>
      <c r="I96">
        <v>91</v>
      </c>
      <c r="J96">
        <f t="shared" si="2"/>
        <v>0.72527472527472525</v>
      </c>
      <c r="K96">
        <f t="shared" si="3"/>
        <v>3.1648351648351647</v>
      </c>
    </row>
    <row r="97" spans="1:11" x14ac:dyDescent="0.45">
      <c r="A97" t="s">
        <v>376</v>
      </c>
      <c r="B97" t="s">
        <v>357</v>
      </c>
      <c r="C97" t="s">
        <v>357</v>
      </c>
      <c r="D97">
        <v>2002</v>
      </c>
      <c r="E97" t="s">
        <v>371</v>
      </c>
      <c r="F97" t="s">
        <v>222</v>
      </c>
      <c r="G97">
        <v>54</v>
      </c>
      <c r="H97">
        <v>309</v>
      </c>
      <c r="I97">
        <v>66</v>
      </c>
      <c r="J97">
        <f t="shared" si="2"/>
        <v>0.81818181818181823</v>
      </c>
      <c r="K97">
        <f t="shared" si="3"/>
        <v>4.6818181818181817</v>
      </c>
    </row>
    <row r="98" spans="1:11" x14ac:dyDescent="0.45">
      <c r="A98" t="s">
        <v>377</v>
      </c>
      <c r="B98" t="s">
        <v>373</v>
      </c>
      <c r="C98" t="s">
        <v>374</v>
      </c>
      <c r="D98">
        <v>2002</v>
      </c>
      <c r="E98" t="s">
        <v>371</v>
      </c>
      <c r="F98" t="s">
        <v>222</v>
      </c>
      <c r="G98">
        <v>30</v>
      </c>
      <c r="H98">
        <v>345</v>
      </c>
      <c r="I98">
        <v>86</v>
      </c>
      <c r="J98">
        <f t="shared" si="2"/>
        <v>0.34883720930232559</v>
      </c>
      <c r="K98">
        <f t="shared" si="3"/>
        <v>4.0116279069767442</v>
      </c>
    </row>
    <row r="99" spans="1:11" x14ac:dyDescent="0.45">
      <c r="A99" t="s">
        <v>378</v>
      </c>
      <c r="B99" t="s">
        <v>357</v>
      </c>
      <c r="C99" t="s">
        <v>357</v>
      </c>
      <c r="D99">
        <v>2002</v>
      </c>
      <c r="E99" t="s">
        <v>371</v>
      </c>
      <c r="F99" t="s">
        <v>222</v>
      </c>
      <c r="G99">
        <v>55</v>
      </c>
      <c r="H99">
        <v>355</v>
      </c>
      <c r="I99">
        <v>52</v>
      </c>
      <c r="J99">
        <f t="shared" si="2"/>
        <v>1.0576923076923077</v>
      </c>
      <c r="K99">
        <f t="shared" si="3"/>
        <v>6.8269230769230766</v>
      </c>
    </row>
    <row r="104" spans="1:11" x14ac:dyDescent="0.45">
      <c r="E104" t="s">
        <v>384</v>
      </c>
      <c r="F104">
        <f>SUM(COST_PER_STOREY)</f>
        <v>155.35131365367491</v>
      </c>
      <c r="G104">
        <f>SUM(COST_PER_METERS)</f>
        <v>690.78845821491609</v>
      </c>
    </row>
    <row r="105" spans="1:11" x14ac:dyDescent="0.45">
      <c r="E105" t="s">
        <v>385</v>
      </c>
      <c r="F105">
        <f>AVERAGE(COST_PER_STOREY)</f>
        <v>1.5852174862619888</v>
      </c>
      <c r="G105">
        <f>AVERAGE(COST_PER_METERS)</f>
        <v>7.0488618185195522</v>
      </c>
    </row>
    <row r="106" spans="1:11" x14ac:dyDescent="0.45">
      <c r="E106" t="s">
        <v>386</v>
      </c>
      <c r="F106">
        <f>MAX(COST_PER_STOREY)</f>
        <v>5.4545454545454541</v>
      </c>
      <c r="G106">
        <f>MAX(COST_PER_METERS)</f>
        <v>25.25</v>
      </c>
    </row>
    <row r="107" spans="1:11" x14ac:dyDescent="0.45">
      <c r="E107" t="s">
        <v>387</v>
      </c>
      <c r="F107">
        <f>MIN(COST_PER_STOREY)</f>
        <v>0.30303030303030304</v>
      </c>
      <c r="G107">
        <f>MIN(COST_PER_METERS)</f>
        <v>2.5268817204301075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15A3-3806-4C2D-8996-0F38614B6537}">
  <dimension ref="C4:E23"/>
  <sheetViews>
    <sheetView topLeftCell="A4" workbookViewId="0">
      <selection activeCell="I11" sqref="I11"/>
    </sheetView>
  </sheetViews>
  <sheetFormatPr defaultRowHeight="14.25" x14ac:dyDescent="0.45"/>
  <cols>
    <col min="3" max="3" width="27.6640625" bestFit="1" customWidth="1"/>
    <col min="4" max="4" width="18" bestFit="1" customWidth="1"/>
    <col min="5" max="5" width="11.73046875" bestFit="1" customWidth="1"/>
  </cols>
  <sheetData>
    <row r="4" spans="3:5" x14ac:dyDescent="0.45">
      <c r="C4" t="s">
        <v>388</v>
      </c>
    </row>
    <row r="5" spans="3:5" x14ac:dyDescent="0.45">
      <c r="C5" t="s">
        <v>389</v>
      </c>
      <c r="D5" t="s">
        <v>390</v>
      </c>
      <c r="E5" t="s">
        <v>391</v>
      </c>
    </row>
    <row r="6" spans="3:5" x14ac:dyDescent="0.45">
      <c r="C6" t="s">
        <v>392</v>
      </c>
      <c r="D6" t="s">
        <v>393</v>
      </c>
      <c r="E6">
        <v>0.2</v>
      </c>
    </row>
    <row r="7" spans="3:5" x14ac:dyDescent="0.45">
      <c r="C7" t="s">
        <v>394</v>
      </c>
      <c r="D7" t="s">
        <v>395</v>
      </c>
      <c r="E7">
        <v>107</v>
      </c>
    </row>
    <row r="8" spans="3:5" x14ac:dyDescent="0.45">
      <c r="C8" t="s">
        <v>396</v>
      </c>
      <c r="D8" t="s">
        <v>397</v>
      </c>
      <c r="E8">
        <v>273</v>
      </c>
    </row>
    <row r="9" spans="3:5" x14ac:dyDescent="0.45">
      <c r="C9" t="s">
        <v>398</v>
      </c>
      <c r="D9" t="s">
        <v>399</v>
      </c>
      <c r="E9">
        <v>214</v>
      </c>
    </row>
    <row r="10" spans="3:5" x14ac:dyDescent="0.45">
      <c r="C10" t="s">
        <v>400</v>
      </c>
      <c r="D10" t="s">
        <v>401</v>
      </c>
      <c r="E10">
        <v>150</v>
      </c>
    </row>
    <row r="11" spans="3:5" x14ac:dyDescent="0.45">
      <c r="C11" t="s">
        <v>402</v>
      </c>
      <c r="D11" t="s">
        <v>403</v>
      </c>
      <c r="E11">
        <v>146</v>
      </c>
    </row>
    <row r="12" spans="3:5" x14ac:dyDescent="0.45">
      <c r="C12" t="s">
        <v>404</v>
      </c>
      <c r="D12" t="s">
        <v>405</v>
      </c>
      <c r="E12">
        <v>30</v>
      </c>
    </row>
    <row r="13" spans="3:5" x14ac:dyDescent="0.45">
      <c r="C13" t="s">
        <v>406</v>
      </c>
      <c r="D13" t="s">
        <v>407</v>
      </c>
      <c r="E13">
        <v>153</v>
      </c>
    </row>
    <row r="14" spans="3:5" x14ac:dyDescent="0.45">
      <c r="C14" t="s">
        <v>408</v>
      </c>
      <c r="D14" t="s">
        <v>409</v>
      </c>
      <c r="E14">
        <v>9</v>
      </c>
    </row>
    <row r="15" spans="3:5" x14ac:dyDescent="0.45">
      <c r="C15" t="s">
        <v>410</v>
      </c>
      <c r="D15" t="s">
        <v>411</v>
      </c>
      <c r="E15">
        <v>8</v>
      </c>
    </row>
    <row r="16" spans="3:5" x14ac:dyDescent="0.45">
      <c r="C16" t="s">
        <v>412</v>
      </c>
      <c r="D16" t="s">
        <v>413</v>
      </c>
      <c r="E16">
        <v>32</v>
      </c>
    </row>
    <row r="17" spans="3:5" x14ac:dyDescent="0.45">
      <c r="C17" t="s">
        <v>414</v>
      </c>
      <c r="D17" t="s">
        <v>415</v>
      </c>
      <c r="E17">
        <v>245</v>
      </c>
    </row>
    <row r="18" spans="3:5" x14ac:dyDescent="0.45">
      <c r="C18" t="s">
        <v>416</v>
      </c>
      <c r="D18" t="s">
        <v>417</v>
      </c>
      <c r="E18">
        <v>0.25</v>
      </c>
    </row>
    <row r="20" spans="3:5" x14ac:dyDescent="0.45">
      <c r="D20" t="s">
        <v>418</v>
      </c>
      <c r="E20">
        <f>SUM(E6:E18)</f>
        <v>1367.45</v>
      </c>
    </row>
    <row r="21" spans="3:5" x14ac:dyDescent="0.45">
      <c r="D21" t="s">
        <v>419</v>
      </c>
      <c r="E21">
        <f>AVERAGE(E6:E18)</f>
        <v>105.18846153846154</v>
      </c>
    </row>
    <row r="22" spans="3:5" x14ac:dyDescent="0.45">
      <c r="D22" t="s">
        <v>420</v>
      </c>
      <c r="E22">
        <f>MAX(E6:E18)</f>
        <v>273</v>
      </c>
    </row>
    <row r="23" spans="3:5" x14ac:dyDescent="0.45">
      <c r="D23" t="s">
        <v>421</v>
      </c>
      <c r="E23">
        <f>MIN(E6:E19)</f>
        <v>0.2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0B39-460B-4502-89AF-DD10F9D587A3}">
  <dimension ref="B2:G16"/>
  <sheetViews>
    <sheetView tabSelected="1" workbookViewId="0">
      <selection activeCell="F17" sqref="F17"/>
    </sheetView>
  </sheetViews>
  <sheetFormatPr defaultRowHeight="14.25" x14ac:dyDescent="0.45"/>
  <cols>
    <col min="2" max="2" width="8.73046875" customWidth="1"/>
    <col min="3" max="3" width="20.3984375" bestFit="1" customWidth="1"/>
    <col min="4" max="4" width="6.265625" customWidth="1"/>
    <col min="5" max="5" width="11.06640625" bestFit="1" customWidth="1"/>
    <col min="6" max="6" width="13.46484375" bestFit="1" customWidth="1"/>
  </cols>
  <sheetData>
    <row r="2" spans="2:7" x14ac:dyDescent="0.45">
      <c r="B2" s="1" t="s">
        <v>422</v>
      </c>
      <c r="C2" s="1"/>
      <c r="D2" s="1"/>
      <c r="E2" s="1"/>
      <c r="F2" s="1"/>
      <c r="G2" s="1"/>
    </row>
    <row r="3" spans="2:7" x14ac:dyDescent="0.45">
      <c r="B3" t="s">
        <v>174</v>
      </c>
      <c r="C3" t="s">
        <v>176</v>
      </c>
      <c r="D3" t="s">
        <v>186</v>
      </c>
      <c r="E3" t="s">
        <v>187</v>
      </c>
      <c r="F3" t="s">
        <v>188</v>
      </c>
    </row>
    <row r="4" spans="2:7" x14ac:dyDescent="0.45">
      <c r="B4">
        <v>1</v>
      </c>
      <c r="C4" t="s">
        <v>177</v>
      </c>
      <c r="D4">
        <v>51</v>
      </c>
      <c r="E4">
        <v>56</v>
      </c>
      <c r="F4" s="7">
        <f>E4/D4</f>
        <v>1.0980392156862746</v>
      </c>
    </row>
    <row r="5" spans="2:7" x14ac:dyDescent="0.45">
      <c r="B5">
        <v>2</v>
      </c>
      <c r="C5" t="s">
        <v>178</v>
      </c>
      <c r="D5">
        <v>76</v>
      </c>
      <c r="E5">
        <v>52</v>
      </c>
      <c r="F5" s="7">
        <f t="shared" ref="F5:F13" si="0">E5/D5</f>
        <v>0.68421052631578949</v>
      </c>
    </row>
    <row r="6" spans="2:7" x14ac:dyDescent="0.45">
      <c r="B6">
        <v>3</v>
      </c>
      <c r="C6" t="s">
        <v>179</v>
      </c>
      <c r="D6">
        <v>67</v>
      </c>
      <c r="E6">
        <v>49</v>
      </c>
      <c r="F6" s="7">
        <f t="shared" si="0"/>
        <v>0.73134328358208955</v>
      </c>
    </row>
    <row r="7" spans="2:7" x14ac:dyDescent="0.45">
      <c r="B7">
        <v>4</v>
      </c>
      <c r="C7" t="s">
        <v>180</v>
      </c>
      <c r="D7">
        <v>80</v>
      </c>
      <c r="E7">
        <v>33</v>
      </c>
      <c r="F7" s="7">
        <f t="shared" si="0"/>
        <v>0.41249999999999998</v>
      </c>
    </row>
    <row r="8" spans="2:7" x14ac:dyDescent="0.45">
      <c r="B8">
        <v>5</v>
      </c>
      <c r="C8" t="s">
        <v>181</v>
      </c>
      <c r="D8">
        <v>56</v>
      </c>
      <c r="E8">
        <v>32</v>
      </c>
      <c r="F8" s="7">
        <f t="shared" si="0"/>
        <v>0.5714285714285714</v>
      </c>
    </row>
    <row r="9" spans="2:7" x14ac:dyDescent="0.45">
      <c r="B9">
        <v>6</v>
      </c>
      <c r="C9" t="s">
        <v>182</v>
      </c>
      <c r="D9">
        <v>73</v>
      </c>
      <c r="E9">
        <v>26.5</v>
      </c>
      <c r="F9" s="7">
        <f t="shared" si="0"/>
        <v>0.36301369863013699</v>
      </c>
    </row>
    <row r="10" spans="2:7" x14ac:dyDescent="0.45">
      <c r="B10">
        <v>7</v>
      </c>
      <c r="C10" t="s">
        <v>183</v>
      </c>
      <c r="D10">
        <v>58</v>
      </c>
      <c r="E10">
        <v>26</v>
      </c>
      <c r="F10" s="7">
        <f t="shared" si="0"/>
        <v>0.44827586206896552</v>
      </c>
    </row>
    <row r="11" spans="2:7" x14ac:dyDescent="0.45">
      <c r="B11">
        <v>8</v>
      </c>
      <c r="C11" t="s">
        <v>184</v>
      </c>
      <c r="D11">
        <v>71</v>
      </c>
      <c r="E11">
        <v>24</v>
      </c>
      <c r="F11" s="7">
        <f t="shared" si="0"/>
        <v>0.3380281690140845</v>
      </c>
    </row>
    <row r="12" spans="2:7" x14ac:dyDescent="0.45">
      <c r="B12">
        <v>9</v>
      </c>
      <c r="C12" t="s">
        <v>175</v>
      </c>
      <c r="D12">
        <v>78</v>
      </c>
      <c r="E12">
        <v>23</v>
      </c>
      <c r="F12" s="7">
        <f t="shared" si="0"/>
        <v>0.29487179487179488</v>
      </c>
    </row>
    <row r="13" spans="2:7" x14ac:dyDescent="0.45">
      <c r="B13">
        <v>10</v>
      </c>
      <c r="C13" t="s">
        <v>185</v>
      </c>
      <c r="D13">
        <v>49</v>
      </c>
      <c r="E13">
        <v>22</v>
      </c>
      <c r="F13" s="7">
        <f t="shared" si="0"/>
        <v>0.44897959183673469</v>
      </c>
    </row>
    <row r="15" spans="2:7" x14ac:dyDescent="0.45">
      <c r="E15" t="s">
        <v>3</v>
      </c>
      <c r="F15" s="7">
        <f>SUM(F4:F13)</f>
        <v>5.3906907134344415</v>
      </c>
    </row>
    <row r="16" spans="2:7" x14ac:dyDescent="0.45">
      <c r="E16" t="s">
        <v>189</v>
      </c>
      <c r="F16" s="7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3C1F-2F57-4429-9EFF-5C92C9B9BD15}">
  <dimension ref="C3:F26"/>
  <sheetViews>
    <sheetView topLeftCell="A6" workbookViewId="0">
      <selection activeCell="F26" sqref="F26"/>
    </sheetView>
  </sheetViews>
  <sheetFormatPr defaultRowHeight="14.25" x14ac:dyDescent="0.45"/>
  <cols>
    <col min="3" max="3" width="34.19921875" bestFit="1" customWidth="1"/>
    <col min="4" max="4" width="11.1328125" bestFit="1" customWidth="1"/>
    <col min="5" max="5" width="13.1328125" bestFit="1" customWidth="1"/>
    <col min="6" max="6" width="12.59765625" bestFit="1" customWidth="1"/>
  </cols>
  <sheetData>
    <row r="3" spans="3:6" x14ac:dyDescent="0.45">
      <c r="C3" t="s">
        <v>423</v>
      </c>
      <c r="D3" t="s">
        <v>424</v>
      </c>
      <c r="E3" t="s">
        <v>425</v>
      </c>
      <c r="F3" t="s">
        <v>67</v>
      </c>
    </row>
    <row r="4" spans="3:6" x14ac:dyDescent="0.45">
      <c r="C4" t="s">
        <v>426</v>
      </c>
      <c r="D4" s="17">
        <v>258000000</v>
      </c>
      <c r="E4" s="17">
        <v>887436184</v>
      </c>
      <c r="F4" s="17">
        <f>E4-D4</f>
        <v>629436184</v>
      </c>
    </row>
    <row r="5" spans="3:6" x14ac:dyDescent="0.45">
      <c r="C5" t="s">
        <v>427</v>
      </c>
      <c r="D5" s="17">
        <v>207000000</v>
      </c>
      <c r="E5" s="17">
        <v>553080025</v>
      </c>
      <c r="F5" s="17">
        <f t="shared" ref="F5:F23" si="0">E5-D5</f>
        <v>346080025</v>
      </c>
    </row>
    <row r="6" spans="3:6" x14ac:dyDescent="0.45">
      <c r="C6" t="s">
        <v>428</v>
      </c>
      <c r="D6" s="17">
        <v>204000000</v>
      </c>
      <c r="E6" s="17">
        <v>391081192</v>
      </c>
      <c r="F6" s="17">
        <f t="shared" si="0"/>
        <v>187081192</v>
      </c>
    </row>
    <row r="7" spans="3:6" x14ac:dyDescent="0.45">
      <c r="C7" t="s">
        <v>429</v>
      </c>
      <c r="D7" s="17">
        <v>200000000</v>
      </c>
      <c r="E7" s="17">
        <v>784024485</v>
      </c>
      <c r="F7" s="17">
        <f t="shared" si="0"/>
        <v>584024485</v>
      </c>
    </row>
    <row r="8" spans="3:6" x14ac:dyDescent="0.45">
      <c r="C8" t="s">
        <v>430</v>
      </c>
      <c r="D8" s="17">
        <v>200000000</v>
      </c>
      <c r="E8" s="17">
        <v>1835400000</v>
      </c>
      <c r="F8" s="17">
        <f t="shared" si="0"/>
        <v>1635400000</v>
      </c>
    </row>
    <row r="9" spans="3:6" x14ac:dyDescent="0.45">
      <c r="C9" t="s">
        <v>431</v>
      </c>
      <c r="D9" s="17">
        <v>180000000</v>
      </c>
      <c r="E9" s="17">
        <v>748806957</v>
      </c>
      <c r="F9" s="17">
        <f t="shared" si="0"/>
        <v>568806957</v>
      </c>
    </row>
    <row r="10" spans="3:6" x14ac:dyDescent="0.45">
      <c r="C10" t="s">
        <v>432</v>
      </c>
      <c r="D10" s="17">
        <v>175000000</v>
      </c>
      <c r="E10" s="17">
        <v>217700000</v>
      </c>
      <c r="F10" s="17">
        <f t="shared" si="0"/>
        <v>42700000</v>
      </c>
    </row>
    <row r="11" spans="3:6" x14ac:dyDescent="0.45">
      <c r="C11" t="s">
        <v>433</v>
      </c>
      <c r="D11" s="17">
        <v>175000000</v>
      </c>
      <c r="E11" s="17">
        <v>120698890</v>
      </c>
      <c r="F11" s="17">
        <f t="shared" si="0"/>
        <v>-54301110</v>
      </c>
    </row>
    <row r="12" spans="3:6" x14ac:dyDescent="0.45">
      <c r="C12" t="s">
        <v>434</v>
      </c>
      <c r="D12" s="17">
        <v>175000000</v>
      </c>
      <c r="E12" s="17">
        <v>264246220</v>
      </c>
      <c r="F12" s="17">
        <f t="shared" si="0"/>
        <v>89246220</v>
      </c>
    </row>
    <row r="13" spans="3:6" x14ac:dyDescent="0.45">
      <c r="C13" t="s">
        <v>435</v>
      </c>
      <c r="D13" s="17">
        <v>170000000</v>
      </c>
      <c r="E13" s="17">
        <v>433058296</v>
      </c>
      <c r="F13" s="17">
        <f t="shared" si="0"/>
        <v>263058296</v>
      </c>
    </row>
    <row r="14" spans="3:6" x14ac:dyDescent="0.45">
      <c r="C14" t="s">
        <v>436</v>
      </c>
      <c r="D14" s="17">
        <v>170000000</v>
      </c>
      <c r="E14" s="17">
        <v>296596043</v>
      </c>
      <c r="F14" s="17">
        <f t="shared" si="0"/>
        <v>126596043</v>
      </c>
    </row>
    <row r="15" spans="3:6" x14ac:dyDescent="0.45">
      <c r="C15" t="s">
        <v>437</v>
      </c>
      <c r="D15" s="17">
        <v>170000000</v>
      </c>
      <c r="E15" s="17">
        <v>300150546</v>
      </c>
      <c r="F15" s="17">
        <f t="shared" si="0"/>
        <v>130150546</v>
      </c>
    </row>
    <row r="16" spans="3:6" x14ac:dyDescent="0.45">
      <c r="C16" t="s">
        <v>438</v>
      </c>
      <c r="D16" s="17">
        <v>160000000</v>
      </c>
      <c r="E16" s="17">
        <v>733012359</v>
      </c>
      <c r="F16" s="17">
        <f t="shared" si="0"/>
        <v>573012359</v>
      </c>
    </row>
    <row r="17" spans="3:6" x14ac:dyDescent="0.45">
      <c r="C17" t="s">
        <v>439</v>
      </c>
      <c r="D17" s="17">
        <v>160000000</v>
      </c>
      <c r="E17" s="17">
        <v>181674817</v>
      </c>
      <c r="F17" s="17">
        <f t="shared" si="0"/>
        <v>21674817</v>
      </c>
    </row>
    <row r="18" spans="3:6" x14ac:dyDescent="0.45">
      <c r="C18" t="s">
        <v>440</v>
      </c>
      <c r="D18" s="17">
        <v>155000000</v>
      </c>
      <c r="E18" s="17">
        <v>167297191</v>
      </c>
      <c r="F18" s="17">
        <f t="shared" si="0"/>
        <v>12297191</v>
      </c>
    </row>
    <row r="19" spans="3:6" x14ac:dyDescent="0.45">
      <c r="C19" t="s">
        <v>441</v>
      </c>
      <c r="D19" s="17">
        <v>151500000</v>
      </c>
      <c r="E19" s="17">
        <v>450500000</v>
      </c>
      <c r="F19" s="17">
        <f t="shared" si="0"/>
        <v>299000000</v>
      </c>
    </row>
    <row r="20" spans="3:6" x14ac:dyDescent="0.45">
      <c r="C20" t="s">
        <v>442</v>
      </c>
      <c r="D20" s="17">
        <v>150000000</v>
      </c>
      <c r="E20" s="17">
        <v>892213036</v>
      </c>
      <c r="F20" s="17">
        <f t="shared" si="0"/>
        <v>742213036</v>
      </c>
    </row>
    <row r="21" spans="3:6" x14ac:dyDescent="0.45">
      <c r="C21" t="s">
        <v>443</v>
      </c>
      <c r="D21" s="17">
        <v>150000000</v>
      </c>
      <c r="E21" s="17">
        <v>822828538</v>
      </c>
      <c r="F21" s="17">
        <f t="shared" si="0"/>
        <v>672828538</v>
      </c>
    </row>
    <row r="22" spans="3:6" x14ac:dyDescent="0.45">
      <c r="C22" t="s">
        <v>444</v>
      </c>
      <c r="D22" s="17">
        <v>150000000</v>
      </c>
      <c r="E22" s="17">
        <v>397501348</v>
      </c>
      <c r="F22" s="17">
        <f t="shared" si="0"/>
        <v>247501348</v>
      </c>
    </row>
    <row r="23" spans="3:6" x14ac:dyDescent="0.45">
      <c r="C23" t="s">
        <v>445</v>
      </c>
      <c r="D23" s="17">
        <v>150000000</v>
      </c>
      <c r="E23" s="17">
        <v>497298577</v>
      </c>
      <c r="F23" s="17">
        <f t="shared" si="0"/>
        <v>347298577</v>
      </c>
    </row>
    <row r="25" spans="3:6" x14ac:dyDescent="0.45">
      <c r="E25" t="s">
        <v>386</v>
      </c>
      <c r="F25" s="17">
        <f>MAX(F4:F23)</f>
        <v>1635400000</v>
      </c>
    </row>
    <row r="26" spans="3:6" x14ac:dyDescent="0.45">
      <c r="E26" t="s">
        <v>387</v>
      </c>
      <c r="F26" s="17">
        <f>MIN(F4:F23)</f>
        <v>-54301110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A498-7308-4788-BED6-B33AB71B377A}">
  <dimension ref="B2:J111"/>
  <sheetViews>
    <sheetView topLeftCell="A91" workbookViewId="0">
      <selection activeCell="I112" sqref="I112"/>
    </sheetView>
  </sheetViews>
  <sheetFormatPr defaultRowHeight="14.25" x14ac:dyDescent="0.45"/>
  <cols>
    <col min="2" max="2" width="30.53125" bestFit="1" customWidth="1"/>
    <col min="3" max="3" width="12" bestFit="1" customWidth="1"/>
    <col min="4" max="4" width="13.53125" bestFit="1" customWidth="1"/>
    <col min="6" max="6" width="8.53125" customWidth="1"/>
    <col min="7" max="7" width="11.06640625" bestFit="1" customWidth="1"/>
    <col min="9" max="9" width="9.33203125" customWidth="1"/>
    <col min="10" max="10" width="8.73046875" customWidth="1"/>
  </cols>
  <sheetData>
    <row r="2" spans="2:10" x14ac:dyDescent="0.4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379</v>
      </c>
      <c r="I2" t="s">
        <v>380</v>
      </c>
      <c r="J2" t="s">
        <v>446</v>
      </c>
    </row>
    <row r="3" spans="2:10" x14ac:dyDescent="0.45">
      <c r="B3" t="s">
        <v>212</v>
      </c>
      <c r="C3" t="s">
        <v>213</v>
      </c>
      <c r="D3" t="s">
        <v>214</v>
      </c>
      <c r="E3">
        <v>1913</v>
      </c>
      <c r="F3" t="s">
        <v>215</v>
      </c>
      <c r="G3" t="s">
        <v>216</v>
      </c>
      <c r="H3">
        <v>57</v>
      </c>
      <c r="I3">
        <v>241</v>
      </c>
      <c r="J3">
        <v>14</v>
      </c>
    </row>
    <row r="4" spans="2:10" x14ac:dyDescent="0.45">
      <c r="B4" t="s">
        <v>217</v>
      </c>
      <c r="C4" t="s">
        <v>213</v>
      </c>
      <c r="D4" t="s">
        <v>214</v>
      </c>
      <c r="E4">
        <v>1933</v>
      </c>
      <c r="F4" t="s">
        <v>218</v>
      </c>
      <c r="G4" t="s">
        <v>216</v>
      </c>
      <c r="H4">
        <v>70</v>
      </c>
      <c r="I4">
        <v>259</v>
      </c>
      <c r="J4">
        <v>36</v>
      </c>
    </row>
    <row r="5" spans="2:10" x14ac:dyDescent="0.45">
      <c r="B5" t="s">
        <v>219</v>
      </c>
      <c r="C5" t="s">
        <v>213</v>
      </c>
      <c r="D5" t="s">
        <v>214</v>
      </c>
      <c r="E5">
        <v>1930</v>
      </c>
      <c r="F5" t="s">
        <v>218</v>
      </c>
      <c r="G5" t="s">
        <v>216</v>
      </c>
      <c r="H5">
        <v>72</v>
      </c>
      <c r="I5">
        <v>283</v>
      </c>
      <c r="J5">
        <v>20</v>
      </c>
    </row>
    <row r="6" spans="2:10" x14ac:dyDescent="0.45">
      <c r="B6" t="s">
        <v>220</v>
      </c>
      <c r="C6" t="s">
        <v>213</v>
      </c>
      <c r="D6" t="s">
        <v>214</v>
      </c>
      <c r="E6">
        <v>1932</v>
      </c>
      <c r="F6" t="s">
        <v>218</v>
      </c>
      <c r="G6" t="s">
        <v>216</v>
      </c>
      <c r="H6">
        <v>67</v>
      </c>
      <c r="I6">
        <v>290</v>
      </c>
      <c r="J6">
        <v>92</v>
      </c>
    </row>
    <row r="7" spans="2:10" x14ac:dyDescent="0.45">
      <c r="B7" t="s">
        <v>221</v>
      </c>
      <c r="C7" t="s">
        <v>213</v>
      </c>
      <c r="D7" t="s">
        <v>214</v>
      </c>
      <c r="E7">
        <v>1930</v>
      </c>
      <c r="F7" t="s">
        <v>218</v>
      </c>
      <c r="G7" t="s">
        <v>222</v>
      </c>
      <c r="H7">
        <v>77</v>
      </c>
      <c r="I7">
        <v>319</v>
      </c>
      <c r="J7">
        <v>96</v>
      </c>
    </row>
    <row r="8" spans="2:10" x14ac:dyDescent="0.45">
      <c r="B8" t="s">
        <v>223</v>
      </c>
      <c r="C8" t="s">
        <v>213</v>
      </c>
      <c r="D8" t="s">
        <v>214</v>
      </c>
      <c r="E8">
        <v>1931</v>
      </c>
      <c r="F8" t="s">
        <v>218</v>
      </c>
      <c r="G8" t="s">
        <v>222</v>
      </c>
      <c r="H8">
        <v>102</v>
      </c>
      <c r="I8">
        <v>381</v>
      </c>
      <c r="J8">
        <v>41</v>
      </c>
    </row>
    <row r="9" spans="2:10" x14ac:dyDescent="0.45">
      <c r="B9" t="s">
        <v>224</v>
      </c>
      <c r="C9" t="s">
        <v>225</v>
      </c>
      <c r="D9" t="s">
        <v>226</v>
      </c>
      <c r="E9">
        <v>1955</v>
      </c>
      <c r="F9" t="s">
        <v>227</v>
      </c>
      <c r="G9" t="s">
        <v>216</v>
      </c>
      <c r="H9">
        <v>42</v>
      </c>
      <c r="I9">
        <v>231</v>
      </c>
      <c r="J9">
        <v>34</v>
      </c>
    </row>
    <row r="10" spans="2:10" x14ac:dyDescent="0.45">
      <c r="B10" t="s">
        <v>228</v>
      </c>
      <c r="C10" t="s">
        <v>229</v>
      </c>
      <c r="D10" t="s">
        <v>230</v>
      </c>
      <c r="E10">
        <v>1953</v>
      </c>
      <c r="F10" t="s">
        <v>227</v>
      </c>
      <c r="G10" t="s">
        <v>216</v>
      </c>
      <c r="H10">
        <v>26</v>
      </c>
      <c r="I10">
        <v>239</v>
      </c>
      <c r="J10">
        <v>43</v>
      </c>
    </row>
    <row r="11" spans="2:10" x14ac:dyDescent="0.45">
      <c r="B11" t="s">
        <v>231</v>
      </c>
      <c r="C11" t="s">
        <v>232</v>
      </c>
      <c r="D11" t="s">
        <v>214</v>
      </c>
      <c r="E11">
        <v>1969</v>
      </c>
      <c r="F11" t="s">
        <v>233</v>
      </c>
      <c r="G11" t="s">
        <v>216</v>
      </c>
      <c r="H11">
        <v>52</v>
      </c>
      <c r="I11">
        <v>237</v>
      </c>
      <c r="J11">
        <v>69</v>
      </c>
    </row>
    <row r="12" spans="2:10" x14ac:dyDescent="0.45">
      <c r="B12" t="s">
        <v>234</v>
      </c>
      <c r="C12" t="s">
        <v>213</v>
      </c>
      <c r="D12" t="s">
        <v>214</v>
      </c>
      <c r="E12">
        <v>1963</v>
      </c>
      <c r="F12" t="s">
        <v>233</v>
      </c>
      <c r="G12" t="s">
        <v>216</v>
      </c>
      <c r="H12">
        <v>59</v>
      </c>
      <c r="I12">
        <v>246</v>
      </c>
      <c r="J12">
        <v>43</v>
      </c>
    </row>
    <row r="13" spans="2:10" x14ac:dyDescent="0.45">
      <c r="B13" t="s">
        <v>235</v>
      </c>
      <c r="C13" t="s">
        <v>213</v>
      </c>
      <c r="D13" t="s">
        <v>214</v>
      </c>
      <c r="E13">
        <v>1961</v>
      </c>
      <c r="F13" t="s">
        <v>233</v>
      </c>
      <c r="G13" t="s">
        <v>216</v>
      </c>
      <c r="H13">
        <v>60</v>
      </c>
      <c r="I13">
        <v>248</v>
      </c>
      <c r="J13">
        <v>12</v>
      </c>
    </row>
    <row r="14" spans="2:10" x14ac:dyDescent="0.45">
      <c r="B14" t="s">
        <v>236</v>
      </c>
      <c r="C14" t="s">
        <v>237</v>
      </c>
      <c r="D14" t="s">
        <v>214</v>
      </c>
      <c r="E14">
        <v>1969</v>
      </c>
      <c r="F14" t="s">
        <v>233</v>
      </c>
      <c r="G14" t="s">
        <v>216</v>
      </c>
      <c r="H14">
        <v>60</v>
      </c>
      <c r="I14">
        <v>259</v>
      </c>
      <c r="J14">
        <v>69</v>
      </c>
    </row>
    <row r="15" spans="2:10" x14ac:dyDescent="0.45">
      <c r="B15" t="s">
        <v>238</v>
      </c>
      <c r="C15" t="s">
        <v>237</v>
      </c>
      <c r="D15" t="s">
        <v>214</v>
      </c>
      <c r="E15">
        <v>1969</v>
      </c>
      <c r="F15" t="s">
        <v>233</v>
      </c>
      <c r="G15" t="s">
        <v>222</v>
      </c>
      <c r="H15">
        <v>100</v>
      </c>
      <c r="I15">
        <v>344</v>
      </c>
      <c r="J15">
        <v>60</v>
      </c>
    </row>
    <row r="16" spans="2:10" x14ac:dyDescent="0.45">
      <c r="B16" t="s">
        <v>239</v>
      </c>
      <c r="C16" t="s">
        <v>240</v>
      </c>
      <c r="D16" t="s">
        <v>214</v>
      </c>
      <c r="E16">
        <v>1973</v>
      </c>
      <c r="F16" t="s">
        <v>241</v>
      </c>
      <c r="G16" t="s">
        <v>216</v>
      </c>
      <c r="H16">
        <v>57</v>
      </c>
      <c r="I16">
        <v>236</v>
      </c>
      <c r="J16">
        <v>56</v>
      </c>
    </row>
    <row r="17" spans="2:10" x14ac:dyDescent="0.45">
      <c r="B17" t="s">
        <v>242</v>
      </c>
      <c r="C17" t="s">
        <v>243</v>
      </c>
      <c r="D17" t="s">
        <v>244</v>
      </c>
      <c r="E17">
        <v>1973</v>
      </c>
      <c r="F17" t="s">
        <v>241</v>
      </c>
      <c r="G17" t="s">
        <v>216</v>
      </c>
      <c r="H17">
        <v>57</v>
      </c>
      <c r="I17">
        <v>239</v>
      </c>
      <c r="J17">
        <v>81</v>
      </c>
    </row>
    <row r="18" spans="2:10" x14ac:dyDescent="0.45">
      <c r="B18" t="s">
        <v>245</v>
      </c>
      <c r="C18" t="s">
        <v>246</v>
      </c>
      <c r="D18" t="s">
        <v>214</v>
      </c>
      <c r="E18">
        <v>1976</v>
      </c>
      <c r="F18" t="s">
        <v>241</v>
      </c>
      <c r="G18" t="s">
        <v>216</v>
      </c>
      <c r="H18">
        <v>60</v>
      </c>
      <c r="I18">
        <v>240</v>
      </c>
      <c r="J18">
        <v>85</v>
      </c>
    </row>
    <row r="19" spans="2:10" x14ac:dyDescent="0.45">
      <c r="B19" t="s">
        <v>247</v>
      </c>
      <c r="C19" t="s">
        <v>248</v>
      </c>
      <c r="D19" t="s">
        <v>214</v>
      </c>
      <c r="E19">
        <v>1970</v>
      </c>
      <c r="F19" t="s">
        <v>241</v>
      </c>
      <c r="G19" t="s">
        <v>216</v>
      </c>
      <c r="H19">
        <v>64</v>
      </c>
      <c r="I19">
        <v>256</v>
      </c>
      <c r="J19">
        <v>38</v>
      </c>
    </row>
    <row r="20" spans="2:10" x14ac:dyDescent="0.45">
      <c r="B20" t="s">
        <v>249</v>
      </c>
      <c r="C20" t="s">
        <v>232</v>
      </c>
      <c r="D20" t="s">
        <v>214</v>
      </c>
      <c r="E20">
        <v>1972</v>
      </c>
      <c r="F20" t="s">
        <v>241</v>
      </c>
      <c r="G20" t="s">
        <v>216</v>
      </c>
      <c r="H20">
        <v>48</v>
      </c>
      <c r="I20">
        <v>260</v>
      </c>
      <c r="J20">
        <v>57</v>
      </c>
    </row>
    <row r="21" spans="2:10" x14ac:dyDescent="0.45">
      <c r="B21" t="s">
        <v>250</v>
      </c>
      <c r="C21" t="s">
        <v>237</v>
      </c>
      <c r="D21" t="s">
        <v>214</v>
      </c>
      <c r="E21">
        <v>1976</v>
      </c>
      <c r="F21" t="s">
        <v>241</v>
      </c>
      <c r="G21" t="s">
        <v>216</v>
      </c>
      <c r="H21">
        <v>74</v>
      </c>
      <c r="I21">
        <v>262</v>
      </c>
      <c r="J21">
        <v>44</v>
      </c>
    </row>
    <row r="22" spans="2:10" x14ac:dyDescent="0.45">
      <c r="B22" t="s">
        <v>251</v>
      </c>
      <c r="C22" t="s">
        <v>252</v>
      </c>
      <c r="D22" t="s">
        <v>214</v>
      </c>
      <c r="E22">
        <v>1974</v>
      </c>
      <c r="F22" t="s">
        <v>241</v>
      </c>
      <c r="G22" t="s">
        <v>216</v>
      </c>
      <c r="H22">
        <v>62</v>
      </c>
      <c r="I22">
        <v>262</v>
      </c>
      <c r="J22">
        <v>47</v>
      </c>
    </row>
    <row r="23" spans="2:10" x14ac:dyDescent="0.45">
      <c r="B23" t="s">
        <v>253</v>
      </c>
      <c r="C23" t="s">
        <v>254</v>
      </c>
      <c r="D23" t="s">
        <v>214</v>
      </c>
      <c r="E23">
        <v>1975</v>
      </c>
      <c r="F23" t="s">
        <v>241</v>
      </c>
      <c r="G23" t="s">
        <v>216</v>
      </c>
      <c r="H23">
        <v>56</v>
      </c>
      <c r="I23">
        <v>270</v>
      </c>
      <c r="J23">
        <v>14</v>
      </c>
    </row>
    <row r="24" spans="2:10" x14ac:dyDescent="0.45">
      <c r="B24" t="s">
        <v>255</v>
      </c>
      <c r="C24" t="s">
        <v>213</v>
      </c>
      <c r="D24" t="s">
        <v>214</v>
      </c>
      <c r="E24">
        <v>1977</v>
      </c>
      <c r="F24" t="s">
        <v>241</v>
      </c>
      <c r="G24" t="s">
        <v>216</v>
      </c>
      <c r="H24">
        <v>59</v>
      </c>
      <c r="I24">
        <v>279</v>
      </c>
      <c r="J24">
        <v>29</v>
      </c>
    </row>
    <row r="25" spans="2:10" x14ac:dyDescent="0.45">
      <c r="B25" t="s">
        <v>256</v>
      </c>
      <c r="C25" t="s">
        <v>243</v>
      </c>
      <c r="D25" t="s">
        <v>244</v>
      </c>
      <c r="E25">
        <v>1975</v>
      </c>
      <c r="F25" t="s">
        <v>241</v>
      </c>
      <c r="G25" t="s">
        <v>216</v>
      </c>
      <c r="H25">
        <v>72</v>
      </c>
      <c r="I25">
        <v>290</v>
      </c>
      <c r="J25">
        <v>72</v>
      </c>
    </row>
    <row r="26" spans="2:10" x14ac:dyDescent="0.45">
      <c r="B26" t="s">
        <v>257</v>
      </c>
      <c r="C26" t="s">
        <v>237</v>
      </c>
      <c r="D26" t="s">
        <v>214</v>
      </c>
      <c r="E26">
        <v>1973</v>
      </c>
      <c r="F26" t="s">
        <v>241</v>
      </c>
      <c r="G26" t="s">
        <v>222</v>
      </c>
      <c r="H26">
        <v>80</v>
      </c>
      <c r="I26">
        <v>346</v>
      </c>
      <c r="J26">
        <v>17</v>
      </c>
    </row>
    <row r="27" spans="2:10" x14ac:dyDescent="0.45">
      <c r="B27" t="s">
        <v>258</v>
      </c>
      <c r="C27" t="s">
        <v>237</v>
      </c>
      <c r="D27" t="s">
        <v>214</v>
      </c>
      <c r="E27">
        <v>1974</v>
      </c>
      <c r="F27" t="s">
        <v>241</v>
      </c>
      <c r="G27" t="s">
        <v>259</v>
      </c>
      <c r="H27">
        <v>110</v>
      </c>
      <c r="I27">
        <v>442</v>
      </c>
      <c r="J27">
        <v>58</v>
      </c>
    </row>
    <row r="28" spans="2:10" x14ac:dyDescent="0.45">
      <c r="B28" t="s">
        <v>260</v>
      </c>
      <c r="C28" t="s">
        <v>213</v>
      </c>
      <c r="D28" t="s">
        <v>214</v>
      </c>
      <c r="E28">
        <v>1986</v>
      </c>
      <c r="F28" t="s">
        <v>261</v>
      </c>
      <c r="G28" t="s">
        <v>216</v>
      </c>
      <c r="H28">
        <v>51</v>
      </c>
      <c r="I28">
        <v>229</v>
      </c>
      <c r="J28">
        <v>62</v>
      </c>
    </row>
    <row r="29" spans="2:10" x14ac:dyDescent="0.45">
      <c r="B29" t="s">
        <v>262</v>
      </c>
      <c r="C29" t="s">
        <v>237</v>
      </c>
      <c r="D29" t="s">
        <v>214</v>
      </c>
      <c r="E29">
        <v>1981</v>
      </c>
      <c r="F29" t="s">
        <v>261</v>
      </c>
      <c r="G29" t="s">
        <v>216</v>
      </c>
      <c r="H29">
        <v>57</v>
      </c>
      <c r="I29">
        <v>230</v>
      </c>
      <c r="J29">
        <v>72</v>
      </c>
    </row>
    <row r="30" spans="2:10" x14ac:dyDescent="0.45">
      <c r="B30" t="s">
        <v>263</v>
      </c>
      <c r="C30" t="s">
        <v>264</v>
      </c>
      <c r="D30" t="s">
        <v>265</v>
      </c>
      <c r="E30">
        <v>1985</v>
      </c>
      <c r="F30" t="s">
        <v>261</v>
      </c>
      <c r="G30" t="s">
        <v>216</v>
      </c>
      <c r="H30">
        <v>65</v>
      </c>
      <c r="I30">
        <v>232</v>
      </c>
      <c r="J30">
        <v>66</v>
      </c>
    </row>
    <row r="31" spans="2:10" x14ac:dyDescent="0.45">
      <c r="B31" t="s">
        <v>266</v>
      </c>
      <c r="C31" t="s">
        <v>267</v>
      </c>
      <c r="D31" t="s">
        <v>214</v>
      </c>
      <c r="E31">
        <v>1987</v>
      </c>
      <c r="F31" t="s">
        <v>261</v>
      </c>
      <c r="G31" t="s">
        <v>216</v>
      </c>
      <c r="H31">
        <v>52</v>
      </c>
      <c r="I31">
        <v>232</v>
      </c>
      <c r="J31">
        <v>83</v>
      </c>
    </row>
    <row r="32" spans="2:10" x14ac:dyDescent="0.45">
      <c r="B32" t="s">
        <v>268</v>
      </c>
      <c r="C32" t="s">
        <v>240</v>
      </c>
      <c r="D32" t="s">
        <v>214</v>
      </c>
      <c r="E32">
        <v>1988</v>
      </c>
      <c r="F32" t="s">
        <v>261</v>
      </c>
      <c r="G32" t="s">
        <v>216</v>
      </c>
      <c r="H32">
        <v>57</v>
      </c>
      <c r="I32">
        <v>235</v>
      </c>
      <c r="J32">
        <v>37</v>
      </c>
    </row>
    <row r="33" spans="2:10" x14ac:dyDescent="0.45">
      <c r="B33" t="s">
        <v>269</v>
      </c>
      <c r="C33" t="s">
        <v>270</v>
      </c>
      <c r="D33" t="s">
        <v>271</v>
      </c>
      <c r="E33">
        <v>1986</v>
      </c>
      <c r="F33" t="s">
        <v>261</v>
      </c>
      <c r="G33" t="s">
        <v>216</v>
      </c>
      <c r="H33">
        <v>52</v>
      </c>
      <c r="I33">
        <v>235</v>
      </c>
      <c r="J33">
        <v>93</v>
      </c>
    </row>
    <row r="34" spans="2:10" x14ac:dyDescent="0.45">
      <c r="B34" t="s">
        <v>272</v>
      </c>
      <c r="C34" t="s">
        <v>273</v>
      </c>
      <c r="D34" t="s">
        <v>274</v>
      </c>
      <c r="E34">
        <v>1985</v>
      </c>
      <c r="F34" t="s">
        <v>261</v>
      </c>
      <c r="G34" t="s">
        <v>216</v>
      </c>
      <c r="H34">
        <v>60</v>
      </c>
      <c r="I34">
        <v>237</v>
      </c>
      <c r="J34">
        <v>70</v>
      </c>
    </row>
    <row r="35" spans="2:10" x14ac:dyDescent="0.45">
      <c r="B35" t="s">
        <v>275</v>
      </c>
      <c r="C35" t="s">
        <v>213</v>
      </c>
      <c r="D35" t="s">
        <v>214</v>
      </c>
      <c r="E35">
        <v>1989</v>
      </c>
      <c r="F35" t="s">
        <v>261</v>
      </c>
      <c r="G35" t="s">
        <v>216</v>
      </c>
      <c r="H35">
        <v>47</v>
      </c>
      <c r="I35">
        <v>237</v>
      </c>
      <c r="J35">
        <v>93</v>
      </c>
    </row>
    <row r="36" spans="2:10" x14ac:dyDescent="0.45">
      <c r="B36" t="s">
        <v>276</v>
      </c>
      <c r="C36" t="s">
        <v>267</v>
      </c>
      <c r="D36" t="s">
        <v>214</v>
      </c>
      <c r="E36">
        <v>1984</v>
      </c>
      <c r="F36" t="s">
        <v>261</v>
      </c>
      <c r="G36" t="s">
        <v>216</v>
      </c>
      <c r="H36">
        <v>56</v>
      </c>
      <c r="I36">
        <v>238</v>
      </c>
      <c r="J36">
        <v>90</v>
      </c>
    </row>
    <row r="37" spans="2:10" x14ac:dyDescent="0.45">
      <c r="B37" t="s">
        <v>277</v>
      </c>
      <c r="C37" t="s">
        <v>254</v>
      </c>
      <c r="D37" t="s">
        <v>214</v>
      </c>
      <c r="E37">
        <v>1987</v>
      </c>
      <c r="F37" t="s">
        <v>261</v>
      </c>
      <c r="G37" t="s">
        <v>216</v>
      </c>
      <c r="H37">
        <v>60</v>
      </c>
      <c r="I37">
        <v>240</v>
      </c>
      <c r="J37">
        <v>17</v>
      </c>
    </row>
    <row r="38" spans="2:10" x14ac:dyDescent="0.45">
      <c r="B38" t="s">
        <v>278</v>
      </c>
      <c r="C38" t="s">
        <v>279</v>
      </c>
      <c r="D38" t="s">
        <v>265</v>
      </c>
      <c r="E38">
        <v>1988</v>
      </c>
      <c r="F38" t="s">
        <v>261</v>
      </c>
      <c r="G38" t="s">
        <v>216</v>
      </c>
      <c r="H38">
        <v>50</v>
      </c>
      <c r="I38">
        <v>244</v>
      </c>
      <c r="J38">
        <v>58</v>
      </c>
    </row>
    <row r="39" spans="2:10" x14ac:dyDescent="0.45">
      <c r="B39" t="s">
        <v>280</v>
      </c>
      <c r="C39" t="s">
        <v>213</v>
      </c>
      <c r="D39" t="s">
        <v>214</v>
      </c>
      <c r="E39">
        <v>1989</v>
      </c>
      <c r="F39" t="s">
        <v>261</v>
      </c>
      <c r="G39" t="s">
        <v>216</v>
      </c>
      <c r="H39">
        <v>75</v>
      </c>
      <c r="I39">
        <v>248</v>
      </c>
      <c r="J39">
        <v>39</v>
      </c>
    </row>
    <row r="40" spans="2:10" x14ac:dyDescent="0.45">
      <c r="B40" t="s">
        <v>281</v>
      </c>
      <c r="C40" t="s">
        <v>282</v>
      </c>
      <c r="D40" t="s">
        <v>283</v>
      </c>
      <c r="E40">
        <v>1985</v>
      </c>
      <c r="F40" t="s">
        <v>261</v>
      </c>
      <c r="G40" t="s">
        <v>216</v>
      </c>
      <c r="H40">
        <v>63</v>
      </c>
      <c r="I40">
        <v>248</v>
      </c>
      <c r="J40">
        <v>88</v>
      </c>
    </row>
    <row r="41" spans="2:10" x14ac:dyDescent="0.45">
      <c r="B41" t="s">
        <v>284</v>
      </c>
      <c r="C41" t="s">
        <v>285</v>
      </c>
      <c r="D41" t="s">
        <v>286</v>
      </c>
      <c r="E41">
        <v>1985</v>
      </c>
      <c r="F41" t="s">
        <v>261</v>
      </c>
      <c r="G41" t="s">
        <v>216</v>
      </c>
      <c r="H41">
        <v>60</v>
      </c>
      <c r="I41">
        <v>249</v>
      </c>
      <c r="J41">
        <v>75</v>
      </c>
    </row>
    <row r="42" spans="2:10" x14ac:dyDescent="0.45">
      <c r="B42" t="s">
        <v>287</v>
      </c>
      <c r="C42" t="s">
        <v>288</v>
      </c>
      <c r="D42" t="s">
        <v>214</v>
      </c>
      <c r="E42">
        <v>1987</v>
      </c>
      <c r="F42" t="s">
        <v>261</v>
      </c>
      <c r="G42" t="s">
        <v>216</v>
      </c>
      <c r="H42">
        <v>50</v>
      </c>
      <c r="I42">
        <v>250</v>
      </c>
      <c r="J42">
        <v>39</v>
      </c>
    </row>
    <row r="43" spans="2:10" x14ac:dyDescent="0.45">
      <c r="B43" t="s">
        <v>289</v>
      </c>
      <c r="C43" t="s">
        <v>237</v>
      </c>
      <c r="D43" t="s">
        <v>214</v>
      </c>
      <c r="E43">
        <v>1989</v>
      </c>
      <c r="F43" t="s">
        <v>261</v>
      </c>
      <c r="G43" t="s">
        <v>216</v>
      </c>
      <c r="H43">
        <v>66</v>
      </c>
      <c r="I43">
        <v>265</v>
      </c>
      <c r="J43">
        <v>40</v>
      </c>
    </row>
    <row r="44" spans="2:10" x14ac:dyDescent="0.45">
      <c r="B44" t="s">
        <v>290</v>
      </c>
      <c r="C44" t="s">
        <v>243</v>
      </c>
      <c r="D44" t="s">
        <v>244</v>
      </c>
      <c r="E44">
        <v>1989</v>
      </c>
      <c r="F44" t="s">
        <v>261</v>
      </c>
      <c r="G44" t="s">
        <v>216</v>
      </c>
      <c r="H44">
        <v>68</v>
      </c>
      <c r="I44">
        <v>275</v>
      </c>
      <c r="J44">
        <v>19</v>
      </c>
    </row>
    <row r="45" spans="2:10" x14ac:dyDescent="0.45">
      <c r="B45" t="s">
        <v>291</v>
      </c>
      <c r="C45" t="s">
        <v>267</v>
      </c>
      <c r="D45" t="s">
        <v>214</v>
      </c>
      <c r="E45">
        <v>1983</v>
      </c>
      <c r="F45" t="s">
        <v>261</v>
      </c>
      <c r="G45" t="s">
        <v>216</v>
      </c>
      <c r="H45">
        <v>64</v>
      </c>
      <c r="I45">
        <v>275</v>
      </c>
      <c r="J45">
        <v>97</v>
      </c>
    </row>
    <row r="46" spans="2:10" x14ac:dyDescent="0.45">
      <c r="B46" t="s">
        <v>292</v>
      </c>
      <c r="C46" t="s">
        <v>270</v>
      </c>
      <c r="D46" t="s">
        <v>271</v>
      </c>
      <c r="E46">
        <v>1986</v>
      </c>
      <c r="F46" t="s">
        <v>261</v>
      </c>
      <c r="G46" t="s">
        <v>216</v>
      </c>
      <c r="H46">
        <v>66</v>
      </c>
      <c r="I46">
        <v>280</v>
      </c>
      <c r="J46">
        <v>57</v>
      </c>
    </row>
    <row r="47" spans="2:10" x14ac:dyDescent="0.45">
      <c r="B47" t="s">
        <v>293</v>
      </c>
      <c r="C47" t="s">
        <v>254</v>
      </c>
      <c r="D47" t="s">
        <v>214</v>
      </c>
      <c r="E47">
        <v>1985</v>
      </c>
      <c r="F47" t="s">
        <v>261</v>
      </c>
      <c r="G47" t="s">
        <v>216</v>
      </c>
      <c r="H47">
        <v>72</v>
      </c>
      <c r="I47">
        <v>281</v>
      </c>
      <c r="J47">
        <v>75</v>
      </c>
    </row>
    <row r="48" spans="2:10" x14ac:dyDescent="0.45">
      <c r="B48" t="s">
        <v>294</v>
      </c>
      <c r="C48" t="s">
        <v>295</v>
      </c>
      <c r="D48" t="s">
        <v>214</v>
      </c>
      <c r="E48">
        <v>1984</v>
      </c>
      <c r="F48" t="s">
        <v>261</v>
      </c>
      <c r="G48" t="s">
        <v>216</v>
      </c>
      <c r="H48">
        <v>76</v>
      </c>
      <c r="I48">
        <v>287</v>
      </c>
      <c r="J48">
        <v>98</v>
      </c>
    </row>
    <row r="49" spans="2:10" x14ac:dyDescent="0.45">
      <c r="B49" t="s">
        <v>296</v>
      </c>
      <c r="C49" t="s">
        <v>297</v>
      </c>
      <c r="D49" t="s">
        <v>214</v>
      </c>
      <c r="E49">
        <v>1987</v>
      </c>
      <c r="F49" t="s">
        <v>261</v>
      </c>
      <c r="G49" t="s">
        <v>216</v>
      </c>
      <c r="H49">
        <v>61</v>
      </c>
      <c r="I49">
        <v>288</v>
      </c>
      <c r="J49">
        <v>91</v>
      </c>
    </row>
    <row r="50" spans="2:10" x14ac:dyDescent="0.45">
      <c r="B50" t="s">
        <v>298</v>
      </c>
      <c r="C50" t="s">
        <v>267</v>
      </c>
      <c r="D50" t="s">
        <v>214</v>
      </c>
      <c r="E50">
        <v>1983</v>
      </c>
      <c r="F50" t="s">
        <v>261</v>
      </c>
      <c r="G50" t="s">
        <v>216</v>
      </c>
      <c r="H50">
        <v>71</v>
      </c>
      <c r="I50">
        <v>296</v>
      </c>
      <c r="J50">
        <v>65</v>
      </c>
    </row>
    <row r="51" spans="2:10" x14ac:dyDescent="0.45">
      <c r="B51" t="s">
        <v>299</v>
      </c>
      <c r="C51" t="s">
        <v>267</v>
      </c>
      <c r="D51" t="s">
        <v>214</v>
      </c>
      <c r="E51">
        <v>1982</v>
      </c>
      <c r="F51" t="s">
        <v>261</v>
      </c>
      <c r="G51" t="s">
        <v>222</v>
      </c>
      <c r="H51">
        <v>75</v>
      </c>
      <c r="I51">
        <v>305</v>
      </c>
      <c r="J51">
        <v>25</v>
      </c>
    </row>
    <row r="52" spans="2:10" x14ac:dyDescent="0.45">
      <c r="B52" t="s">
        <v>300</v>
      </c>
      <c r="C52" t="s">
        <v>237</v>
      </c>
      <c r="D52" t="s">
        <v>214</v>
      </c>
      <c r="E52">
        <v>1989</v>
      </c>
      <c r="F52" t="s">
        <v>261</v>
      </c>
      <c r="G52" t="s">
        <v>222</v>
      </c>
      <c r="H52">
        <v>60</v>
      </c>
      <c r="I52">
        <v>307</v>
      </c>
      <c r="J52">
        <v>44</v>
      </c>
    </row>
    <row r="53" spans="2:10" x14ac:dyDescent="0.45">
      <c r="B53" t="s">
        <v>301</v>
      </c>
      <c r="C53" t="s">
        <v>302</v>
      </c>
      <c r="D53" t="s">
        <v>303</v>
      </c>
      <c r="E53">
        <v>1989</v>
      </c>
      <c r="F53" t="s">
        <v>261</v>
      </c>
      <c r="G53" t="s">
        <v>222</v>
      </c>
      <c r="H53">
        <v>70</v>
      </c>
      <c r="I53">
        <v>369</v>
      </c>
      <c r="J53">
        <v>42</v>
      </c>
    </row>
    <row r="54" spans="2:10" x14ac:dyDescent="0.45">
      <c r="B54" t="s">
        <v>304</v>
      </c>
      <c r="C54" t="s">
        <v>213</v>
      </c>
      <c r="D54" t="s">
        <v>214</v>
      </c>
      <c r="E54">
        <v>1991</v>
      </c>
      <c r="F54" t="s">
        <v>305</v>
      </c>
      <c r="G54" t="s">
        <v>216</v>
      </c>
      <c r="H54">
        <v>60</v>
      </c>
      <c r="I54">
        <v>231</v>
      </c>
      <c r="J54">
        <v>20</v>
      </c>
    </row>
    <row r="55" spans="2:10" x14ac:dyDescent="0.45">
      <c r="B55" t="s">
        <v>306</v>
      </c>
      <c r="C55" t="s">
        <v>307</v>
      </c>
      <c r="D55" t="s">
        <v>308</v>
      </c>
      <c r="E55">
        <v>1994</v>
      </c>
      <c r="F55" t="s">
        <v>305</v>
      </c>
      <c r="G55" t="s">
        <v>216</v>
      </c>
      <c r="H55">
        <v>52</v>
      </c>
      <c r="I55">
        <v>233</v>
      </c>
      <c r="J55">
        <v>59</v>
      </c>
    </row>
    <row r="56" spans="2:10" x14ac:dyDescent="0.45">
      <c r="B56" t="s">
        <v>309</v>
      </c>
      <c r="C56" t="s">
        <v>307</v>
      </c>
      <c r="D56" t="s">
        <v>308</v>
      </c>
      <c r="E56">
        <v>1997</v>
      </c>
      <c r="F56" t="s">
        <v>305</v>
      </c>
      <c r="G56" t="s">
        <v>216</v>
      </c>
      <c r="H56">
        <v>54</v>
      </c>
      <c r="I56">
        <v>234</v>
      </c>
      <c r="J56">
        <v>87</v>
      </c>
    </row>
    <row r="57" spans="2:10" x14ac:dyDescent="0.45">
      <c r="B57" t="s">
        <v>310</v>
      </c>
      <c r="C57" t="s">
        <v>288</v>
      </c>
      <c r="D57" t="s">
        <v>214</v>
      </c>
      <c r="E57">
        <v>1992</v>
      </c>
      <c r="F57" t="s">
        <v>305</v>
      </c>
      <c r="G57" t="s">
        <v>216</v>
      </c>
      <c r="H57">
        <v>50</v>
      </c>
      <c r="I57">
        <v>235</v>
      </c>
      <c r="J57">
        <v>56</v>
      </c>
    </row>
    <row r="58" spans="2:10" x14ac:dyDescent="0.45">
      <c r="B58" t="s">
        <v>311</v>
      </c>
      <c r="C58" t="s">
        <v>240</v>
      </c>
      <c r="D58" t="s">
        <v>214</v>
      </c>
      <c r="E58">
        <v>1992</v>
      </c>
      <c r="F58" t="s">
        <v>305</v>
      </c>
      <c r="G58" t="s">
        <v>216</v>
      </c>
      <c r="H58">
        <v>58</v>
      </c>
      <c r="I58">
        <v>236</v>
      </c>
      <c r="J58">
        <v>58</v>
      </c>
    </row>
    <row r="59" spans="2:10" x14ac:dyDescent="0.45">
      <c r="B59" t="s">
        <v>312</v>
      </c>
      <c r="C59" t="s">
        <v>313</v>
      </c>
      <c r="D59" t="s">
        <v>314</v>
      </c>
      <c r="E59">
        <v>1991</v>
      </c>
      <c r="F59" t="s">
        <v>305</v>
      </c>
      <c r="G59" t="s">
        <v>216</v>
      </c>
      <c r="H59">
        <v>50</v>
      </c>
      <c r="I59">
        <v>236</v>
      </c>
      <c r="J59">
        <v>36</v>
      </c>
    </row>
    <row r="60" spans="2:10" x14ac:dyDescent="0.45">
      <c r="B60" t="s">
        <v>315</v>
      </c>
      <c r="C60" t="s">
        <v>279</v>
      </c>
      <c r="D60" t="s">
        <v>265</v>
      </c>
      <c r="E60">
        <v>1994</v>
      </c>
      <c r="F60" t="s">
        <v>305</v>
      </c>
      <c r="G60" t="s">
        <v>216</v>
      </c>
      <c r="H60">
        <v>62</v>
      </c>
      <c r="I60">
        <v>238</v>
      </c>
      <c r="J60">
        <v>93</v>
      </c>
    </row>
    <row r="61" spans="2:10" x14ac:dyDescent="0.45">
      <c r="B61" t="s">
        <v>316</v>
      </c>
      <c r="C61" t="s">
        <v>297</v>
      </c>
      <c r="D61" t="s">
        <v>214</v>
      </c>
      <c r="E61">
        <v>1991</v>
      </c>
      <c r="F61" t="s">
        <v>305</v>
      </c>
      <c r="G61" t="s">
        <v>216</v>
      </c>
      <c r="H61">
        <v>54</v>
      </c>
      <c r="I61">
        <v>241</v>
      </c>
      <c r="J61">
        <v>16</v>
      </c>
    </row>
    <row r="62" spans="2:10" x14ac:dyDescent="0.45">
      <c r="B62" t="s">
        <v>317</v>
      </c>
      <c r="C62" t="s">
        <v>307</v>
      </c>
      <c r="D62" t="s">
        <v>308</v>
      </c>
      <c r="E62">
        <v>1991</v>
      </c>
      <c r="F62" t="s">
        <v>305</v>
      </c>
      <c r="G62" t="s">
        <v>216</v>
      </c>
      <c r="H62">
        <v>48</v>
      </c>
      <c r="I62">
        <v>243</v>
      </c>
      <c r="J62">
        <v>28</v>
      </c>
    </row>
    <row r="63" spans="2:10" x14ac:dyDescent="0.45">
      <c r="B63" t="s">
        <v>318</v>
      </c>
      <c r="C63" t="s">
        <v>319</v>
      </c>
      <c r="D63" t="s">
        <v>320</v>
      </c>
      <c r="E63">
        <v>1993</v>
      </c>
      <c r="F63" t="s">
        <v>305</v>
      </c>
      <c r="G63" t="s">
        <v>216</v>
      </c>
      <c r="H63">
        <v>51</v>
      </c>
      <c r="I63">
        <v>244</v>
      </c>
      <c r="J63">
        <v>92</v>
      </c>
    </row>
    <row r="64" spans="2:10" x14ac:dyDescent="0.45">
      <c r="B64" t="s">
        <v>321</v>
      </c>
      <c r="C64" t="s">
        <v>322</v>
      </c>
      <c r="D64" t="s">
        <v>323</v>
      </c>
      <c r="E64">
        <v>1995</v>
      </c>
      <c r="F64" t="s">
        <v>305</v>
      </c>
      <c r="G64" t="s">
        <v>216</v>
      </c>
      <c r="H64">
        <v>46</v>
      </c>
      <c r="I64">
        <v>250</v>
      </c>
      <c r="J64">
        <v>87</v>
      </c>
    </row>
    <row r="65" spans="2:10" x14ac:dyDescent="0.45">
      <c r="B65" t="s">
        <v>324</v>
      </c>
      <c r="C65" t="s">
        <v>325</v>
      </c>
      <c r="D65" t="s">
        <v>308</v>
      </c>
      <c r="E65">
        <v>1995</v>
      </c>
      <c r="F65" t="s">
        <v>305</v>
      </c>
      <c r="G65" t="s">
        <v>216</v>
      </c>
      <c r="H65">
        <v>55</v>
      </c>
      <c r="I65">
        <v>252</v>
      </c>
      <c r="J65">
        <v>27</v>
      </c>
    </row>
    <row r="66" spans="2:10" x14ac:dyDescent="0.45">
      <c r="B66" t="s">
        <v>326</v>
      </c>
      <c r="C66" t="s">
        <v>325</v>
      </c>
      <c r="D66" t="s">
        <v>308</v>
      </c>
      <c r="E66">
        <v>1996</v>
      </c>
      <c r="F66" t="s">
        <v>305</v>
      </c>
      <c r="G66" t="s">
        <v>216</v>
      </c>
      <c r="H66">
        <v>56</v>
      </c>
      <c r="I66">
        <v>256</v>
      </c>
      <c r="J66">
        <v>75</v>
      </c>
    </row>
    <row r="67" spans="2:10" x14ac:dyDescent="0.45">
      <c r="B67" t="s">
        <v>327</v>
      </c>
      <c r="C67" t="s">
        <v>328</v>
      </c>
      <c r="D67" t="s">
        <v>329</v>
      </c>
      <c r="E67">
        <v>1990</v>
      </c>
      <c r="F67" t="s">
        <v>305</v>
      </c>
      <c r="G67" t="s">
        <v>216</v>
      </c>
      <c r="H67">
        <v>63</v>
      </c>
      <c r="I67">
        <v>257</v>
      </c>
      <c r="J67">
        <v>41</v>
      </c>
    </row>
    <row r="68" spans="2:10" x14ac:dyDescent="0.45">
      <c r="B68" t="s">
        <v>330</v>
      </c>
      <c r="C68" t="s">
        <v>297</v>
      </c>
      <c r="D68" t="s">
        <v>214</v>
      </c>
      <c r="E68">
        <v>1990</v>
      </c>
      <c r="F68" t="s">
        <v>305</v>
      </c>
      <c r="G68" t="s">
        <v>216</v>
      </c>
      <c r="H68">
        <v>58</v>
      </c>
      <c r="I68">
        <v>258</v>
      </c>
      <c r="J68">
        <v>18</v>
      </c>
    </row>
    <row r="69" spans="2:10" x14ac:dyDescent="0.45">
      <c r="B69" t="s">
        <v>331</v>
      </c>
      <c r="C69" t="s">
        <v>243</v>
      </c>
      <c r="D69" t="s">
        <v>244</v>
      </c>
      <c r="E69">
        <v>1990</v>
      </c>
      <c r="F69" t="s">
        <v>305</v>
      </c>
      <c r="G69" t="s">
        <v>216</v>
      </c>
      <c r="H69">
        <v>51</v>
      </c>
      <c r="I69">
        <v>263</v>
      </c>
      <c r="J69">
        <v>36</v>
      </c>
    </row>
    <row r="70" spans="2:10" x14ac:dyDescent="0.45">
      <c r="B70" t="s">
        <v>332</v>
      </c>
      <c r="C70" t="s">
        <v>288</v>
      </c>
      <c r="D70" t="s">
        <v>214</v>
      </c>
      <c r="E70">
        <v>1992</v>
      </c>
      <c r="F70" t="s">
        <v>305</v>
      </c>
      <c r="G70" t="s">
        <v>216</v>
      </c>
      <c r="H70">
        <v>60</v>
      </c>
      <c r="I70">
        <v>265</v>
      </c>
      <c r="J70">
        <v>30</v>
      </c>
    </row>
    <row r="71" spans="2:10" x14ac:dyDescent="0.45">
      <c r="B71" t="s">
        <v>333</v>
      </c>
      <c r="C71" t="s">
        <v>334</v>
      </c>
      <c r="D71" t="s">
        <v>214</v>
      </c>
      <c r="E71">
        <v>1992</v>
      </c>
      <c r="F71" t="s">
        <v>305</v>
      </c>
      <c r="G71" t="s">
        <v>216</v>
      </c>
      <c r="H71">
        <v>60</v>
      </c>
      <c r="I71">
        <v>265</v>
      </c>
      <c r="J71">
        <v>11</v>
      </c>
    </row>
    <row r="72" spans="2:10" x14ac:dyDescent="0.45">
      <c r="B72" t="s">
        <v>335</v>
      </c>
      <c r="C72" t="s">
        <v>270</v>
      </c>
      <c r="D72" t="s">
        <v>271</v>
      </c>
      <c r="E72">
        <v>1995</v>
      </c>
      <c r="F72" t="s">
        <v>305</v>
      </c>
      <c r="G72" t="s">
        <v>216</v>
      </c>
      <c r="H72">
        <v>66</v>
      </c>
      <c r="I72">
        <v>280</v>
      </c>
      <c r="J72">
        <v>56</v>
      </c>
    </row>
    <row r="73" spans="2:10" x14ac:dyDescent="0.45">
      <c r="B73" t="s">
        <v>336</v>
      </c>
      <c r="C73" t="s">
        <v>270</v>
      </c>
      <c r="D73" t="s">
        <v>271</v>
      </c>
      <c r="E73">
        <v>1992</v>
      </c>
      <c r="F73" t="s">
        <v>305</v>
      </c>
      <c r="G73" t="s">
        <v>216</v>
      </c>
      <c r="H73">
        <v>66</v>
      </c>
      <c r="I73">
        <v>280</v>
      </c>
      <c r="J73">
        <v>36</v>
      </c>
    </row>
    <row r="74" spans="2:10" x14ac:dyDescent="0.45">
      <c r="B74" t="s">
        <v>337</v>
      </c>
      <c r="C74" t="s">
        <v>338</v>
      </c>
      <c r="D74" t="s">
        <v>303</v>
      </c>
      <c r="E74">
        <v>1999</v>
      </c>
      <c r="F74" t="s">
        <v>305</v>
      </c>
      <c r="G74" t="s">
        <v>216</v>
      </c>
      <c r="H74">
        <v>59</v>
      </c>
      <c r="I74">
        <v>285</v>
      </c>
      <c r="J74">
        <v>19</v>
      </c>
    </row>
    <row r="75" spans="2:10" x14ac:dyDescent="0.45">
      <c r="B75" t="s">
        <v>339</v>
      </c>
      <c r="C75" t="s">
        <v>302</v>
      </c>
      <c r="D75" t="s">
        <v>303</v>
      </c>
      <c r="E75">
        <v>1999</v>
      </c>
      <c r="F75" t="s">
        <v>305</v>
      </c>
      <c r="G75" t="s">
        <v>216</v>
      </c>
      <c r="H75">
        <v>70</v>
      </c>
      <c r="I75">
        <v>290</v>
      </c>
      <c r="J75">
        <v>84</v>
      </c>
    </row>
    <row r="76" spans="2:10" x14ac:dyDescent="0.45">
      <c r="B76" t="s">
        <v>340</v>
      </c>
      <c r="C76" t="s">
        <v>341</v>
      </c>
      <c r="D76" t="s">
        <v>214</v>
      </c>
      <c r="E76">
        <v>1991</v>
      </c>
      <c r="F76" t="s">
        <v>305</v>
      </c>
      <c r="G76" t="s">
        <v>216</v>
      </c>
      <c r="H76">
        <v>57</v>
      </c>
      <c r="I76">
        <v>290</v>
      </c>
      <c r="J76">
        <v>41</v>
      </c>
    </row>
    <row r="77" spans="2:10" x14ac:dyDescent="0.45">
      <c r="B77" t="s">
        <v>342</v>
      </c>
      <c r="C77" t="s">
        <v>237</v>
      </c>
      <c r="D77" t="s">
        <v>214</v>
      </c>
      <c r="E77">
        <v>1990</v>
      </c>
      <c r="F77" t="s">
        <v>305</v>
      </c>
      <c r="G77" t="s">
        <v>216</v>
      </c>
      <c r="H77">
        <v>65</v>
      </c>
      <c r="I77">
        <v>293</v>
      </c>
      <c r="J77">
        <v>90</v>
      </c>
    </row>
    <row r="78" spans="2:10" x14ac:dyDescent="0.45">
      <c r="B78" t="s">
        <v>343</v>
      </c>
      <c r="C78" t="s">
        <v>344</v>
      </c>
      <c r="D78" t="s">
        <v>308</v>
      </c>
      <c r="E78">
        <v>1993</v>
      </c>
      <c r="F78" t="s">
        <v>305</v>
      </c>
      <c r="G78" t="s">
        <v>216</v>
      </c>
      <c r="H78">
        <v>70</v>
      </c>
      <c r="I78">
        <v>296</v>
      </c>
      <c r="J78">
        <v>46</v>
      </c>
    </row>
    <row r="79" spans="2:10" x14ac:dyDescent="0.45">
      <c r="B79" t="s">
        <v>345</v>
      </c>
      <c r="C79" t="s">
        <v>328</v>
      </c>
      <c r="D79" t="s">
        <v>329</v>
      </c>
      <c r="E79">
        <v>1997</v>
      </c>
      <c r="F79" t="s">
        <v>305</v>
      </c>
      <c r="G79" t="s">
        <v>216</v>
      </c>
      <c r="H79">
        <v>63</v>
      </c>
      <c r="I79">
        <v>299</v>
      </c>
      <c r="J79">
        <v>15</v>
      </c>
    </row>
    <row r="80" spans="2:10" x14ac:dyDescent="0.45">
      <c r="B80" t="s">
        <v>346</v>
      </c>
      <c r="C80" t="s">
        <v>347</v>
      </c>
      <c r="D80" t="s">
        <v>348</v>
      </c>
      <c r="E80">
        <v>1995</v>
      </c>
      <c r="F80" t="s">
        <v>305</v>
      </c>
      <c r="G80" t="s">
        <v>216</v>
      </c>
      <c r="H80">
        <v>105</v>
      </c>
      <c r="I80">
        <v>300</v>
      </c>
      <c r="J80">
        <v>71</v>
      </c>
    </row>
    <row r="81" spans="2:10" x14ac:dyDescent="0.45">
      <c r="B81" t="s">
        <v>349</v>
      </c>
      <c r="C81" t="s">
        <v>237</v>
      </c>
      <c r="D81" t="s">
        <v>214</v>
      </c>
      <c r="E81">
        <v>1990</v>
      </c>
      <c r="F81" t="s">
        <v>305</v>
      </c>
      <c r="G81" t="s">
        <v>222</v>
      </c>
      <c r="H81">
        <v>64</v>
      </c>
      <c r="I81">
        <v>303</v>
      </c>
      <c r="J81">
        <v>12</v>
      </c>
    </row>
    <row r="82" spans="2:10" x14ac:dyDescent="0.45">
      <c r="B82" t="s">
        <v>350</v>
      </c>
      <c r="C82" t="s">
        <v>252</v>
      </c>
      <c r="D82" t="s">
        <v>214</v>
      </c>
      <c r="E82">
        <v>1990</v>
      </c>
      <c r="F82" t="s">
        <v>305</v>
      </c>
      <c r="G82" t="s">
        <v>222</v>
      </c>
      <c r="H82">
        <v>75</v>
      </c>
      <c r="I82">
        <v>310</v>
      </c>
      <c r="J82">
        <v>57</v>
      </c>
    </row>
    <row r="83" spans="2:10" x14ac:dyDescent="0.45">
      <c r="B83" t="s">
        <v>351</v>
      </c>
      <c r="C83" t="s">
        <v>279</v>
      </c>
      <c r="D83" t="s">
        <v>265</v>
      </c>
      <c r="E83">
        <v>1999</v>
      </c>
      <c r="F83" t="s">
        <v>305</v>
      </c>
      <c r="G83" t="s">
        <v>222</v>
      </c>
      <c r="H83">
        <v>55</v>
      </c>
      <c r="I83">
        <v>310</v>
      </c>
      <c r="J83">
        <v>83</v>
      </c>
    </row>
    <row r="84" spans="2:10" x14ac:dyDescent="0.45">
      <c r="B84" t="s">
        <v>352</v>
      </c>
      <c r="C84" t="s">
        <v>288</v>
      </c>
      <c r="D84" t="s">
        <v>214</v>
      </c>
      <c r="E84">
        <v>1993</v>
      </c>
      <c r="F84" t="s">
        <v>305</v>
      </c>
      <c r="G84" t="s">
        <v>222</v>
      </c>
      <c r="H84">
        <v>55</v>
      </c>
      <c r="I84">
        <v>312</v>
      </c>
      <c r="J84">
        <v>71</v>
      </c>
    </row>
    <row r="85" spans="2:10" x14ac:dyDescent="0.45">
      <c r="B85" t="s">
        <v>353</v>
      </c>
      <c r="C85" t="s">
        <v>354</v>
      </c>
      <c r="D85" t="s">
        <v>355</v>
      </c>
      <c r="E85">
        <v>1997</v>
      </c>
      <c r="F85" t="s">
        <v>305</v>
      </c>
      <c r="G85" t="s">
        <v>222</v>
      </c>
      <c r="H85">
        <v>90</v>
      </c>
      <c r="I85">
        <v>320</v>
      </c>
      <c r="J85">
        <v>80</v>
      </c>
    </row>
    <row r="86" spans="2:10" x14ac:dyDescent="0.45">
      <c r="B86" t="s">
        <v>356</v>
      </c>
      <c r="C86" t="s">
        <v>357</v>
      </c>
      <c r="D86" t="s">
        <v>357</v>
      </c>
      <c r="E86">
        <v>1998</v>
      </c>
      <c r="F86" t="s">
        <v>305</v>
      </c>
      <c r="G86" t="s">
        <v>222</v>
      </c>
      <c r="H86">
        <v>60</v>
      </c>
      <c r="I86">
        <v>321</v>
      </c>
      <c r="J86">
        <v>79</v>
      </c>
    </row>
    <row r="87" spans="2:10" x14ac:dyDescent="0.45">
      <c r="B87" t="s">
        <v>358</v>
      </c>
      <c r="C87" t="s">
        <v>359</v>
      </c>
      <c r="D87" t="s">
        <v>320</v>
      </c>
      <c r="E87">
        <v>1997</v>
      </c>
      <c r="F87" t="s">
        <v>305</v>
      </c>
      <c r="G87" t="s">
        <v>222</v>
      </c>
      <c r="H87">
        <v>85</v>
      </c>
      <c r="I87">
        <v>348</v>
      </c>
      <c r="J87">
        <v>55</v>
      </c>
    </row>
    <row r="88" spans="2:10" x14ac:dyDescent="0.45">
      <c r="B88" t="s">
        <v>360</v>
      </c>
      <c r="C88" t="s">
        <v>302</v>
      </c>
      <c r="D88" t="s">
        <v>303</v>
      </c>
      <c r="E88">
        <v>1998</v>
      </c>
      <c r="F88" t="s">
        <v>305</v>
      </c>
      <c r="G88" t="s">
        <v>222</v>
      </c>
      <c r="H88">
        <v>79</v>
      </c>
      <c r="I88">
        <v>350</v>
      </c>
      <c r="J88">
        <v>74</v>
      </c>
    </row>
    <row r="89" spans="2:10" x14ac:dyDescent="0.45">
      <c r="B89" t="s">
        <v>361</v>
      </c>
      <c r="C89" t="s">
        <v>302</v>
      </c>
      <c r="D89" t="s">
        <v>303</v>
      </c>
      <c r="E89">
        <v>1992</v>
      </c>
      <c r="F89" t="s">
        <v>305</v>
      </c>
      <c r="G89" t="s">
        <v>222</v>
      </c>
      <c r="H89">
        <v>78</v>
      </c>
      <c r="I89">
        <v>374</v>
      </c>
      <c r="J89">
        <v>36</v>
      </c>
    </row>
    <row r="90" spans="2:10" x14ac:dyDescent="0.45">
      <c r="B90" t="s">
        <v>362</v>
      </c>
      <c r="C90" t="s">
        <v>363</v>
      </c>
      <c r="D90" t="s">
        <v>303</v>
      </c>
      <c r="E90">
        <v>1996</v>
      </c>
      <c r="F90" t="s">
        <v>305</v>
      </c>
      <c r="G90" t="s">
        <v>222</v>
      </c>
      <c r="H90">
        <v>69</v>
      </c>
      <c r="I90">
        <v>384</v>
      </c>
      <c r="J90">
        <v>46</v>
      </c>
    </row>
    <row r="91" spans="2:10" x14ac:dyDescent="0.45">
      <c r="B91" t="s">
        <v>364</v>
      </c>
      <c r="C91" t="s">
        <v>365</v>
      </c>
      <c r="D91" t="s">
        <v>303</v>
      </c>
      <c r="E91">
        <v>1996</v>
      </c>
      <c r="F91" t="s">
        <v>305</v>
      </c>
      <c r="G91" t="s">
        <v>222</v>
      </c>
      <c r="H91">
        <v>80</v>
      </c>
      <c r="I91">
        <v>391</v>
      </c>
      <c r="J91">
        <v>25</v>
      </c>
    </row>
    <row r="92" spans="2:10" x14ac:dyDescent="0.45">
      <c r="B92" t="s">
        <v>366</v>
      </c>
      <c r="C92" t="s">
        <v>338</v>
      </c>
      <c r="D92" t="s">
        <v>303</v>
      </c>
      <c r="E92">
        <v>1999</v>
      </c>
      <c r="F92" t="s">
        <v>305</v>
      </c>
      <c r="G92" t="s">
        <v>259</v>
      </c>
      <c r="H92">
        <v>88</v>
      </c>
      <c r="I92">
        <v>421</v>
      </c>
      <c r="J92">
        <v>32</v>
      </c>
    </row>
    <row r="93" spans="2:10" x14ac:dyDescent="0.45">
      <c r="B93" t="s">
        <v>367</v>
      </c>
      <c r="C93" t="s">
        <v>279</v>
      </c>
      <c r="D93" t="s">
        <v>265</v>
      </c>
      <c r="E93">
        <v>1998</v>
      </c>
      <c r="F93" t="s">
        <v>305</v>
      </c>
      <c r="G93" t="s">
        <v>259</v>
      </c>
      <c r="H93">
        <v>88</v>
      </c>
      <c r="I93">
        <v>452</v>
      </c>
      <c r="J93">
        <v>75</v>
      </c>
    </row>
    <row r="94" spans="2:10" x14ac:dyDescent="0.45">
      <c r="B94" t="s">
        <v>368</v>
      </c>
      <c r="C94" t="s">
        <v>279</v>
      </c>
      <c r="D94" t="s">
        <v>265</v>
      </c>
      <c r="E94">
        <v>1998</v>
      </c>
      <c r="F94" t="s">
        <v>305</v>
      </c>
      <c r="G94" t="s">
        <v>259</v>
      </c>
      <c r="H94">
        <v>88</v>
      </c>
      <c r="I94">
        <v>452</v>
      </c>
      <c r="J94">
        <v>95</v>
      </c>
    </row>
    <row r="95" spans="2:10" x14ac:dyDescent="0.45">
      <c r="B95" t="s">
        <v>369</v>
      </c>
      <c r="C95" t="s">
        <v>370</v>
      </c>
      <c r="D95" t="s">
        <v>308</v>
      </c>
      <c r="E95">
        <v>2002</v>
      </c>
      <c r="F95" t="s">
        <v>371</v>
      </c>
      <c r="G95" t="s">
        <v>216</v>
      </c>
      <c r="H95">
        <v>51</v>
      </c>
      <c r="I95">
        <v>245</v>
      </c>
      <c r="J95">
        <v>66</v>
      </c>
    </row>
    <row r="96" spans="2:10" x14ac:dyDescent="0.45">
      <c r="B96" t="s">
        <v>372</v>
      </c>
      <c r="C96" t="s">
        <v>373</v>
      </c>
      <c r="D96" t="s">
        <v>374</v>
      </c>
      <c r="E96">
        <v>2002</v>
      </c>
      <c r="F96" t="s">
        <v>371</v>
      </c>
      <c r="G96" t="s">
        <v>216</v>
      </c>
      <c r="H96">
        <v>30</v>
      </c>
      <c r="I96">
        <v>274</v>
      </c>
      <c r="J96">
        <v>99</v>
      </c>
    </row>
    <row r="97" spans="2:10" x14ac:dyDescent="0.45">
      <c r="B97" t="s">
        <v>375</v>
      </c>
      <c r="C97" t="s">
        <v>338</v>
      </c>
      <c r="D97" t="s">
        <v>303</v>
      </c>
      <c r="E97">
        <v>2002</v>
      </c>
      <c r="F97" t="s">
        <v>371</v>
      </c>
      <c r="G97" t="s">
        <v>216</v>
      </c>
      <c r="H97">
        <v>66</v>
      </c>
      <c r="I97">
        <v>288</v>
      </c>
      <c r="J97">
        <v>91</v>
      </c>
    </row>
    <row r="98" spans="2:10" x14ac:dyDescent="0.45">
      <c r="B98" t="s">
        <v>376</v>
      </c>
      <c r="C98" t="s">
        <v>357</v>
      </c>
      <c r="D98" t="s">
        <v>357</v>
      </c>
      <c r="E98">
        <v>2002</v>
      </c>
      <c r="F98" t="s">
        <v>371</v>
      </c>
      <c r="G98" t="s">
        <v>222</v>
      </c>
      <c r="H98">
        <v>54</v>
      </c>
      <c r="I98">
        <v>309</v>
      </c>
      <c r="J98">
        <v>66</v>
      </c>
    </row>
    <row r="99" spans="2:10" x14ac:dyDescent="0.45">
      <c r="B99" t="s">
        <v>377</v>
      </c>
      <c r="C99" t="s">
        <v>373</v>
      </c>
      <c r="D99" t="s">
        <v>374</v>
      </c>
      <c r="E99">
        <v>2002</v>
      </c>
      <c r="F99" t="s">
        <v>371</v>
      </c>
      <c r="G99" t="s">
        <v>222</v>
      </c>
      <c r="H99">
        <v>30</v>
      </c>
      <c r="I99">
        <v>345</v>
      </c>
      <c r="J99">
        <v>86</v>
      </c>
    </row>
    <row r="100" spans="2:10" x14ac:dyDescent="0.45">
      <c r="B100" t="s">
        <v>378</v>
      </c>
      <c r="C100" t="s">
        <v>357</v>
      </c>
      <c r="D100" t="s">
        <v>357</v>
      </c>
      <c r="E100">
        <v>2002</v>
      </c>
      <c r="F100" t="s">
        <v>371</v>
      </c>
      <c r="G100" t="s">
        <v>222</v>
      </c>
      <c r="H100">
        <v>55</v>
      </c>
      <c r="I100">
        <v>355</v>
      </c>
      <c r="J100">
        <v>52</v>
      </c>
    </row>
    <row r="108" spans="2:10" x14ac:dyDescent="0.45">
      <c r="G108" t="s">
        <v>384</v>
      </c>
      <c r="H108">
        <f>SUM(H3:H100)</f>
        <v>6196</v>
      </c>
      <c r="I108">
        <f>SUM(I3:I100)</f>
        <v>27685</v>
      </c>
      <c r="J108">
        <f>SUM(J3:J100)</f>
        <v>5470</v>
      </c>
    </row>
    <row r="109" spans="2:10" x14ac:dyDescent="0.45">
      <c r="G109" t="s">
        <v>385</v>
      </c>
      <c r="H109">
        <f>AVERAGE(H3:H100)</f>
        <v>63.224489795918366</v>
      </c>
      <c r="I109">
        <f>AVERAGE(I3:I100)</f>
        <v>282.5</v>
      </c>
      <c r="J109">
        <f>AVERAGE(J3:J100)</f>
        <v>55.816326530612244</v>
      </c>
    </row>
    <row r="110" spans="2:10" x14ac:dyDescent="0.45">
      <c r="G110" t="s">
        <v>386</v>
      </c>
      <c r="H110">
        <f>MAX(H3:H100)</f>
        <v>110</v>
      </c>
      <c r="I110">
        <f>MAX(I3:I100)</f>
        <v>452</v>
      </c>
      <c r="J110">
        <f>MAX(J3:J100)</f>
        <v>99</v>
      </c>
    </row>
    <row r="111" spans="2:10" x14ac:dyDescent="0.45">
      <c r="G111" t="s">
        <v>387</v>
      </c>
      <c r="H111">
        <f>MIN(H3:H100)</f>
        <v>26</v>
      </c>
      <c r="I111">
        <f>MIN(I3:I100)</f>
        <v>229</v>
      </c>
      <c r="J111">
        <f>MIN(J3:J100)</f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7BD4-C8A5-498A-BB25-D83D75E89396}">
  <dimension ref="D3:H15"/>
  <sheetViews>
    <sheetView workbookViewId="0">
      <selection activeCell="G16" sqref="G16"/>
    </sheetView>
  </sheetViews>
  <sheetFormatPr defaultRowHeight="14.25" x14ac:dyDescent="0.45"/>
  <cols>
    <col min="4" max="4" width="14.9296875" bestFit="1" customWidth="1"/>
    <col min="5" max="5" width="8.59765625" bestFit="1" customWidth="1"/>
    <col min="6" max="6" width="13.6640625" bestFit="1" customWidth="1"/>
    <col min="7" max="7" width="13.19921875" bestFit="1" customWidth="1"/>
    <col min="8" max="8" width="11.86328125" bestFit="1" customWidth="1"/>
  </cols>
  <sheetData>
    <row r="3" spans="4:8" x14ac:dyDescent="0.45">
      <c r="D3" t="s">
        <v>176</v>
      </c>
      <c r="E3" t="s">
        <v>447</v>
      </c>
      <c r="F3" t="s">
        <v>448</v>
      </c>
      <c r="G3" t="s">
        <v>449</v>
      </c>
      <c r="H3" t="s">
        <v>450</v>
      </c>
    </row>
    <row r="4" spans="4:8" x14ac:dyDescent="0.45">
      <c r="D4" t="s">
        <v>152</v>
      </c>
      <c r="E4" t="s">
        <v>161</v>
      </c>
      <c r="F4">
        <v>14</v>
      </c>
      <c r="G4">
        <v>3</v>
      </c>
      <c r="H4">
        <f>F4/G4</f>
        <v>4.666666666666667</v>
      </c>
    </row>
    <row r="5" spans="4:8" x14ac:dyDescent="0.45">
      <c r="D5" t="s">
        <v>153</v>
      </c>
      <c r="E5" t="s">
        <v>162</v>
      </c>
      <c r="F5">
        <v>13</v>
      </c>
      <c r="G5">
        <v>3</v>
      </c>
      <c r="H5">
        <f t="shared" ref="H5:H12" si="0">F5/G5</f>
        <v>4.333333333333333</v>
      </c>
    </row>
    <row r="6" spans="4:8" x14ac:dyDescent="0.45">
      <c r="D6" t="s">
        <v>154</v>
      </c>
      <c r="E6" t="s">
        <v>161</v>
      </c>
      <c r="F6">
        <v>16</v>
      </c>
      <c r="G6">
        <v>2</v>
      </c>
      <c r="H6">
        <f t="shared" si="0"/>
        <v>8</v>
      </c>
    </row>
    <row r="7" spans="4:8" x14ac:dyDescent="0.45">
      <c r="D7" t="s">
        <v>155</v>
      </c>
      <c r="E7" t="s">
        <v>163</v>
      </c>
      <c r="F7">
        <v>16</v>
      </c>
      <c r="G7">
        <v>3</v>
      </c>
      <c r="H7">
        <f t="shared" si="0"/>
        <v>5.333333333333333</v>
      </c>
    </row>
    <row r="8" spans="4:8" x14ac:dyDescent="0.45">
      <c r="D8" t="s">
        <v>156</v>
      </c>
      <c r="E8" t="s">
        <v>161</v>
      </c>
      <c r="F8">
        <v>17</v>
      </c>
      <c r="G8">
        <v>5</v>
      </c>
      <c r="H8">
        <f t="shared" si="0"/>
        <v>3.4</v>
      </c>
    </row>
    <row r="9" spans="4:8" x14ac:dyDescent="0.45">
      <c r="D9" t="s">
        <v>157</v>
      </c>
      <c r="E9" t="s">
        <v>162</v>
      </c>
      <c r="F9">
        <v>12</v>
      </c>
      <c r="G9">
        <v>2</v>
      </c>
      <c r="H9">
        <f t="shared" si="0"/>
        <v>6</v>
      </c>
    </row>
    <row r="10" spans="4:8" x14ac:dyDescent="0.45">
      <c r="D10" t="s">
        <v>158</v>
      </c>
      <c r="E10" t="s">
        <v>164</v>
      </c>
      <c r="F10">
        <v>13</v>
      </c>
      <c r="G10">
        <v>3</v>
      </c>
      <c r="H10">
        <f t="shared" si="0"/>
        <v>4.333333333333333</v>
      </c>
    </row>
    <row r="11" spans="4:8" x14ac:dyDescent="0.45">
      <c r="D11" t="s">
        <v>159</v>
      </c>
      <c r="E11" t="s">
        <v>161</v>
      </c>
      <c r="F11">
        <v>17</v>
      </c>
      <c r="G11">
        <v>5</v>
      </c>
      <c r="H11">
        <f t="shared" si="0"/>
        <v>3.4</v>
      </c>
    </row>
    <row r="12" spans="4:8" x14ac:dyDescent="0.45">
      <c r="D12" t="s">
        <v>160</v>
      </c>
      <c r="E12" t="s">
        <v>161</v>
      </c>
      <c r="F12">
        <v>18</v>
      </c>
      <c r="G12">
        <v>5</v>
      </c>
      <c r="H12">
        <f t="shared" si="0"/>
        <v>3.6</v>
      </c>
    </row>
    <row r="15" spans="4:8" x14ac:dyDescent="0.45">
      <c r="F15" t="s">
        <v>165</v>
      </c>
      <c r="G15">
        <f>AVERAGE(H4:H12)</f>
        <v>4.7851851851851848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EF28-E031-4FF1-BE28-DB760154FB8E}">
  <dimension ref="C3:G12"/>
  <sheetViews>
    <sheetView topLeftCell="B1" workbookViewId="0">
      <selection activeCell="D4" sqref="D4:D6"/>
    </sheetView>
  </sheetViews>
  <sheetFormatPr defaultRowHeight="14.25" x14ac:dyDescent="0.45"/>
  <cols>
    <col min="3" max="3" width="10.9296875" customWidth="1"/>
    <col min="4" max="4" width="9.9296875" bestFit="1" customWidth="1"/>
    <col min="5" max="5" width="16.9296875" bestFit="1" customWidth="1"/>
    <col min="6" max="6" width="49.3984375" bestFit="1" customWidth="1"/>
    <col min="7" max="7" width="37.19921875" bestFit="1" customWidth="1"/>
  </cols>
  <sheetData>
    <row r="3" spans="3:7" x14ac:dyDescent="0.45">
      <c r="C3" t="s">
        <v>451</v>
      </c>
      <c r="D3" t="s">
        <v>168</v>
      </c>
      <c r="E3" t="s">
        <v>468</v>
      </c>
      <c r="F3" t="s">
        <v>461</v>
      </c>
      <c r="G3" t="s">
        <v>473</v>
      </c>
    </row>
    <row r="4" spans="3:7" x14ac:dyDescent="0.45">
      <c r="C4" t="s">
        <v>452</v>
      </c>
      <c r="D4" s="21">
        <v>44176</v>
      </c>
      <c r="E4" t="s">
        <v>469</v>
      </c>
      <c r="F4" t="s">
        <v>462</v>
      </c>
      <c r="G4" t="s">
        <v>474</v>
      </c>
    </row>
    <row r="5" spans="3:7" x14ac:dyDescent="0.45">
      <c r="C5" t="s">
        <v>453</v>
      </c>
      <c r="D5" s="21">
        <v>44176</v>
      </c>
      <c r="E5" t="s">
        <v>470</v>
      </c>
      <c r="F5" t="s">
        <v>463</v>
      </c>
      <c r="G5" t="s">
        <v>475</v>
      </c>
    </row>
    <row r="6" spans="3:7" x14ac:dyDescent="0.45">
      <c r="C6" t="s">
        <v>454</v>
      </c>
      <c r="D6" s="21">
        <v>44176</v>
      </c>
      <c r="E6" t="s">
        <v>471</v>
      </c>
      <c r="F6" t="s">
        <v>464</v>
      </c>
      <c r="G6" t="s">
        <v>476</v>
      </c>
    </row>
    <row r="7" spans="3:7" x14ac:dyDescent="0.45">
      <c r="C7" t="s">
        <v>455</v>
      </c>
      <c r="D7" s="21">
        <v>44024</v>
      </c>
      <c r="E7" t="s">
        <v>472</v>
      </c>
      <c r="F7" t="s">
        <v>465</v>
      </c>
      <c r="G7" t="s">
        <v>477</v>
      </c>
    </row>
    <row r="8" spans="3:7" x14ac:dyDescent="0.45">
      <c r="C8" t="s">
        <v>456</v>
      </c>
      <c r="D8" s="21">
        <v>44055</v>
      </c>
      <c r="E8" t="s">
        <v>472</v>
      </c>
      <c r="F8" t="s">
        <v>466</v>
      </c>
      <c r="G8" t="s">
        <v>477</v>
      </c>
    </row>
    <row r="9" spans="3:7" x14ac:dyDescent="0.45">
      <c r="C9" t="s">
        <v>457</v>
      </c>
      <c r="D9" s="21">
        <v>44055</v>
      </c>
      <c r="E9" t="s">
        <v>469</v>
      </c>
      <c r="F9" t="s">
        <v>467</v>
      </c>
      <c r="G9" t="s">
        <v>474</v>
      </c>
    </row>
    <row r="10" spans="3:7" x14ac:dyDescent="0.45">
      <c r="C10" t="s">
        <v>458</v>
      </c>
      <c r="D10" s="21">
        <v>44086</v>
      </c>
      <c r="E10" t="s">
        <v>469</v>
      </c>
      <c r="F10" t="s">
        <v>482</v>
      </c>
      <c r="G10" t="s">
        <v>474</v>
      </c>
    </row>
    <row r="11" spans="3:7" x14ac:dyDescent="0.45">
      <c r="C11" t="s">
        <v>459</v>
      </c>
      <c r="D11" s="21">
        <v>44174</v>
      </c>
      <c r="E11" t="s">
        <v>478</v>
      </c>
      <c r="F11" t="s">
        <v>479</v>
      </c>
      <c r="G11" t="s">
        <v>475</v>
      </c>
    </row>
    <row r="12" spans="3:7" x14ac:dyDescent="0.45">
      <c r="C12" t="s">
        <v>460</v>
      </c>
      <c r="D12" s="21">
        <v>44174</v>
      </c>
      <c r="E12" t="s">
        <v>480</v>
      </c>
      <c r="F12" t="s">
        <v>481</v>
      </c>
      <c r="G12" t="s">
        <v>475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5C7B-1260-4922-869F-3023822715B0}">
  <dimension ref="C3:G17"/>
  <sheetViews>
    <sheetView workbookViewId="0">
      <selection activeCell="B6" sqref="B6"/>
    </sheetView>
  </sheetViews>
  <sheetFormatPr defaultRowHeight="14.25" x14ac:dyDescent="0.45"/>
  <cols>
    <col min="3" max="3" width="20.19921875" customWidth="1"/>
    <col min="4" max="4" width="16" customWidth="1"/>
    <col min="5" max="5" width="13.796875" customWidth="1"/>
    <col min="6" max="6" width="19.9296875" customWidth="1"/>
    <col min="7" max="7" width="9.86328125" bestFit="1" customWidth="1"/>
  </cols>
  <sheetData>
    <row r="3" spans="3:7" x14ac:dyDescent="0.45">
      <c r="C3" s="1" t="s">
        <v>13</v>
      </c>
      <c r="D3" s="1"/>
      <c r="E3" s="1"/>
      <c r="F3" s="1"/>
      <c r="G3" s="1"/>
    </row>
    <row r="5" spans="3:7" x14ac:dyDescent="0.45">
      <c r="C5" t="s">
        <v>14</v>
      </c>
      <c r="D5" s="4" t="s">
        <v>15</v>
      </c>
      <c r="E5" t="s">
        <v>16</v>
      </c>
      <c r="F5" t="s">
        <v>26</v>
      </c>
      <c r="G5" t="s">
        <v>17</v>
      </c>
    </row>
    <row r="6" spans="3:7" x14ac:dyDescent="0.45">
      <c r="C6" t="s">
        <v>18</v>
      </c>
      <c r="D6">
        <v>95</v>
      </c>
      <c r="E6">
        <v>15</v>
      </c>
      <c r="F6">
        <v>45</v>
      </c>
      <c r="G6" s="3">
        <f t="shared" ref="G6:G11" si="0">(adult_price*adult_sales)+(child_price*child_sales)+(concession_price*concession_sales)</f>
        <v>1350</v>
      </c>
    </row>
    <row r="7" spans="3:7" x14ac:dyDescent="0.45">
      <c r="C7" t="s">
        <v>19</v>
      </c>
      <c r="D7">
        <v>115</v>
      </c>
      <c r="E7">
        <v>2</v>
      </c>
      <c r="F7">
        <v>8</v>
      </c>
      <c r="G7" s="3">
        <f t="shared" si="0"/>
        <v>1416</v>
      </c>
    </row>
    <row r="8" spans="3:7" ht="12" customHeight="1" x14ac:dyDescent="0.45">
      <c r="C8" t="s">
        <v>20</v>
      </c>
      <c r="D8">
        <v>235</v>
      </c>
      <c r="E8">
        <v>55</v>
      </c>
      <c r="F8">
        <v>162</v>
      </c>
      <c r="G8" s="3">
        <f t="shared" si="0"/>
        <v>3578</v>
      </c>
    </row>
    <row r="9" spans="3:7" x14ac:dyDescent="0.45">
      <c r="C9" t="s">
        <v>21</v>
      </c>
      <c r="D9">
        <v>100</v>
      </c>
      <c r="E9">
        <v>4</v>
      </c>
      <c r="F9">
        <v>35</v>
      </c>
      <c r="G9" s="3">
        <f t="shared" si="0"/>
        <v>1348</v>
      </c>
    </row>
    <row r="10" spans="3:7" x14ac:dyDescent="0.45">
      <c r="C10" t="s">
        <v>22</v>
      </c>
      <c r="D10">
        <v>61</v>
      </c>
      <c r="E10">
        <v>2</v>
      </c>
      <c r="F10">
        <v>38</v>
      </c>
      <c r="G10" s="3">
        <f t="shared" si="0"/>
        <v>888</v>
      </c>
    </row>
    <row r="11" spans="3:7" x14ac:dyDescent="0.45">
      <c r="C11" t="s">
        <v>23</v>
      </c>
      <c r="D11">
        <v>606</v>
      </c>
      <c r="E11">
        <v>78</v>
      </c>
      <c r="F11">
        <v>288</v>
      </c>
      <c r="G11" s="3">
        <f t="shared" si="0"/>
        <v>8580</v>
      </c>
    </row>
    <row r="15" spans="3:7" x14ac:dyDescent="0.45">
      <c r="C15" t="s">
        <v>24</v>
      </c>
      <c r="D15" s="3">
        <v>12</v>
      </c>
    </row>
    <row r="16" spans="3:7" x14ac:dyDescent="0.45">
      <c r="C16" t="s">
        <v>25</v>
      </c>
      <c r="D16" s="3">
        <v>2</v>
      </c>
    </row>
    <row r="17" spans="3:4" x14ac:dyDescent="0.45">
      <c r="C17" t="s">
        <v>27</v>
      </c>
      <c r="D17" s="3">
        <v>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C158-8480-417A-88B1-122D8640EDAB}">
  <dimension ref="B2:E14"/>
  <sheetViews>
    <sheetView workbookViewId="0">
      <selection activeCell="C13" sqref="C13:E13"/>
    </sheetView>
  </sheetViews>
  <sheetFormatPr defaultRowHeight="14.25" x14ac:dyDescent="0.45"/>
  <cols>
    <col min="2" max="2" width="14.86328125" bestFit="1" customWidth="1"/>
    <col min="3" max="3" width="10.86328125" bestFit="1" customWidth="1"/>
    <col min="4" max="4" width="10.796875" customWidth="1"/>
    <col min="5" max="5" width="9.3984375" bestFit="1" customWidth="1"/>
  </cols>
  <sheetData>
    <row r="2" spans="2:5" ht="22.15" x14ac:dyDescent="0.55000000000000004">
      <c r="B2" s="22" t="s">
        <v>491</v>
      </c>
      <c r="C2" s="22"/>
      <c r="D2" s="22"/>
      <c r="E2" s="22"/>
    </row>
    <row r="3" spans="2:5" ht="14.65" thickBot="1" x14ac:dyDescent="0.5"/>
    <row r="4" spans="2:5" ht="15" thickTop="1" thickBot="1" x14ac:dyDescent="0.5">
      <c r="B4" s="27" t="s">
        <v>1</v>
      </c>
      <c r="C4" s="27" t="s">
        <v>381</v>
      </c>
      <c r="D4" s="27" t="s">
        <v>483</v>
      </c>
      <c r="E4" s="27" t="s">
        <v>484</v>
      </c>
    </row>
    <row r="5" spans="2:5" ht="9" customHeight="1" thickTop="1" thickBot="1" x14ac:dyDescent="0.5">
      <c r="B5" s="25"/>
      <c r="C5" s="25"/>
      <c r="D5" s="25"/>
      <c r="E5" s="25"/>
    </row>
    <row r="6" spans="2:5" ht="15" thickTop="1" thickBot="1" x14ac:dyDescent="0.5">
      <c r="B6" s="25" t="s">
        <v>485</v>
      </c>
      <c r="C6" s="26">
        <v>200</v>
      </c>
      <c r="D6" s="25">
        <v>8</v>
      </c>
      <c r="E6" s="26">
        <v>25</v>
      </c>
    </row>
    <row r="7" spans="2:5" ht="15" thickTop="1" thickBot="1" x14ac:dyDescent="0.5">
      <c r="B7" s="25" t="s">
        <v>486</v>
      </c>
      <c r="C7" s="26">
        <v>150</v>
      </c>
      <c r="D7" s="25">
        <v>12</v>
      </c>
      <c r="E7" s="26">
        <v>12.5</v>
      </c>
    </row>
    <row r="8" spans="2:5" ht="15" thickTop="1" thickBot="1" x14ac:dyDescent="0.5">
      <c r="B8" s="25" t="s">
        <v>487</v>
      </c>
      <c r="C8" s="26">
        <v>300</v>
      </c>
      <c r="D8" s="25">
        <v>12</v>
      </c>
      <c r="E8" s="26">
        <v>25</v>
      </c>
    </row>
    <row r="9" spans="2:5" ht="15" thickTop="1" thickBot="1" x14ac:dyDescent="0.5">
      <c r="B9" s="25" t="s">
        <v>488</v>
      </c>
      <c r="C9" s="26">
        <v>250</v>
      </c>
      <c r="D9" s="25">
        <v>12</v>
      </c>
      <c r="E9" s="26">
        <v>20.833333329999999</v>
      </c>
    </row>
    <row r="10" spans="2:5" ht="15" thickTop="1" thickBot="1" x14ac:dyDescent="0.5">
      <c r="B10" s="25" t="s">
        <v>489</v>
      </c>
      <c r="C10" s="26">
        <v>500</v>
      </c>
      <c r="D10" s="25">
        <v>12</v>
      </c>
      <c r="E10" s="26">
        <v>41.666666669999998</v>
      </c>
    </row>
    <row r="11" spans="2:5" ht="15" thickTop="1" thickBot="1" x14ac:dyDescent="0.5">
      <c r="B11" s="25" t="s">
        <v>490</v>
      </c>
      <c r="C11" s="26">
        <v>15000</v>
      </c>
      <c r="D11" s="25">
        <v>36</v>
      </c>
      <c r="E11" s="26">
        <v>416.66666670000001</v>
      </c>
    </row>
    <row r="12" spans="2:5" ht="15" thickTop="1" thickBot="1" x14ac:dyDescent="0.5">
      <c r="B12" s="25"/>
      <c r="C12" s="26"/>
      <c r="D12" s="25"/>
      <c r="E12" s="26"/>
    </row>
    <row r="13" spans="2:5" ht="15" thickTop="1" thickBot="1" x14ac:dyDescent="0.5">
      <c r="B13" s="25" t="s">
        <v>93</v>
      </c>
      <c r="C13" s="28">
        <v>16400</v>
      </c>
      <c r="D13" s="29">
        <v>92</v>
      </c>
      <c r="E13" s="28">
        <v>541.66666669999995</v>
      </c>
    </row>
    <row r="14" spans="2:5" ht="14.65" thickTop="1" x14ac:dyDescent="0.4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0B62-5BE3-499A-B351-0BE3D84BE12D}">
  <dimension ref="A1:F13"/>
  <sheetViews>
    <sheetView workbookViewId="0">
      <selection activeCell="I12" sqref="I12"/>
    </sheetView>
  </sheetViews>
  <sheetFormatPr defaultRowHeight="14.25" x14ac:dyDescent="0.45"/>
  <cols>
    <col min="1" max="1" width="7.73046875" customWidth="1"/>
    <col min="3" max="3" width="11.6640625" bestFit="1" customWidth="1"/>
    <col min="4" max="4" width="11.73046875" bestFit="1" customWidth="1"/>
  </cols>
  <sheetData>
    <row r="1" spans="1:6" ht="15.4" thickBot="1" x14ac:dyDescent="0.5">
      <c r="A1" s="30" t="s">
        <v>501</v>
      </c>
      <c r="B1" s="31"/>
      <c r="C1" s="31"/>
      <c r="D1" s="31"/>
      <c r="E1" s="32"/>
      <c r="F1" s="33"/>
    </row>
    <row r="2" spans="1:6" ht="12" customHeight="1" thickBot="1" x14ac:dyDescent="0.5"/>
    <row r="3" spans="1:6" ht="13.15" customHeight="1" thickTop="1" thickBot="1" x14ac:dyDescent="0.5">
      <c r="A3" s="37" t="s">
        <v>176</v>
      </c>
      <c r="B3" s="38" t="s">
        <v>492</v>
      </c>
      <c r="C3" s="38" t="s">
        <v>76</v>
      </c>
      <c r="D3" s="38" t="s">
        <v>493</v>
      </c>
      <c r="E3" s="36" t="s">
        <v>494</v>
      </c>
    </row>
    <row r="4" spans="1:6" ht="16.5" customHeight="1" thickBot="1" x14ac:dyDescent="0.5">
      <c r="A4" s="39"/>
      <c r="B4" s="40"/>
      <c r="C4" s="40"/>
      <c r="D4" s="40"/>
      <c r="E4" s="41"/>
    </row>
    <row r="5" spans="1:6" ht="15.75" customHeight="1" thickBot="1" x14ac:dyDescent="0.5">
      <c r="A5" s="39" t="s">
        <v>495</v>
      </c>
      <c r="B5" s="40">
        <v>42</v>
      </c>
      <c r="C5" s="40">
        <v>5</v>
      </c>
      <c r="D5" s="42">
        <v>8.4</v>
      </c>
      <c r="E5" s="43">
        <v>14.7</v>
      </c>
    </row>
    <row r="6" spans="1:6" ht="16.149999999999999" customHeight="1" thickBot="1" x14ac:dyDescent="0.5">
      <c r="A6" s="39" t="s">
        <v>496</v>
      </c>
      <c r="B6" s="40">
        <v>6</v>
      </c>
      <c r="C6" s="40">
        <v>4</v>
      </c>
      <c r="D6" s="42">
        <v>1.5</v>
      </c>
      <c r="E6" s="43">
        <v>2.625</v>
      </c>
    </row>
    <row r="7" spans="1:6" ht="16.5" customHeight="1" thickBot="1" x14ac:dyDescent="0.5">
      <c r="A7" s="39" t="s">
        <v>497</v>
      </c>
      <c r="B7" s="40">
        <v>39</v>
      </c>
      <c r="C7" s="40">
        <v>6</v>
      </c>
      <c r="D7" s="42">
        <v>6.5</v>
      </c>
      <c r="E7" s="43">
        <v>11.375</v>
      </c>
    </row>
    <row r="8" spans="1:6" ht="16.149999999999999" customHeight="1" thickBot="1" x14ac:dyDescent="0.5">
      <c r="A8" s="39" t="s">
        <v>498</v>
      </c>
      <c r="B8" s="40">
        <v>15</v>
      </c>
      <c r="C8" s="40">
        <v>6</v>
      </c>
      <c r="D8" s="42">
        <v>2.5</v>
      </c>
      <c r="E8" s="43">
        <v>4.375</v>
      </c>
    </row>
    <row r="9" spans="1:6" ht="18" customHeight="1" thickBot="1" x14ac:dyDescent="0.5">
      <c r="A9" s="39" t="s">
        <v>499</v>
      </c>
      <c r="B9" s="40">
        <v>2</v>
      </c>
      <c r="C9" s="40">
        <v>7</v>
      </c>
      <c r="D9" s="42">
        <v>0.28571428570000001</v>
      </c>
      <c r="E9" s="43">
        <v>0.5</v>
      </c>
    </row>
    <row r="10" spans="1:6" ht="18.399999999999999" customHeight="1" thickBot="1" x14ac:dyDescent="0.5">
      <c r="A10" s="39" t="s">
        <v>500</v>
      </c>
      <c r="B10" s="40">
        <v>91</v>
      </c>
      <c r="C10" s="40">
        <v>6</v>
      </c>
      <c r="D10" s="42">
        <v>15.16666667</v>
      </c>
      <c r="E10" s="43">
        <v>26.541666670000001</v>
      </c>
    </row>
    <row r="11" spans="1:6" ht="18.399999999999999" customHeight="1" thickBot="1" x14ac:dyDescent="0.5">
      <c r="A11" s="39"/>
      <c r="B11" s="40"/>
      <c r="C11" s="40"/>
      <c r="D11" s="42"/>
      <c r="E11" s="44"/>
    </row>
    <row r="12" spans="1:6" ht="18.399999999999999" customHeight="1" thickBot="1" x14ac:dyDescent="0.5">
      <c r="A12" s="34" t="s">
        <v>93</v>
      </c>
      <c r="B12" s="45">
        <v>195</v>
      </c>
      <c r="C12" s="45">
        <v>34</v>
      </c>
      <c r="D12" s="46">
        <v>34.352380949999997</v>
      </c>
      <c r="E12" s="47">
        <v>60.116666670000001</v>
      </c>
    </row>
    <row r="13" spans="1:6" ht="14.65" thickTop="1" x14ac:dyDescent="0.45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7880-A879-490C-B14E-F82BD7590251}">
  <dimension ref="A1:G16"/>
  <sheetViews>
    <sheetView topLeftCell="B1" workbookViewId="0">
      <selection activeCell="I12" sqref="I12"/>
    </sheetView>
  </sheetViews>
  <sheetFormatPr defaultRowHeight="14.25" x14ac:dyDescent="0.45"/>
  <cols>
    <col min="1" max="1" width="9.06640625" hidden="1" customWidth="1"/>
    <col min="2" max="2" width="18.796875" bestFit="1" customWidth="1"/>
    <col min="3" max="3" width="8.73046875" bestFit="1" customWidth="1"/>
    <col min="4" max="4" width="9.46484375" bestFit="1" customWidth="1"/>
    <col min="5" max="5" width="8.3984375" bestFit="1" customWidth="1"/>
    <col min="6" max="6" width="7.796875" bestFit="1" customWidth="1"/>
    <col min="7" max="7" width="8.86328125" bestFit="1" customWidth="1"/>
  </cols>
  <sheetData>
    <row r="1" spans="2:7" ht="14.65" thickBot="1" x14ac:dyDescent="0.5"/>
    <row r="2" spans="2:7" ht="16.149999999999999" thickTop="1" thickBot="1" x14ac:dyDescent="0.5">
      <c r="B2" s="48" t="s">
        <v>516</v>
      </c>
      <c r="C2" s="49"/>
      <c r="D2" s="49"/>
      <c r="E2" s="49"/>
      <c r="F2" s="49"/>
      <c r="G2" s="50"/>
    </row>
    <row r="3" spans="2:7" ht="15" thickTop="1" thickBot="1" x14ac:dyDescent="0.5"/>
    <row r="4" spans="2:7" ht="20.25" customHeight="1" thickTop="1" thickBot="1" x14ac:dyDescent="0.5">
      <c r="B4" s="51" t="s">
        <v>502</v>
      </c>
      <c r="C4" s="53" t="s">
        <v>503</v>
      </c>
      <c r="D4" s="53" t="s">
        <v>504</v>
      </c>
      <c r="E4" s="53" t="s">
        <v>505</v>
      </c>
      <c r="F4" s="53" t="s">
        <v>506</v>
      </c>
      <c r="G4" s="53" t="s">
        <v>507</v>
      </c>
    </row>
    <row r="5" spans="2:7" ht="20.25" customHeight="1" thickTop="1" thickBot="1" x14ac:dyDescent="0.5">
      <c r="B5" s="54"/>
      <c r="C5" s="55"/>
      <c r="D5" s="55"/>
      <c r="E5" s="55"/>
      <c r="F5" s="55"/>
      <c r="G5" s="55"/>
    </row>
    <row r="6" spans="2:7" ht="15" thickTop="1" thickBot="1" x14ac:dyDescent="0.5">
      <c r="B6" s="51" t="s">
        <v>508</v>
      </c>
      <c r="C6" s="52">
        <v>12.99</v>
      </c>
      <c r="D6" s="53">
        <v>2</v>
      </c>
      <c r="E6" s="52">
        <v>25.98</v>
      </c>
      <c r="F6" s="52">
        <v>1.8186</v>
      </c>
      <c r="G6" s="52">
        <v>24.1614</v>
      </c>
    </row>
    <row r="7" spans="2:7" ht="15" thickTop="1" thickBot="1" x14ac:dyDescent="0.5">
      <c r="B7" s="54" t="s">
        <v>509</v>
      </c>
      <c r="C7" s="56">
        <v>8.99</v>
      </c>
      <c r="D7" s="55">
        <v>3</v>
      </c>
      <c r="E7" s="56">
        <v>26.97</v>
      </c>
      <c r="F7" s="56">
        <v>1.8878999999999999</v>
      </c>
      <c r="G7" s="56">
        <v>25.082100000000001</v>
      </c>
    </row>
    <row r="8" spans="2:7" ht="15" thickTop="1" thickBot="1" x14ac:dyDescent="0.5">
      <c r="B8" s="51" t="s">
        <v>510</v>
      </c>
      <c r="C8" s="52">
        <v>9.99</v>
      </c>
      <c r="D8" s="53">
        <v>1</v>
      </c>
      <c r="E8" s="52">
        <v>9.99</v>
      </c>
      <c r="F8" s="52">
        <v>0.69930000000000003</v>
      </c>
      <c r="G8" s="52">
        <v>9.2906999999999993</v>
      </c>
    </row>
    <row r="9" spans="2:7" ht="15" thickTop="1" thickBot="1" x14ac:dyDescent="0.5">
      <c r="B9" s="54" t="s">
        <v>511</v>
      </c>
      <c r="C9" s="56">
        <v>19.989999999999998</v>
      </c>
      <c r="D9" s="55">
        <v>1</v>
      </c>
      <c r="E9" s="56">
        <v>19.989999999999998</v>
      </c>
      <c r="F9" s="56">
        <v>1.3993</v>
      </c>
      <c r="G9" s="56">
        <v>18.590699999999998</v>
      </c>
    </row>
    <row r="10" spans="2:7" ht="15" thickTop="1" thickBot="1" x14ac:dyDescent="0.5">
      <c r="B10" s="51" t="s">
        <v>512</v>
      </c>
      <c r="C10" s="52">
        <v>14.99</v>
      </c>
      <c r="D10" s="53">
        <v>3</v>
      </c>
      <c r="E10" s="52">
        <v>44.97</v>
      </c>
      <c r="F10" s="52">
        <v>3.1478999999999999</v>
      </c>
      <c r="G10" s="52">
        <v>41.822099999999999</v>
      </c>
    </row>
    <row r="11" spans="2:7" ht="15" thickTop="1" thickBot="1" x14ac:dyDescent="0.5">
      <c r="B11" s="54" t="s">
        <v>513</v>
      </c>
      <c r="C11" s="56">
        <v>12.5</v>
      </c>
      <c r="D11" s="55">
        <v>2</v>
      </c>
      <c r="E11" s="56">
        <v>25</v>
      </c>
      <c r="F11" s="56">
        <v>1.75</v>
      </c>
      <c r="G11" s="56">
        <v>23.25</v>
      </c>
    </row>
    <row r="12" spans="2:7" ht="15" thickTop="1" thickBot="1" x14ac:dyDescent="0.5">
      <c r="B12" s="51" t="s">
        <v>514</v>
      </c>
      <c r="C12" s="52">
        <v>14.5</v>
      </c>
      <c r="D12" s="53">
        <v>1</v>
      </c>
      <c r="E12" s="52">
        <v>14.5</v>
      </c>
      <c r="F12" s="52">
        <v>1.0149999999999999</v>
      </c>
      <c r="G12" s="52">
        <v>13.484999999999999</v>
      </c>
    </row>
    <row r="13" spans="2:7" ht="15" thickTop="1" thickBot="1" x14ac:dyDescent="0.5">
      <c r="B13" s="54" t="s">
        <v>515</v>
      </c>
      <c r="C13" s="56">
        <v>19.989999999999998</v>
      </c>
      <c r="D13" s="55">
        <v>1</v>
      </c>
      <c r="E13" s="56">
        <v>19.989999999999998</v>
      </c>
      <c r="F13" s="56">
        <v>1.3993</v>
      </c>
      <c r="G13" s="56">
        <v>18.590699999999998</v>
      </c>
    </row>
    <row r="14" spans="2:7" ht="15" thickTop="1" thickBot="1" x14ac:dyDescent="0.5">
      <c r="B14" s="51"/>
      <c r="C14" s="52"/>
      <c r="D14" s="53"/>
      <c r="E14" s="52"/>
      <c r="F14" s="52"/>
      <c r="G14" s="52"/>
    </row>
    <row r="15" spans="2:7" ht="23.65" customHeight="1" thickTop="1" thickBot="1" x14ac:dyDescent="0.5">
      <c r="B15" s="54" t="s">
        <v>93</v>
      </c>
      <c r="C15" s="56">
        <v>113.94</v>
      </c>
      <c r="D15" s="55">
        <v>14</v>
      </c>
      <c r="E15" s="56">
        <v>187.39</v>
      </c>
      <c r="F15" s="56">
        <v>13.1173</v>
      </c>
      <c r="G15" s="56">
        <v>174.27269999999999</v>
      </c>
    </row>
    <row r="16" spans="2:7" ht="14.65" thickTop="1" x14ac:dyDescent="0.4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5692-EFE3-486D-B5AB-38EBE41127CE}">
  <dimension ref="A1:F11"/>
  <sheetViews>
    <sheetView workbookViewId="0">
      <selection activeCell="A3" sqref="A3:A10"/>
    </sheetView>
  </sheetViews>
  <sheetFormatPr defaultRowHeight="14.25" x14ac:dyDescent="0.45"/>
  <cols>
    <col min="2" max="2" width="10.1328125" bestFit="1" customWidth="1"/>
    <col min="3" max="3" width="9.265625" bestFit="1" customWidth="1"/>
    <col min="4" max="4" width="8.6640625" customWidth="1"/>
    <col min="5" max="5" width="13.796875" bestFit="1" customWidth="1"/>
    <col min="6" max="6" width="13.46484375" bestFit="1" customWidth="1"/>
  </cols>
  <sheetData>
    <row r="1" spans="1:6" ht="18" thickTop="1" thickBot="1" x14ac:dyDescent="0.6">
      <c r="A1" s="57" t="s">
        <v>526</v>
      </c>
      <c r="B1" s="58"/>
      <c r="C1" s="58"/>
      <c r="D1" s="58"/>
      <c r="E1" s="58"/>
      <c r="F1" s="59"/>
    </row>
    <row r="2" spans="1:6" ht="14.65" thickTop="1" x14ac:dyDescent="0.45"/>
    <row r="3" spans="1:6" ht="23.25" customHeight="1" x14ac:dyDescent="0.45">
      <c r="A3" s="60" t="s">
        <v>176</v>
      </c>
      <c r="B3" s="20" t="s">
        <v>517</v>
      </c>
      <c r="C3" s="20" t="s">
        <v>518</v>
      </c>
      <c r="D3" s="20" t="s">
        <v>519</v>
      </c>
      <c r="E3" s="20" t="s">
        <v>520</v>
      </c>
      <c r="F3" s="20" t="s">
        <v>521</v>
      </c>
    </row>
    <row r="4" spans="1:6" ht="10.15" customHeight="1" x14ac:dyDescent="0.45">
      <c r="A4" s="60"/>
      <c r="B4" s="20"/>
      <c r="C4" s="20"/>
      <c r="D4" s="20"/>
      <c r="E4" s="20"/>
      <c r="F4" s="20"/>
    </row>
    <row r="5" spans="1:6" x14ac:dyDescent="0.45">
      <c r="A5" s="60" t="s">
        <v>522</v>
      </c>
      <c r="B5" s="20">
        <v>600</v>
      </c>
      <c r="C5" s="20">
        <v>350</v>
      </c>
      <c r="D5" s="20">
        <v>20</v>
      </c>
      <c r="E5" s="20">
        <v>12.5</v>
      </c>
      <c r="F5" s="20">
        <v>27.5</v>
      </c>
    </row>
    <row r="6" spans="1:6" x14ac:dyDescent="0.45">
      <c r="A6" s="60" t="s">
        <v>523</v>
      </c>
      <c r="B6" s="20">
        <v>500</v>
      </c>
      <c r="C6" s="20">
        <v>350</v>
      </c>
      <c r="D6" s="20">
        <v>20</v>
      </c>
      <c r="E6" s="20">
        <v>7.5</v>
      </c>
      <c r="F6" s="20">
        <v>16.5</v>
      </c>
    </row>
    <row r="7" spans="1:6" x14ac:dyDescent="0.45">
      <c r="A7" s="60" t="s">
        <v>524</v>
      </c>
      <c r="B7" s="20">
        <v>250</v>
      </c>
      <c r="C7" s="20">
        <v>220</v>
      </c>
      <c r="D7" s="20">
        <v>5</v>
      </c>
      <c r="E7" s="20">
        <v>6</v>
      </c>
      <c r="F7" s="20">
        <v>13.2</v>
      </c>
    </row>
    <row r="8" spans="1:6" x14ac:dyDescent="0.45">
      <c r="A8" s="60" t="s">
        <v>525</v>
      </c>
      <c r="B8" s="20">
        <v>350</v>
      </c>
      <c r="C8" s="20">
        <v>250</v>
      </c>
      <c r="D8" s="20">
        <v>5</v>
      </c>
      <c r="E8" s="20">
        <v>20</v>
      </c>
      <c r="F8" s="20">
        <v>44</v>
      </c>
    </row>
    <row r="9" spans="1:6" ht="11.65" customHeight="1" x14ac:dyDescent="0.45">
      <c r="A9" s="60"/>
      <c r="B9" s="20"/>
      <c r="C9" s="20"/>
      <c r="D9" s="20"/>
      <c r="E9" s="20"/>
      <c r="F9" s="20"/>
    </row>
    <row r="10" spans="1:6" ht="25.15" customHeight="1" x14ac:dyDescent="0.45">
      <c r="A10" s="60" t="s">
        <v>93</v>
      </c>
      <c r="B10" s="20">
        <v>1700</v>
      </c>
      <c r="C10" s="20">
        <v>1170</v>
      </c>
      <c r="D10" s="20">
        <v>50</v>
      </c>
      <c r="E10" s="20">
        <v>46</v>
      </c>
      <c r="F10" s="20">
        <v>101.2</v>
      </c>
    </row>
    <row r="11" spans="1:6" x14ac:dyDescent="0.45">
      <c r="A11" s="20"/>
      <c r="B11" s="20"/>
      <c r="C11" s="20"/>
      <c r="D11" s="20"/>
      <c r="E11" s="20"/>
      <c r="F11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713A-20DB-476C-BFA7-59CE19DDCC67}">
  <dimension ref="B1:G21"/>
  <sheetViews>
    <sheetView workbookViewId="0">
      <selection activeCell="I5" sqref="I5"/>
    </sheetView>
  </sheetViews>
  <sheetFormatPr defaultRowHeight="14.25" x14ac:dyDescent="0.45"/>
  <cols>
    <col min="2" max="2" width="16.1328125" bestFit="1" customWidth="1"/>
    <col min="4" max="4" width="16.6640625" bestFit="1" customWidth="1"/>
    <col min="5" max="5" width="20.53125" bestFit="1" customWidth="1"/>
    <col min="6" max="6" width="7.73046875" bestFit="1" customWidth="1"/>
  </cols>
  <sheetData>
    <row r="1" spans="2:7" ht="23.25" customHeight="1" thickBot="1" x14ac:dyDescent="0.5">
      <c r="B1" s="61" t="s">
        <v>593</v>
      </c>
      <c r="C1" s="61"/>
      <c r="D1" s="61"/>
      <c r="E1" s="61"/>
      <c r="F1" s="61"/>
      <c r="G1" s="61"/>
    </row>
    <row r="2" spans="2:7" ht="15" thickTop="1" thickBot="1" x14ac:dyDescent="0.5">
      <c r="B2" s="62" t="s">
        <v>527</v>
      </c>
      <c r="C2" s="63" t="s">
        <v>528</v>
      </c>
      <c r="D2" s="63" t="s">
        <v>529</v>
      </c>
      <c r="E2" s="63" t="s">
        <v>530</v>
      </c>
      <c r="F2" s="63" t="s">
        <v>531</v>
      </c>
      <c r="G2" s="64" t="s">
        <v>209</v>
      </c>
    </row>
    <row r="3" spans="2:7" ht="14.65" thickTop="1" x14ac:dyDescent="0.45">
      <c r="B3" t="s">
        <v>532</v>
      </c>
      <c r="C3" t="s">
        <v>533</v>
      </c>
      <c r="D3" t="s">
        <v>534</v>
      </c>
      <c r="E3" t="s">
        <v>535</v>
      </c>
      <c r="F3" t="s">
        <v>536</v>
      </c>
      <c r="G3">
        <v>2001</v>
      </c>
    </row>
    <row r="4" spans="2:7" x14ac:dyDescent="0.45">
      <c r="B4" t="s">
        <v>537</v>
      </c>
      <c r="C4" t="s">
        <v>538</v>
      </c>
      <c r="D4" t="s">
        <v>539</v>
      </c>
      <c r="E4" t="s">
        <v>535</v>
      </c>
      <c r="F4" t="s">
        <v>540</v>
      </c>
      <c r="G4">
        <v>2000</v>
      </c>
    </row>
    <row r="5" spans="2:7" x14ac:dyDescent="0.45">
      <c r="B5" t="s">
        <v>541</v>
      </c>
      <c r="C5" t="s">
        <v>542</v>
      </c>
      <c r="D5" t="s">
        <v>543</v>
      </c>
      <c r="E5" t="s">
        <v>544</v>
      </c>
      <c r="F5" t="s">
        <v>545</v>
      </c>
      <c r="G5">
        <v>2000</v>
      </c>
    </row>
    <row r="6" spans="2:7" x14ac:dyDescent="0.45">
      <c r="B6" t="s">
        <v>546</v>
      </c>
      <c r="C6" t="s">
        <v>547</v>
      </c>
      <c r="D6" t="s">
        <v>543</v>
      </c>
      <c r="E6" t="s">
        <v>534</v>
      </c>
      <c r="F6" t="s">
        <v>548</v>
      </c>
      <c r="G6">
        <v>2001</v>
      </c>
    </row>
    <row r="7" spans="2:7" x14ac:dyDescent="0.45">
      <c r="B7" t="s">
        <v>549</v>
      </c>
      <c r="C7" t="s">
        <v>542</v>
      </c>
      <c r="D7" t="s">
        <v>544</v>
      </c>
      <c r="E7" t="s">
        <v>550</v>
      </c>
      <c r="F7" t="s">
        <v>551</v>
      </c>
      <c r="G7">
        <v>1999</v>
      </c>
    </row>
    <row r="8" spans="2:7" x14ac:dyDescent="0.45">
      <c r="B8" t="s">
        <v>552</v>
      </c>
      <c r="C8" t="s">
        <v>542</v>
      </c>
      <c r="D8" t="s">
        <v>553</v>
      </c>
      <c r="E8" t="s">
        <v>554</v>
      </c>
      <c r="F8" t="s">
        <v>555</v>
      </c>
      <c r="G8">
        <v>2006</v>
      </c>
    </row>
    <row r="9" spans="2:7" x14ac:dyDescent="0.45">
      <c r="B9" t="s">
        <v>556</v>
      </c>
      <c r="C9" t="s">
        <v>557</v>
      </c>
      <c r="D9" t="s">
        <v>558</v>
      </c>
      <c r="E9" t="s">
        <v>559</v>
      </c>
      <c r="F9" t="s">
        <v>560</v>
      </c>
      <c r="G9">
        <v>2002</v>
      </c>
    </row>
    <row r="10" spans="2:7" x14ac:dyDescent="0.45">
      <c r="B10" t="s">
        <v>561</v>
      </c>
      <c r="C10" t="s">
        <v>562</v>
      </c>
      <c r="D10" t="s">
        <v>563</v>
      </c>
      <c r="E10" t="s">
        <v>544</v>
      </c>
      <c r="F10" t="s">
        <v>564</v>
      </c>
      <c r="G10">
        <v>2001</v>
      </c>
    </row>
    <row r="11" spans="2:7" x14ac:dyDescent="0.45">
      <c r="B11" t="s">
        <v>565</v>
      </c>
      <c r="C11" t="s">
        <v>542</v>
      </c>
      <c r="D11" t="s">
        <v>550</v>
      </c>
      <c r="E11" t="s">
        <v>535</v>
      </c>
      <c r="F11" t="s">
        <v>566</v>
      </c>
      <c r="G11">
        <v>2002</v>
      </c>
    </row>
    <row r="12" spans="2:7" x14ac:dyDescent="0.45">
      <c r="B12" t="s">
        <v>567</v>
      </c>
      <c r="C12" t="s">
        <v>533</v>
      </c>
      <c r="D12" t="s">
        <v>544</v>
      </c>
      <c r="E12" t="s">
        <v>559</v>
      </c>
      <c r="F12" t="s">
        <v>568</v>
      </c>
      <c r="G12">
        <v>2001</v>
      </c>
    </row>
    <row r="13" spans="2:7" x14ac:dyDescent="0.45">
      <c r="B13" t="s">
        <v>569</v>
      </c>
      <c r="C13" t="s">
        <v>533</v>
      </c>
      <c r="D13" t="s">
        <v>570</v>
      </c>
      <c r="E13" t="s">
        <v>553</v>
      </c>
      <c r="F13" t="s">
        <v>571</v>
      </c>
      <c r="G13">
        <v>2001</v>
      </c>
    </row>
    <row r="14" spans="2:7" x14ac:dyDescent="0.45">
      <c r="B14" t="s">
        <v>572</v>
      </c>
      <c r="C14" t="s">
        <v>562</v>
      </c>
      <c r="D14" t="s">
        <v>544</v>
      </c>
      <c r="E14" t="s">
        <v>534</v>
      </c>
      <c r="F14" t="s">
        <v>573</v>
      </c>
      <c r="G14">
        <v>2001</v>
      </c>
    </row>
    <row r="15" spans="2:7" x14ac:dyDescent="0.45">
      <c r="B15" t="s">
        <v>574</v>
      </c>
      <c r="C15" t="s">
        <v>575</v>
      </c>
      <c r="D15" t="s">
        <v>576</v>
      </c>
      <c r="E15" t="s">
        <v>554</v>
      </c>
      <c r="F15" t="s">
        <v>577</v>
      </c>
      <c r="G15">
        <v>2005</v>
      </c>
    </row>
    <row r="16" spans="2:7" x14ac:dyDescent="0.45">
      <c r="B16" t="s">
        <v>578</v>
      </c>
      <c r="C16" t="s">
        <v>542</v>
      </c>
      <c r="D16" t="s">
        <v>579</v>
      </c>
      <c r="E16" t="s">
        <v>554</v>
      </c>
      <c r="F16" t="s">
        <v>580</v>
      </c>
      <c r="G16">
        <v>2004</v>
      </c>
    </row>
    <row r="17" spans="2:7" x14ac:dyDescent="0.45">
      <c r="B17" t="s">
        <v>581</v>
      </c>
      <c r="C17" t="s">
        <v>542</v>
      </c>
      <c r="D17" t="s">
        <v>582</v>
      </c>
      <c r="E17" t="s">
        <v>535</v>
      </c>
      <c r="F17" t="s">
        <v>583</v>
      </c>
      <c r="G17">
        <v>1999</v>
      </c>
    </row>
    <row r="18" spans="2:7" x14ac:dyDescent="0.45">
      <c r="B18" t="s">
        <v>584</v>
      </c>
      <c r="C18" t="s">
        <v>585</v>
      </c>
      <c r="D18" t="s">
        <v>586</v>
      </c>
      <c r="E18" t="s">
        <v>587</v>
      </c>
      <c r="F18" t="s">
        <v>588</v>
      </c>
      <c r="G18">
        <v>1998</v>
      </c>
    </row>
    <row r="19" spans="2:7" x14ac:dyDescent="0.45">
      <c r="B19" t="s">
        <v>589</v>
      </c>
      <c r="C19" t="s">
        <v>557</v>
      </c>
      <c r="D19" t="s">
        <v>543</v>
      </c>
      <c r="E19" t="s">
        <v>534</v>
      </c>
      <c r="F19" t="s">
        <v>588</v>
      </c>
      <c r="G19">
        <v>2001</v>
      </c>
    </row>
    <row r="20" spans="2:7" x14ac:dyDescent="0.45">
      <c r="B20" t="s">
        <v>590</v>
      </c>
      <c r="C20" t="s">
        <v>542</v>
      </c>
      <c r="D20" t="s">
        <v>563</v>
      </c>
      <c r="E20" t="s">
        <v>544</v>
      </c>
      <c r="F20" t="s">
        <v>588</v>
      </c>
      <c r="G20">
        <v>2000</v>
      </c>
    </row>
    <row r="21" spans="2:7" x14ac:dyDescent="0.45">
      <c r="B21" t="s">
        <v>591</v>
      </c>
      <c r="C21" t="s">
        <v>542</v>
      </c>
      <c r="D21" t="s">
        <v>570</v>
      </c>
      <c r="E21" t="s">
        <v>592</v>
      </c>
      <c r="F21" t="s">
        <v>588</v>
      </c>
      <c r="G21">
        <v>2000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E609-B2FA-4F6D-AA2A-B1BB41AD1438}">
  <dimension ref="A1:E14"/>
  <sheetViews>
    <sheetView workbookViewId="0">
      <selection activeCell="G6" sqref="G6"/>
    </sheetView>
  </sheetViews>
  <sheetFormatPr defaultRowHeight="14.25" x14ac:dyDescent="0.45"/>
  <cols>
    <col min="1" max="1" width="12.265625" customWidth="1"/>
    <col min="2" max="2" width="10.9296875" bestFit="1" customWidth="1"/>
    <col min="3" max="3" width="11.796875" bestFit="1" customWidth="1"/>
    <col min="4" max="4" width="19.53125" customWidth="1"/>
  </cols>
  <sheetData>
    <row r="1" spans="1:5" ht="34.5" customHeight="1" x14ac:dyDescent="0.45">
      <c r="A1" s="109" t="s">
        <v>594</v>
      </c>
      <c r="B1" s="109"/>
      <c r="C1" s="109"/>
      <c r="D1" s="109"/>
      <c r="E1" s="1"/>
    </row>
    <row r="2" spans="1:5" x14ac:dyDescent="0.45">
      <c r="A2" s="66" t="s">
        <v>595</v>
      </c>
      <c r="B2" s="70" t="s">
        <v>596</v>
      </c>
      <c r="C2" s="65" t="s">
        <v>597</v>
      </c>
      <c r="D2" s="68" t="s">
        <v>598</v>
      </c>
    </row>
    <row r="3" spans="1:5" x14ac:dyDescent="0.45">
      <c r="A3" s="67">
        <v>38353</v>
      </c>
      <c r="B3" s="70">
        <v>424.03</v>
      </c>
      <c r="C3" s="65">
        <v>660.93</v>
      </c>
      <c r="D3" s="69">
        <v>109.93</v>
      </c>
    </row>
    <row r="4" spans="1:5" x14ac:dyDescent="0.45">
      <c r="A4" s="67">
        <v>38384</v>
      </c>
      <c r="B4" s="70">
        <v>423.35</v>
      </c>
      <c r="C4" s="65">
        <v>703</v>
      </c>
      <c r="D4" s="69">
        <v>125.17</v>
      </c>
    </row>
    <row r="5" spans="1:5" x14ac:dyDescent="0.45">
      <c r="A5" s="67">
        <v>38412</v>
      </c>
      <c r="B5" s="70">
        <v>434.32</v>
      </c>
      <c r="C5" s="65">
        <v>725.61</v>
      </c>
      <c r="D5" s="69">
        <v>136.37</v>
      </c>
    </row>
    <row r="6" spans="1:5" x14ac:dyDescent="0.45">
      <c r="A6" s="67">
        <v>38443</v>
      </c>
      <c r="B6" s="70">
        <v>429.23</v>
      </c>
      <c r="C6" s="65">
        <v>711.88</v>
      </c>
      <c r="D6" s="69">
        <v>133.37</v>
      </c>
    </row>
    <row r="7" spans="1:5" x14ac:dyDescent="0.45">
      <c r="A7" s="67">
        <v>38473</v>
      </c>
      <c r="B7" s="70">
        <v>421.87</v>
      </c>
      <c r="C7" s="65">
        <v>701.71</v>
      </c>
      <c r="D7" s="69">
        <v>123.99</v>
      </c>
    </row>
    <row r="8" spans="1:5" x14ac:dyDescent="0.45">
      <c r="A8" s="67">
        <v>38504</v>
      </c>
      <c r="B8" s="70">
        <v>430.66</v>
      </c>
      <c r="C8" s="65">
        <v>731.05</v>
      </c>
      <c r="D8" s="69">
        <v>121.48</v>
      </c>
    </row>
    <row r="9" spans="1:5" x14ac:dyDescent="0.45">
      <c r="A9" s="67">
        <v>38534</v>
      </c>
      <c r="B9" s="70">
        <v>424.48</v>
      </c>
      <c r="C9" s="65">
        <v>701.45</v>
      </c>
      <c r="D9" s="69">
        <v>127.6</v>
      </c>
    </row>
    <row r="10" spans="1:5" x14ac:dyDescent="0.45">
      <c r="A10" s="67">
        <v>38565</v>
      </c>
      <c r="B10" s="70">
        <v>437.93</v>
      </c>
      <c r="C10" s="65">
        <v>704.19</v>
      </c>
      <c r="D10" s="69">
        <v>128.86000000000001</v>
      </c>
    </row>
    <row r="11" spans="1:5" x14ac:dyDescent="0.45">
      <c r="A11" s="67">
        <v>38596</v>
      </c>
      <c r="B11" s="70">
        <v>456.05</v>
      </c>
      <c r="C11" s="65">
        <v>715.36</v>
      </c>
      <c r="D11" s="69">
        <v>131.47</v>
      </c>
    </row>
    <row r="12" spans="1:5" x14ac:dyDescent="0.45">
      <c r="A12" s="67">
        <v>38626</v>
      </c>
      <c r="B12" s="70">
        <v>469.9</v>
      </c>
      <c r="C12" s="65">
        <v>767.05</v>
      </c>
      <c r="D12" s="69">
        <v>136.41</v>
      </c>
    </row>
    <row r="13" spans="1:5" x14ac:dyDescent="0.45">
      <c r="A13" s="67">
        <v>38657</v>
      </c>
      <c r="B13" s="70">
        <v>476.67</v>
      </c>
      <c r="C13" s="65">
        <v>787.25</v>
      </c>
      <c r="D13" s="69">
        <v>142.01</v>
      </c>
    </row>
    <row r="14" spans="1:5" x14ac:dyDescent="0.45">
      <c r="A14" s="67">
        <v>38687</v>
      </c>
      <c r="B14" s="70">
        <v>510.1</v>
      </c>
      <c r="C14" s="65">
        <v>863.98</v>
      </c>
      <c r="D14" s="69">
        <v>142.68</v>
      </c>
    </row>
  </sheetData>
  <mergeCells count="1">
    <mergeCell ref="A1:D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658B-9035-4251-BACE-B2F0C5DECD5A}">
  <dimension ref="C2:F12"/>
  <sheetViews>
    <sheetView workbookViewId="0">
      <selection activeCell="F12" sqref="F12"/>
    </sheetView>
  </sheetViews>
  <sheetFormatPr defaultRowHeight="14.25" x14ac:dyDescent="0.45"/>
  <cols>
    <col min="3" max="3" width="14.6640625" bestFit="1" customWidth="1"/>
    <col min="4" max="4" width="8.33203125" customWidth="1"/>
    <col min="5" max="5" width="9.53125" bestFit="1" customWidth="1"/>
    <col min="6" max="6" width="17" customWidth="1"/>
  </cols>
  <sheetData>
    <row r="2" spans="3:6" x14ac:dyDescent="0.45">
      <c r="C2" s="71" t="s">
        <v>621</v>
      </c>
      <c r="D2" s="71"/>
      <c r="E2" s="71"/>
      <c r="F2" s="71"/>
    </row>
    <row r="4" spans="3:6" ht="24.75" customHeight="1" x14ac:dyDescent="0.45">
      <c r="C4" t="s">
        <v>599</v>
      </c>
      <c r="D4" s="72" t="s">
        <v>600</v>
      </c>
      <c r="E4" t="s">
        <v>601</v>
      </c>
      <c r="F4" s="72" t="s">
        <v>602</v>
      </c>
    </row>
    <row r="6" spans="3:6" x14ac:dyDescent="0.45">
      <c r="C6" s="73" t="s">
        <v>603</v>
      </c>
      <c r="D6" s="73" t="s">
        <v>604</v>
      </c>
      <c r="E6" s="73" t="s">
        <v>605</v>
      </c>
      <c r="F6" s="73">
        <v>1.6519999999999999</v>
      </c>
    </row>
    <row r="7" spans="3:6" x14ac:dyDescent="0.45">
      <c r="C7" s="74" t="s">
        <v>606</v>
      </c>
      <c r="D7" s="74" t="s">
        <v>607</v>
      </c>
      <c r="E7" s="74" t="s">
        <v>608</v>
      </c>
      <c r="F7" s="74">
        <v>4.9800000000000004</v>
      </c>
    </row>
    <row r="8" spans="3:6" x14ac:dyDescent="0.45">
      <c r="C8" s="74" t="s">
        <v>609</v>
      </c>
      <c r="D8" s="74" t="s">
        <v>610</v>
      </c>
      <c r="E8" s="74" t="s">
        <v>608</v>
      </c>
      <c r="F8" s="74">
        <v>7.14</v>
      </c>
    </row>
    <row r="9" spans="3:6" x14ac:dyDescent="0.45">
      <c r="C9" s="75" t="s">
        <v>611</v>
      </c>
      <c r="D9" s="75" t="s">
        <v>612</v>
      </c>
      <c r="E9" s="75" t="s">
        <v>613</v>
      </c>
      <c r="F9" s="75">
        <v>6</v>
      </c>
    </row>
    <row r="10" spans="3:6" x14ac:dyDescent="0.45">
      <c r="C10" s="76" t="s">
        <v>447</v>
      </c>
      <c r="D10" s="76" t="s">
        <v>614</v>
      </c>
      <c r="E10" s="76" t="s">
        <v>615</v>
      </c>
      <c r="F10" s="76">
        <v>4.0199999999999996</v>
      </c>
    </row>
    <row r="11" spans="3:6" x14ac:dyDescent="0.45">
      <c r="C11" s="77" t="s">
        <v>616</v>
      </c>
      <c r="D11" s="77" t="s">
        <v>617</v>
      </c>
      <c r="E11" s="77" t="s">
        <v>618</v>
      </c>
      <c r="F11" s="77">
        <v>8.5500000000000007</v>
      </c>
    </row>
    <row r="12" spans="3:6" x14ac:dyDescent="0.45">
      <c r="C12" s="69" t="s">
        <v>619</v>
      </c>
      <c r="D12" s="69" t="s">
        <v>620</v>
      </c>
      <c r="E12" s="69" t="s">
        <v>96</v>
      </c>
      <c r="F12" s="69">
        <v>4.3209999999999997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995B-7AE9-4534-ADA5-663F70590B84}">
  <dimension ref="A1:F18"/>
  <sheetViews>
    <sheetView workbookViewId="0">
      <selection activeCell="B15" sqref="B15"/>
    </sheetView>
  </sheetViews>
  <sheetFormatPr defaultRowHeight="14.25" x14ac:dyDescent="0.45"/>
  <cols>
    <col min="1" max="1" width="11.1328125" bestFit="1" customWidth="1"/>
    <col min="2" max="2" width="16.59765625" bestFit="1" customWidth="1"/>
    <col min="3" max="3" width="12.33203125" bestFit="1" customWidth="1"/>
    <col min="4" max="4" width="31.1328125" bestFit="1" customWidth="1"/>
    <col min="5" max="5" width="29.53125" customWidth="1"/>
    <col min="6" max="6" width="11.53125" bestFit="1" customWidth="1"/>
  </cols>
  <sheetData>
    <row r="1" spans="1:6" ht="14.65" thickTop="1" x14ac:dyDescent="0.45">
      <c r="A1" s="84" t="s">
        <v>622</v>
      </c>
      <c r="B1" s="85" t="s">
        <v>623</v>
      </c>
      <c r="C1" s="85" t="s">
        <v>624</v>
      </c>
      <c r="D1" s="85" t="s">
        <v>625</v>
      </c>
      <c r="E1" s="85" t="s">
        <v>626</v>
      </c>
      <c r="F1" s="86" t="s">
        <v>627</v>
      </c>
    </row>
    <row r="2" spans="1:6" x14ac:dyDescent="0.45">
      <c r="A2" s="78" t="s">
        <v>628</v>
      </c>
      <c r="B2" s="79" t="s">
        <v>629</v>
      </c>
      <c r="C2" s="79" t="s">
        <v>630</v>
      </c>
      <c r="D2" s="79" t="s">
        <v>631</v>
      </c>
      <c r="E2" s="89" t="s">
        <v>632</v>
      </c>
      <c r="F2" s="87" t="s">
        <v>633</v>
      </c>
    </row>
    <row r="3" spans="1:6" ht="28.5" x14ac:dyDescent="0.45">
      <c r="A3" s="78" t="s">
        <v>634</v>
      </c>
      <c r="B3" s="79" t="s">
        <v>635</v>
      </c>
      <c r="C3" s="79" t="s">
        <v>636</v>
      </c>
      <c r="D3" s="79" t="s">
        <v>637</v>
      </c>
      <c r="E3" s="89" t="s">
        <v>638</v>
      </c>
      <c r="F3" s="87" t="s">
        <v>633</v>
      </c>
    </row>
    <row r="4" spans="1:6" ht="28.5" x14ac:dyDescent="0.45">
      <c r="A4" s="78" t="s">
        <v>639</v>
      </c>
      <c r="B4" s="79" t="s">
        <v>635</v>
      </c>
      <c r="C4" s="80">
        <v>44501</v>
      </c>
      <c r="D4" s="79" t="s">
        <v>640</v>
      </c>
      <c r="E4" s="89" t="s">
        <v>641</v>
      </c>
      <c r="F4" s="87" t="s">
        <v>633</v>
      </c>
    </row>
    <row r="5" spans="1:6" x14ac:dyDescent="0.45">
      <c r="A5" s="78" t="s">
        <v>642</v>
      </c>
      <c r="B5" s="79" t="s">
        <v>643</v>
      </c>
      <c r="C5" s="79" t="s">
        <v>644</v>
      </c>
      <c r="D5" s="79" t="s">
        <v>645</v>
      </c>
      <c r="E5" s="89" t="s">
        <v>646</v>
      </c>
      <c r="F5" s="87" t="s">
        <v>633</v>
      </c>
    </row>
    <row r="6" spans="1:6" x14ac:dyDescent="0.45">
      <c r="A6" s="78" t="s">
        <v>647</v>
      </c>
      <c r="B6" s="79" t="s">
        <v>648</v>
      </c>
      <c r="C6" s="79" t="s">
        <v>649</v>
      </c>
      <c r="D6" s="79" t="s">
        <v>650</v>
      </c>
      <c r="E6" s="89" t="s">
        <v>651</v>
      </c>
      <c r="F6" s="87" t="s">
        <v>633</v>
      </c>
    </row>
    <row r="7" spans="1:6" x14ac:dyDescent="0.45">
      <c r="A7" s="78" t="s">
        <v>652</v>
      </c>
      <c r="B7" s="79" t="s">
        <v>653</v>
      </c>
      <c r="C7" s="79" t="s">
        <v>654</v>
      </c>
      <c r="D7" s="79" t="s">
        <v>650</v>
      </c>
      <c r="E7" s="89" t="s">
        <v>655</v>
      </c>
      <c r="F7" s="87" t="s">
        <v>633</v>
      </c>
    </row>
    <row r="8" spans="1:6" ht="28.5" x14ac:dyDescent="0.45">
      <c r="A8" s="78" t="s">
        <v>656</v>
      </c>
      <c r="B8" s="79" t="s">
        <v>653</v>
      </c>
      <c r="C8" s="79" t="s">
        <v>654</v>
      </c>
      <c r="D8" s="79" t="s">
        <v>657</v>
      </c>
      <c r="E8" s="89" t="s">
        <v>658</v>
      </c>
      <c r="F8" s="87" t="s">
        <v>633</v>
      </c>
    </row>
    <row r="9" spans="1:6" ht="28.5" x14ac:dyDescent="0.45">
      <c r="A9" s="78" t="s">
        <v>659</v>
      </c>
      <c r="B9" s="79" t="s">
        <v>660</v>
      </c>
      <c r="C9" s="80">
        <v>44348</v>
      </c>
      <c r="D9" s="79" t="s">
        <v>661</v>
      </c>
      <c r="E9" s="89" t="s">
        <v>662</v>
      </c>
      <c r="F9" s="87" t="s">
        <v>663</v>
      </c>
    </row>
    <row r="10" spans="1:6" ht="28.5" x14ac:dyDescent="0.45">
      <c r="A10" s="78" t="s">
        <v>664</v>
      </c>
      <c r="B10" s="79" t="s">
        <v>665</v>
      </c>
      <c r="C10" s="79" t="s">
        <v>666</v>
      </c>
      <c r="D10" s="79" t="s">
        <v>667</v>
      </c>
      <c r="E10" s="89" t="s">
        <v>668</v>
      </c>
      <c r="F10" s="87" t="s">
        <v>633</v>
      </c>
    </row>
    <row r="11" spans="1:6" x14ac:dyDescent="0.45">
      <c r="A11" s="78" t="s">
        <v>669</v>
      </c>
      <c r="B11" s="79" t="s">
        <v>670</v>
      </c>
      <c r="C11" s="79" t="s">
        <v>671</v>
      </c>
      <c r="D11" s="79" t="s">
        <v>672</v>
      </c>
      <c r="E11" s="89" t="s">
        <v>655</v>
      </c>
      <c r="F11" s="87" t="s">
        <v>663</v>
      </c>
    </row>
    <row r="12" spans="1:6" ht="28.5" x14ac:dyDescent="0.45">
      <c r="A12" s="78" t="s">
        <v>673</v>
      </c>
      <c r="B12" s="79" t="s">
        <v>674</v>
      </c>
      <c r="C12" s="79" t="s">
        <v>654</v>
      </c>
      <c r="D12" s="79" t="s">
        <v>675</v>
      </c>
      <c r="E12" s="89" t="s">
        <v>641</v>
      </c>
      <c r="F12" s="87" t="s">
        <v>633</v>
      </c>
    </row>
    <row r="13" spans="1:6" ht="28.5" x14ac:dyDescent="0.45">
      <c r="A13" s="78" t="s">
        <v>676</v>
      </c>
      <c r="B13" s="79" t="s">
        <v>665</v>
      </c>
      <c r="C13" s="79" t="s">
        <v>630</v>
      </c>
      <c r="D13" s="79" t="s">
        <v>677</v>
      </c>
      <c r="E13" s="89" t="s">
        <v>678</v>
      </c>
      <c r="F13" s="87" t="s">
        <v>663</v>
      </c>
    </row>
    <row r="14" spans="1:6" ht="28.5" x14ac:dyDescent="0.45">
      <c r="A14" s="78" t="s">
        <v>679</v>
      </c>
      <c r="B14" s="79" t="s">
        <v>680</v>
      </c>
      <c r="C14" s="79" t="s">
        <v>630</v>
      </c>
      <c r="D14" s="79" t="s">
        <v>681</v>
      </c>
      <c r="E14" s="89" t="s">
        <v>682</v>
      </c>
      <c r="F14" s="87" t="s">
        <v>663</v>
      </c>
    </row>
    <row r="15" spans="1:6" ht="28.5" x14ac:dyDescent="0.45">
      <c r="A15" s="78" t="s">
        <v>683</v>
      </c>
      <c r="B15" s="79" t="s">
        <v>680</v>
      </c>
      <c r="C15" s="80">
        <v>44501</v>
      </c>
      <c r="D15" s="79" t="s">
        <v>684</v>
      </c>
      <c r="E15" s="89" t="s">
        <v>685</v>
      </c>
      <c r="F15" s="87" t="s">
        <v>633</v>
      </c>
    </row>
    <row r="16" spans="1:6" ht="28.5" x14ac:dyDescent="0.45">
      <c r="A16" s="78" t="s">
        <v>686</v>
      </c>
      <c r="B16" s="79" t="s">
        <v>629</v>
      </c>
      <c r="C16" s="79" t="s">
        <v>687</v>
      </c>
      <c r="D16" s="79" t="s">
        <v>688</v>
      </c>
      <c r="E16" s="89" t="s">
        <v>641</v>
      </c>
      <c r="F16" s="87" t="s">
        <v>633</v>
      </c>
    </row>
    <row r="17" spans="1:6" ht="14.65" thickBot="1" x14ac:dyDescent="0.5">
      <c r="A17" s="81" t="s">
        <v>689</v>
      </c>
      <c r="B17" s="82" t="s">
        <v>665</v>
      </c>
      <c r="C17" s="83">
        <v>44378</v>
      </c>
      <c r="D17" s="82" t="s">
        <v>690</v>
      </c>
      <c r="E17" s="90" t="s">
        <v>691</v>
      </c>
      <c r="F17" s="88" t="s">
        <v>633</v>
      </c>
    </row>
    <row r="18" spans="1:6" ht="14.65" thickTop="1" x14ac:dyDescent="0.45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4DD-20B3-4BA9-AC20-A0108E6A4E0C}">
  <dimension ref="A1:C23"/>
  <sheetViews>
    <sheetView workbookViewId="0">
      <selection activeCell="B1" sqref="B1"/>
    </sheetView>
  </sheetViews>
  <sheetFormatPr defaultRowHeight="14.25" x14ac:dyDescent="0.45"/>
  <cols>
    <col min="2" max="2" width="45.33203125" bestFit="1" customWidth="1"/>
    <col min="3" max="3" width="20.265625" bestFit="1" customWidth="1"/>
  </cols>
  <sheetData>
    <row r="1" spans="1:3" ht="14.65" thickBot="1" x14ac:dyDescent="0.5">
      <c r="A1" s="91" t="s">
        <v>714</v>
      </c>
      <c r="B1" s="91"/>
      <c r="C1" s="91"/>
    </row>
    <row r="2" spans="1:3" ht="15" thickTop="1" thickBot="1" x14ac:dyDescent="0.5">
      <c r="A2" s="92" t="s">
        <v>174</v>
      </c>
      <c r="B2" s="92" t="s">
        <v>692</v>
      </c>
      <c r="C2" s="92" t="s">
        <v>693</v>
      </c>
    </row>
    <row r="3" spans="1:3" ht="15" thickTop="1" thickBot="1" x14ac:dyDescent="0.5">
      <c r="A3" s="93">
        <v>1</v>
      </c>
      <c r="B3" s="93" t="s">
        <v>694</v>
      </c>
      <c r="C3" s="94">
        <v>1845034188</v>
      </c>
    </row>
    <row r="4" spans="1:3" ht="15" thickTop="1" thickBot="1" x14ac:dyDescent="0.5">
      <c r="A4" s="93">
        <v>2</v>
      </c>
      <c r="B4" s="93" t="s">
        <v>695</v>
      </c>
      <c r="C4" s="94">
        <v>1129219252</v>
      </c>
    </row>
    <row r="5" spans="1:3" ht="15" thickTop="1" thickBot="1" x14ac:dyDescent="0.5">
      <c r="A5" s="93">
        <v>3</v>
      </c>
      <c r="B5" s="93" t="s">
        <v>696</v>
      </c>
      <c r="C5" s="94">
        <v>1060332628</v>
      </c>
    </row>
    <row r="6" spans="1:3" ht="15" thickTop="1" thickBot="1" x14ac:dyDescent="0.5">
      <c r="A6" s="93">
        <v>4</v>
      </c>
      <c r="B6" s="93" t="s">
        <v>697</v>
      </c>
      <c r="C6" s="94">
        <v>976475550</v>
      </c>
    </row>
    <row r="7" spans="1:3" ht="15" thickTop="1" thickBot="1" x14ac:dyDescent="0.5">
      <c r="A7" s="93">
        <v>5</v>
      </c>
      <c r="B7" s="93" t="s">
        <v>698</v>
      </c>
      <c r="C7" s="94">
        <v>954782262</v>
      </c>
    </row>
    <row r="8" spans="1:3" ht="15" thickTop="1" thickBot="1" x14ac:dyDescent="0.5">
      <c r="A8" s="95">
        <v>6</v>
      </c>
      <c r="B8" s="95" t="s">
        <v>699</v>
      </c>
      <c r="C8" s="96">
        <v>924300000</v>
      </c>
    </row>
    <row r="9" spans="1:3" ht="15" thickTop="1" thickBot="1" x14ac:dyDescent="0.5">
      <c r="A9" s="95">
        <v>7</v>
      </c>
      <c r="B9" s="95" t="s">
        <v>700</v>
      </c>
      <c r="C9" s="96">
        <v>921600000</v>
      </c>
    </row>
    <row r="10" spans="1:3" ht="15" thickTop="1" thickBot="1" x14ac:dyDescent="0.5">
      <c r="A10" s="95">
        <v>8</v>
      </c>
      <c r="B10" s="95" t="s">
        <v>701</v>
      </c>
      <c r="C10" s="96">
        <v>920665658</v>
      </c>
    </row>
    <row r="11" spans="1:3" ht="15" thickTop="1" thickBot="1" x14ac:dyDescent="0.5">
      <c r="A11" s="95">
        <v>9</v>
      </c>
      <c r="B11" s="95" t="s">
        <v>702</v>
      </c>
      <c r="C11" s="96">
        <v>914700000</v>
      </c>
    </row>
    <row r="12" spans="1:3" ht="15" thickTop="1" thickBot="1" x14ac:dyDescent="0.5">
      <c r="A12" s="95">
        <v>10</v>
      </c>
      <c r="B12" s="95" t="s">
        <v>703</v>
      </c>
      <c r="C12" s="96">
        <v>892194397</v>
      </c>
    </row>
    <row r="13" spans="1:3" ht="15" thickTop="1" thickBot="1" x14ac:dyDescent="0.5">
      <c r="A13" s="97">
        <v>11</v>
      </c>
      <c r="B13" s="97" t="s">
        <v>704</v>
      </c>
      <c r="C13" s="98">
        <v>890065018</v>
      </c>
    </row>
    <row r="14" spans="1:3" ht="15" thickTop="1" thickBot="1" x14ac:dyDescent="0.5">
      <c r="A14" s="97">
        <v>12</v>
      </c>
      <c r="B14" s="97" t="s">
        <v>705</v>
      </c>
      <c r="C14" s="98">
        <v>876700000</v>
      </c>
    </row>
    <row r="15" spans="1:3" ht="15" thickTop="1" thickBot="1" x14ac:dyDescent="0.5">
      <c r="A15" s="97">
        <v>13</v>
      </c>
      <c r="B15" s="97" t="s">
        <v>706</v>
      </c>
      <c r="C15" s="98">
        <v>872646000</v>
      </c>
    </row>
    <row r="16" spans="1:3" ht="15" thickTop="1" thickBot="1" x14ac:dyDescent="0.5">
      <c r="A16" s="97">
        <v>14</v>
      </c>
      <c r="B16" s="97" t="s">
        <v>707</v>
      </c>
      <c r="C16" s="98">
        <v>871368364</v>
      </c>
    </row>
    <row r="17" spans="1:3" ht="15" thickTop="1" thickBot="1" x14ac:dyDescent="0.5">
      <c r="A17" s="97">
        <v>15</v>
      </c>
      <c r="B17" s="97" t="s">
        <v>708</v>
      </c>
      <c r="C17" s="98">
        <v>864625978</v>
      </c>
    </row>
    <row r="18" spans="1:3" ht="15" thickTop="1" thickBot="1" x14ac:dyDescent="0.5">
      <c r="A18" s="99">
        <v>16</v>
      </c>
      <c r="B18" s="99" t="s">
        <v>709</v>
      </c>
      <c r="C18" s="100">
        <v>850000000</v>
      </c>
    </row>
    <row r="19" spans="1:3" ht="15" thickTop="1" thickBot="1" x14ac:dyDescent="0.5">
      <c r="A19" s="99">
        <v>17</v>
      </c>
      <c r="B19" s="99" t="s">
        <v>710</v>
      </c>
      <c r="C19" s="100">
        <v>821708551</v>
      </c>
    </row>
    <row r="20" spans="1:3" ht="15" thickTop="1" thickBot="1" x14ac:dyDescent="0.5">
      <c r="A20" s="99">
        <v>18</v>
      </c>
      <c r="B20" s="99" t="s">
        <v>711</v>
      </c>
      <c r="C20" s="100">
        <v>817000000</v>
      </c>
    </row>
    <row r="21" spans="1:3" ht="15" thickTop="1" thickBot="1" x14ac:dyDescent="0.5">
      <c r="A21" s="99">
        <v>19</v>
      </c>
      <c r="B21" s="99" t="s">
        <v>712</v>
      </c>
      <c r="C21" s="100">
        <v>792900000</v>
      </c>
    </row>
    <row r="22" spans="1:3" ht="15" thickTop="1" thickBot="1" x14ac:dyDescent="0.5">
      <c r="A22" s="99">
        <v>20</v>
      </c>
      <c r="B22" s="99" t="s">
        <v>713</v>
      </c>
      <c r="C22" s="100">
        <v>789804554</v>
      </c>
    </row>
    <row r="23" spans="1:3" ht="14.65" thickTop="1" x14ac:dyDescent="0.45"/>
  </sheetData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CE9F-F589-4DDC-9F02-FADCAD4E80DF}">
  <dimension ref="A1:E27"/>
  <sheetViews>
    <sheetView workbookViewId="0">
      <selection activeCell="D1" sqref="D1"/>
    </sheetView>
  </sheetViews>
  <sheetFormatPr defaultRowHeight="14.25" x14ac:dyDescent="0.45"/>
  <cols>
    <col min="2" max="2" width="9.9296875" bestFit="1" customWidth="1"/>
    <col min="3" max="3" width="16.9296875" bestFit="1" customWidth="1"/>
    <col min="4" max="4" width="28.73046875" style="72" customWidth="1"/>
    <col min="5" max="5" width="24.19921875" bestFit="1" customWidth="1"/>
  </cols>
  <sheetData>
    <row r="1" spans="1:5" ht="15" x14ac:dyDescent="0.45">
      <c r="A1" s="101" t="s">
        <v>743</v>
      </c>
      <c r="B1" s="101"/>
      <c r="C1" s="101"/>
    </row>
    <row r="3" spans="1:5" ht="14.65" thickBot="1" x14ac:dyDescent="0.5"/>
    <row r="4" spans="1:5" ht="22.9" customHeight="1" thickTop="1" thickBot="1" x14ac:dyDescent="0.5">
      <c r="A4" s="104" t="s">
        <v>451</v>
      </c>
      <c r="B4" s="104" t="s">
        <v>168</v>
      </c>
      <c r="C4" s="104" t="s">
        <v>468</v>
      </c>
      <c r="D4" s="105" t="s">
        <v>461</v>
      </c>
      <c r="E4" s="104" t="s">
        <v>473</v>
      </c>
    </row>
    <row r="5" spans="1:5" ht="15" thickTop="1" thickBot="1" x14ac:dyDescent="0.5">
      <c r="A5" s="24" t="s">
        <v>715</v>
      </c>
      <c r="B5" s="102">
        <v>43891</v>
      </c>
      <c r="C5" s="92" t="s">
        <v>478</v>
      </c>
      <c r="D5" s="103" t="s">
        <v>716</v>
      </c>
      <c r="E5" s="92" t="s">
        <v>475</v>
      </c>
    </row>
    <row r="6" spans="1:5" ht="15" thickTop="1" thickBot="1" x14ac:dyDescent="0.5">
      <c r="A6" s="24" t="s">
        <v>717</v>
      </c>
      <c r="B6" s="102">
        <v>43952</v>
      </c>
      <c r="C6" s="92" t="s">
        <v>480</v>
      </c>
      <c r="D6" s="103" t="s">
        <v>718</v>
      </c>
      <c r="E6" s="92" t="s">
        <v>475</v>
      </c>
    </row>
    <row r="7" spans="1:5" ht="15" thickTop="1" thickBot="1" x14ac:dyDescent="0.5">
      <c r="A7" s="24" t="s">
        <v>719</v>
      </c>
      <c r="B7" s="102">
        <v>43873</v>
      </c>
      <c r="C7" s="92" t="s">
        <v>470</v>
      </c>
      <c r="D7" s="103" t="s">
        <v>720</v>
      </c>
      <c r="E7" s="92" t="s">
        <v>721</v>
      </c>
    </row>
    <row r="8" spans="1:5" ht="15" thickTop="1" thickBot="1" x14ac:dyDescent="0.5">
      <c r="A8" s="24" t="s">
        <v>722</v>
      </c>
      <c r="B8" s="102">
        <v>43873</v>
      </c>
      <c r="C8" s="92" t="s">
        <v>470</v>
      </c>
      <c r="D8" s="103" t="s">
        <v>720</v>
      </c>
      <c r="E8" s="92" t="s">
        <v>721</v>
      </c>
    </row>
    <row r="9" spans="1:5" s="23" customFormat="1" ht="29.25" thickTop="1" thickBot="1" x14ac:dyDescent="0.5">
      <c r="A9" s="35" t="s">
        <v>723</v>
      </c>
      <c r="B9" s="106">
        <v>43873</v>
      </c>
      <c r="C9" s="107" t="s">
        <v>471</v>
      </c>
      <c r="D9" s="103" t="s">
        <v>724</v>
      </c>
      <c r="E9" s="107" t="s">
        <v>476</v>
      </c>
    </row>
    <row r="10" spans="1:5" ht="15" thickTop="1" thickBot="1" x14ac:dyDescent="0.5">
      <c r="A10" s="24" t="s">
        <v>725</v>
      </c>
      <c r="B10" s="102">
        <v>43873</v>
      </c>
      <c r="C10" s="92" t="s">
        <v>469</v>
      </c>
      <c r="D10" s="103" t="s">
        <v>726</v>
      </c>
      <c r="E10" s="92" t="s">
        <v>721</v>
      </c>
    </row>
    <row r="11" spans="1:5" ht="15" thickTop="1" thickBot="1" x14ac:dyDescent="0.5">
      <c r="A11" s="24" t="s">
        <v>727</v>
      </c>
      <c r="B11" s="102">
        <v>43902</v>
      </c>
      <c r="C11" s="92" t="s">
        <v>469</v>
      </c>
      <c r="D11" s="103" t="s">
        <v>728</v>
      </c>
      <c r="E11" s="92" t="s">
        <v>729</v>
      </c>
    </row>
    <row r="12" spans="1:5" ht="15" thickTop="1" thickBot="1" x14ac:dyDescent="0.5">
      <c r="A12" s="24" t="s">
        <v>730</v>
      </c>
      <c r="B12" s="102">
        <v>43902</v>
      </c>
      <c r="C12" s="92" t="s">
        <v>470</v>
      </c>
      <c r="D12" s="103" t="s">
        <v>720</v>
      </c>
      <c r="E12" s="92" t="s">
        <v>477</v>
      </c>
    </row>
    <row r="13" spans="1:5" ht="15" thickTop="1" thickBot="1" x14ac:dyDescent="0.5">
      <c r="A13" s="24" t="s">
        <v>731</v>
      </c>
      <c r="B13" s="102">
        <v>43933</v>
      </c>
      <c r="C13" s="92" t="s">
        <v>469</v>
      </c>
      <c r="D13" s="103" t="s">
        <v>732</v>
      </c>
      <c r="E13" s="92" t="s">
        <v>729</v>
      </c>
    </row>
    <row r="14" spans="1:5" ht="15" thickTop="1" thickBot="1" x14ac:dyDescent="0.5">
      <c r="A14" s="24" t="s">
        <v>733</v>
      </c>
      <c r="B14" s="102">
        <v>43933</v>
      </c>
      <c r="C14" s="92" t="s">
        <v>472</v>
      </c>
      <c r="D14" s="103" t="s">
        <v>734</v>
      </c>
      <c r="E14" s="92" t="s">
        <v>477</v>
      </c>
    </row>
    <row r="15" spans="1:5" ht="15" thickTop="1" thickBot="1" x14ac:dyDescent="0.5">
      <c r="A15" s="24" t="s">
        <v>735</v>
      </c>
      <c r="B15" s="102">
        <v>43963</v>
      </c>
      <c r="C15" s="92" t="s">
        <v>480</v>
      </c>
      <c r="D15" s="103" t="s">
        <v>718</v>
      </c>
      <c r="E15" s="92" t="s">
        <v>475</v>
      </c>
    </row>
    <row r="16" spans="1:5" ht="15" thickTop="1" thickBot="1" x14ac:dyDescent="0.5">
      <c r="A16" s="24" t="s">
        <v>736</v>
      </c>
      <c r="B16" s="102">
        <v>43963</v>
      </c>
      <c r="C16" s="92" t="s">
        <v>471</v>
      </c>
      <c r="D16" s="103" t="s">
        <v>737</v>
      </c>
      <c r="E16" s="92" t="s">
        <v>476</v>
      </c>
    </row>
    <row r="17" spans="1:5" ht="15" thickTop="1" thickBot="1" x14ac:dyDescent="0.5">
      <c r="A17" s="24" t="s">
        <v>738</v>
      </c>
      <c r="B17" s="102">
        <v>43963</v>
      </c>
      <c r="C17" s="92" t="s">
        <v>471</v>
      </c>
      <c r="D17" s="103" t="s">
        <v>737</v>
      </c>
      <c r="E17" s="92" t="s">
        <v>476</v>
      </c>
    </row>
    <row r="18" spans="1:5" ht="15" thickTop="1" thickBot="1" x14ac:dyDescent="0.5">
      <c r="A18" s="24" t="s">
        <v>452</v>
      </c>
      <c r="B18" s="102">
        <v>43994</v>
      </c>
      <c r="C18" s="92" t="s">
        <v>469</v>
      </c>
      <c r="D18" s="103" t="s">
        <v>462</v>
      </c>
      <c r="E18" s="92" t="s">
        <v>729</v>
      </c>
    </row>
    <row r="19" spans="1:5" ht="29.25" thickTop="1" thickBot="1" x14ac:dyDescent="0.5">
      <c r="A19" s="24" t="s">
        <v>453</v>
      </c>
      <c r="B19" s="102">
        <v>43994</v>
      </c>
      <c r="C19" s="92" t="s">
        <v>470</v>
      </c>
      <c r="D19" s="103" t="s">
        <v>739</v>
      </c>
      <c r="E19" s="92" t="s">
        <v>475</v>
      </c>
    </row>
    <row r="20" spans="1:5" ht="29.25" thickTop="1" thickBot="1" x14ac:dyDescent="0.5">
      <c r="A20" s="24" t="s">
        <v>454</v>
      </c>
      <c r="B20" s="102">
        <v>44024</v>
      </c>
      <c r="C20" s="92" t="s">
        <v>471</v>
      </c>
      <c r="D20" s="103" t="s">
        <v>740</v>
      </c>
      <c r="E20" s="92" t="s">
        <v>476</v>
      </c>
    </row>
    <row r="21" spans="1:5" ht="15" thickTop="1" thickBot="1" x14ac:dyDescent="0.5">
      <c r="A21" s="24" t="s">
        <v>455</v>
      </c>
      <c r="B21" s="102">
        <v>44024</v>
      </c>
      <c r="C21" s="92" t="s">
        <v>472</v>
      </c>
      <c r="D21" s="103" t="s">
        <v>465</v>
      </c>
      <c r="E21" s="92" t="s">
        <v>477</v>
      </c>
    </row>
    <row r="22" spans="1:5" ht="15" thickTop="1" thickBot="1" x14ac:dyDescent="0.5">
      <c r="A22" s="24" t="s">
        <v>456</v>
      </c>
      <c r="B22" s="102">
        <v>44055</v>
      </c>
      <c r="C22" s="92" t="s">
        <v>472</v>
      </c>
      <c r="D22" s="103" t="s">
        <v>466</v>
      </c>
      <c r="E22" s="92" t="s">
        <v>477</v>
      </c>
    </row>
    <row r="23" spans="1:5" ht="15" thickTop="1" thickBot="1" x14ac:dyDescent="0.5">
      <c r="A23" s="24" t="s">
        <v>457</v>
      </c>
      <c r="B23" s="102">
        <v>44055</v>
      </c>
      <c r="C23" s="92" t="s">
        <v>469</v>
      </c>
      <c r="D23" s="103" t="s">
        <v>467</v>
      </c>
      <c r="E23" s="92" t="s">
        <v>729</v>
      </c>
    </row>
    <row r="24" spans="1:5" ht="29.25" thickTop="1" thickBot="1" x14ac:dyDescent="0.5">
      <c r="A24" s="24" t="s">
        <v>458</v>
      </c>
      <c r="B24" s="102">
        <v>44147</v>
      </c>
      <c r="C24" s="92" t="s">
        <v>469</v>
      </c>
      <c r="D24" s="103" t="s">
        <v>741</v>
      </c>
      <c r="E24" s="92" t="s">
        <v>729</v>
      </c>
    </row>
    <row r="25" spans="1:5" ht="15" thickTop="1" thickBot="1" x14ac:dyDescent="0.5">
      <c r="A25" s="24" t="s">
        <v>459</v>
      </c>
      <c r="B25" s="102">
        <v>44147</v>
      </c>
      <c r="C25" s="92" t="s">
        <v>478</v>
      </c>
      <c r="D25" s="103" t="s">
        <v>742</v>
      </c>
      <c r="E25" s="92" t="s">
        <v>475</v>
      </c>
    </row>
    <row r="26" spans="1:5" ht="15" thickTop="1" thickBot="1" x14ac:dyDescent="0.5">
      <c r="A26" s="24" t="s">
        <v>460</v>
      </c>
      <c r="B26" s="102">
        <v>44147</v>
      </c>
      <c r="C26" s="92" t="s">
        <v>480</v>
      </c>
      <c r="D26" s="103" t="s">
        <v>481</v>
      </c>
      <c r="E26" s="92" t="s">
        <v>475</v>
      </c>
    </row>
    <row r="27" spans="1:5" ht="14.65" thickTop="1" x14ac:dyDescent="0.4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490D-6052-46F7-AE8C-1F2060EF2576}">
  <dimension ref="C2:I7"/>
  <sheetViews>
    <sheetView workbookViewId="0">
      <selection activeCell="E23" sqref="E23"/>
    </sheetView>
  </sheetViews>
  <sheetFormatPr defaultRowHeight="14.25" x14ac:dyDescent="0.45"/>
  <cols>
    <col min="3" max="3" width="10.796875" customWidth="1"/>
    <col min="4" max="4" width="11.06640625" bestFit="1" customWidth="1"/>
    <col min="5" max="5" width="17.796875" customWidth="1"/>
    <col min="8" max="8" width="10.1328125" customWidth="1"/>
  </cols>
  <sheetData>
    <row r="2" spans="3:9" x14ac:dyDescent="0.45">
      <c r="C2" s="5" t="s">
        <v>28</v>
      </c>
    </row>
    <row r="3" spans="3:9" x14ac:dyDescent="0.45">
      <c r="D3" t="s">
        <v>33</v>
      </c>
      <c r="E3" t="s">
        <v>34</v>
      </c>
    </row>
    <row r="4" spans="3:9" x14ac:dyDescent="0.45">
      <c r="C4" t="s">
        <v>29</v>
      </c>
      <c r="D4" s="8">
        <v>781311</v>
      </c>
      <c r="E4" s="9">
        <f>D4*growth</f>
        <v>48441.281999999999</v>
      </c>
    </row>
    <row r="5" spans="3:9" x14ac:dyDescent="0.45">
      <c r="C5" t="s">
        <v>30</v>
      </c>
      <c r="D5" s="8">
        <v>236966</v>
      </c>
      <c r="E5" s="9">
        <f>D5*wages</f>
        <v>3080.558</v>
      </c>
      <c r="H5" t="s">
        <v>35</v>
      </c>
      <c r="I5" s="6">
        <v>6.2E-2</v>
      </c>
    </row>
    <row r="6" spans="3:9" x14ac:dyDescent="0.45">
      <c r="C6" t="s">
        <v>31</v>
      </c>
      <c r="D6" s="8">
        <v>106392</v>
      </c>
      <c r="E6" s="9">
        <f>D6*utilities</f>
        <v>3085.3679999999999</v>
      </c>
      <c r="H6" t="s">
        <v>36</v>
      </c>
      <c r="I6" s="6">
        <v>1.2999999999999999E-2</v>
      </c>
    </row>
    <row r="7" spans="3:9" x14ac:dyDescent="0.45">
      <c r="C7" t="s">
        <v>32</v>
      </c>
      <c r="D7" s="8">
        <v>437953</v>
      </c>
      <c r="E7" s="9">
        <f>E4-E5-E6</f>
        <v>42275.356</v>
      </c>
      <c r="H7" t="s">
        <v>37</v>
      </c>
      <c r="I7" s="6">
        <v>2.9000000000000001E-2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DBDD-A6C8-4FEC-928D-9E41327CF5A7}">
  <dimension ref="B2:M24"/>
  <sheetViews>
    <sheetView topLeftCell="A7" workbookViewId="0">
      <selection activeCell="F29" sqref="F29"/>
    </sheetView>
  </sheetViews>
  <sheetFormatPr defaultRowHeight="14.25" x14ac:dyDescent="0.45"/>
  <cols>
    <col min="2" max="3" width="10.6640625" customWidth="1"/>
  </cols>
  <sheetData>
    <row r="2" spans="2:13" x14ac:dyDescent="0.45">
      <c r="B2" t="s">
        <v>38</v>
      </c>
    </row>
    <row r="3" spans="2:13" x14ac:dyDescent="0.45">
      <c r="B3" s="108" t="s">
        <v>39</v>
      </c>
      <c r="C3" s="108"/>
      <c r="D3" t="s">
        <v>40</v>
      </c>
    </row>
    <row r="4" spans="2:13" x14ac:dyDescent="0.45">
      <c r="B4" s="108"/>
      <c r="C4" s="108"/>
      <c r="D4" s="10">
        <v>0.02</v>
      </c>
      <c r="E4" s="10">
        <v>0.04</v>
      </c>
      <c r="F4" s="10">
        <v>0.06</v>
      </c>
      <c r="G4" s="10">
        <v>0.08</v>
      </c>
      <c r="H4" s="10">
        <v>0.1</v>
      </c>
      <c r="I4" s="10">
        <v>0.12</v>
      </c>
      <c r="J4" s="10">
        <v>0.14000000000000001</v>
      </c>
      <c r="K4" s="10">
        <v>0.16</v>
      </c>
      <c r="L4" s="10">
        <v>0.18</v>
      </c>
      <c r="M4" s="10">
        <v>0.2</v>
      </c>
    </row>
    <row r="5" spans="2:13" x14ac:dyDescent="0.45">
      <c r="B5" t="s">
        <v>41</v>
      </c>
      <c r="C5" s="3">
        <v>1400</v>
      </c>
      <c r="D5" s="11">
        <f t="shared" ref="D5:M11" si="0">sales*rates</f>
        <v>28</v>
      </c>
      <c r="E5" s="12">
        <f t="shared" si="0"/>
        <v>56</v>
      </c>
      <c r="F5" s="3">
        <f t="shared" si="0"/>
        <v>84</v>
      </c>
      <c r="G5" s="11">
        <f t="shared" si="0"/>
        <v>112</v>
      </c>
      <c r="H5" s="3">
        <f t="shared" si="0"/>
        <v>140</v>
      </c>
      <c r="I5" s="3">
        <f t="shared" si="0"/>
        <v>168</v>
      </c>
      <c r="J5" s="3">
        <f t="shared" si="0"/>
        <v>196.00000000000003</v>
      </c>
      <c r="K5" s="3">
        <f t="shared" si="0"/>
        <v>224</v>
      </c>
      <c r="L5" s="3">
        <f t="shared" si="0"/>
        <v>252</v>
      </c>
      <c r="M5" s="3">
        <f t="shared" si="0"/>
        <v>280</v>
      </c>
    </row>
    <row r="6" spans="2:13" x14ac:dyDescent="0.45">
      <c r="B6" t="s">
        <v>42</v>
      </c>
      <c r="C6" s="3">
        <v>1950</v>
      </c>
      <c r="D6" s="11">
        <f t="shared" si="0"/>
        <v>39</v>
      </c>
      <c r="E6" s="12">
        <f t="shared" si="0"/>
        <v>78</v>
      </c>
      <c r="F6" s="3">
        <f t="shared" si="0"/>
        <v>117</v>
      </c>
      <c r="G6" s="11">
        <f t="shared" si="0"/>
        <v>156</v>
      </c>
      <c r="H6" s="3">
        <f t="shared" si="0"/>
        <v>195</v>
      </c>
      <c r="I6" s="3">
        <f t="shared" si="0"/>
        <v>234</v>
      </c>
      <c r="J6" s="3">
        <f t="shared" si="0"/>
        <v>273</v>
      </c>
      <c r="K6" s="3">
        <f t="shared" si="0"/>
        <v>312</v>
      </c>
      <c r="L6" s="3">
        <f t="shared" si="0"/>
        <v>351</v>
      </c>
      <c r="M6" s="3">
        <f t="shared" si="0"/>
        <v>390</v>
      </c>
    </row>
    <row r="7" spans="2:13" x14ac:dyDescent="0.45">
      <c r="B7" t="s">
        <v>43</v>
      </c>
      <c r="C7" s="3">
        <v>500</v>
      </c>
      <c r="D7" s="11">
        <f t="shared" si="0"/>
        <v>10</v>
      </c>
      <c r="E7" s="12">
        <f t="shared" si="0"/>
        <v>20</v>
      </c>
      <c r="F7" s="3">
        <f t="shared" si="0"/>
        <v>30</v>
      </c>
      <c r="G7" s="11">
        <f t="shared" si="0"/>
        <v>40</v>
      </c>
      <c r="H7" s="3">
        <f t="shared" si="0"/>
        <v>50</v>
      </c>
      <c r="I7" s="3">
        <f t="shared" si="0"/>
        <v>60</v>
      </c>
      <c r="J7" s="3">
        <f t="shared" si="0"/>
        <v>70</v>
      </c>
      <c r="K7" s="3">
        <f t="shared" si="0"/>
        <v>80</v>
      </c>
      <c r="L7" s="3">
        <f t="shared" si="0"/>
        <v>90</v>
      </c>
      <c r="M7" s="3">
        <f t="shared" si="0"/>
        <v>100</v>
      </c>
    </row>
    <row r="8" spans="2:13" x14ac:dyDescent="0.45">
      <c r="B8" t="s">
        <v>44</v>
      </c>
      <c r="C8" s="3">
        <v>720</v>
      </c>
      <c r="D8" s="11">
        <f t="shared" si="0"/>
        <v>14.4</v>
      </c>
      <c r="E8" s="12">
        <f t="shared" si="0"/>
        <v>28.8</v>
      </c>
      <c r="F8" s="3">
        <f t="shared" si="0"/>
        <v>43.199999999999996</v>
      </c>
      <c r="G8" s="11">
        <f t="shared" si="0"/>
        <v>57.6</v>
      </c>
      <c r="H8" s="3">
        <f t="shared" si="0"/>
        <v>72</v>
      </c>
      <c r="I8" s="3">
        <f t="shared" si="0"/>
        <v>86.399999999999991</v>
      </c>
      <c r="J8" s="3">
        <f t="shared" si="0"/>
        <v>100.80000000000001</v>
      </c>
      <c r="K8" s="3">
        <f t="shared" si="0"/>
        <v>115.2</v>
      </c>
      <c r="L8" s="3">
        <f t="shared" si="0"/>
        <v>129.6</v>
      </c>
      <c r="M8" s="3">
        <f t="shared" si="0"/>
        <v>144</v>
      </c>
    </row>
    <row r="9" spans="2:13" x14ac:dyDescent="0.45">
      <c r="B9" t="s">
        <v>45</v>
      </c>
      <c r="C9" s="3">
        <v>50</v>
      </c>
      <c r="D9" s="11">
        <f t="shared" si="0"/>
        <v>1</v>
      </c>
      <c r="E9" s="12">
        <f t="shared" si="0"/>
        <v>2</v>
      </c>
      <c r="F9" s="3">
        <f t="shared" si="0"/>
        <v>3</v>
      </c>
      <c r="G9" s="11">
        <f t="shared" si="0"/>
        <v>4</v>
      </c>
      <c r="H9" s="3">
        <f t="shared" si="0"/>
        <v>5</v>
      </c>
      <c r="I9" s="3">
        <f t="shared" si="0"/>
        <v>6</v>
      </c>
      <c r="J9" s="3">
        <f t="shared" si="0"/>
        <v>7.0000000000000009</v>
      </c>
      <c r="K9" s="3">
        <f t="shared" si="0"/>
        <v>8</v>
      </c>
      <c r="L9" s="3">
        <f t="shared" si="0"/>
        <v>9</v>
      </c>
      <c r="M9" s="3">
        <f t="shared" si="0"/>
        <v>10</v>
      </c>
    </row>
    <row r="10" spans="2:13" x14ac:dyDescent="0.45">
      <c r="B10" t="s">
        <v>46</v>
      </c>
      <c r="C10" s="3">
        <v>1200</v>
      </c>
      <c r="D10" s="11">
        <f t="shared" si="0"/>
        <v>24</v>
      </c>
      <c r="E10" s="12">
        <f t="shared" si="0"/>
        <v>48</v>
      </c>
      <c r="F10" s="3">
        <f t="shared" si="0"/>
        <v>72</v>
      </c>
      <c r="G10" s="11">
        <f t="shared" si="0"/>
        <v>96</v>
      </c>
      <c r="H10" s="11">
        <f t="shared" si="0"/>
        <v>120</v>
      </c>
      <c r="I10" s="11">
        <f t="shared" si="0"/>
        <v>144</v>
      </c>
      <c r="J10" s="11">
        <f t="shared" si="0"/>
        <v>168.00000000000003</v>
      </c>
      <c r="K10" s="11">
        <f t="shared" si="0"/>
        <v>192</v>
      </c>
      <c r="L10" s="11">
        <f t="shared" si="0"/>
        <v>216</v>
      </c>
      <c r="M10" s="11">
        <f t="shared" si="0"/>
        <v>240</v>
      </c>
    </row>
    <row r="11" spans="2:13" x14ac:dyDescent="0.45">
      <c r="B11" t="s">
        <v>47</v>
      </c>
      <c r="C11" s="3">
        <v>880</v>
      </c>
      <c r="D11" s="11">
        <f t="shared" si="0"/>
        <v>17.600000000000001</v>
      </c>
      <c r="E11" s="12">
        <f t="shared" si="0"/>
        <v>35.200000000000003</v>
      </c>
      <c r="F11" s="3">
        <f t="shared" si="0"/>
        <v>52.8</v>
      </c>
      <c r="G11" s="11">
        <f t="shared" si="0"/>
        <v>70.400000000000006</v>
      </c>
      <c r="H11" s="11">
        <f t="shared" si="0"/>
        <v>88</v>
      </c>
      <c r="I11" s="11">
        <f t="shared" si="0"/>
        <v>105.6</v>
      </c>
      <c r="J11" s="11">
        <f t="shared" si="0"/>
        <v>123.20000000000002</v>
      </c>
      <c r="K11" s="11">
        <f t="shared" si="0"/>
        <v>140.80000000000001</v>
      </c>
      <c r="L11" s="11">
        <f t="shared" si="0"/>
        <v>158.4</v>
      </c>
      <c r="M11" s="11">
        <f t="shared" si="0"/>
        <v>176</v>
      </c>
    </row>
    <row r="15" spans="2:13" x14ac:dyDescent="0.45">
      <c r="B15" t="s">
        <v>48</v>
      </c>
    </row>
    <row r="16" spans="2:13" x14ac:dyDescent="0.45">
      <c r="B16" s="108" t="s">
        <v>39</v>
      </c>
      <c r="C16" s="108"/>
      <c r="D16" t="s">
        <v>40</v>
      </c>
    </row>
    <row r="17" spans="2:13" x14ac:dyDescent="0.45">
      <c r="B17" s="108"/>
      <c r="C17" s="108"/>
      <c r="D17" s="10">
        <v>0.02</v>
      </c>
      <c r="E17" s="10">
        <v>0.04</v>
      </c>
      <c r="F17" s="10">
        <v>0.06</v>
      </c>
      <c r="G17" s="10">
        <v>0.08</v>
      </c>
      <c r="H17" s="10">
        <v>0.1</v>
      </c>
      <c r="I17" s="10">
        <v>0.12</v>
      </c>
      <c r="J17" s="10">
        <v>0.14000000000000001</v>
      </c>
      <c r="K17" s="10">
        <v>0.16</v>
      </c>
      <c r="L17" s="10">
        <v>0.18</v>
      </c>
      <c r="M17" s="10">
        <v>0.2</v>
      </c>
    </row>
    <row r="18" spans="2:13" x14ac:dyDescent="0.45">
      <c r="B18" t="s">
        <v>41</v>
      </c>
      <c r="C18" s="3">
        <v>1400</v>
      </c>
    </row>
    <row r="19" spans="2:13" x14ac:dyDescent="0.45">
      <c r="B19" t="s">
        <v>42</v>
      </c>
      <c r="C19" s="3">
        <v>1950</v>
      </c>
    </row>
    <row r="20" spans="2:13" x14ac:dyDescent="0.45">
      <c r="B20" t="s">
        <v>43</v>
      </c>
      <c r="C20" s="3">
        <v>500</v>
      </c>
    </row>
    <row r="21" spans="2:13" x14ac:dyDescent="0.45">
      <c r="B21" t="s">
        <v>44</v>
      </c>
      <c r="C21" s="3">
        <v>720</v>
      </c>
    </row>
    <row r="22" spans="2:13" x14ac:dyDescent="0.45">
      <c r="B22" t="s">
        <v>45</v>
      </c>
      <c r="C22" s="3">
        <v>50</v>
      </c>
    </row>
    <row r="23" spans="2:13" x14ac:dyDescent="0.45">
      <c r="B23" t="s">
        <v>46</v>
      </c>
      <c r="C23" s="3">
        <v>1200</v>
      </c>
    </row>
    <row r="24" spans="2:13" x14ac:dyDescent="0.45">
      <c r="B24" t="s">
        <v>47</v>
      </c>
      <c r="C24" s="3">
        <v>880</v>
      </c>
    </row>
  </sheetData>
  <mergeCells count="2">
    <mergeCell ref="B3:C4"/>
    <mergeCell ref="B16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8E39-8584-45F9-90AF-2E9305D81892}">
  <dimension ref="B2:G13"/>
  <sheetViews>
    <sheetView workbookViewId="0">
      <selection activeCell="H23" sqref="H23"/>
    </sheetView>
  </sheetViews>
  <sheetFormatPr defaultRowHeight="14.25" x14ac:dyDescent="0.45"/>
  <cols>
    <col min="6" max="6" width="13" customWidth="1"/>
  </cols>
  <sheetData>
    <row r="2" spans="2:7" x14ac:dyDescent="0.45">
      <c r="B2" s="13" t="s">
        <v>49</v>
      </c>
      <c r="C2" s="13"/>
    </row>
    <row r="4" spans="2:7" x14ac:dyDescent="0.45">
      <c r="B4" t="s">
        <v>1</v>
      </c>
      <c r="C4" t="s">
        <v>50</v>
      </c>
      <c r="D4" t="s">
        <v>51</v>
      </c>
    </row>
    <row r="5" spans="2:7" x14ac:dyDescent="0.45">
      <c r="B5" t="s">
        <v>52</v>
      </c>
      <c r="C5" s="7">
        <v>875</v>
      </c>
      <c r="D5">
        <f>'Exercise-13'!C5*exchange_rate</f>
        <v>647.5</v>
      </c>
    </row>
    <row r="6" spans="2:7" x14ac:dyDescent="0.45">
      <c r="B6" t="s">
        <v>53</v>
      </c>
      <c r="C6" s="7">
        <v>98</v>
      </c>
      <c r="D6">
        <f>'Exercise-13'!C6*exchange_rate</f>
        <v>72.52</v>
      </c>
      <c r="F6" t="s">
        <v>61</v>
      </c>
      <c r="G6">
        <v>0.74</v>
      </c>
    </row>
    <row r="7" spans="2:7" x14ac:dyDescent="0.45">
      <c r="B7" t="s">
        <v>54</v>
      </c>
      <c r="C7" s="7">
        <v>450</v>
      </c>
      <c r="D7">
        <f>'Exercise-13'!C7*exchange_rate</f>
        <v>333</v>
      </c>
    </row>
    <row r="8" spans="2:7" x14ac:dyDescent="0.45">
      <c r="B8" t="s">
        <v>55</v>
      </c>
      <c r="C8" s="7">
        <v>275</v>
      </c>
      <c r="D8">
        <f>'Exercise-13'!C8*exchange_rate</f>
        <v>203.5</v>
      </c>
    </row>
    <row r="9" spans="2:7" x14ac:dyDescent="0.45">
      <c r="B9" t="s">
        <v>56</v>
      </c>
      <c r="C9" s="7">
        <v>32</v>
      </c>
      <c r="D9">
        <f>'Exercise-13'!C9*exchange_rate</f>
        <v>23.68</v>
      </c>
    </row>
    <row r="10" spans="2:7" x14ac:dyDescent="0.45">
      <c r="B10" t="s">
        <v>57</v>
      </c>
      <c r="C10" s="7">
        <v>492</v>
      </c>
      <c r="D10">
        <f>'Exercise-13'!C10*exchange_rate</f>
        <v>364.08</v>
      </c>
    </row>
    <row r="11" spans="2:7" x14ac:dyDescent="0.45">
      <c r="B11" t="s">
        <v>58</v>
      </c>
      <c r="C11" s="7">
        <v>67</v>
      </c>
      <c r="D11">
        <f>'Exercise-13'!C11*exchange_rate</f>
        <v>49.58</v>
      </c>
    </row>
    <row r="12" spans="2:7" x14ac:dyDescent="0.45">
      <c r="B12" t="s">
        <v>59</v>
      </c>
      <c r="C12" s="7">
        <v>85</v>
      </c>
      <c r="D12">
        <f>'Exercise-13'!C12*exchange_rate</f>
        <v>62.9</v>
      </c>
    </row>
    <row r="13" spans="2:7" x14ac:dyDescent="0.45">
      <c r="B13" s="14" t="s">
        <v>60</v>
      </c>
      <c r="C13" s="7">
        <f>SUM(C5:C12)</f>
        <v>2374</v>
      </c>
      <c r="D13">
        <f>'Exercise-13'!C13*exchange_rate</f>
        <v>1756.76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6983-9251-40DC-90C7-23EEC27C0B7B}">
  <dimension ref="A1:G11"/>
  <sheetViews>
    <sheetView workbookViewId="0">
      <selection activeCell="G6" sqref="G6"/>
    </sheetView>
  </sheetViews>
  <sheetFormatPr defaultRowHeight="14.25" x14ac:dyDescent="0.45"/>
  <cols>
    <col min="2" max="2" width="10.06640625" customWidth="1"/>
  </cols>
  <sheetData>
    <row r="1" spans="1:7" x14ac:dyDescent="0.45">
      <c r="A1" s="13" t="s">
        <v>62</v>
      </c>
      <c r="B1" s="1"/>
      <c r="C1" s="1"/>
      <c r="D1" s="1"/>
      <c r="E1" s="1"/>
      <c r="F1" s="1"/>
    </row>
    <row r="3" spans="1:7" x14ac:dyDescent="0.45">
      <c r="D3" t="s">
        <v>29</v>
      </c>
      <c r="E3" t="s">
        <v>17</v>
      </c>
      <c r="F3" t="s">
        <v>66</v>
      </c>
      <c r="G3" t="s">
        <v>67</v>
      </c>
    </row>
    <row r="4" spans="1:7" x14ac:dyDescent="0.45">
      <c r="A4" s="1" t="s">
        <v>63</v>
      </c>
      <c r="B4" s="1"/>
      <c r="C4" s="1"/>
      <c r="D4">
        <v>300</v>
      </c>
      <c r="E4">
        <f>D4*salesprice</f>
        <v>525</v>
      </c>
      <c r="F4">
        <f>(ingredients*D4)+(overhead*D4)</f>
        <v>240</v>
      </c>
      <c r="G4">
        <f>E4-F4</f>
        <v>285</v>
      </c>
    </row>
    <row r="5" spans="1:7" x14ac:dyDescent="0.45">
      <c r="A5" s="1" t="s">
        <v>64</v>
      </c>
      <c r="B5" s="1"/>
      <c r="C5" s="1"/>
      <c r="D5">
        <v>200</v>
      </c>
      <c r="E5">
        <f>D5*salesprice</f>
        <v>350</v>
      </c>
      <c r="F5">
        <f>(ingredients*D5)+(overhead*D5)</f>
        <v>160</v>
      </c>
      <c r="G5">
        <f t="shared" ref="G5:G6" si="0">E5-F5</f>
        <v>190</v>
      </c>
    </row>
    <row r="6" spans="1:7" x14ac:dyDescent="0.45">
      <c r="A6" s="1" t="s">
        <v>65</v>
      </c>
      <c r="B6" s="1"/>
      <c r="C6" s="1"/>
      <c r="D6">
        <v>450</v>
      </c>
      <c r="E6">
        <f>D6*salesprice</f>
        <v>787.5</v>
      </c>
      <c r="F6">
        <f>(ingredients*D6)+(overhead*D6)</f>
        <v>360</v>
      </c>
      <c r="G6">
        <f t="shared" si="0"/>
        <v>427.5</v>
      </c>
    </row>
    <row r="8" spans="1:7" x14ac:dyDescent="0.45">
      <c r="B8" t="s">
        <v>68</v>
      </c>
      <c r="C8">
        <v>0.32</v>
      </c>
    </row>
    <row r="9" spans="1:7" x14ac:dyDescent="0.45">
      <c r="B9" t="s">
        <v>69</v>
      </c>
      <c r="C9">
        <v>1.75</v>
      </c>
    </row>
    <row r="10" spans="1:7" x14ac:dyDescent="0.45">
      <c r="B10" t="s">
        <v>70</v>
      </c>
      <c r="C10">
        <v>0.48</v>
      </c>
    </row>
    <row r="11" spans="1:7" x14ac:dyDescent="0.45">
      <c r="B11" s="15" t="s">
        <v>71</v>
      </c>
      <c r="C1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FD13-DC7F-4E1E-9780-7C4E6EDBF6B2}">
  <dimension ref="A1:H21"/>
  <sheetViews>
    <sheetView workbookViewId="0">
      <selection activeCell="B23" sqref="B23"/>
    </sheetView>
  </sheetViews>
  <sheetFormatPr defaultRowHeight="14.25" x14ac:dyDescent="0.45"/>
  <cols>
    <col min="4" max="4" width="11.796875" customWidth="1"/>
    <col min="6" max="6" width="9.19921875" bestFit="1" customWidth="1"/>
  </cols>
  <sheetData>
    <row r="1" spans="1:8" x14ac:dyDescent="0.45">
      <c r="A1" s="13" t="s">
        <v>72</v>
      </c>
      <c r="B1" s="1"/>
      <c r="C1" s="1"/>
      <c r="D1" s="1"/>
      <c r="E1" s="1"/>
    </row>
    <row r="3" spans="1:8" x14ac:dyDescent="0.45">
      <c r="A3" s="16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</row>
    <row r="4" spans="1:8" x14ac:dyDescent="0.45">
      <c r="A4" t="s">
        <v>81</v>
      </c>
      <c r="B4" t="s">
        <v>94</v>
      </c>
      <c r="C4" t="s">
        <v>104</v>
      </c>
      <c r="D4">
        <v>16</v>
      </c>
      <c r="E4">
        <f t="shared" ref="E4:E15" si="0">D4*hourlypay</f>
        <v>159.84</v>
      </c>
      <c r="F4" s="7">
        <f t="shared" ref="F4:F15" si="1">E4*ins</f>
        <v>11.188800000000001</v>
      </c>
      <c r="G4">
        <f t="shared" ref="G4:G15" si="2">E4*tax</f>
        <v>30.369600000000002</v>
      </c>
      <c r="H4" s="7">
        <v>0</v>
      </c>
    </row>
    <row r="5" spans="1:8" x14ac:dyDescent="0.45">
      <c r="A5" t="s">
        <v>82</v>
      </c>
      <c r="B5" t="s">
        <v>95</v>
      </c>
      <c r="C5" t="s">
        <v>105</v>
      </c>
      <c r="D5">
        <v>18</v>
      </c>
      <c r="E5">
        <f t="shared" si="0"/>
        <v>179.82</v>
      </c>
      <c r="F5" s="7">
        <f t="shared" si="1"/>
        <v>12.587400000000001</v>
      </c>
      <c r="G5">
        <f t="shared" si="2"/>
        <v>34.165799999999997</v>
      </c>
      <c r="H5" s="7">
        <v>0</v>
      </c>
    </row>
    <row r="6" spans="1:8" x14ac:dyDescent="0.45">
      <c r="A6" t="s">
        <v>84</v>
      </c>
      <c r="B6" t="s">
        <v>96</v>
      </c>
      <c r="C6" t="s">
        <v>105</v>
      </c>
      <c r="D6">
        <v>22</v>
      </c>
      <c r="E6">
        <f t="shared" si="0"/>
        <v>219.78</v>
      </c>
      <c r="F6" s="7">
        <f t="shared" si="1"/>
        <v>15.384600000000001</v>
      </c>
      <c r="G6">
        <f t="shared" si="2"/>
        <v>41.758200000000002</v>
      </c>
      <c r="H6" s="7">
        <v>0</v>
      </c>
    </row>
    <row r="7" spans="1:8" x14ac:dyDescent="0.45">
      <c r="A7" t="s">
        <v>83</v>
      </c>
      <c r="B7" t="s">
        <v>97</v>
      </c>
      <c r="C7" t="s">
        <v>106</v>
      </c>
      <c r="D7">
        <v>19</v>
      </c>
      <c r="E7">
        <f t="shared" si="0"/>
        <v>189.81</v>
      </c>
      <c r="F7" s="7">
        <f t="shared" si="1"/>
        <v>13.286700000000002</v>
      </c>
      <c r="G7">
        <f t="shared" si="2"/>
        <v>36.063900000000004</v>
      </c>
      <c r="H7" s="7">
        <v>0</v>
      </c>
    </row>
    <row r="8" spans="1:8" x14ac:dyDescent="0.45">
      <c r="A8" t="s">
        <v>85</v>
      </c>
      <c r="B8" t="s">
        <v>97</v>
      </c>
      <c r="C8" t="s">
        <v>107</v>
      </c>
      <c r="D8">
        <v>18</v>
      </c>
      <c r="E8">
        <f t="shared" si="0"/>
        <v>179.82</v>
      </c>
      <c r="F8" s="7">
        <f t="shared" si="1"/>
        <v>12.587400000000001</v>
      </c>
      <c r="G8">
        <f t="shared" si="2"/>
        <v>34.165799999999997</v>
      </c>
      <c r="H8" s="7">
        <v>0</v>
      </c>
    </row>
    <row r="9" spans="1:8" x14ac:dyDescent="0.45">
      <c r="A9" t="s">
        <v>86</v>
      </c>
      <c r="B9" t="s">
        <v>97</v>
      </c>
      <c r="C9" t="s">
        <v>108</v>
      </c>
      <c r="D9">
        <v>18</v>
      </c>
      <c r="E9">
        <f t="shared" si="0"/>
        <v>179.82</v>
      </c>
      <c r="F9" s="7">
        <f t="shared" si="1"/>
        <v>12.587400000000001</v>
      </c>
      <c r="G9">
        <f t="shared" si="2"/>
        <v>34.165799999999997</v>
      </c>
      <c r="H9" s="7">
        <v>0</v>
      </c>
    </row>
    <row r="10" spans="1:8" x14ac:dyDescent="0.45">
      <c r="A10" t="s">
        <v>87</v>
      </c>
      <c r="B10" t="s">
        <v>98</v>
      </c>
      <c r="C10" t="s">
        <v>109</v>
      </c>
      <c r="D10">
        <v>12</v>
      </c>
      <c r="E10">
        <f t="shared" si="0"/>
        <v>119.88</v>
      </c>
      <c r="F10" s="7">
        <f t="shared" si="1"/>
        <v>8.3916000000000004</v>
      </c>
      <c r="G10">
        <f t="shared" si="2"/>
        <v>22.777200000000001</v>
      </c>
      <c r="H10" s="7">
        <v>0</v>
      </c>
    </row>
    <row r="11" spans="1:8" x14ac:dyDescent="0.45">
      <c r="A11" t="s">
        <v>88</v>
      </c>
      <c r="B11" t="s">
        <v>99</v>
      </c>
      <c r="C11" t="s">
        <v>110</v>
      </c>
      <c r="D11">
        <v>16</v>
      </c>
      <c r="E11">
        <f t="shared" si="0"/>
        <v>159.84</v>
      </c>
      <c r="F11" s="7">
        <f t="shared" si="1"/>
        <v>11.188800000000001</v>
      </c>
      <c r="G11">
        <f t="shared" si="2"/>
        <v>30.369600000000002</v>
      </c>
      <c r="H11" s="7">
        <v>0</v>
      </c>
    </row>
    <row r="12" spans="1:8" x14ac:dyDescent="0.45">
      <c r="A12" t="s">
        <v>89</v>
      </c>
      <c r="B12" t="s">
        <v>100</v>
      </c>
      <c r="C12" t="s">
        <v>111</v>
      </c>
      <c r="D12">
        <v>16</v>
      </c>
      <c r="E12">
        <f t="shared" si="0"/>
        <v>159.84</v>
      </c>
      <c r="F12" s="7">
        <f t="shared" si="1"/>
        <v>11.188800000000001</v>
      </c>
      <c r="G12">
        <f t="shared" si="2"/>
        <v>30.369600000000002</v>
      </c>
      <c r="H12" s="7">
        <v>0</v>
      </c>
    </row>
    <row r="13" spans="1:8" x14ac:dyDescent="0.45">
      <c r="A13" t="s">
        <v>90</v>
      </c>
      <c r="B13" t="s">
        <v>101</v>
      </c>
      <c r="C13" t="s">
        <v>111</v>
      </c>
      <c r="D13">
        <v>18</v>
      </c>
      <c r="E13">
        <f t="shared" si="0"/>
        <v>179.82</v>
      </c>
      <c r="F13" s="7">
        <f t="shared" si="1"/>
        <v>12.587400000000001</v>
      </c>
      <c r="G13">
        <f t="shared" si="2"/>
        <v>34.165799999999997</v>
      </c>
      <c r="H13" s="7">
        <v>0</v>
      </c>
    </row>
    <row r="14" spans="1:8" x14ac:dyDescent="0.45">
      <c r="A14" t="s">
        <v>91</v>
      </c>
      <c r="B14" t="s">
        <v>102</v>
      </c>
      <c r="C14" t="s">
        <v>112</v>
      </c>
      <c r="D14">
        <v>22</v>
      </c>
      <c r="E14">
        <f t="shared" si="0"/>
        <v>219.78</v>
      </c>
      <c r="F14" s="7">
        <f t="shared" si="1"/>
        <v>15.384600000000001</v>
      </c>
      <c r="G14">
        <f t="shared" si="2"/>
        <v>41.758200000000002</v>
      </c>
      <c r="H14" s="7">
        <v>0</v>
      </c>
    </row>
    <row r="15" spans="1:8" x14ac:dyDescent="0.45">
      <c r="A15" t="s">
        <v>92</v>
      </c>
      <c r="B15" t="s">
        <v>103</v>
      </c>
      <c r="C15" t="s">
        <v>113</v>
      </c>
      <c r="D15">
        <v>12</v>
      </c>
      <c r="E15">
        <f t="shared" si="0"/>
        <v>119.88</v>
      </c>
      <c r="F15" s="7">
        <f t="shared" si="1"/>
        <v>8.3916000000000004</v>
      </c>
      <c r="G15">
        <f t="shared" si="2"/>
        <v>22.777200000000001</v>
      </c>
      <c r="H15" s="7">
        <v>0</v>
      </c>
    </row>
    <row r="16" spans="1:8" x14ac:dyDescent="0.45">
      <c r="A16" t="s">
        <v>93</v>
      </c>
      <c r="D16">
        <f>SUM(D4:D15)</f>
        <v>207</v>
      </c>
      <c r="E16">
        <f>SUM(E4:E15)</f>
        <v>2067.9299999999998</v>
      </c>
      <c r="F16" s="7">
        <f>SUM((F4:F15))</f>
        <v>144.75510000000003</v>
      </c>
      <c r="G16">
        <f>SUM(G4:G15)</f>
        <v>392.90669999999994</v>
      </c>
    </row>
    <row r="19" spans="1:3" x14ac:dyDescent="0.45">
      <c r="A19" s="1" t="s">
        <v>114</v>
      </c>
      <c r="B19" s="1"/>
      <c r="C19" s="3">
        <v>9.99</v>
      </c>
    </row>
    <row r="20" spans="1:3" x14ac:dyDescent="0.45">
      <c r="A20" s="1" t="s">
        <v>115</v>
      </c>
      <c r="B20" s="1"/>
      <c r="C20" s="6">
        <v>7.0000000000000007E-2</v>
      </c>
    </row>
    <row r="21" spans="1:3" x14ac:dyDescent="0.45">
      <c r="A21" s="1" t="s">
        <v>116</v>
      </c>
      <c r="B21" s="1"/>
      <c r="C21" s="6">
        <v>0.19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8A12-CE5E-4589-A714-DCCF87AF5F6E}">
  <dimension ref="A1:I26"/>
  <sheetViews>
    <sheetView workbookViewId="0">
      <selection activeCell="D3" sqref="D3"/>
    </sheetView>
  </sheetViews>
  <sheetFormatPr defaultRowHeight="14.25" x14ac:dyDescent="0.45"/>
  <cols>
    <col min="1" max="1" width="38.265625" customWidth="1"/>
    <col min="2" max="2" width="14.59765625" bestFit="1" customWidth="1"/>
    <col min="3" max="3" width="14.6640625" customWidth="1"/>
    <col min="4" max="4" width="16.06640625" bestFit="1" customWidth="1"/>
    <col min="5" max="5" width="12.796875" customWidth="1"/>
  </cols>
  <sheetData>
    <row r="1" spans="1:9" x14ac:dyDescent="0.45">
      <c r="A1" t="s">
        <v>117</v>
      </c>
      <c r="B1" t="s">
        <v>137</v>
      </c>
      <c r="C1" t="s">
        <v>139</v>
      </c>
      <c r="D1" t="s">
        <v>140</v>
      </c>
      <c r="E1" t="s">
        <v>141</v>
      </c>
    </row>
    <row r="2" spans="1:9" x14ac:dyDescent="0.45">
      <c r="A2" t="s">
        <v>118</v>
      </c>
      <c r="B2" s="8">
        <v>258000000</v>
      </c>
      <c r="C2" s="17">
        <v>887436184</v>
      </c>
      <c r="D2" s="9">
        <f>C2-B2</f>
        <v>629436184</v>
      </c>
      <c r="E2">
        <f t="shared" ref="E2:E21" si="0">C2/ticket_price</f>
        <v>177487236.80000001</v>
      </c>
    </row>
    <row r="3" spans="1:9" x14ac:dyDescent="0.45">
      <c r="A3" t="s">
        <v>119</v>
      </c>
      <c r="B3" s="8">
        <v>207000000</v>
      </c>
      <c r="C3" s="17">
        <v>553080025</v>
      </c>
      <c r="D3" s="9">
        <f t="shared" ref="D3:D21" si="1">C3-B3</f>
        <v>346080025</v>
      </c>
      <c r="E3">
        <f t="shared" si="0"/>
        <v>110616005</v>
      </c>
      <c r="G3" s="1" t="s">
        <v>142</v>
      </c>
      <c r="H3" s="1"/>
      <c r="I3" s="1"/>
    </row>
    <row r="4" spans="1:9" x14ac:dyDescent="0.45">
      <c r="A4" t="s">
        <v>120</v>
      </c>
      <c r="B4" s="8">
        <v>204000000</v>
      </c>
      <c r="C4" s="17">
        <v>391081192</v>
      </c>
      <c r="D4" s="9">
        <f t="shared" si="1"/>
        <v>187081192</v>
      </c>
      <c r="E4">
        <f t="shared" si="0"/>
        <v>78216238.400000006</v>
      </c>
      <c r="G4" s="1">
        <v>5</v>
      </c>
      <c r="H4" s="1"/>
      <c r="I4" s="1"/>
    </row>
    <row r="5" spans="1:9" x14ac:dyDescent="0.45">
      <c r="A5" t="s">
        <v>121</v>
      </c>
      <c r="B5" s="8">
        <v>200000000</v>
      </c>
      <c r="C5" s="17">
        <v>784024485</v>
      </c>
      <c r="D5" s="9">
        <f t="shared" si="1"/>
        <v>584024485</v>
      </c>
      <c r="E5">
        <f t="shared" si="0"/>
        <v>156804897</v>
      </c>
    </row>
    <row r="6" spans="1:9" x14ac:dyDescent="0.45">
      <c r="A6" t="s">
        <v>122</v>
      </c>
      <c r="B6" s="8">
        <v>200000000</v>
      </c>
      <c r="C6" s="17">
        <v>1835400000</v>
      </c>
      <c r="D6" s="9">
        <f>C6-B6</f>
        <v>1635400000</v>
      </c>
      <c r="E6">
        <f t="shared" si="0"/>
        <v>367080000</v>
      </c>
    </row>
    <row r="7" spans="1:9" x14ac:dyDescent="0.45">
      <c r="A7" t="s">
        <v>123</v>
      </c>
      <c r="B7" s="8">
        <v>180000000</v>
      </c>
      <c r="C7" s="17">
        <v>748806957</v>
      </c>
      <c r="D7" s="9">
        <f t="shared" si="1"/>
        <v>568806957</v>
      </c>
      <c r="E7">
        <f t="shared" si="0"/>
        <v>149761391.40000001</v>
      </c>
    </row>
    <row r="8" spans="1:9" x14ac:dyDescent="0.45">
      <c r="A8" t="s">
        <v>124</v>
      </c>
      <c r="B8" s="8">
        <v>175000000</v>
      </c>
      <c r="C8" s="17">
        <v>217700000</v>
      </c>
      <c r="D8" s="9">
        <f t="shared" si="1"/>
        <v>42700000</v>
      </c>
      <c r="E8">
        <f t="shared" si="0"/>
        <v>43540000</v>
      </c>
    </row>
    <row r="9" spans="1:9" x14ac:dyDescent="0.45">
      <c r="A9" t="s">
        <v>125</v>
      </c>
      <c r="B9" s="8">
        <v>175000000</v>
      </c>
      <c r="C9" s="17">
        <v>120698890</v>
      </c>
      <c r="D9" s="9">
        <f t="shared" si="1"/>
        <v>-54301110</v>
      </c>
      <c r="E9">
        <f t="shared" si="0"/>
        <v>24139778</v>
      </c>
    </row>
    <row r="10" spans="1:9" x14ac:dyDescent="0.45">
      <c r="A10" t="s">
        <v>126</v>
      </c>
      <c r="B10" s="8">
        <v>175000000</v>
      </c>
      <c r="C10" s="17">
        <v>264246220</v>
      </c>
      <c r="D10" s="9">
        <f t="shared" si="1"/>
        <v>89246220</v>
      </c>
      <c r="E10">
        <f t="shared" si="0"/>
        <v>52849244</v>
      </c>
    </row>
    <row r="11" spans="1:9" x14ac:dyDescent="0.45">
      <c r="A11" t="s">
        <v>127</v>
      </c>
      <c r="B11" s="8">
        <v>170000000</v>
      </c>
      <c r="C11" s="17">
        <v>433058296</v>
      </c>
      <c r="D11" s="9">
        <f t="shared" si="1"/>
        <v>263058296</v>
      </c>
      <c r="E11">
        <f t="shared" si="0"/>
        <v>86611659.200000003</v>
      </c>
    </row>
    <row r="12" spans="1:9" x14ac:dyDescent="0.45">
      <c r="A12" t="s">
        <v>128</v>
      </c>
      <c r="B12" s="8">
        <v>170000000</v>
      </c>
      <c r="C12" s="17">
        <v>296596043</v>
      </c>
      <c r="D12" s="9">
        <f t="shared" si="1"/>
        <v>126596043</v>
      </c>
      <c r="E12">
        <f t="shared" si="0"/>
        <v>59319208.600000001</v>
      </c>
    </row>
    <row r="13" spans="1:9" x14ac:dyDescent="0.45">
      <c r="A13" t="s">
        <v>129</v>
      </c>
      <c r="B13" s="8">
        <v>170000000</v>
      </c>
      <c r="C13" s="17">
        <v>300150546</v>
      </c>
      <c r="D13" s="9">
        <f t="shared" si="1"/>
        <v>130150546</v>
      </c>
      <c r="E13">
        <f t="shared" si="0"/>
        <v>60030109.200000003</v>
      </c>
    </row>
    <row r="14" spans="1:9" x14ac:dyDescent="0.45">
      <c r="A14" t="s">
        <v>130</v>
      </c>
      <c r="B14" s="8">
        <v>160000000</v>
      </c>
      <c r="C14" s="17">
        <v>733012359</v>
      </c>
      <c r="D14" s="9">
        <f t="shared" si="1"/>
        <v>573012359</v>
      </c>
      <c r="E14">
        <f t="shared" si="0"/>
        <v>146602471.80000001</v>
      </c>
    </row>
    <row r="15" spans="1:9" x14ac:dyDescent="0.45">
      <c r="A15" t="s">
        <v>131</v>
      </c>
      <c r="B15" s="8">
        <v>160000000</v>
      </c>
      <c r="C15" s="17">
        <v>181674817</v>
      </c>
      <c r="D15" s="9">
        <f t="shared" si="1"/>
        <v>21674817</v>
      </c>
      <c r="E15">
        <f t="shared" si="0"/>
        <v>36334963.399999999</v>
      </c>
    </row>
    <row r="16" spans="1:9" x14ac:dyDescent="0.45">
      <c r="A16" t="s">
        <v>132</v>
      </c>
      <c r="B16" s="8">
        <v>155000000</v>
      </c>
      <c r="C16" s="17">
        <v>167297191</v>
      </c>
      <c r="D16" s="9">
        <f t="shared" si="1"/>
        <v>12297191</v>
      </c>
      <c r="E16">
        <f t="shared" si="0"/>
        <v>33459438.199999999</v>
      </c>
    </row>
    <row r="17" spans="1:5" x14ac:dyDescent="0.45">
      <c r="A17" t="s">
        <v>133</v>
      </c>
      <c r="B17" s="8">
        <v>151500000</v>
      </c>
      <c r="C17" s="17">
        <v>450500000</v>
      </c>
      <c r="D17" s="9">
        <f t="shared" si="1"/>
        <v>299000000</v>
      </c>
      <c r="E17">
        <f t="shared" si="0"/>
        <v>90100000</v>
      </c>
    </row>
    <row r="18" spans="1:5" x14ac:dyDescent="0.45">
      <c r="A18" t="s">
        <v>134</v>
      </c>
      <c r="B18" s="8">
        <v>150000000</v>
      </c>
      <c r="C18" s="17">
        <v>892213036</v>
      </c>
      <c r="D18" s="9">
        <f t="shared" si="1"/>
        <v>742213036</v>
      </c>
      <c r="E18">
        <f t="shared" si="0"/>
        <v>178442607.19999999</v>
      </c>
    </row>
    <row r="19" spans="1:5" x14ac:dyDescent="0.45">
      <c r="A19" t="s">
        <v>138</v>
      </c>
      <c r="B19" s="8">
        <v>150000000</v>
      </c>
      <c r="C19" s="17">
        <v>822828538</v>
      </c>
      <c r="D19" s="9">
        <f t="shared" si="1"/>
        <v>672828538</v>
      </c>
      <c r="E19">
        <f t="shared" si="0"/>
        <v>164565707.59999999</v>
      </c>
    </row>
    <row r="20" spans="1:5" x14ac:dyDescent="0.45">
      <c r="A20" t="s">
        <v>135</v>
      </c>
      <c r="B20" s="8">
        <v>150000000</v>
      </c>
      <c r="C20" s="17">
        <v>397501348</v>
      </c>
      <c r="D20" s="9">
        <f t="shared" si="1"/>
        <v>247501348</v>
      </c>
      <c r="E20">
        <f t="shared" si="0"/>
        <v>79500269.599999994</v>
      </c>
    </row>
    <row r="21" spans="1:5" x14ac:dyDescent="0.45">
      <c r="A21" t="s">
        <v>136</v>
      </c>
      <c r="B21" s="8">
        <v>150000000</v>
      </c>
      <c r="C21" s="17">
        <v>497298577</v>
      </c>
      <c r="D21" s="9">
        <f t="shared" si="1"/>
        <v>347298577</v>
      </c>
      <c r="E21">
        <f t="shared" si="0"/>
        <v>99459715.400000006</v>
      </c>
    </row>
    <row r="24" spans="1:5" x14ac:dyDescent="0.45">
      <c r="C24" t="s">
        <v>145</v>
      </c>
      <c r="D24" t="s">
        <v>141</v>
      </c>
    </row>
    <row r="25" spans="1:5" x14ac:dyDescent="0.45">
      <c r="B25" t="s">
        <v>143</v>
      </c>
      <c r="C25">
        <f>MAX(PROFIT)</f>
        <v>1635400000</v>
      </c>
      <c r="D25">
        <f>MAX(TICKET_SOLD)</f>
        <v>367080000</v>
      </c>
    </row>
    <row r="26" spans="1:5" x14ac:dyDescent="0.45">
      <c r="B26" t="s">
        <v>144</v>
      </c>
      <c r="C26">
        <f>MIN(PROFIT)</f>
        <v>-54301110</v>
      </c>
      <c r="D26">
        <f>MIN(TICKET_SOLD)</f>
        <v>24139778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F05C-0960-4B89-B724-3CB11583E2F9}">
  <dimension ref="B2:K14"/>
  <sheetViews>
    <sheetView workbookViewId="0">
      <selection activeCell="F3" sqref="F3"/>
    </sheetView>
  </sheetViews>
  <sheetFormatPr defaultRowHeight="14.25" x14ac:dyDescent="0.45"/>
  <cols>
    <col min="2" max="2" width="14.9296875" customWidth="1"/>
    <col min="3" max="3" width="9.3984375" customWidth="1"/>
    <col min="4" max="4" width="17" customWidth="1"/>
    <col min="5" max="5" width="15.33203125" customWidth="1"/>
    <col min="6" max="6" width="14.73046875" customWidth="1"/>
    <col min="7" max="7" width="16.73046875" customWidth="1"/>
  </cols>
  <sheetData>
    <row r="2" spans="2:11" x14ac:dyDescent="0.4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</row>
    <row r="3" spans="2:11" x14ac:dyDescent="0.45">
      <c r="B3" t="s">
        <v>152</v>
      </c>
      <c r="C3" t="s">
        <v>161</v>
      </c>
      <c r="D3">
        <v>14</v>
      </c>
      <c r="E3">
        <v>3</v>
      </c>
      <c r="F3">
        <f>D3/E3</f>
        <v>4.666666666666667</v>
      </c>
      <c r="G3">
        <f t="shared" ref="G3:G11" si="0">D3*DONATION</f>
        <v>70</v>
      </c>
    </row>
    <row r="4" spans="2:11" x14ac:dyDescent="0.45">
      <c r="B4" t="s">
        <v>153</v>
      </c>
      <c r="C4" t="s">
        <v>162</v>
      </c>
      <c r="D4">
        <v>13</v>
      </c>
      <c r="E4">
        <v>3</v>
      </c>
      <c r="F4">
        <f t="shared" ref="F4:F11" si="1">D4/E4</f>
        <v>4.333333333333333</v>
      </c>
      <c r="G4">
        <f t="shared" si="0"/>
        <v>65</v>
      </c>
    </row>
    <row r="5" spans="2:11" x14ac:dyDescent="0.45">
      <c r="B5" t="s">
        <v>154</v>
      </c>
      <c r="C5" t="s">
        <v>161</v>
      </c>
      <c r="D5">
        <v>16</v>
      </c>
      <c r="E5">
        <v>2</v>
      </c>
      <c r="F5">
        <f t="shared" si="1"/>
        <v>8</v>
      </c>
      <c r="G5">
        <f t="shared" si="0"/>
        <v>80</v>
      </c>
      <c r="I5" s="1" t="s">
        <v>166</v>
      </c>
      <c r="J5" s="1"/>
      <c r="K5" s="3">
        <v>5</v>
      </c>
    </row>
    <row r="6" spans="2:11" x14ac:dyDescent="0.45">
      <c r="B6" t="s">
        <v>155</v>
      </c>
      <c r="C6" t="s">
        <v>163</v>
      </c>
      <c r="D6">
        <v>16</v>
      </c>
      <c r="E6">
        <v>3</v>
      </c>
      <c r="F6">
        <f t="shared" si="1"/>
        <v>5.333333333333333</v>
      </c>
      <c r="G6">
        <f t="shared" si="0"/>
        <v>80</v>
      </c>
    </row>
    <row r="7" spans="2:11" x14ac:dyDescent="0.45">
      <c r="B7" t="s">
        <v>156</v>
      </c>
      <c r="C7" t="s">
        <v>161</v>
      </c>
      <c r="D7">
        <v>17</v>
      </c>
      <c r="E7">
        <v>5</v>
      </c>
      <c r="F7">
        <f t="shared" si="1"/>
        <v>3.4</v>
      </c>
      <c r="G7">
        <f t="shared" si="0"/>
        <v>85</v>
      </c>
    </row>
    <row r="8" spans="2:11" x14ac:dyDescent="0.45">
      <c r="B8" t="s">
        <v>157</v>
      </c>
      <c r="C8" t="s">
        <v>162</v>
      </c>
      <c r="D8">
        <v>12</v>
      </c>
      <c r="E8">
        <v>2</v>
      </c>
      <c r="F8">
        <f t="shared" si="1"/>
        <v>6</v>
      </c>
      <c r="G8">
        <f t="shared" si="0"/>
        <v>60</v>
      </c>
    </row>
    <row r="9" spans="2:11" x14ac:dyDescent="0.45">
      <c r="B9" t="s">
        <v>158</v>
      </c>
      <c r="C9" t="s">
        <v>164</v>
      </c>
      <c r="D9">
        <v>13</v>
      </c>
      <c r="E9">
        <v>3</v>
      </c>
      <c r="F9">
        <f t="shared" si="1"/>
        <v>4.333333333333333</v>
      </c>
      <c r="G9">
        <f t="shared" si="0"/>
        <v>65</v>
      </c>
    </row>
    <row r="10" spans="2:11" x14ac:dyDescent="0.45">
      <c r="B10" t="s">
        <v>159</v>
      </c>
      <c r="C10" t="s">
        <v>161</v>
      </c>
      <c r="D10">
        <v>17</v>
      </c>
      <c r="E10">
        <v>5</v>
      </c>
      <c r="F10">
        <f t="shared" si="1"/>
        <v>3.4</v>
      </c>
      <c r="G10">
        <f t="shared" si="0"/>
        <v>85</v>
      </c>
    </row>
    <row r="11" spans="2:11" x14ac:dyDescent="0.45">
      <c r="B11" t="s">
        <v>160</v>
      </c>
      <c r="C11" t="s">
        <v>161</v>
      </c>
      <c r="D11">
        <v>18</v>
      </c>
      <c r="E11">
        <v>5</v>
      </c>
      <c r="F11">
        <f t="shared" si="1"/>
        <v>3.6</v>
      </c>
      <c r="G11">
        <f t="shared" si="0"/>
        <v>90</v>
      </c>
    </row>
    <row r="14" spans="2:11" x14ac:dyDescent="0.45">
      <c r="E14" t="s">
        <v>165</v>
      </c>
      <c r="F14">
        <f>AVERAGE(AVERAGESCORES)</f>
        <v>4.7851851851851848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45</vt:i4>
      </vt:variant>
    </vt:vector>
  </HeadingPairs>
  <TitlesOfParts>
    <vt:vector size="74" baseType="lpstr">
      <vt:lpstr>Exercise-1</vt:lpstr>
      <vt:lpstr>Exercise-10</vt:lpstr>
      <vt:lpstr>exercisce-11</vt:lpstr>
      <vt:lpstr>Exercise-12</vt:lpstr>
      <vt:lpstr>Exercise-13</vt:lpstr>
      <vt:lpstr>Exercise-2</vt:lpstr>
      <vt:lpstr>Exercise-4</vt:lpstr>
      <vt:lpstr>Exercise-3</vt:lpstr>
      <vt:lpstr>Exercise-5</vt:lpstr>
      <vt:lpstr>EXERCISE-6</vt:lpstr>
      <vt:lpstr>EXERCISE-7</vt:lpstr>
      <vt:lpstr>EXERCISE-8</vt:lpstr>
      <vt:lpstr>EXERCISE-9</vt:lpstr>
      <vt:lpstr>CREATING FORMULA-1</vt:lpstr>
      <vt:lpstr>CREATING FORMULA-2</vt:lpstr>
      <vt:lpstr>CREATING FORMULA-3</vt:lpstr>
      <vt:lpstr>CREATING FORMULA-4</vt:lpstr>
      <vt:lpstr>CREATING FORMLUA-5</vt:lpstr>
      <vt:lpstr>INTRODUCTION</vt:lpstr>
      <vt:lpstr>PLAIN (CP)</vt:lpstr>
      <vt:lpstr>PLAIN(TEL)</vt:lpstr>
      <vt:lpstr>TOYS</vt:lpstr>
      <vt:lpstr>WEIGHT LOSS</vt:lpstr>
      <vt:lpstr>PRETTIER TRANSFER SAGA</vt:lpstr>
      <vt:lpstr>SHINY STUFF</vt:lpstr>
      <vt:lpstr>COLORFUL MUPPETS</vt:lpstr>
      <vt:lpstr>INTERVIEW  DATA</vt:lpstr>
      <vt:lpstr>TITANIC SINKS</vt:lpstr>
      <vt:lpstr>FORMATTED CATALOG ORDER</vt:lpstr>
      <vt:lpstr>adult_price</vt:lpstr>
      <vt:lpstr>adult_sales</vt:lpstr>
      <vt:lpstr>AGE</vt:lpstr>
      <vt:lpstr>AVERAGESCORES</vt:lpstr>
      <vt:lpstr>BUDGET</vt:lpstr>
      <vt:lpstr>child_price</vt:lpstr>
      <vt:lpstr>child_sales</vt:lpstr>
      <vt:lpstr>concession_price</vt:lpstr>
      <vt:lpstr>concession_sales</vt:lpstr>
      <vt:lpstr>COST</vt:lpstr>
      <vt:lpstr>COST_PER_METERS</vt:lpstr>
      <vt:lpstr>COST_PER_STOREY</vt:lpstr>
      <vt:lpstr>DONATION</vt:lpstr>
      <vt:lpstr>DONATIONPERPOINT</vt:lpstr>
      <vt:lpstr>exchange_rate</vt:lpstr>
      <vt:lpstr>GROSS</vt:lpstr>
      <vt:lpstr>growth</vt:lpstr>
      <vt:lpstr>hourlypay</vt:lpstr>
      <vt:lpstr>hours</vt:lpstr>
      <vt:lpstr>ingredients</vt:lpstr>
      <vt:lpstr>INNER_GOLD</vt:lpstr>
      <vt:lpstr>Inner_Red</vt:lpstr>
      <vt:lpstr>ins</vt:lpstr>
      <vt:lpstr>MATCHES</vt:lpstr>
      <vt:lpstr>METERS</vt:lpstr>
      <vt:lpstr>OUTER_GOLD</vt:lpstr>
      <vt:lpstr>Outer_Red</vt:lpstr>
      <vt:lpstr>overhead</vt:lpstr>
      <vt:lpstr>PROFIT</vt:lpstr>
      <vt:lpstr>rate</vt:lpstr>
      <vt:lpstr>rates</vt:lpstr>
      <vt:lpstr>sales</vt:lpstr>
      <vt:lpstr>salesprice</vt:lpstr>
      <vt:lpstr>SCORE</vt:lpstr>
      <vt:lpstr>STOREYS</vt:lpstr>
      <vt:lpstr>tax</vt:lpstr>
      <vt:lpstr>ticket_price</vt:lpstr>
      <vt:lpstr>TICKET_SOLD</vt:lpstr>
      <vt:lpstr>total</vt:lpstr>
      <vt:lpstr>utilities</vt:lpstr>
      <vt:lpstr>VOUCHERS</vt:lpstr>
      <vt:lpstr>wages</vt:lpstr>
      <vt:lpstr>WEALTH</vt:lpstr>
      <vt:lpstr>Wealth___bil</vt:lpstr>
      <vt:lpstr>WEALTHPERYEAR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gdeepali676@gmail.com</cp:lastModifiedBy>
  <dcterms:created xsi:type="dcterms:W3CDTF">2021-10-06T12:12:34Z</dcterms:created>
  <dcterms:modified xsi:type="dcterms:W3CDTF">2021-10-07T13:25:12Z</dcterms:modified>
</cp:coreProperties>
</file>