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/>
  <mc:AlternateContent xmlns:mc="http://schemas.openxmlformats.org/markup-compatibility/2006">
    <mc:Choice Requires="x15">
      <x15ac:absPath xmlns:x15ac="http://schemas.microsoft.com/office/spreadsheetml/2010/11/ac" url="/Users/sid/Downloads/"/>
    </mc:Choice>
  </mc:AlternateContent>
  <xr:revisionPtr revIDLastSave="0" documentId="13_ncr:1_{70269B17-6244-DF44-B6CB-B2FEEF811610}" xr6:coauthVersionLast="47" xr6:coauthVersionMax="47" xr10:uidLastSave="{00000000-0000-0000-0000-000000000000}"/>
  <bookViews>
    <workbookView xWindow="0" yWindow="500" windowWidth="24500" windowHeight="16200" xr2:uid="{00000000-000D-0000-FFFF-FFFF00000000}"/>
  </bookViews>
  <sheets>
    <sheet name="Sheet1" sheetId="4" r:id="rId1"/>
    <sheet name="Pulkita" sheetId="1" r:id="rId2"/>
    <sheet name="Muskaan-1" sheetId="2" r:id="rId3"/>
    <sheet name="Muskaan-2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D14" i="3"/>
  <c r="E14" i="3"/>
  <c r="F14" i="3"/>
  <c r="G14" i="3"/>
  <c r="H14" i="3"/>
  <c r="I14" i="3"/>
  <c r="J14" i="3"/>
  <c r="K14" i="3"/>
  <c r="L14" i="3"/>
  <c r="M14" i="3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23" i="2"/>
  <c r="G23" i="2"/>
  <c r="O23" i="2"/>
  <c r="P23" i="2" s="1"/>
  <c r="E24" i="2"/>
  <c r="G24" i="2" s="1"/>
  <c r="O24" i="2"/>
  <c r="P24" i="2"/>
  <c r="E25" i="2"/>
  <c r="G25" i="2"/>
  <c r="O25" i="2"/>
  <c r="P25" i="2" s="1"/>
  <c r="E26" i="2"/>
  <c r="G26" i="2"/>
  <c r="O26" i="2"/>
  <c r="P26" i="2"/>
  <c r="E27" i="2"/>
  <c r="G27" i="2"/>
  <c r="O27" i="2"/>
  <c r="P27" i="2" s="1"/>
  <c r="E28" i="2"/>
  <c r="G28" i="2"/>
  <c r="O28" i="2"/>
  <c r="P28" i="2"/>
  <c r="E29" i="2"/>
  <c r="G29" i="2"/>
  <c r="O29" i="2"/>
  <c r="P29" i="2" s="1"/>
  <c r="E30" i="2"/>
  <c r="G30" i="2"/>
  <c r="O30" i="2"/>
  <c r="P30" i="2"/>
  <c r="E31" i="2"/>
  <c r="G31" i="2"/>
  <c r="O31" i="2"/>
  <c r="P31" i="2" s="1"/>
  <c r="E32" i="2"/>
  <c r="G32" i="2"/>
  <c r="O32" i="2"/>
  <c r="P32" i="2"/>
  <c r="D37" i="2"/>
  <c r="F37" i="2"/>
  <c r="D38" i="2"/>
  <c r="F38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54" i="2"/>
  <c r="G54" i="2"/>
  <c r="D55" i="2"/>
  <c r="G55" i="2"/>
  <c r="D56" i="2"/>
  <c r="G56" i="2"/>
  <c r="D57" i="2"/>
  <c r="G57" i="2"/>
  <c r="D58" i="2"/>
  <c r="G58" i="2"/>
  <c r="D59" i="2"/>
  <c r="G59" i="2"/>
  <c r="D60" i="2"/>
  <c r="G60" i="2"/>
  <c r="D61" i="2"/>
  <c r="G61" i="2"/>
  <c r="D62" i="2"/>
  <c r="G62" i="2"/>
  <c r="D63" i="2"/>
  <c r="G63" i="2"/>
  <c r="C70" i="2"/>
  <c r="F102" i="2" s="1"/>
  <c r="F70" i="2"/>
  <c r="C71" i="2"/>
  <c r="F103" i="2" s="1"/>
  <c r="G103" i="2" s="1"/>
  <c r="F71" i="2"/>
  <c r="C72" i="2"/>
  <c r="F72" i="2"/>
  <c r="C73" i="2"/>
  <c r="F105" i="2" s="1"/>
  <c r="F73" i="2"/>
  <c r="C74" i="2"/>
  <c r="F106" i="2" s="1"/>
  <c r="G106" i="2" s="1"/>
  <c r="F74" i="2"/>
  <c r="C75" i="2"/>
  <c r="F75" i="2"/>
  <c r="C76" i="2"/>
  <c r="F76" i="2"/>
  <c r="C77" i="2"/>
  <c r="F77" i="2"/>
  <c r="C78" i="2"/>
  <c r="F110" i="2" s="1"/>
  <c r="F78" i="2"/>
  <c r="D102" i="2"/>
  <c r="D103" i="2"/>
  <c r="D104" i="2"/>
  <c r="F104" i="2"/>
  <c r="G104" i="2"/>
  <c r="D105" i="2"/>
  <c r="G105" i="2" s="1"/>
  <c r="D106" i="2"/>
  <c r="D107" i="2"/>
  <c r="G107" i="2" s="1"/>
  <c r="F107" i="2"/>
  <c r="D108" i="2"/>
  <c r="F108" i="2"/>
  <c r="G108" i="2"/>
  <c r="D109" i="2"/>
  <c r="F109" i="2"/>
  <c r="G109" i="2"/>
  <c r="D110" i="2"/>
  <c r="G110" i="2" s="1"/>
  <c r="D111" i="2"/>
  <c r="I183" i="1"/>
  <c r="I182" i="1"/>
  <c r="I181" i="1"/>
  <c r="I180" i="1"/>
  <c r="I179" i="1"/>
  <c r="I178" i="1"/>
  <c r="I177" i="1"/>
  <c r="I176" i="1"/>
  <c r="I175" i="1"/>
  <c r="I17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F183" i="1"/>
  <c r="F182" i="1"/>
  <c r="F181" i="1"/>
  <c r="F180" i="1"/>
  <c r="F179" i="1"/>
  <c r="F178" i="1"/>
  <c r="F177" i="1"/>
  <c r="F176" i="1"/>
  <c r="F175" i="1"/>
  <c r="F174" i="1"/>
  <c r="E133" i="1"/>
  <c r="E134" i="1"/>
  <c r="E135" i="1"/>
  <c r="E136" i="1"/>
  <c r="E137" i="1"/>
  <c r="E138" i="1"/>
  <c r="E139" i="1"/>
  <c r="E140" i="1"/>
  <c r="E141" i="1"/>
  <c r="E132" i="1"/>
  <c r="F133" i="1"/>
  <c r="F134" i="1"/>
  <c r="F135" i="1"/>
  <c r="F136" i="1"/>
  <c r="F137" i="1"/>
  <c r="F138" i="1"/>
  <c r="F139" i="1"/>
  <c r="F140" i="1"/>
  <c r="F141" i="1"/>
  <c r="F132" i="1"/>
  <c r="G133" i="1"/>
  <c r="G134" i="1"/>
  <c r="G135" i="1"/>
  <c r="G136" i="1"/>
  <c r="G137" i="1"/>
  <c r="G138" i="1"/>
  <c r="G139" i="1"/>
  <c r="G140" i="1"/>
  <c r="G141" i="1"/>
  <c r="G132" i="1"/>
  <c r="F111" i="1"/>
  <c r="F110" i="1"/>
  <c r="F109" i="1"/>
  <c r="F108" i="1"/>
  <c r="F107" i="1"/>
  <c r="F106" i="1"/>
  <c r="F105" i="1"/>
  <c r="F104" i="1"/>
  <c r="F103" i="1"/>
  <c r="G111" i="1"/>
  <c r="G110" i="1"/>
  <c r="G109" i="1"/>
  <c r="G108" i="1"/>
  <c r="G107" i="1"/>
  <c r="G106" i="1"/>
  <c r="G105" i="1"/>
  <c r="G104" i="1"/>
  <c r="G103" i="1"/>
  <c r="G102" i="1"/>
  <c r="F102" i="1"/>
  <c r="E103" i="1"/>
  <c r="E104" i="1"/>
  <c r="E105" i="1"/>
  <c r="E106" i="1"/>
  <c r="E107" i="1"/>
  <c r="E108" i="1"/>
  <c r="E109" i="1"/>
  <c r="E110" i="1"/>
  <c r="E111" i="1"/>
  <c r="E102" i="1"/>
  <c r="E69" i="1"/>
  <c r="E70" i="1"/>
  <c r="E71" i="1"/>
  <c r="E72" i="1"/>
  <c r="E73" i="1"/>
  <c r="E74" i="1"/>
  <c r="E75" i="1"/>
  <c r="E76" i="1"/>
  <c r="E77" i="1"/>
  <c r="E78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F42" i="1"/>
  <c r="F43" i="1"/>
  <c r="F44" i="1"/>
  <c r="F45" i="1"/>
  <c r="F46" i="1"/>
  <c r="F47" i="1"/>
  <c r="F48" i="1"/>
  <c r="F49" i="1"/>
  <c r="F41" i="1"/>
  <c r="F50" i="1"/>
  <c r="E11" i="1"/>
  <c r="F8" i="1"/>
  <c r="F9" i="1"/>
  <c r="F10" i="1"/>
  <c r="F11" i="1"/>
  <c r="F12" i="1"/>
  <c r="F13" i="1"/>
  <c r="F14" i="1"/>
  <c r="F15" i="1"/>
  <c r="F16" i="1"/>
  <c r="F7" i="1"/>
  <c r="E8" i="1"/>
  <c r="E9" i="1"/>
  <c r="E10" i="1"/>
  <c r="E12" i="1"/>
  <c r="E13" i="1"/>
  <c r="E14" i="1"/>
  <c r="E15" i="1"/>
  <c r="E16" i="1"/>
  <c r="E7" i="1"/>
  <c r="G102" i="2" l="1"/>
</calcChain>
</file>

<file path=xl/sharedStrings.xml><?xml version="1.0" encoding="utf-8"?>
<sst xmlns="http://schemas.openxmlformats.org/spreadsheetml/2006/main" count="219" uniqueCount="104">
  <si>
    <t xml:space="preserve">                                                                                                                                                                                                                      </t>
  </si>
  <si>
    <t>ADANI PORTS AND SPECIAL ECONOMIC ZONE LTD.</t>
  </si>
  <si>
    <t>Date</t>
  </si>
  <si>
    <t>Current Assets</t>
  </si>
  <si>
    <t>Inventories</t>
  </si>
  <si>
    <t>Current Liabilities</t>
  </si>
  <si>
    <t>Current Ratio</t>
  </si>
  <si>
    <t>Quick ratio</t>
  </si>
  <si>
    <t>PROFITABILITY RATIOS</t>
  </si>
  <si>
    <t>LIQUIDITY RATIOS</t>
  </si>
  <si>
    <t>Sales</t>
  </si>
  <si>
    <t>Gross Profit</t>
  </si>
  <si>
    <t>Operating Profit</t>
  </si>
  <si>
    <t>Net Profit</t>
  </si>
  <si>
    <t>Gross Profit Margin</t>
  </si>
  <si>
    <t>Operating Profit Margin</t>
  </si>
  <si>
    <t>Net Profit Margin</t>
  </si>
  <si>
    <t>EBIT</t>
  </si>
  <si>
    <t>Total Assets</t>
  </si>
  <si>
    <t>Return on Capital Employed ( ROCE)</t>
  </si>
  <si>
    <t>Gearing Ratios</t>
  </si>
  <si>
    <t>Total Equity</t>
  </si>
  <si>
    <t>Total Debt</t>
  </si>
  <si>
    <t>Debt Ratio</t>
  </si>
  <si>
    <t>Equity Ratio</t>
  </si>
  <si>
    <t>Debt - to - Equity Ratio</t>
  </si>
  <si>
    <t>Investor's Ratios</t>
  </si>
  <si>
    <t>Earnings Per Share (EPS)</t>
  </si>
  <si>
    <t>Market Price Per Share (MPS)</t>
  </si>
  <si>
    <t>P/E Ratio</t>
  </si>
  <si>
    <t>Dividend Payout Ratio</t>
  </si>
  <si>
    <t>Dividend Per Share (DPS)</t>
  </si>
  <si>
    <t>Bibliography:</t>
  </si>
  <si>
    <t>Adani Ports &amp; Special Economic Zone Financial Results | ADANIPORTS Financial Results - Business Standard News | Page 4 (business-standard.com)</t>
  </si>
  <si>
    <t>Shareholder's Equity</t>
  </si>
  <si>
    <t xml:space="preserve">Long Term Liabiliies </t>
  </si>
  <si>
    <t>Adani Ports &amp; Special Economic Zone Financial Results | ADANIPORTS Financial Results - Business Standard News | Page 1 (business-standard.com)</t>
  </si>
  <si>
    <t>Moneycontrol.com &gt;&gt; Company Info &gt;&gt; Print Financials</t>
  </si>
  <si>
    <t xml:space="preserve">Dividend Yield </t>
  </si>
  <si>
    <t>https://in.investing.com/equities/mundra-port-special-eco.-zone-dividends</t>
  </si>
  <si>
    <t>ROE</t>
  </si>
  <si>
    <t>DuPont Analysis of ROE</t>
  </si>
  <si>
    <t>Asset Turnover</t>
  </si>
  <si>
    <t>Equity Multiplier</t>
  </si>
  <si>
    <t>Above references</t>
  </si>
  <si>
    <t>Adani Ports and Special Economic Zone Balance Sheet, Adani Ports and Special Economic Zone Financial Statement &amp; Accounts (moneycontrol.com)</t>
  </si>
  <si>
    <t>javascript:void();</t>
  </si>
  <si>
    <t>Adani Ports and Special Economic Zone Key Financial Ratios, Adani Ports and Special Economic Zone Financial Statement &amp; Accounts (moneycontrol.com)</t>
  </si>
  <si>
    <t>5) Dupont Analysis Of ROE</t>
  </si>
  <si>
    <t>2021-22</t>
  </si>
  <si>
    <t>2020-21</t>
  </si>
  <si>
    <t>2019-20</t>
  </si>
  <si>
    <t>2018-19</t>
  </si>
  <si>
    <t>2017-18</t>
  </si>
  <si>
    <t>2016-17</t>
  </si>
  <si>
    <t>2015-16</t>
  </si>
  <si>
    <t>2014-15</t>
  </si>
  <si>
    <t>2013-14</t>
  </si>
  <si>
    <t>2012-13</t>
  </si>
  <si>
    <t>Net Asset Value Per Share</t>
  </si>
  <si>
    <t>No of Shares</t>
  </si>
  <si>
    <t>Intangibles</t>
  </si>
  <si>
    <t>Book value of Equity</t>
  </si>
  <si>
    <t>Reserves</t>
  </si>
  <si>
    <t>Share Capital</t>
  </si>
  <si>
    <t>Year</t>
  </si>
  <si>
    <t>Dividend Yield</t>
  </si>
  <si>
    <t>Dividend Per Share</t>
  </si>
  <si>
    <t>Price to Earnings Ratio</t>
  </si>
  <si>
    <t>Market Price Per Share</t>
  </si>
  <si>
    <t>Earnings Per Share</t>
  </si>
  <si>
    <t>Profit After Tax</t>
  </si>
  <si>
    <t>4) Investor's Ratio</t>
  </si>
  <si>
    <t xml:space="preserve"> </t>
  </si>
  <si>
    <t>Income Gearing</t>
  </si>
  <si>
    <t>PBIT</t>
  </si>
  <si>
    <t>Interest</t>
  </si>
  <si>
    <t>Asset gearing/Capital Gearing</t>
  </si>
  <si>
    <t>Equity</t>
  </si>
  <si>
    <t>Borrowings</t>
  </si>
  <si>
    <t>3) GEARING RATIOS</t>
  </si>
  <si>
    <t>Return's on Equity</t>
  </si>
  <si>
    <t xml:space="preserve">Shareholder's Equity </t>
  </si>
  <si>
    <t>Profit Margin</t>
  </si>
  <si>
    <t>Asset utilization Ratio</t>
  </si>
  <si>
    <t>Revenue</t>
  </si>
  <si>
    <t>Return on capital  employed</t>
  </si>
  <si>
    <t>Profit before interest &amp; tax</t>
  </si>
  <si>
    <t>Total</t>
  </si>
  <si>
    <t>Long term debt</t>
  </si>
  <si>
    <t>2) PROFITATABILITY RATIOS</t>
  </si>
  <si>
    <t>Quick Ratio</t>
  </si>
  <si>
    <t>1) LIQUIDITY RATIOS</t>
  </si>
  <si>
    <t>BLUE DART EXPRESS</t>
  </si>
  <si>
    <t>Total Income</t>
  </si>
  <si>
    <t>Other Income</t>
  </si>
  <si>
    <t>Profit Before Interest and Tax</t>
  </si>
  <si>
    <t xml:space="preserve">TOTAL </t>
  </si>
  <si>
    <t>Cash Equivalents</t>
  </si>
  <si>
    <t>Trade receivables</t>
  </si>
  <si>
    <t>Roll No.</t>
  </si>
  <si>
    <t>Name</t>
  </si>
  <si>
    <t>Muskaan Punjabi</t>
  </si>
  <si>
    <t>Pulkita Puri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</si>
</sst>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&quot;₹&quot;\ #,##0.00"/>
    <numFmt numFmtId="166" formatCode="_ * #,##0.00_ ;_ * \-#,##0.00_ ;_ * &quot;-&quot;??_ ;_ @_ 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 (Body)"/>
    </font>
    <font>
      <b/>
      <sz val="14"/>
      <color theme="1"/>
      <name val="Calibri"/>
      <family val="2"/>
      <scheme val="minor"/>
    </font>
    <font>
      <sz val="11"/>
      <color theme="1"/>
      <name val="Calibri "/>
    </font>
    <font>
      <b/>
      <sz val="20"/>
      <color theme="1"/>
      <name val="Calibri"/>
      <family val="2"/>
      <scheme val="minor"/>
    </font>
    <font>
      <b/>
      <sz val="11"/>
      <color rgb="FF22222F"/>
      <name val="Arial"/>
      <family val="2"/>
    </font>
    <font>
      <sz val="11"/>
      <color rgb="FF22222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5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0" fillId="0" borderId="1" xfId="0" applyBorder="1"/>
    <xf numFmtId="164" fontId="0" fillId="0" borderId="1" xfId="0" applyNumberFormat="1" applyBorder="1"/>
    <xf numFmtId="17" fontId="0" fillId="0" borderId="2" xfId="0" applyNumberFormat="1" applyBorder="1"/>
    <xf numFmtId="0" fontId="0" fillId="0" borderId="4" xfId="0" applyBorder="1"/>
    <xf numFmtId="164" fontId="0" fillId="0" borderId="4" xfId="0" applyNumberFormat="1" applyBorder="1"/>
    <xf numFmtId="17" fontId="0" fillId="0" borderId="6" xfId="0" applyNumberFormat="1" applyBorder="1"/>
    <xf numFmtId="0" fontId="0" fillId="0" borderId="7" xfId="0" applyBorder="1"/>
    <xf numFmtId="164" fontId="0" fillId="0" borderId="7" xfId="0" applyNumberFormat="1" applyBorder="1"/>
    <xf numFmtId="0" fontId="1" fillId="0" borderId="10" xfId="0" applyFont="1" applyBorder="1"/>
    <xf numFmtId="17" fontId="0" fillId="0" borderId="12" xfId="0" applyNumberFormat="1" applyBorder="1"/>
    <xf numFmtId="14" fontId="1" fillId="0" borderId="9" xfId="0" applyNumberFormat="1" applyFont="1" applyBorder="1" applyAlignment="1"/>
    <xf numFmtId="0" fontId="1" fillId="2" borderId="10" xfId="0" applyFont="1" applyFill="1" applyBorder="1"/>
    <xf numFmtId="0" fontId="1" fillId="2" borderId="11" xfId="0" applyFont="1" applyFill="1" applyBorder="1"/>
    <xf numFmtId="164" fontId="0" fillId="2" borderId="7" xfId="0" applyNumberFormat="1" applyFill="1" applyBorder="1"/>
    <xf numFmtId="164" fontId="0" fillId="2" borderId="8" xfId="0" applyNumberFormat="1" applyFill="1" applyBorder="1"/>
    <xf numFmtId="164" fontId="0" fillId="2" borderId="1" xfId="0" applyNumberFormat="1" applyFill="1" applyBorder="1"/>
    <xf numFmtId="164" fontId="0" fillId="2" borderId="3" xfId="0" applyNumberFormat="1" applyFill="1" applyBorder="1"/>
    <xf numFmtId="164" fontId="0" fillId="2" borderId="4" xfId="0" applyNumberFormat="1" applyFill="1" applyBorder="1"/>
    <xf numFmtId="164" fontId="0" fillId="2" borderId="5" xfId="0" applyNumberFormat="1" applyFill="1" applyBorder="1"/>
    <xf numFmtId="14" fontId="1" fillId="0" borderId="9" xfId="0" applyNumberFormat="1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2" borderId="11" xfId="0" applyFont="1" applyFill="1" applyBorder="1" applyAlignment="1">
      <alignment wrapText="1"/>
    </xf>
    <xf numFmtId="0" fontId="6" fillId="0" borderId="0" xfId="2"/>
    <xf numFmtId="10" fontId="0" fillId="2" borderId="3" xfId="1" applyNumberFormat="1" applyFont="1" applyFill="1" applyBorder="1"/>
    <xf numFmtId="10" fontId="0" fillId="2" borderId="5" xfId="1" applyNumberFormat="1" applyFont="1" applyFill="1" applyBorder="1"/>
    <xf numFmtId="10" fontId="0" fillId="2" borderId="8" xfId="1" applyNumberFormat="1" applyFont="1" applyFill="1" applyBorder="1"/>
    <xf numFmtId="4" fontId="0" fillId="0" borderId="7" xfId="0" applyNumberFormat="1" applyBorder="1"/>
    <xf numFmtId="4" fontId="0" fillId="0" borderId="1" xfId="0" applyNumberFormat="1" applyBorder="1"/>
    <xf numFmtId="4" fontId="0" fillId="0" borderId="4" xfId="0" applyNumberFormat="1" applyBorder="1"/>
    <xf numFmtId="2" fontId="0" fillId="0" borderId="7" xfId="0" applyNumberFormat="1" applyBorder="1"/>
    <xf numFmtId="2" fontId="0" fillId="0" borderId="1" xfId="0" applyNumberFormat="1" applyBorder="1"/>
    <xf numFmtId="2" fontId="0" fillId="0" borderId="4" xfId="0" applyNumberFormat="1" applyBorder="1"/>
    <xf numFmtId="9" fontId="0" fillId="2" borderId="8" xfId="1" applyFont="1" applyFill="1" applyBorder="1"/>
    <xf numFmtId="9" fontId="0" fillId="2" borderId="13" xfId="1" applyFont="1" applyFill="1" applyBorder="1"/>
    <xf numFmtId="9" fontId="0" fillId="2" borderId="7" xfId="1" applyFont="1" applyFill="1" applyBorder="1"/>
    <xf numFmtId="9" fontId="0" fillId="2" borderId="1" xfId="1" applyFont="1" applyFill="1" applyBorder="1"/>
    <xf numFmtId="9" fontId="0" fillId="2" borderId="4" xfId="1" applyFont="1" applyFill="1" applyBorder="1"/>
    <xf numFmtId="0" fontId="8" fillId="0" borderId="0" xfId="0" applyFont="1"/>
    <xf numFmtId="0" fontId="1" fillId="0" borderId="1" xfId="0" applyFont="1" applyBorder="1"/>
    <xf numFmtId="10" fontId="0" fillId="0" borderId="4" xfId="0" applyNumberFormat="1" applyBorder="1"/>
    <xf numFmtId="165" fontId="0" fillId="0" borderId="12" xfId="0" applyNumberFormat="1" applyBorder="1"/>
    <xf numFmtId="10" fontId="0" fillId="0" borderId="1" xfId="0" applyNumberFormat="1" applyBorder="1"/>
    <xf numFmtId="165" fontId="0" fillId="0" borderId="2" xfId="0" applyNumberFormat="1" applyBorder="1"/>
    <xf numFmtId="166" fontId="0" fillId="0" borderId="1" xfId="3" applyFont="1" applyBorder="1"/>
    <xf numFmtId="9" fontId="0" fillId="0" borderId="1" xfId="1" applyFont="1" applyBorder="1"/>
    <xf numFmtId="0" fontId="9" fillId="0" borderId="1" xfId="0" applyFont="1" applyBorder="1"/>
    <xf numFmtId="0" fontId="0" fillId="0" borderId="5" xfId="0" applyBorder="1"/>
    <xf numFmtId="0" fontId="0" fillId="0" borderId="3" xfId="0" applyBorder="1"/>
    <xf numFmtId="0" fontId="10" fillId="0" borderId="0" xfId="0" applyFont="1"/>
    <xf numFmtId="0" fontId="11" fillId="0" borderId="1" xfId="0" applyFont="1" applyBorder="1" applyAlignment="1">
      <alignment horizontal="right" vertical="center" wrapText="1" indent="1"/>
    </xf>
    <xf numFmtId="0" fontId="12" fillId="0" borderId="1" xfId="0" applyFont="1" applyBorder="1" applyAlignment="1">
      <alignment horizontal="right" vertical="center" wrapText="1" indent="1"/>
    </xf>
    <xf numFmtId="0" fontId="12" fillId="0" borderId="1" xfId="0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</cellXfs>
  <cellStyles count="4">
    <cellStyle name="Comma 2" xfId="3" xr:uid="{86720CB9-FEAF-5444-8592-B30870A7A313}"/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Pulkita!$E$6</c:f>
              <c:strCache>
                <c:ptCount val="1"/>
                <c:pt idx="0">
                  <c:v>Current Ratio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Pulkita!$A$7:$A$16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Pulkita!$E$7:$E$16</c:f>
              <c:numCache>
                <c:formatCode>0.000</c:formatCode>
                <c:ptCount val="10"/>
                <c:pt idx="0">
                  <c:v>0.37141320521324467</c:v>
                </c:pt>
                <c:pt idx="1">
                  <c:v>1</c:v>
                </c:pt>
                <c:pt idx="2">
                  <c:v>1.014445377746628</c:v>
                </c:pt>
                <c:pt idx="3">
                  <c:v>1</c:v>
                </c:pt>
                <c:pt idx="4">
                  <c:v>0.99999845880936855</c:v>
                </c:pt>
                <c:pt idx="5">
                  <c:v>1</c:v>
                </c:pt>
                <c:pt idx="6">
                  <c:v>3.5620683042485313</c:v>
                </c:pt>
                <c:pt idx="7">
                  <c:v>1.5094315261365172</c:v>
                </c:pt>
                <c:pt idx="8">
                  <c:v>1.5910901371453006</c:v>
                </c:pt>
                <c:pt idx="9">
                  <c:v>1.5643157855372885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3-8C4E-ADC5-82F06EE697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84659167"/>
        <c:axId val="80252399"/>
      </c:barChart>
      <c:catAx>
        <c:axId val="84659167"/>
        <c:scaling>
          <c:orientation val="minMax"/>
          <c:max val="10"/>
          <c:min val="1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52399"/>
        <c:crosses val="autoZero"/>
        <c:auto val="0"/>
        <c:lblAlgn val="ctr"/>
        <c:lblOffset val="100"/>
        <c:noMultiLvlLbl val="0"/>
      </c:catAx>
      <c:valAx>
        <c:axId val="80252399"/>
        <c:scaling>
          <c:orientation val="minMax"/>
        </c:scaling>
        <c:delete val="0"/>
        <c:axPos val="l"/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59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Pulkita!$B$6</c:f>
              <c:strCache>
                <c:ptCount val="1"/>
                <c:pt idx="0">
                  <c:v>Current Assets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Pulkita!$B$7:$B$16</c:f>
              <c:numCache>
                <c:formatCode>General</c:formatCode>
                <c:ptCount val="10"/>
                <c:pt idx="0">
                  <c:v>1035.8900000000001</c:v>
                </c:pt>
                <c:pt idx="1">
                  <c:v>2977.21</c:v>
                </c:pt>
                <c:pt idx="2">
                  <c:v>1896.11</c:v>
                </c:pt>
                <c:pt idx="3">
                  <c:v>4346.0600000000004</c:v>
                </c:pt>
                <c:pt idx="4">
                  <c:v>6488.48</c:v>
                </c:pt>
                <c:pt idx="5">
                  <c:v>5464.95</c:v>
                </c:pt>
                <c:pt idx="6">
                  <c:v>10216.19</c:v>
                </c:pt>
                <c:pt idx="7">
                  <c:v>12275.15</c:v>
                </c:pt>
                <c:pt idx="8">
                  <c:v>10418.14</c:v>
                </c:pt>
                <c:pt idx="9">
                  <c:v>7947.96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9-3043-BE3D-3BA122F20069}"/>
            </c:ext>
          </c:extLst>
        </c:ser>
        <c:ser>
          <c:idx val="1"/>
          <c:order val="1"/>
          <c:tx>
            <c:strRef>
              <c:f>Pulkita!$D$6</c:f>
              <c:strCache>
                <c:ptCount val="1"/>
                <c:pt idx="0">
                  <c:v>Current Liabilities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Pulkita!$D$7:$D$16</c:f>
              <c:numCache>
                <c:formatCode>General</c:formatCode>
                <c:ptCount val="10"/>
                <c:pt idx="0">
                  <c:v>2789.05</c:v>
                </c:pt>
                <c:pt idx="1">
                  <c:v>2977.21</c:v>
                </c:pt>
                <c:pt idx="2">
                  <c:v>1869.11</c:v>
                </c:pt>
                <c:pt idx="3">
                  <c:v>4346.0600000000004</c:v>
                </c:pt>
                <c:pt idx="4">
                  <c:v>6488.49</c:v>
                </c:pt>
                <c:pt idx="5">
                  <c:v>5464.95</c:v>
                </c:pt>
                <c:pt idx="6">
                  <c:v>2868.05</c:v>
                </c:pt>
                <c:pt idx="7">
                  <c:v>8132.3</c:v>
                </c:pt>
                <c:pt idx="8">
                  <c:v>6547.8</c:v>
                </c:pt>
                <c:pt idx="9">
                  <c:v>5080.79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9-3043-BE3D-3BA122F20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738288"/>
        <c:axId val="825739968"/>
      </c:lineChart>
      <c:catAx>
        <c:axId val="82573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739968"/>
        <c:crosses val="autoZero"/>
        <c:auto val="1"/>
        <c:lblAlgn val="ctr"/>
        <c:lblOffset val="100"/>
        <c:noMultiLvlLbl val="0"/>
      </c:catAx>
      <c:valAx>
        <c:axId val="82573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73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Pulkita!$F$40</c:f>
              <c:strCache>
                <c:ptCount val="1"/>
                <c:pt idx="0">
                  <c:v>Gross Profit Margin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Pulkita!$A$41:$A$50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Pulkita!$F$41:$F$50</c:f>
              <c:numCache>
                <c:formatCode>0.000</c:formatCode>
                <c:ptCount val="10"/>
                <c:pt idx="0">
                  <c:v>62.173737862121762</c:v>
                </c:pt>
                <c:pt idx="1">
                  <c:v>66.395025364097521</c:v>
                </c:pt>
                <c:pt idx="2">
                  <c:v>61.282773903169009</c:v>
                </c:pt>
                <c:pt idx="3">
                  <c:v>67.448124501197128</c:v>
                </c:pt>
                <c:pt idx="4">
                  <c:v>78.490075056774273</c:v>
                </c:pt>
                <c:pt idx="5">
                  <c:v>78.576757685196966</c:v>
                </c:pt>
                <c:pt idx="6">
                  <c:v>65.806832756335496</c:v>
                </c:pt>
                <c:pt idx="7">
                  <c:v>77.540392550755385</c:v>
                </c:pt>
                <c:pt idx="8">
                  <c:v>55.672283385882395</c:v>
                </c:pt>
                <c:pt idx="9">
                  <c:v>80.619124316050403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8-E943-8CD1-0D48220D78DF}"/>
            </c:ext>
          </c:extLst>
        </c:ser>
        <c:ser>
          <c:idx val="1"/>
          <c:order val="1"/>
          <c:tx>
            <c:strRef>
              <c:f>Pulkita!$G$40</c:f>
              <c:strCache>
                <c:ptCount val="1"/>
                <c:pt idx="0">
                  <c:v>Operating Profit Margin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Pulkita!$A$41:$A$50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Pulkita!$G$41:$G$50</c:f>
              <c:numCache>
                <c:formatCode>0.000</c:formatCode>
                <c:ptCount val="10"/>
                <c:pt idx="0">
                  <c:v>70.584632741045155</c:v>
                </c:pt>
                <c:pt idx="1">
                  <c:v>79.542702429300363</c:v>
                </c:pt>
                <c:pt idx="2">
                  <c:v>78.611853084643215</c:v>
                </c:pt>
                <c:pt idx="3">
                  <c:v>85.578713651339342</c:v>
                </c:pt>
                <c:pt idx="4">
                  <c:v>96.987987019312996</c:v>
                </c:pt>
                <c:pt idx="5">
                  <c:v>99.033790680609826</c:v>
                </c:pt>
                <c:pt idx="6">
                  <c:v>89.056631495817157</c:v>
                </c:pt>
                <c:pt idx="7">
                  <c:v>112.53021711347392</c:v>
                </c:pt>
                <c:pt idx="8">
                  <c:v>130.19417308454368</c:v>
                </c:pt>
                <c:pt idx="9">
                  <c:v>133.77814331242934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8-E943-8CD1-0D48220D78DF}"/>
            </c:ext>
          </c:extLst>
        </c:ser>
        <c:ser>
          <c:idx val="2"/>
          <c:order val="2"/>
          <c:tx>
            <c:strRef>
              <c:f>Pulkita!$H$40</c:f>
              <c:strCache>
                <c:ptCount val="1"/>
                <c:pt idx="0">
                  <c:v>Net Profit Margin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Pulkita!$A$41:$A$50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Pulkita!$H$41:$H$50</c:f>
              <c:numCache>
                <c:formatCode>0.000</c:formatCode>
                <c:ptCount val="10"/>
                <c:pt idx="0">
                  <c:v>47.433820863048467</c:v>
                </c:pt>
                <c:pt idx="1">
                  <c:v>52.191428273902496</c:v>
                </c:pt>
                <c:pt idx="2">
                  <c:v>46.345965528497146</c:v>
                </c:pt>
                <c:pt idx="3">
                  <c:v>55.843923302023853</c:v>
                </c:pt>
                <c:pt idx="4">
                  <c:v>64.178196515824268</c:v>
                </c:pt>
                <c:pt idx="5">
                  <c:v>63.551936312991153</c:v>
                </c:pt>
                <c:pt idx="6">
                  <c:v>36.855928078826786</c:v>
                </c:pt>
                <c:pt idx="7">
                  <c:v>49.429013675937618</c:v>
                </c:pt>
                <c:pt idx="8">
                  <c:v>41.656975241639529</c:v>
                </c:pt>
                <c:pt idx="9">
                  <c:v>44.045326296791302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8-E943-8CD1-0D48220D7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9783263"/>
        <c:axId val="1389926175"/>
      </c:lineChart>
      <c:catAx>
        <c:axId val="138978326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9926175"/>
        <c:crosses val="autoZero"/>
        <c:auto val="0"/>
        <c:lblAlgn val="ctr"/>
        <c:lblOffset val="100"/>
        <c:noMultiLvlLbl val="1"/>
      </c:catAx>
      <c:valAx>
        <c:axId val="1389926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9783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Pulkita!$E$68</c:f>
              <c:strCache>
                <c:ptCount val="1"/>
                <c:pt idx="0">
                  <c:v>Return on Capital Employed ( ROCE)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Pulkita!$A$69:$A$78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Pulkita!$E$69:$E$78</c:f>
              <c:numCache>
                <c:formatCode>0.00%</c:formatCode>
                <c:ptCount val="10"/>
                <c:pt idx="0">
                  <c:v>0.14601538302532832</c:v>
                </c:pt>
                <c:pt idx="1">
                  <c:v>0.17037000689517171</c:v>
                </c:pt>
                <c:pt idx="2">
                  <c:v>0.17573478478036109</c:v>
                </c:pt>
                <c:pt idx="3">
                  <c:v>0.13933919275578469</c:v>
                </c:pt>
                <c:pt idx="4">
                  <c:v>0.14982579562472451</c:v>
                </c:pt>
                <c:pt idx="5">
                  <c:v>0.12772407463409374</c:v>
                </c:pt>
                <c:pt idx="6">
                  <c:v>0.14826902260880909</c:v>
                </c:pt>
                <c:pt idx="7">
                  <c:v>0.12996687111332927</c:v>
                </c:pt>
                <c:pt idx="8">
                  <c:v>0.12206191695166653</c:v>
                </c:pt>
                <c:pt idx="9">
                  <c:v>0.10394450442339323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3-0045-A483-DA651C305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0906255"/>
        <c:axId val="310825775"/>
      </c:lineChart>
      <c:catAx>
        <c:axId val="31090625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825775"/>
        <c:crosses val="autoZero"/>
        <c:auto val="0"/>
        <c:lblAlgn val="ctr"/>
        <c:lblOffset val="100"/>
        <c:noMultiLvlLbl val="0"/>
      </c:catAx>
      <c:valAx>
        <c:axId val="310825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906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Pulkita!$E$101</c:f>
              <c:strCache>
                <c:ptCount val="1"/>
                <c:pt idx="0">
                  <c:v>Equity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Pulkita!$A$102:$A$111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Pulkita!$E$102:$E$111</c:f>
              <c:numCache>
                <c:formatCode>0.000</c:formatCode>
                <c:ptCount val="10"/>
                <c:pt idx="0">
                  <c:v>0.39626731104324647</c:v>
                </c:pt>
                <c:pt idx="1">
                  <c:v>0.36723437425535282</c:v>
                </c:pt>
                <c:pt idx="2">
                  <c:v>0.44659970781242969</c:v>
                </c:pt>
                <c:pt idx="3">
                  <c:v>0.43411154294748344</c:v>
                </c:pt>
                <c:pt idx="4">
                  <c:v>0.43579037180834335</c:v>
                </c:pt>
                <c:pt idx="5">
                  <c:v>0.43184586726417046</c:v>
                </c:pt>
                <c:pt idx="6">
                  <c:v>0.44999572655956699</c:v>
                </c:pt>
                <c:pt idx="7">
                  <c:v>0.43070068121022881</c:v>
                </c:pt>
                <c:pt idx="8">
                  <c:v>0.38206372035858432</c:v>
                </c:pt>
                <c:pt idx="9">
                  <c:v>0.37126366137832145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2-D64F-B07A-DDA08E0FD196}"/>
            </c:ext>
          </c:extLst>
        </c:ser>
        <c:ser>
          <c:idx val="1"/>
          <c:order val="1"/>
          <c:tx>
            <c:strRef>
              <c:f>Pulkita!$F$101</c:f>
              <c:strCache>
                <c:ptCount val="1"/>
                <c:pt idx="0">
                  <c:v>Debt Ratio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Pulkita!$A$102:$A$111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Pulkita!$F$102:$F$111</c:f>
              <c:numCache>
                <c:formatCode>0.000</c:formatCode>
                <c:ptCount val="10"/>
                <c:pt idx="0">
                  <c:v>0.39206515205789672</c:v>
                </c:pt>
                <c:pt idx="1">
                  <c:v>0.46967810426457207</c:v>
                </c:pt>
                <c:pt idx="2">
                  <c:v>0.46398792980227105</c:v>
                </c:pt>
                <c:pt idx="3">
                  <c:v>0.39748286324306104</c:v>
                </c:pt>
                <c:pt idx="4">
                  <c:v>0.3557722794764146</c:v>
                </c:pt>
                <c:pt idx="5">
                  <c:v>0.42891168482865122</c:v>
                </c:pt>
                <c:pt idx="6">
                  <c:v>0.47976679015154428</c:v>
                </c:pt>
                <c:pt idx="7">
                  <c:v>0.39432237653090957</c:v>
                </c:pt>
                <c:pt idx="8">
                  <c:v>0.48834763100278239</c:v>
                </c:pt>
                <c:pt idx="9">
                  <c:v>0.53912790887308426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2-D64F-B07A-DDA08E0FD196}"/>
            </c:ext>
          </c:extLst>
        </c:ser>
        <c:ser>
          <c:idx val="2"/>
          <c:order val="2"/>
          <c:tx>
            <c:strRef>
              <c:f>Pulkita!$G$101</c:f>
              <c:strCache>
                <c:ptCount val="1"/>
                <c:pt idx="0">
                  <c:v>Debt - to - Equity Ratio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Pulkita!$A$102:$A$111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Pulkita!$G$102:$G$111</c:f>
              <c:numCache>
                <c:formatCode>0.000</c:formatCode>
                <c:ptCount val="10"/>
                <c:pt idx="0">
                  <c:v>0.98939564564564564</c:v>
                </c:pt>
                <c:pt idx="1">
                  <c:v>1.2789600788786346</c:v>
                </c:pt>
                <c:pt idx="2">
                  <c:v>1.0389346918183484</c:v>
                </c:pt>
                <c:pt idx="3">
                  <c:v>0.91562380614041028</c:v>
                </c:pt>
                <c:pt idx="4">
                  <c:v>0.81638398296894921</c:v>
                </c:pt>
                <c:pt idx="5">
                  <c:v>0.99320548682309306</c:v>
                </c:pt>
                <c:pt idx="6">
                  <c:v>1.0661585473701969</c:v>
                </c:pt>
                <c:pt idx="7">
                  <c:v>0.91553692328254599</c:v>
                </c:pt>
                <c:pt idx="8">
                  <c:v>1.2781837295214675</c:v>
                </c:pt>
                <c:pt idx="9">
                  <c:v>1.4521429511080199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32-D64F-B07A-DDA08E0FD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70415"/>
        <c:axId val="1703082800"/>
      </c:lineChart>
      <c:catAx>
        <c:axId val="5397041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3082800"/>
        <c:crosses val="autoZero"/>
        <c:auto val="0"/>
        <c:lblAlgn val="ctr"/>
        <c:lblOffset val="100"/>
        <c:noMultiLvlLbl val="1"/>
      </c:catAx>
      <c:valAx>
        <c:axId val="170308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70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Pulkita!$G$131</c:f>
              <c:strCache>
                <c:ptCount val="1"/>
                <c:pt idx="0">
                  <c:v>Dividend Yield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Pulkita!$A$132:$A$141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Pulkita!$G$132:$G$141</c:f>
              <c:numCache>
                <c:formatCode>0.00%</c:formatCode>
                <c:ptCount val="10"/>
                <c:pt idx="0">
                  <c:v>8.8000000000000005E-3</c:v>
                </c:pt>
                <c:pt idx="1">
                  <c:v>7.1999999999999998E-3</c:v>
                </c:pt>
                <c:pt idx="2">
                  <c:v>3.8000000000000004E-3</c:v>
                </c:pt>
                <c:pt idx="3">
                  <c:v>3.2000000000000002E-3</c:v>
                </c:pt>
                <c:pt idx="4">
                  <c:v>8.9999999999999993E-3</c:v>
                </c:pt>
                <c:pt idx="5">
                  <c:v>3.3E-3</c:v>
                </c:pt>
                <c:pt idx="6">
                  <c:v>5.0000000000000001E-3</c:v>
                </c:pt>
                <c:pt idx="7">
                  <c:v>5.0000000000000001E-4</c:v>
                </c:pt>
                <c:pt idx="8">
                  <c:v>1.1599999999999999E-2</c:v>
                </c:pt>
                <c:pt idx="9">
                  <c:v>7.000000000000001E-3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2-4B4A-ADB9-531C6D76C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8021679"/>
        <c:axId val="34444063"/>
      </c:lineChart>
      <c:catAx>
        <c:axId val="129802167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44063"/>
        <c:crosses val="autoZero"/>
        <c:auto val="0"/>
        <c:lblAlgn val="ctr"/>
        <c:lblOffset val="100"/>
        <c:noMultiLvlLbl val="0"/>
      </c:catAx>
      <c:valAx>
        <c:axId val="34444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02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Pulkita!$F$131</c:f>
              <c:strCache>
                <c:ptCount val="1"/>
                <c:pt idx="0">
                  <c:v>Dividend Payout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Pulkita!$A$132:$A$141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Pulkita!$F$132:$F$141</c:f>
              <c:numCache>
                <c:formatCode>0.000</c:formatCode>
                <c:ptCount val="10"/>
                <c:pt idx="0">
                  <c:v>0.17006802721088435</c:v>
                </c:pt>
                <c:pt idx="1">
                  <c:v>0.11415525114155252</c:v>
                </c:pt>
                <c:pt idx="2">
                  <c:v>0.1020408163265306</c:v>
                </c:pt>
                <c:pt idx="3">
                  <c:v>0.1042654028436019</c:v>
                </c:pt>
                <c:pt idx="4">
                  <c:v>7.6869322152341019E-2</c:v>
                </c:pt>
                <c:pt idx="5">
                  <c:v>8.6840347361389444E-2</c:v>
                </c:pt>
                <c:pt idx="6">
                  <c:v>0.17196904557179707</c:v>
                </c:pt>
                <c:pt idx="7">
                  <c:v>1.5698587127158558E-2</c:v>
                </c:pt>
                <c:pt idx="8">
                  <c:v>0.33934252386002123</c:v>
                </c:pt>
                <c:pt idx="9">
                  <c:v>0.52687038988408852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E-764D-9BE7-38AB6DB9C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212511"/>
        <c:axId val="1297924143"/>
      </c:lineChart>
      <c:catAx>
        <c:axId val="4021251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24143"/>
        <c:crosses val="autoZero"/>
        <c:auto val="0"/>
        <c:lblAlgn val="ctr"/>
        <c:lblOffset val="100"/>
        <c:noMultiLvlLbl val="0"/>
      </c:catAx>
      <c:valAx>
        <c:axId val="1297924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12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Pulkita!$E$131</c:f>
              <c:strCache>
                <c:ptCount val="1"/>
                <c:pt idx="0">
                  <c:v>P/E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Pulkita!$A$132:$A$141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Pulkita!$E$132:$E$141</c:f>
              <c:numCache>
                <c:formatCode>0.000</c:formatCode>
                <c:ptCount val="10"/>
                <c:pt idx="0">
                  <c:v>19.325912183055038</c:v>
                </c:pt>
                <c:pt idx="1">
                  <c:v>15.854895991882293</c:v>
                </c:pt>
                <c:pt idx="2">
                  <c:v>26.852846401718576</c:v>
                </c:pt>
                <c:pt idx="3">
                  <c:v>32.582938388625593</c:v>
                </c:pt>
                <c:pt idx="4">
                  <c:v>8.541035794704559</c:v>
                </c:pt>
                <c:pt idx="5">
                  <c:v>26.315256776178618</c:v>
                </c:pt>
                <c:pt idx="6">
                  <c:v>34.393809114359414</c:v>
                </c:pt>
                <c:pt idx="7">
                  <c:v>31.397174254317111</c:v>
                </c:pt>
                <c:pt idx="8">
                  <c:v>29.253665850001831</c:v>
                </c:pt>
                <c:pt idx="9">
                  <c:v>75.267198554869779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B-1247-A0A2-A34441BC1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068351"/>
        <c:axId val="119733999"/>
      </c:lineChart>
      <c:catAx>
        <c:axId val="12006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733999"/>
        <c:crosses val="autoZero"/>
        <c:auto val="0"/>
        <c:lblAlgn val="ctr"/>
        <c:lblOffset val="100"/>
        <c:noMultiLvlLbl val="1"/>
      </c:catAx>
      <c:valAx>
        <c:axId val="11973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6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Pulkita!$I$173</c:f>
              <c:strCache>
                <c:ptCount val="1"/>
                <c:pt idx="0">
                  <c:v>ROE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Pulkita!$A$174:$A$183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Pulkita!$I$174:$I$183</c:f>
              <c:numCache>
                <c:formatCode>0%</c:formatCode>
                <c:ptCount val="10"/>
                <c:pt idx="0">
                  <c:v>0.22546653796653796</c:v>
                </c:pt>
                <c:pt idx="1">
                  <c:v>0.26166286543645034</c:v>
                </c:pt>
                <c:pt idx="2">
                  <c:v>0.2159590569297625</c:v>
                </c:pt>
                <c:pt idx="3">
                  <c:v>0.19486823360551841</c:v>
                </c:pt>
                <c:pt idx="4">
                  <c:v>0.21852731241260198</c:v>
                </c:pt>
                <c:pt idx="5">
                  <c:v>0.18293796024183182</c:v>
                </c:pt>
                <c:pt idx="6">
                  <c:v>0.13105341783242949</c:v>
                </c:pt>
                <c:pt idx="7">
                  <c:v>0.12913712263894606</c:v>
                </c:pt>
                <c:pt idx="8">
                  <c:v>9.7710465842886327E-2</c:v>
                </c:pt>
                <c:pt idx="9">
                  <c:v>8.8678866893155558E-2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5-1F46-9DB6-35FB5CD5B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81407"/>
        <c:axId val="103200895"/>
      </c:lineChart>
      <c:catAx>
        <c:axId val="2053814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00895"/>
        <c:crosses val="autoZero"/>
        <c:auto val="0"/>
        <c:lblAlgn val="ctr"/>
        <c:lblOffset val="100"/>
        <c:noMultiLvlLbl val="0"/>
      </c:catAx>
      <c:valAx>
        <c:axId val="103200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81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chart" Target="../charts/chart7.xml"/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12" Type="http://schemas.openxmlformats.org/officeDocument/2006/relationships/chart" Target="../charts/chart6.xml"/><Relationship Id="rId2" Type="http://schemas.openxmlformats.org/officeDocument/2006/relationships/chart" Target="../charts/chart1.xml"/><Relationship Id="rId16" Type="http://schemas.openxmlformats.org/officeDocument/2006/relationships/chart" Target="../charts/chart9.xm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chart" Target="../charts/chart5.xml"/><Relationship Id="rId5" Type="http://schemas.openxmlformats.org/officeDocument/2006/relationships/chart" Target="../charts/chart2.xml"/><Relationship Id="rId15" Type="http://schemas.openxmlformats.org/officeDocument/2006/relationships/image" Target="../media/image7.png"/><Relationship Id="rId10" Type="http://schemas.openxmlformats.org/officeDocument/2006/relationships/chart" Target="../charts/chart4.xml"/><Relationship Id="rId4" Type="http://schemas.openxmlformats.org/officeDocument/2006/relationships/image" Target="../media/image3.png"/><Relationship Id="rId9" Type="http://schemas.openxmlformats.org/officeDocument/2006/relationships/chart" Target="../charts/chart3.xml"/><Relationship Id="rId14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31751</xdr:colOff>
      <xdr:row>5</xdr:row>
      <xdr:rowOff>55402</xdr:rowOff>
    </xdr:from>
    <xdr:to>
      <xdr:col>11</xdr:col>
      <xdr:colOff>266701</xdr:colOff>
      <xdr:row>15</xdr:row>
      <xdr:rowOff>175545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8251" y="1173002"/>
          <a:ext cx="3295650" cy="2037843"/>
        </a:xfrm>
        <a:prstGeom prst="rect">
          <a:avLst/>
        </a:prstGeom>
      </xdr:spPr>
    </xdr:pic>
    <xdr:clientData/>
  </xdr:twoCellAnchor>
  <xdr:twoCellAnchor>
    <xdr:from>
      <xdr:col>5</xdr:col>
      <xdr:colOff>425450</xdr:colOff>
      <xdr:row>17</xdr:row>
      <xdr:rowOff>31750</xdr:rowOff>
    </xdr:from>
    <xdr:to>
      <xdr:col>12</xdr:col>
      <xdr:colOff>19050</xdr:colOff>
      <xdr:row>31</xdr:row>
      <xdr:rowOff>107950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F09EC16-9AB1-DFE6-65A7-A29FB9F01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114301</xdr:colOff>
      <xdr:row>39</xdr:row>
      <xdr:rowOff>48024</xdr:rowOff>
    </xdr:from>
    <xdr:to>
      <xdr:col>14</xdr:col>
      <xdr:colOff>591001</xdr:colOff>
      <xdr:row>46</xdr:row>
      <xdr:rowOff>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72E643F-2C33-DD3D-BE48-FEEE2561EB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26744"/>
        <a:stretch/>
      </xdr:blipFill>
      <xdr:spPr>
        <a:xfrm>
          <a:off x="7073901" y="7731524"/>
          <a:ext cx="4515300" cy="1704576"/>
        </a:xfrm>
        <a:prstGeom prst="rect">
          <a:avLst/>
        </a:prstGeom>
      </xdr:spPr>
    </xdr:pic>
    <xdr:clientData/>
  </xdr:twoCellAnchor>
  <xdr:twoCellAnchor editAs="oneCell">
    <xdr:from>
      <xdr:col>5</xdr:col>
      <xdr:colOff>267555</xdr:colOff>
      <xdr:row>67</xdr:row>
      <xdr:rowOff>76200</xdr:rowOff>
    </xdr:from>
    <xdr:to>
      <xdr:col>11</xdr:col>
      <xdr:colOff>123849</xdr:colOff>
      <xdr:row>78</xdr:row>
      <xdr:rowOff>127000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11DB68A-478B-F58A-870D-8A263022C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95155" y="13550900"/>
          <a:ext cx="4669594" cy="23876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17</xdr:row>
      <xdr:rowOff>31750</xdr:rowOff>
    </xdr:from>
    <xdr:to>
      <xdr:col>5</xdr:col>
      <xdr:colOff>406400</xdr:colOff>
      <xdr:row>31</xdr:row>
      <xdr:rowOff>88900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ECAC8F1-BDA5-3DB0-A468-C853ACA2D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177800</xdr:colOff>
      <xdr:row>100</xdr:row>
      <xdr:rowOff>54038</xdr:rowOff>
    </xdr:from>
    <xdr:to>
      <xdr:col>12</xdr:col>
      <xdr:colOff>571620</xdr:colOff>
      <xdr:row>110</xdr:row>
      <xdr:rowOff>76200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E6B8E5D-D64E-D03C-A93E-CA3CFC403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32600" y="20120038"/>
          <a:ext cx="4127620" cy="2155762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132</xdr:row>
      <xdr:rowOff>177800</xdr:rowOff>
    </xdr:from>
    <xdr:to>
      <xdr:col>12</xdr:col>
      <xdr:colOff>190500</xdr:colOff>
      <xdr:row>140</xdr:row>
      <xdr:rowOff>190500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B0395AF-996B-8C44-9EC5-1CF3FA027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00900" y="26111200"/>
          <a:ext cx="3644900" cy="1536700"/>
        </a:xfrm>
        <a:prstGeom prst="rect">
          <a:avLst/>
        </a:prstGeom>
      </xdr:spPr>
    </xdr:pic>
    <xdr:clientData/>
  </xdr:twoCellAnchor>
  <xdr:twoCellAnchor editAs="oneCell">
    <xdr:from>
      <xdr:col>7</xdr:col>
      <xdr:colOff>368300</xdr:colOff>
      <xdr:row>129</xdr:row>
      <xdr:rowOff>190500</xdr:rowOff>
    </xdr:from>
    <xdr:to>
      <xdr:col>12</xdr:col>
      <xdr:colOff>139700</xdr:colOff>
      <xdr:row>132</xdr:row>
      <xdr:rowOff>60452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AA562C2-9EF3-B1B9-D5E5-0472E14A9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89800" y="25311100"/>
          <a:ext cx="3505200" cy="682752"/>
        </a:xfrm>
        <a:prstGeom prst="rect">
          <a:avLst/>
        </a:prstGeom>
      </xdr:spPr>
    </xdr:pic>
    <xdr:clientData/>
  </xdr:twoCellAnchor>
  <xdr:twoCellAnchor>
    <xdr:from>
      <xdr:col>1</xdr:col>
      <xdr:colOff>6350</xdr:colOff>
      <xdr:row>51</xdr:row>
      <xdr:rowOff>19050</xdr:rowOff>
    </xdr:from>
    <xdr:to>
      <xdr:col>5</xdr:col>
      <xdr:colOff>158750</xdr:colOff>
      <xdr:row>65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4302A14-73E9-EC72-1AFB-F82426AFC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6350</xdr:colOff>
      <xdr:row>79</xdr:row>
      <xdr:rowOff>19050</xdr:rowOff>
    </xdr:from>
    <xdr:to>
      <xdr:col>5</xdr:col>
      <xdr:colOff>158750</xdr:colOff>
      <xdr:row>93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E18DC9C-4025-C267-99FB-7BD4F86BA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482600</xdr:colOff>
      <xdr:row>111</xdr:row>
      <xdr:rowOff>107950</xdr:rowOff>
    </xdr:from>
    <xdr:to>
      <xdr:col>6</xdr:col>
      <xdr:colOff>660400</xdr:colOff>
      <xdr:row>125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4DFA1B4-CD43-EF83-34E2-05B90AB6B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469900</xdr:colOff>
      <xdr:row>146</xdr:row>
      <xdr:rowOff>19050</xdr:rowOff>
    </xdr:from>
    <xdr:to>
      <xdr:col>16</xdr:col>
      <xdr:colOff>304800</xdr:colOff>
      <xdr:row>160</xdr:row>
      <xdr:rowOff>139700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AC6E05E-2600-BFBE-D0AD-E208260AC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558800</xdr:colOff>
      <xdr:row>146</xdr:row>
      <xdr:rowOff>6350</xdr:rowOff>
    </xdr:from>
    <xdr:to>
      <xdr:col>9</xdr:col>
      <xdr:colOff>444500</xdr:colOff>
      <xdr:row>160</xdr:row>
      <xdr:rowOff>82550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AB52706-95F1-DCAE-1A93-BA62D2CA9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146</xdr:row>
      <xdr:rowOff>6350</xdr:rowOff>
    </xdr:from>
    <xdr:to>
      <xdr:col>4</xdr:col>
      <xdr:colOff>596900</xdr:colOff>
      <xdr:row>160</xdr:row>
      <xdr:rowOff>82550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9F955EB0-0E3D-031B-0AFB-975F6F6B2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10</xdr:col>
      <xdr:colOff>43791</xdr:colOff>
      <xdr:row>172</xdr:row>
      <xdr:rowOff>47189</xdr:rowOff>
    </xdr:from>
    <xdr:to>
      <xdr:col>18</xdr:col>
      <xdr:colOff>78680</xdr:colOff>
      <xdr:row>185</xdr:row>
      <xdr:rowOff>97804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696516C-267F-C722-55BF-D12FDBE18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386320" y="34395580"/>
          <a:ext cx="5406843" cy="2765787"/>
        </a:xfrm>
        <a:prstGeom prst="rect">
          <a:avLst/>
        </a:prstGeom>
      </xdr:spPr>
    </xdr:pic>
    <xdr:clientData/>
  </xdr:twoCellAnchor>
  <xdr:twoCellAnchor>
    <xdr:from>
      <xdr:col>1</xdr:col>
      <xdr:colOff>5840</xdr:colOff>
      <xdr:row>184</xdr:row>
      <xdr:rowOff>584</xdr:rowOff>
    </xdr:from>
    <xdr:to>
      <xdr:col>8</xdr:col>
      <xdr:colOff>0</xdr:colOff>
      <xdr:row>199</xdr:row>
      <xdr:rowOff>14598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ECCB7AF0-114F-B600-6269-745177B22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115</xdr:row>
      <xdr:rowOff>158750</xdr:rowOff>
    </xdr:from>
    <xdr:ext cx="5914048" cy="1362404"/>
    <xdr:pic>
      <xdr:nvPicPr>
        <xdr:cNvPr id="2" name="Picture 1">
          <a:extLst>
            <a:ext uri="{FF2B5EF4-FFF2-40B4-BE49-F238E27FC236}">
              <a16:creationId xmlns:a16="http://schemas.microsoft.com/office/drawing/2014/main" id="{1D3C2011-FB7F-984B-9B3B-E009AF770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066250"/>
          <a:ext cx="5914048" cy="1362404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116</xdr:row>
      <xdr:rowOff>0</xdr:rowOff>
    </xdr:from>
    <xdr:ext cx="4451750" cy="1094426"/>
    <xdr:pic>
      <xdr:nvPicPr>
        <xdr:cNvPr id="3" name="Picture 2">
          <a:extLst>
            <a:ext uri="{FF2B5EF4-FFF2-40B4-BE49-F238E27FC236}">
              <a16:creationId xmlns:a16="http://schemas.microsoft.com/office/drawing/2014/main" id="{47514B9E-A10C-F64D-BD8C-20F02BC92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38600" y="22098000"/>
          <a:ext cx="4451750" cy="10944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126</xdr:row>
      <xdr:rowOff>0</xdr:rowOff>
    </xdr:from>
    <xdr:ext cx="5847364" cy="1540231"/>
    <xdr:pic>
      <xdr:nvPicPr>
        <xdr:cNvPr id="4" name="Picture 3">
          <a:extLst>
            <a:ext uri="{FF2B5EF4-FFF2-40B4-BE49-F238E27FC236}">
              <a16:creationId xmlns:a16="http://schemas.microsoft.com/office/drawing/2014/main" id="{C943E73B-A506-1640-B55B-746B53279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4003000"/>
          <a:ext cx="5847364" cy="1540231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126</xdr:row>
      <xdr:rowOff>0</xdr:rowOff>
    </xdr:from>
    <xdr:ext cx="5513771" cy="1953868"/>
    <xdr:pic>
      <xdr:nvPicPr>
        <xdr:cNvPr id="5" name="Picture 4">
          <a:extLst>
            <a:ext uri="{FF2B5EF4-FFF2-40B4-BE49-F238E27FC236}">
              <a16:creationId xmlns:a16="http://schemas.microsoft.com/office/drawing/2014/main" id="{754F6177-431E-7843-AE80-604AE9A3C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38600" y="24003000"/>
          <a:ext cx="5513771" cy="195386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138</xdr:row>
      <xdr:rowOff>0</xdr:rowOff>
    </xdr:from>
    <xdr:ext cx="7014858" cy="1441379"/>
    <xdr:pic>
      <xdr:nvPicPr>
        <xdr:cNvPr id="6" name="Picture 5">
          <a:extLst>
            <a:ext uri="{FF2B5EF4-FFF2-40B4-BE49-F238E27FC236}">
              <a16:creationId xmlns:a16="http://schemas.microsoft.com/office/drawing/2014/main" id="{94F97288-6335-2740-B2DF-08A0FE216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6289000"/>
          <a:ext cx="7014858" cy="144137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moneycontrol.com/stocks/company_info/print_main.ph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business-standard.com/company/adani-ports-21281/financials-ratios" TargetMode="External"/><Relationship Id="rId1" Type="http://schemas.openxmlformats.org/officeDocument/2006/relationships/hyperlink" Target="https://www.business-standard.com/company/adani-ports-21281/financials-profit-loss/4" TargetMode="External"/><Relationship Id="rId6" Type="http://schemas.openxmlformats.org/officeDocument/2006/relationships/hyperlink" Target="https://www.moneycontrol.com/financials/adaniportsspecialeconomiczone/ratiosVI/MPS" TargetMode="External"/><Relationship Id="rId5" Type="http://schemas.openxmlformats.org/officeDocument/2006/relationships/hyperlink" Target="https://www.moneycontrol.com/financials/adaniportsspecialeconomiczone/balance-sheetVI/MPS" TargetMode="External"/><Relationship Id="rId4" Type="http://schemas.openxmlformats.org/officeDocument/2006/relationships/hyperlink" Target="https://in.investing.com/equities/mundra-port-special-eco.-zone-dividend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1AE11-3563-C446-9B27-69598117F57A}">
  <dimension ref="B3:C5"/>
  <sheetViews>
    <sheetView tabSelected="1" workbookViewId="0">
      <selection activeCell="C6" sqref="C6"/>
    </sheetView>
  </sheetViews>
  <sheetFormatPr baseColWidth="10" defaultRowHeight="15"/>
  <sheetData>
    <row r="3" spans="2:3">
      <c r="B3" s="63" t="s">
        <v>100</v>
      </c>
      <c r="C3" s="63" t="s">
        <v>101</v>
      </c>
    </row>
    <row r="4" spans="2:3">
      <c r="B4">
        <v>57</v>
      </c>
      <c r="C4" t="s">
        <v>102</v>
      </c>
    </row>
    <row r="5" spans="2:3">
      <c r="B5">
        <v>58</v>
      </c>
      <c r="C5" t="s">
        <v>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1"/>
  <sheetViews>
    <sheetView zoomScale="106" workbookViewId="0">
      <selection activeCell="F214" sqref="F3:F214"/>
    </sheetView>
  </sheetViews>
  <sheetFormatPr baseColWidth="10" defaultColWidth="8.83203125" defaultRowHeight="15"/>
  <cols>
    <col min="1" max="1" width="10.1640625" bestFit="1" customWidth="1"/>
    <col min="2" max="2" width="13" bestFit="1" customWidth="1"/>
    <col min="3" max="3" width="13.33203125" customWidth="1"/>
    <col min="4" max="4" width="15.6640625" customWidth="1"/>
    <col min="5" max="5" width="16" customWidth="1"/>
    <col min="6" max="6" width="12.6640625" bestFit="1" customWidth="1"/>
    <col min="7" max="7" width="10.33203125" customWidth="1"/>
    <col min="8" max="8" width="13.6640625" customWidth="1"/>
  </cols>
  <sheetData>
    <row r="1" spans="1:15" ht="23">
      <c r="C1" t="s">
        <v>0</v>
      </c>
      <c r="D1" s="61" t="s">
        <v>1</v>
      </c>
      <c r="E1" s="61"/>
      <c r="F1" s="61"/>
      <c r="G1" s="61"/>
      <c r="H1" s="61"/>
      <c r="I1" s="61"/>
      <c r="J1" s="61"/>
      <c r="K1" s="61"/>
    </row>
    <row r="4" spans="1:15" ht="19">
      <c r="A4" s="58" t="s">
        <v>9</v>
      </c>
      <c r="B4" s="58"/>
      <c r="C4" s="58"/>
      <c r="E4" s="1"/>
    </row>
    <row r="5" spans="1:15" ht="16" thickBot="1"/>
    <row r="6" spans="1:15" ht="16" thickBot="1">
      <c r="A6" s="12" t="s">
        <v>2</v>
      </c>
      <c r="B6" s="10" t="s">
        <v>3</v>
      </c>
      <c r="C6" s="10" t="s">
        <v>4</v>
      </c>
      <c r="D6" s="10" t="s">
        <v>5</v>
      </c>
      <c r="E6" s="13" t="s">
        <v>6</v>
      </c>
      <c r="F6" s="14" t="s">
        <v>7</v>
      </c>
      <c r="N6" s="57" t="s">
        <v>32</v>
      </c>
      <c r="O6" s="57"/>
    </row>
    <row r="7" spans="1:15">
      <c r="A7" s="7">
        <v>40969</v>
      </c>
      <c r="B7" s="8">
        <v>1035.8900000000001</v>
      </c>
      <c r="C7" s="8">
        <v>62.52</v>
      </c>
      <c r="D7" s="8">
        <v>2789.05</v>
      </c>
      <c r="E7" s="15">
        <f>B7/D7</f>
        <v>0.37141320521324467</v>
      </c>
      <c r="F7" s="16">
        <f>(B7-C7)/D7</f>
        <v>0.34899697029454474</v>
      </c>
      <c r="N7" s="27" t="s">
        <v>45</v>
      </c>
    </row>
    <row r="8" spans="1:15">
      <c r="A8" s="4">
        <v>41334</v>
      </c>
      <c r="B8" s="2">
        <v>2977.21</v>
      </c>
      <c r="C8" s="2">
        <v>87.29</v>
      </c>
      <c r="D8" s="2">
        <v>2977.21</v>
      </c>
      <c r="E8" s="17">
        <f t="shared" ref="E8:E16" si="0">B8/D8</f>
        <v>1</v>
      </c>
      <c r="F8" s="18">
        <f t="shared" ref="F8:F16" si="1">(B8-C8)/D8</f>
        <v>0.97068060365241282</v>
      </c>
    </row>
    <row r="9" spans="1:15">
      <c r="A9" s="7">
        <v>41699</v>
      </c>
      <c r="B9" s="2">
        <v>1896.11</v>
      </c>
      <c r="C9" s="2">
        <v>143.03</v>
      </c>
      <c r="D9" s="2">
        <v>1869.11</v>
      </c>
      <c r="E9" s="17">
        <f t="shared" si="0"/>
        <v>1.014445377746628</v>
      </c>
      <c r="F9" s="18">
        <f t="shared" si="1"/>
        <v>0.93792232666884245</v>
      </c>
    </row>
    <row r="10" spans="1:15">
      <c r="A10" s="4">
        <v>42064</v>
      </c>
      <c r="B10" s="2">
        <v>4346.0600000000004</v>
      </c>
      <c r="C10" s="2">
        <v>179.46</v>
      </c>
      <c r="D10" s="2">
        <v>4346.0600000000004</v>
      </c>
      <c r="E10" s="17">
        <f t="shared" si="0"/>
        <v>1</v>
      </c>
      <c r="F10" s="18">
        <f t="shared" si="1"/>
        <v>0.95870742695682987</v>
      </c>
    </row>
    <row r="11" spans="1:15">
      <c r="A11" s="7">
        <v>42430</v>
      </c>
      <c r="B11" s="2">
        <v>6488.48</v>
      </c>
      <c r="C11" s="2">
        <v>124.82</v>
      </c>
      <c r="D11" s="2">
        <v>6488.49</v>
      </c>
      <c r="E11" s="17">
        <f>B11/D11</f>
        <v>0.99999845880936855</v>
      </c>
      <c r="F11" s="18">
        <f t="shared" si="1"/>
        <v>0.98076131734810412</v>
      </c>
    </row>
    <row r="12" spans="1:15">
      <c r="A12" s="4">
        <v>42795</v>
      </c>
      <c r="B12" s="2">
        <v>5464.95</v>
      </c>
      <c r="C12" s="2">
        <v>523</v>
      </c>
      <c r="D12" s="2">
        <v>5464.95</v>
      </c>
      <c r="E12" s="17">
        <f t="shared" si="0"/>
        <v>1</v>
      </c>
      <c r="F12" s="18">
        <f t="shared" si="1"/>
        <v>0.90429921591231388</v>
      </c>
    </row>
    <row r="13" spans="1:15">
      <c r="A13" s="7">
        <v>43160</v>
      </c>
      <c r="B13" s="2">
        <v>10216.19</v>
      </c>
      <c r="C13" s="2">
        <v>363.41</v>
      </c>
      <c r="D13" s="2">
        <v>2868.05</v>
      </c>
      <c r="E13" s="17">
        <f t="shared" si="0"/>
        <v>3.5620683042485313</v>
      </c>
      <c r="F13" s="18">
        <f t="shared" si="1"/>
        <v>3.4353585188542737</v>
      </c>
    </row>
    <row r="14" spans="1:15">
      <c r="A14" s="4">
        <v>43525</v>
      </c>
      <c r="B14" s="2">
        <v>12275.15</v>
      </c>
      <c r="C14" s="2">
        <v>625.45000000000005</v>
      </c>
      <c r="D14" s="2">
        <v>8132.3</v>
      </c>
      <c r="E14" s="17">
        <f t="shared" si="0"/>
        <v>1.5094315261365172</v>
      </c>
      <c r="F14" s="18">
        <f t="shared" si="1"/>
        <v>1.4325221647012529</v>
      </c>
    </row>
    <row r="15" spans="1:15">
      <c r="A15" s="7">
        <v>43891</v>
      </c>
      <c r="B15" s="2">
        <v>10418.14</v>
      </c>
      <c r="C15" s="2">
        <v>86.92</v>
      </c>
      <c r="D15" s="2">
        <v>6547.8</v>
      </c>
      <c r="E15" s="17">
        <f t="shared" si="0"/>
        <v>1.5910901371453006</v>
      </c>
      <c r="F15" s="18">
        <f t="shared" si="1"/>
        <v>1.577815449463942</v>
      </c>
    </row>
    <row r="16" spans="1:15" ht="16" thickBot="1">
      <c r="A16" s="11">
        <v>44256</v>
      </c>
      <c r="B16" s="5">
        <v>7947.96</v>
      </c>
      <c r="C16" s="5">
        <v>74.22</v>
      </c>
      <c r="D16" s="5">
        <v>5080.79</v>
      </c>
      <c r="E16" s="19">
        <f t="shared" si="0"/>
        <v>1.5643157855372885</v>
      </c>
      <c r="F16" s="20">
        <f t="shared" si="1"/>
        <v>1.5497078210278323</v>
      </c>
    </row>
    <row r="37" spans="1:10" ht="19">
      <c r="A37" s="58" t="s">
        <v>8</v>
      </c>
      <c r="B37" s="58"/>
      <c r="C37" s="58"/>
    </row>
    <row r="39" spans="1:10" ht="16" thickBot="1"/>
    <row r="40" spans="1:10" ht="49" thickBot="1">
      <c r="A40" s="21" t="s">
        <v>2</v>
      </c>
      <c r="B40" s="22" t="s">
        <v>10</v>
      </c>
      <c r="C40" s="22" t="s">
        <v>11</v>
      </c>
      <c r="D40" s="22" t="s">
        <v>12</v>
      </c>
      <c r="E40" s="22" t="s">
        <v>13</v>
      </c>
      <c r="F40" s="23" t="s">
        <v>14</v>
      </c>
      <c r="G40" s="23" t="s">
        <v>15</v>
      </c>
      <c r="H40" s="26" t="s">
        <v>16</v>
      </c>
      <c r="I40" s="24"/>
      <c r="J40" s="25"/>
    </row>
    <row r="41" spans="1:10">
      <c r="A41" s="7">
        <v>40969</v>
      </c>
      <c r="B41" s="8">
        <v>2481.9</v>
      </c>
      <c r="C41" s="8">
        <v>1543.09</v>
      </c>
      <c r="D41" s="8">
        <v>1751.84</v>
      </c>
      <c r="E41" s="9">
        <v>1177.26</v>
      </c>
      <c r="F41" s="15">
        <f>C41/B41*100</f>
        <v>62.173737862121762</v>
      </c>
      <c r="G41" s="15">
        <f>D41/B41*100</f>
        <v>70.584632741045155</v>
      </c>
      <c r="H41" s="16">
        <f>E41/B41*100</f>
        <v>47.433820863048467</v>
      </c>
      <c r="I41" s="25"/>
      <c r="J41" s="25"/>
    </row>
    <row r="42" spans="1:10">
      <c r="A42" s="4">
        <v>41334</v>
      </c>
      <c r="B42" s="2">
        <v>3361.05</v>
      </c>
      <c r="C42" s="3">
        <v>2231.5700000000002</v>
      </c>
      <c r="D42" s="2">
        <v>2673.47</v>
      </c>
      <c r="E42" s="2">
        <v>1754.18</v>
      </c>
      <c r="F42" s="17">
        <f t="shared" ref="F42:F49" si="2">C42/B42*100</f>
        <v>66.395025364097521</v>
      </c>
      <c r="G42" s="17">
        <f t="shared" ref="G42:G50" si="3">D42/B42*100</f>
        <v>79.542702429300363</v>
      </c>
      <c r="H42" s="18">
        <f t="shared" ref="H42:H50" si="4">E42/B42*100</f>
        <v>52.191428273902496</v>
      </c>
      <c r="I42" s="25"/>
      <c r="J42" s="25"/>
    </row>
    <row r="43" spans="1:10">
      <c r="A43" s="4">
        <v>41699</v>
      </c>
      <c r="B43" s="2">
        <v>4350.26</v>
      </c>
      <c r="C43" s="2">
        <v>2665.96</v>
      </c>
      <c r="D43" s="2">
        <v>3419.82</v>
      </c>
      <c r="E43" s="2">
        <v>2016.17</v>
      </c>
      <c r="F43" s="17">
        <f t="shared" si="2"/>
        <v>61.282773903169009</v>
      </c>
      <c r="G43" s="17">
        <f t="shared" si="3"/>
        <v>78.611853084643215</v>
      </c>
      <c r="H43" s="18">
        <f t="shared" si="4"/>
        <v>46.345965528497146</v>
      </c>
      <c r="I43" s="25"/>
      <c r="J43" s="25"/>
    </row>
    <row r="44" spans="1:10">
      <c r="A44" s="4">
        <v>42064</v>
      </c>
      <c r="B44" s="2">
        <v>3909.36</v>
      </c>
      <c r="C44" s="2">
        <v>2636.79</v>
      </c>
      <c r="D44" s="2">
        <v>3345.58</v>
      </c>
      <c r="E44" s="2">
        <v>2183.14</v>
      </c>
      <c r="F44" s="17">
        <f t="shared" si="2"/>
        <v>67.448124501197128</v>
      </c>
      <c r="G44" s="17">
        <f t="shared" si="3"/>
        <v>85.578713651339342</v>
      </c>
      <c r="H44" s="18">
        <f t="shared" si="4"/>
        <v>55.843923302023853</v>
      </c>
      <c r="I44" s="25"/>
      <c r="J44" s="25"/>
    </row>
    <row r="45" spans="1:10">
      <c r="A45" s="4">
        <v>42430</v>
      </c>
      <c r="B45" s="2">
        <v>4619.17</v>
      </c>
      <c r="C45" s="3">
        <v>3625.59</v>
      </c>
      <c r="D45" s="2">
        <v>4480.04</v>
      </c>
      <c r="E45" s="2">
        <v>2964.5</v>
      </c>
      <c r="F45" s="17">
        <f t="shared" si="2"/>
        <v>78.490075056774273</v>
      </c>
      <c r="G45" s="17">
        <f t="shared" si="3"/>
        <v>96.987987019312996</v>
      </c>
      <c r="H45" s="18">
        <f t="shared" si="4"/>
        <v>64.178196515824268</v>
      </c>
      <c r="I45" s="25"/>
      <c r="J45" s="25"/>
    </row>
    <row r="46" spans="1:10">
      <c r="A46" s="4">
        <v>42795</v>
      </c>
      <c r="B46" s="2">
        <v>4878.8599999999997</v>
      </c>
      <c r="C46" s="2">
        <v>3833.65</v>
      </c>
      <c r="D46" s="2">
        <v>4831.72</v>
      </c>
      <c r="E46" s="2">
        <v>3100.61</v>
      </c>
      <c r="F46" s="17">
        <f t="shared" si="2"/>
        <v>78.576757685196966</v>
      </c>
      <c r="G46" s="17">
        <f t="shared" si="3"/>
        <v>99.033790680609826</v>
      </c>
      <c r="H46" s="18">
        <f t="shared" si="4"/>
        <v>63.551936312991153</v>
      </c>
      <c r="I46" s="25"/>
      <c r="J46" s="25"/>
    </row>
    <row r="47" spans="1:10">
      <c r="A47" s="4">
        <v>43160</v>
      </c>
      <c r="B47" s="2">
        <v>6533.82</v>
      </c>
      <c r="C47" s="2">
        <v>4299.7</v>
      </c>
      <c r="D47" s="2">
        <v>5818.8</v>
      </c>
      <c r="E47" s="2">
        <v>2408.1</v>
      </c>
      <c r="F47" s="17">
        <f t="shared" si="2"/>
        <v>65.806832756335496</v>
      </c>
      <c r="G47" s="17">
        <f t="shared" si="3"/>
        <v>89.056631495817157</v>
      </c>
      <c r="H47" s="18">
        <f t="shared" si="4"/>
        <v>36.855928078826786</v>
      </c>
      <c r="I47" s="25"/>
      <c r="J47" s="25"/>
    </row>
    <row r="48" spans="1:10">
      <c r="A48" s="4">
        <v>43525</v>
      </c>
      <c r="B48" s="2">
        <v>5336.38</v>
      </c>
      <c r="C48" s="2">
        <v>4137.8500000000004</v>
      </c>
      <c r="D48" s="2">
        <v>6005.04</v>
      </c>
      <c r="E48" s="2">
        <v>2637.72</v>
      </c>
      <c r="F48" s="17">
        <f t="shared" si="2"/>
        <v>77.540392550755385</v>
      </c>
      <c r="G48" s="17">
        <f t="shared" si="3"/>
        <v>112.53021711347392</v>
      </c>
      <c r="H48" s="18">
        <f t="shared" si="4"/>
        <v>49.429013675937618</v>
      </c>
      <c r="I48" s="25"/>
      <c r="J48" s="25"/>
    </row>
    <row r="49" spans="1:10">
      <c r="A49" s="4">
        <v>43891</v>
      </c>
      <c r="B49" s="2">
        <v>4643.28</v>
      </c>
      <c r="C49" s="2">
        <v>2585.02</v>
      </c>
      <c r="D49" s="2">
        <v>6045.28</v>
      </c>
      <c r="E49" s="2">
        <v>1934.25</v>
      </c>
      <c r="F49" s="17">
        <f t="shared" si="2"/>
        <v>55.672283385882395</v>
      </c>
      <c r="G49" s="17">
        <f t="shared" si="3"/>
        <v>130.19417308454368</v>
      </c>
      <c r="H49" s="18">
        <f t="shared" si="4"/>
        <v>41.656975241639529</v>
      </c>
      <c r="I49" s="25"/>
      <c r="J49" s="25"/>
    </row>
    <row r="50" spans="1:10" ht="16" thickBot="1">
      <c r="A50" s="11">
        <v>44256</v>
      </c>
      <c r="B50" s="5">
        <v>4377.1499999999996</v>
      </c>
      <c r="C50" s="5">
        <v>3528.82</v>
      </c>
      <c r="D50" s="5">
        <v>5855.67</v>
      </c>
      <c r="E50" s="6">
        <v>1927.93</v>
      </c>
      <c r="F50" s="19">
        <f>C50/B50*100</f>
        <v>80.619124316050403</v>
      </c>
      <c r="G50" s="19">
        <f t="shared" si="3"/>
        <v>133.77814331242934</v>
      </c>
      <c r="H50" s="20">
        <f t="shared" si="4"/>
        <v>44.045326296791302</v>
      </c>
      <c r="I50" s="25"/>
      <c r="J50" s="25"/>
    </row>
    <row r="56" spans="1:10">
      <c r="H56" t="s">
        <v>32</v>
      </c>
      <c r="I56" s="27" t="s">
        <v>33</v>
      </c>
    </row>
    <row r="57" spans="1:10">
      <c r="I57" s="27" t="s">
        <v>36</v>
      </c>
    </row>
    <row r="67" spans="1:14" ht="16" thickBot="1"/>
    <row r="68" spans="1:14" ht="33" thickBot="1">
      <c r="A68" s="21" t="s">
        <v>2</v>
      </c>
      <c r="B68" s="22" t="s">
        <v>17</v>
      </c>
      <c r="C68" s="22" t="s">
        <v>34</v>
      </c>
      <c r="D68" s="22" t="s">
        <v>35</v>
      </c>
      <c r="E68" s="26" t="s">
        <v>19</v>
      </c>
      <c r="M68" s="57" t="s">
        <v>32</v>
      </c>
      <c r="N68" s="57"/>
    </row>
    <row r="69" spans="1:14">
      <c r="A69" s="7">
        <v>40969</v>
      </c>
      <c r="B69" s="8">
        <v>1751.84</v>
      </c>
      <c r="C69" s="8">
        <v>5221.4399999999996</v>
      </c>
      <c r="D69" s="8">
        <v>6776.2</v>
      </c>
      <c r="E69" s="30">
        <f t="shared" ref="E69:E75" si="5">B69/(C69+D69)</f>
        <v>0.14601538302532832</v>
      </c>
      <c r="M69" s="27" t="s">
        <v>46</v>
      </c>
    </row>
    <row r="70" spans="1:14">
      <c r="A70" s="4">
        <v>41334</v>
      </c>
      <c r="B70" s="2">
        <v>2673.47</v>
      </c>
      <c r="C70" s="2">
        <v>6703.97</v>
      </c>
      <c r="D70" s="2">
        <v>8988.17</v>
      </c>
      <c r="E70" s="28">
        <f t="shared" si="5"/>
        <v>0.17037000689517171</v>
      </c>
    </row>
    <row r="71" spans="1:14">
      <c r="A71" s="4">
        <v>41699</v>
      </c>
      <c r="B71" s="2">
        <v>3419.82</v>
      </c>
      <c r="C71" s="2">
        <v>9335.89</v>
      </c>
      <c r="D71" s="2">
        <v>10124.23</v>
      </c>
      <c r="E71" s="28">
        <f t="shared" si="5"/>
        <v>0.17573478478036109</v>
      </c>
    </row>
    <row r="72" spans="1:14">
      <c r="A72" s="4">
        <v>42064</v>
      </c>
      <c r="B72" s="2">
        <v>3345.58</v>
      </c>
      <c r="C72" s="2">
        <v>11203.16</v>
      </c>
      <c r="D72" s="2">
        <v>12807.17</v>
      </c>
      <c r="E72" s="28">
        <f t="shared" si="5"/>
        <v>0.13933919275578469</v>
      </c>
    </row>
    <row r="73" spans="1:14">
      <c r="A73" s="4">
        <v>42430</v>
      </c>
      <c r="B73" s="2">
        <v>4480.04</v>
      </c>
      <c r="C73" s="2">
        <v>13565.81</v>
      </c>
      <c r="D73" s="2">
        <v>16335.85</v>
      </c>
      <c r="E73" s="28">
        <f t="shared" si="5"/>
        <v>0.14982579562472451</v>
      </c>
    </row>
    <row r="74" spans="1:14">
      <c r="A74" s="4">
        <v>42795</v>
      </c>
      <c r="B74" s="2">
        <v>4831.72</v>
      </c>
      <c r="C74" s="2">
        <v>16864.849999999999</v>
      </c>
      <c r="D74" s="2">
        <v>20964.509999999998</v>
      </c>
      <c r="E74" s="28">
        <f t="shared" si="5"/>
        <v>0.12772407463409374</v>
      </c>
    </row>
    <row r="75" spans="1:14">
      <c r="A75" s="4">
        <v>43160</v>
      </c>
      <c r="B75" s="2">
        <v>5818.8</v>
      </c>
      <c r="C75" s="2">
        <v>18374.95</v>
      </c>
      <c r="D75" s="2">
        <v>20869.93</v>
      </c>
      <c r="E75" s="28">
        <f t="shared" si="5"/>
        <v>0.14826902260880909</v>
      </c>
    </row>
    <row r="76" spans="1:14">
      <c r="A76" s="4">
        <v>43525</v>
      </c>
      <c r="B76" s="2">
        <v>6005.04</v>
      </c>
      <c r="C76" s="2">
        <v>20591.61</v>
      </c>
      <c r="D76" s="2">
        <v>25612.78</v>
      </c>
      <c r="E76" s="28">
        <f t="shared" ref="E76:E77" si="6">B76/(C76+D76)</f>
        <v>0.12996687111332927</v>
      </c>
    </row>
    <row r="77" spans="1:14">
      <c r="A77" s="4">
        <v>43891</v>
      </c>
      <c r="B77" s="2">
        <v>6045.28</v>
      </c>
      <c r="C77" s="2">
        <v>19962.259999999998</v>
      </c>
      <c r="D77" s="2">
        <v>29564.080000000002</v>
      </c>
      <c r="E77" s="28">
        <f t="shared" si="6"/>
        <v>0.12206191695166653</v>
      </c>
    </row>
    <row r="78" spans="1:14" ht="16" thickBot="1">
      <c r="A78" s="11">
        <v>44256</v>
      </c>
      <c r="B78" s="5">
        <v>5855.67</v>
      </c>
      <c r="C78" s="5">
        <v>21907.11</v>
      </c>
      <c r="D78" s="5">
        <v>34427.47</v>
      </c>
      <c r="E78" s="29">
        <f>B78/(C78+D78)</f>
        <v>0.10394450442339323</v>
      </c>
    </row>
    <row r="98" spans="1:7" ht="19">
      <c r="A98" s="58" t="s">
        <v>20</v>
      </c>
      <c r="B98" s="58"/>
      <c r="C98" s="58"/>
    </row>
    <row r="100" spans="1:7" ht="16" thickBot="1"/>
    <row r="101" spans="1:7" ht="33" thickBot="1">
      <c r="A101" s="21" t="s">
        <v>2</v>
      </c>
      <c r="B101" s="22" t="s">
        <v>18</v>
      </c>
      <c r="C101" s="22" t="s">
        <v>21</v>
      </c>
      <c r="D101" s="22" t="s">
        <v>22</v>
      </c>
      <c r="E101" s="23" t="s">
        <v>24</v>
      </c>
      <c r="F101" s="23" t="s">
        <v>23</v>
      </c>
      <c r="G101" s="26" t="s">
        <v>25</v>
      </c>
    </row>
    <row r="102" spans="1:7">
      <c r="A102" s="7">
        <v>40969</v>
      </c>
      <c r="B102" s="31">
        <v>13176.56</v>
      </c>
      <c r="C102" s="31">
        <v>5221.4399999999996</v>
      </c>
      <c r="D102" s="31">
        <v>5166.07</v>
      </c>
      <c r="E102" s="15">
        <f>C102/B102</f>
        <v>0.39626731104324647</v>
      </c>
      <c r="F102" s="15">
        <f>D102/B102</f>
        <v>0.39206515205789672</v>
      </c>
      <c r="G102" s="16">
        <f>D102/C102</f>
        <v>0.98939564564564564</v>
      </c>
    </row>
    <row r="103" spans="1:7">
      <c r="A103" s="4">
        <v>41334</v>
      </c>
      <c r="B103" s="32">
        <v>18255.29</v>
      </c>
      <c r="C103" s="32">
        <v>6703.97</v>
      </c>
      <c r="D103" s="32">
        <v>8574.11</v>
      </c>
      <c r="E103" s="17">
        <f t="shared" ref="E103:E111" si="7">C103/B103</f>
        <v>0.36723437425535282</v>
      </c>
      <c r="F103" s="17">
        <f t="shared" ref="F103:F111" si="8">D103/B103</f>
        <v>0.46967810426457207</v>
      </c>
      <c r="G103" s="18">
        <f t="shared" ref="G103:G111" si="9">D103/C103</f>
        <v>1.2789600788786346</v>
      </c>
    </row>
    <row r="104" spans="1:7">
      <c r="A104" s="4">
        <v>41699</v>
      </c>
      <c r="B104" s="32">
        <v>20904.38</v>
      </c>
      <c r="C104" s="32">
        <v>9335.89</v>
      </c>
      <c r="D104" s="32">
        <v>9699.3799999999992</v>
      </c>
      <c r="E104" s="17">
        <f t="shared" si="7"/>
        <v>0.44659970781242969</v>
      </c>
      <c r="F104" s="17">
        <f t="shared" si="8"/>
        <v>0.46398792980227105</v>
      </c>
      <c r="G104" s="18">
        <f t="shared" si="9"/>
        <v>1.0389346918183484</v>
      </c>
    </row>
    <row r="105" spans="1:7">
      <c r="A105" s="4">
        <v>42064</v>
      </c>
      <c r="B105" s="32">
        <v>25807.1</v>
      </c>
      <c r="C105" s="32">
        <v>11203.16</v>
      </c>
      <c r="D105" s="32">
        <v>10257.879999999999</v>
      </c>
      <c r="E105" s="17">
        <f t="shared" si="7"/>
        <v>0.43411154294748344</v>
      </c>
      <c r="F105" s="17">
        <f t="shared" si="8"/>
        <v>0.39748286324306104</v>
      </c>
      <c r="G105" s="18">
        <f t="shared" si="9"/>
        <v>0.91562380614041028</v>
      </c>
    </row>
    <row r="106" spans="1:7">
      <c r="A106" s="4">
        <v>42430</v>
      </c>
      <c r="B106" s="32">
        <v>31129.21</v>
      </c>
      <c r="C106" s="32">
        <v>13565.81</v>
      </c>
      <c r="D106" s="32">
        <v>11074.91</v>
      </c>
      <c r="E106" s="17">
        <f t="shared" si="7"/>
        <v>0.43579037180834335</v>
      </c>
      <c r="F106" s="17">
        <f t="shared" si="8"/>
        <v>0.3557722794764146</v>
      </c>
      <c r="G106" s="18">
        <f t="shared" si="9"/>
        <v>0.81638398296894921</v>
      </c>
    </row>
    <row r="107" spans="1:7">
      <c r="A107" s="4">
        <v>42795</v>
      </c>
      <c r="B107" s="32">
        <v>39247.730000000003</v>
      </c>
      <c r="C107" s="32">
        <v>16948.97</v>
      </c>
      <c r="D107" s="32">
        <v>16833.810000000001</v>
      </c>
      <c r="E107" s="17">
        <f t="shared" si="7"/>
        <v>0.43184586726417046</v>
      </c>
      <c r="F107" s="17">
        <f t="shared" si="8"/>
        <v>0.42891168482865122</v>
      </c>
      <c r="G107" s="18">
        <f t="shared" si="9"/>
        <v>0.99320548682309306</v>
      </c>
    </row>
    <row r="108" spans="1:7">
      <c r="A108" s="4">
        <v>43160</v>
      </c>
      <c r="B108" s="32">
        <v>40833.61</v>
      </c>
      <c r="C108" s="32">
        <v>18374.95</v>
      </c>
      <c r="D108" s="32">
        <v>19590.61</v>
      </c>
      <c r="E108" s="17">
        <f t="shared" si="7"/>
        <v>0.44999572655956699</v>
      </c>
      <c r="F108" s="17">
        <f t="shared" si="8"/>
        <v>0.47976679015154428</v>
      </c>
      <c r="G108" s="18">
        <f t="shared" si="9"/>
        <v>1.0661585473701969</v>
      </c>
    </row>
    <row r="109" spans="1:7">
      <c r="A109" s="4">
        <v>43525</v>
      </c>
      <c r="B109" s="32">
        <v>47424.42</v>
      </c>
      <c r="C109" s="32">
        <v>20425.73</v>
      </c>
      <c r="D109" s="32">
        <v>18700.509999999998</v>
      </c>
      <c r="E109" s="17">
        <f t="shared" si="7"/>
        <v>0.43070068121022881</v>
      </c>
      <c r="F109" s="17">
        <f t="shared" si="8"/>
        <v>0.39432237653090957</v>
      </c>
      <c r="G109" s="18">
        <f t="shared" si="9"/>
        <v>0.91553692328254599</v>
      </c>
    </row>
    <row r="110" spans="1:7">
      <c r="A110" s="4">
        <v>43891</v>
      </c>
      <c r="B110" s="32">
        <v>51812.639999999999</v>
      </c>
      <c r="C110" s="32">
        <v>19795.73</v>
      </c>
      <c r="D110" s="32">
        <v>25302.58</v>
      </c>
      <c r="E110" s="17">
        <f t="shared" si="7"/>
        <v>0.38206372035858432</v>
      </c>
      <c r="F110" s="17">
        <f t="shared" si="8"/>
        <v>0.48834763100278239</v>
      </c>
      <c r="G110" s="18">
        <f t="shared" si="9"/>
        <v>1.2781837295214675</v>
      </c>
    </row>
    <row r="111" spans="1:7" ht="16" thickBot="1">
      <c r="A111" s="11">
        <v>44256</v>
      </c>
      <c r="B111" s="33">
        <v>58558.33</v>
      </c>
      <c r="C111" s="33">
        <v>21740.58</v>
      </c>
      <c r="D111" s="33">
        <v>31570.43</v>
      </c>
      <c r="E111" s="19">
        <f t="shared" si="7"/>
        <v>0.37126366137832145</v>
      </c>
      <c r="F111" s="19">
        <f t="shared" si="8"/>
        <v>0.53912790887308426</v>
      </c>
      <c r="G111" s="20">
        <f t="shared" si="9"/>
        <v>1.4521429511080199</v>
      </c>
    </row>
    <row r="113" spans="8:10">
      <c r="H113" s="57" t="s">
        <v>32</v>
      </c>
      <c r="I113" s="57"/>
      <c r="J113" s="27" t="s">
        <v>37</v>
      </c>
    </row>
    <row r="129" spans="1:7" ht="19">
      <c r="A129" s="58" t="s">
        <v>26</v>
      </c>
      <c r="B129" s="58"/>
      <c r="C129" s="58"/>
    </row>
    <row r="130" spans="1:7" ht="16" thickBot="1"/>
    <row r="131" spans="1:7" ht="33" thickBot="1">
      <c r="A131" s="21" t="s">
        <v>2</v>
      </c>
      <c r="B131" s="22" t="s">
        <v>27</v>
      </c>
      <c r="C131" s="22" t="s">
        <v>28</v>
      </c>
      <c r="D131" s="22" t="s">
        <v>31</v>
      </c>
      <c r="E131" s="23" t="s">
        <v>29</v>
      </c>
      <c r="F131" s="23" t="s">
        <v>30</v>
      </c>
      <c r="G131" s="26" t="s">
        <v>38</v>
      </c>
    </row>
    <row r="132" spans="1:7">
      <c r="A132" s="7">
        <v>40969</v>
      </c>
      <c r="B132" s="8">
        <v>5.88</v>
      </c>
      <c r="C132" s="34">
        <v>113.63636363636363</v>
      </c>
      <c r="D132" s="8">
        <v>1</v>
      </c>
      <c r="E132" s="15">
        <f>C132/B132</f>
        <v>19.325912183055038</v>
      </c>
      <c r="F132" s="15">
        <f>D132/B132</f>
        <v>0.17006802721088435</v>
      </c>
      <c r="G132" s="30">
        <f>D132/C132</f>
        <v>8.8000000000000005E-3</v>
      </c>
    </row>
    <row r="133" spans="1:7">
      <c r="A133" s="4">
        <v>41334</v>
      </c>
      <c r="B133" s="2">
        <v>8.76</v>
      </c>
      <c r="C133" s="35">
        <v>138.88888888888889</v>
      </c>
      <c r="D133" s="2">
        <v>1</v>
      </c>
      <c r="E133" s="17">
        <f t="shared" ref="E133:E141" si="10">C133/B133</f>
        <v>15.854895991882293</v>
      </c>
      <c r="F133" s="17">
        <f t="shared" ref="F133:F141" si="11">D133/B133</f>
        <v>0.11415525114155252</v>
      </c>
      <c r="G133" s="28">
        <f t="shared" ref="G133:G141" si="12">D133/C133</f>
        <v>7.1999999999999998E-3</v>
      </c>
    </row>
    <row r="134" spans="1:7">
      <c r="A134" s="4">
        <v>41699</v>
      </c>
      <c r="B134" s="2">
        <v>9.8000000000000007</v>
      </c>
      <c r="C134" s="35">
        <v>263.15789473684208</v>
      </c>
      <c r="D134" s="2">
        <v>1</v>
      </c>
      <c r="E134" s="17">
        <f t="shared" si="10"/>
        <v>26.852846401718576</v>
      </c>
      <c r="F134" s="17">
        <f t="shared" si="11"/>
        <v>0.1020408163265306</v>
      </c>
      <c r="G134" s="28">
        <f t="shared" si="12"/>
        <v>3.8000000000000004E-3</v>
      </c>
    </row>
    <row r="135" spans="1:7">
      <c r="A135" s="4">
        <v>42064</v>
      </c>
      <c r="B135" s="2">
        <v>10.55</v>
      </c>
      <c r="C135" s="35">
        <v>343.75</v>
      </c>
      <c r="D135" s="2">
        <v>1.1000000000000001</v>
      </c>
      <c r="E135" s="17">
        <f t="shared" si="10"/>
        <v>32.582938388625593</v>
      </c>
      <c r="F135" s="17">
        <f t="shared" si="11"/>
        <v>0.1042654028436019</v>
      </c>
      <c r="G135" s="28">
        <f t="shared" si="12"/>
        <v>3.2000000000000002E-3</v>
      </c>
    </row>
    <row r="136" spans="1:7">
      <c r="A136" s="4">
        <v>42430</v>
      </c>
      <c r="B136" s="2">
        <v>14.31</v>
      </c>
      <c r="C136" s="35">
        <v>122.22222222222224</v>
      </c>
      <c r="D136" s="2">
        <v>1.1000000000000001</v>
      </c>
      <c r="E136" s="17">
        <f t="shared" si="10"/>
        <v>8.541035794704559</v>
      </c>
      <c r="F136" s="17">
        <f t="shared" si="11"/>
        <v>7.6869322152341019E-2</v>
      </c>
      <c r="G136" s="28">
        <f t="shared" si="12"/>
        <v>8.9999999999999993E-3</v>
      </c>
    </row>
    <row r="137" spans="1:7">
      <c r="A137" s="4">
        <v>42795</v>
      </c>
      <c r="B137" s="2">
        <v>14.97</v>
      </c>
      <c r="C137" s="35">
        <v>393.93939393939394</v>
      </c>
      <c r="D137" s="2">
        <v>1.3</v>
      </c>
      <c r="E137" s="17">
        <f t="shared" si="10"/>
        <v>26.315256776178618</v>
      </c>
      <c r="F137" s="17">
        <f t="shared" si="11"/>
        <v>8.6840347361389444E-2</v>
      </c>
      <c r="G137" s="28">
        <f t="shared" si="12"/>
        <v>3.3E-3</v>
      </c>
    </row>
    <row r="138" spans="1:7">
      <c r="A138" s="4">
        <v>43160</v>
      </c>
      <c r="B138" s="2">
        <v>11.63</v>
      </c>
      <c r="C138" s="35">
        <v>400</v>
      </c>
      <c r="D138" s="2">
        <v>2</v>
      </c>
      <c r="E138" s="17">
        <f t="shared" si="10"/>
        <v>34.393809114359414</v>
      </c>
      <c r="F138" s="17">
        <f t="shared" si="11"/>
        <v>0.17196904557179707</v>
      </c>
      <c r="G138" s="28">
        <f t="shared" si="12"/>
        <v>5.0000000000000001E-3</v>
      </c>
    </row>
    <row r="139" spans="1:7">
      <c r="A139" s="4">
        <v>43525</v>
      </c>
      <c r="B139" s="2">
        <v>12.74</v>
      </c>
      <c r="C139" s="35">
        <v>400</v>
      </c>
      <c r="D139" s="2">
        <v>0.2</v>
      </c>
      <c r="E139" s="17">
        <f t="shared" si="10"/>
        <v>31.397174254317111</v>
      </c>
      <c r="F139" s="17">
        <f t="shared" si="11"/>
        <v>1.5698587127158558E-2</v>
      </c>
      <c r="G139" s="28">
        <f t="shared" si="12"/>
        <v>5.0000000000000001E-4</v>
      </c>
    </row>
    <row r="140" spans="1:7">
      <c r="A140" s="4">
        <v>43891</v>
      </c>
      <c r="B140" s="2">
        <v>9.43</v>
      </c>
      <c r="C140" s="35">
        <v>275.86206896551727</v>
      </c>
      <c r="D140" s="2">
        <v>3.2</v>
      </c>
      <c r="E140" s="17">
        <f t="shared" si="10"/>
        <v>29.253665850001831</v>
      </c>
      <c r="F140" s="17">
        <f t="shared" si="11"/>
        <v>0.33934252386002123</v>
      </c>
      <c r="G140" s="28">
        <f t="shared" si="12"/>
        <v>1.1599999999999999E-2</v>
      </c>
    </row>
    <row r="141" spans="1:7" ht="16" thickBot="1">
      <c r="A141" s="11">
        <v>44256</v>
      </c>
      <c r="B141" s="5">
        <v>9.49</v>
      </c>
      <c r="C141" s="36">
        <v>714.28571428571422</v>
      </c>
      <c r="D141" s="5">
        <v>5</v>
      </c>
      <c r="E141" s="19">
        <f t="shared" si="10"/>
        <v>75.267198554869779</v>
      </c>
      <c r="F141" s="19">
        <f t="shared" si="11"/>
        <v>0.52687038988408852</v>
      </c>
      <c r="G141" s="29">
        <f t="shared" si="12"/>
        <v>7.000000000000001E-3</v>
      </c>
    </row>
    <row r="145" spans="7:9">
      <c r="G145" s="57" t="s">
        <v>32</v>
      </c>
      <c r="H145" s="57"/>
      <c r="I145" s="27" t="s">
        <v>39</v>
      </c>
    </row>
    <row r="146" spans="7:9">
      <c r="I146" s="27" t="s">
        <v>47</v>
      </c>
    </row>
    <row r="170" spans="1:9" ht="19">
      <c r="A170" s="59" t="s">
        <v>41</v>
      </c>
      <c r="B170" s="60"/>
      <c r="C170" s="60"/>
    </row>
    <row r="172" spans="1:9" ht="16" thickBot="1"/>
    <row r="173" spans="1:9" ht="33" thickBot="1">
      <c r="A173" s="21" t="s">
        <v>2</v>
      </c>
      <c r="B173" s="22" t="s">
        <v>10</v>
      </c>
      <c r="C173" s="22" t="s">
        <v>13</v>
      </c>
      <c r="D173" s="22" t="s">
        <v>18</v>
      </c>
      <c r="E173" s="22" t="s">
        <v>21</v>
      </c>
      <c r="F173" s="23" t="s">
        <v>16</v>
      </c>
      <c r="G173" s="23" t="s">
        <v>42</v>
      </c>
      <c r="H173" s="23" t="s">
        <v>43</v>
      </c>
      <c r="I173" s="26" t="s">
        <v>40</v>
      </c>
    </row>
    <row r="174" spans="1:9">
      <c r="A174" s="7">
        <v>40969</v>
      </c>
      <c r="B174" s="8">
        <v>2481.9</v>
      </c>
      <c r="C174" s="9">
        <v>1177.26</v>
      </c>
      <c r="D174" s="31">
        <v>13176.56</v>
      </c>
      <c r="E174" s="31">
        <v>5221.4399999999996</v>
      </c>
      <c r="F174" s="15">
        <f>C174/B174</f>
        <v>0.4743382086304847</v>
      </c>
      <c r="G174" s="39">
        <f>B174/D174</f>
        <v>0.18835720400468711</v>
      </c>
      <c r="H174" s="15">
        <f>D174/E174</f>
        <v>2.5235490592633449</v>
      </c>
      <c r="I174" s="37">
        <f>F174*G174*H174</f>
        <v>0.22546653796653796</v>
      </c>
    </row>
    <row r="175" spans="1:9">
      <c r="A175" s="4">
        <v>41334</v>
      </c>
      <c r="B175" s="2">
        <v>3361.05</v>
      </c>
      <c r="C175" s="2">
        <v>1754.18</v>
      </c>
      <c r="D175" s="32">
        <v>18255.29</v>
      </c>
      <c r="E175" s="32">
        <v>6703.97</v>
      </c>
      <c r="F175" s="17">
        <f t="shared" ref="F175:F183" si="13">C175/B175</f>
        <v>0.52191428273902496</v>
      </c>
      <c r="G175" s="40">
        <f t="shared" ref="G175:G183" si="14">B175/D175</f>
        <v>0.18411375551963294</v>
      </c>
      <c r="H175" s="17">
        <f t="shared" ref="H175:H183" si="15">D175/E175</f>
        <v>2.7230566365899609</v>
      </c>
      <c r="I175" s="37">
        <f t="shared" ref="I175:I183" si="16">F175*G175*H175</f>
        <v>0.26166286543645034</v>
      </c>
    </row>
    <row r="176" spans="1:9">
      <c r="A176" s="4">
        <v>41699</v>
      </c>
      <c r="B176" s="2">
        <v>4350.26</v>
      </c>
      <c r="C176" s="2">
        <v>2016.17</v>
      </c>
      <c r="D176" s="32">
        <v>20904.38</v>
      </c>
      <c r="E176" s="32">
        <v>9335.89</v>
      </c>
      <c r="F176" s="17">
        <f t="shared" si="13"/>
        <v>0.46345965528497146</v>
      </c>
      <c r="G176" s="40">
        <f t="shared" si="14"/>
        <v>0.20810279950900243</v>
      </c>
      <c r="H176" s="17">
        <f t="shared" si="15"/>
        <v>2.2391416351306628</v>
      </c>
      <c r="I176" s="37">
        <f t="shared" si="16"/>
        <v>0.2159590569297625</v>
      </c>
    </row>
    <row r="177" spans="1:12">
      <c r="A177" s="4">
        <v>42064</v>
      </c>
      <c r="B177" s="2">
        <v>3909.36</v>
      </c>
      <c r="C177" s="2">
        <v>2183.14</v>
      </c>
      <c r="D177" s="32">
        <v>25807.1</v>
      </c>
      <c r="E177" s="32">
        <v>11203.16</v>
      </c>
      <c r="F177" s="17">
        <f t="shared" si="13"/>
        <v>0.55843923302023857</v>
      </c>
      <c r="G177" s="40">
        <f t="shared" si="14"/>
        <v>0.15148389396716408</v>
      </c>
      <c r="H177" s="17">
        <f t="shared" si="15"/>
        <v>2.3035554254335384</v>
      </c>
      <c r="I177" s="37">
        <f t="shared" si="16"/>
        <v>0.19486823360551841</v>
      </c>
    </row>
    <row r="178" spans="1:12">
      <c r="A178" s="4">
        <v>42430</v>
      </c>
      <c r="B178" s="2">
        <v>4619.17</v>
      </c>
      <c r="C178" s="2">
        <v>2964.5</v>
      </c>
      <c r="D178" s="32">
        <v>31129.21</v>
      </c>
      <c r="E178" s="32">
        <v>13565.81</v>
      </c>
      <c r="F178" s="17">
        <f t="shared" si="13"/>
        <v>0.64178196515824271</v>
      </c>
      <c r="G178" s="40">
        <f t="shared" si="14"/>
        <v>0.14838699729289628</v>
      </c>
      <c r="H178" s="17">
        <f t="shared" si="15"/>
        <v>2.2946812612000316</v>
      </c>
      <c r="I178" s="37">
        <f t="shared" si="16"/>
        <v>0.21852731241260198</v>
      </c>
    </row>
    <row r="179" spans="1:12">
      <c r="A179" s="4">
        <v>42795</v>
      </c>
      <c r="B179" s="2">
        <v>4878.8599999999997</v>
      </c>
      <c r="C179" s="2">
        <v>3100.61</v>
      </c>
      <c r="D179" s="32">
        <v>39247.730000000003</v>
      </c>
      <c r="E179" s="32">
        <v>16948.97</v>
      </c>
      <c r="F179" s="17">
        <f t="shared" si="13"/>
        <v>0.63551936312991153</v>
      </c>
      <c r="G179" s="40">
        <f t="shared" si="14"/>
        <v>0.12430935496142068</v>
      </c>
      <c r="H179" s="17">
        <f t="shared" si="15"/>
        <v>2.3156410094536719</v>
      </c>
      <c r="I179" s="37">
        <f t="shared" si="16"/>
        <v>0.18293796024183182</v>
      </c>
    </row>
    <row r="180" spans="1:12">
      <c r="A180" s="4">
        <v>43160</v>
      </c>
      <c r="B180" s="2">
        <v>6533.82</v>
      </c>
      <c r="C180" s="2">
        <v>2408.1</v>
      </c>
      <c r="D180" s="32">
        <v>40833.61</v>
      </c>
      <c r="E180" s="32">
        <v>18374.95</v>
      </c>
      <c r="F180" s="17">
        <f t="shared" si="13"/>
        <v>0.36855928078826783</v>
      </c>
      <c r="G180" s="40">
        <f t="shared" si="14"/>
        <v>0.16001083421230697</v>
      </c>
      <c r="H180" s="17">
        <f t="shared" si="15"/>
        <v>2.2222433258321792</v>
      </c>
      <c r="I180" s="37">
        <f t="shared" si="16"/>
        <v>0.13105341783242949</v>
      </c>
    </row>
    <row r="181" spans="1:12">
      <c r="A181" s="4">
        <v>43525</v>
      </c>
      <c r="B181" s="2">
        <v>5336.38</v>
      </c>
      <c r="C181" s="2">
        <v>2637.72</v>
      </c>
      <c r="D181" s="32">
        <v>47424.42</v>
      </c>
      <c r="E181" s="32">
        <v>20425.73</v>
      </c>
      <c r="F181" s="17">
        <f t="shared" si="13"/>
        <v>0.49429013675937616</v>
      </c>
      <c r="G181" s="40">
        <f t="shared" si="14"/>
        <v>0.11252388537382219</v>
      </c>
      <c r="H181" s="17">
        <f t="shared" si="15"/>
        <v>2.3217980458960339</v>
      </c>
      <c r="I181" s="37">
        <f t="shared" si="16"/>
        <v>0.12913712263894606</v>
      </c>
    </row>
    <row r="182" spans="1:12">
      <c r="A182" s="4">
        <v>43891</v>
      </c>
      <c r="B182" s="2">
        <v>4643.28</v>
      </c>
      <c r="C182" s="2">
        <v>1934.25</v>
      </c>
      <c r="D182" s="32">
        <v>51812.639999999999</v>
      </c>
      <c r="E182" s="32">
        <v>19795.73</v>
      </c>
      <c r="F182" s="17">
        <f t="shared" si="13"/>
        <v>0.41656975241639532</v>
      </c>
      <c r="G182" s="40">
        <f t="shared" si="14"/>
        <v>8.9616742169478333E-2</v>
      </c>
      <c r="H182" s="17">
        <f t="shared" si="15"/>
        <v>2.6173644518287529</v>
      </c>
      <c r="I182" s="37">
        <f t="shared" si="16"/>
        <v>9.7710465842886327E-2</v>
      </c>
    </row>
    <row r="183" spans="1:12" ht="16" thickBot="1">
      <c r="A183" s="11">
        <v>44256</v>
      </c>
      <c r="B183" s="5">
        <v>4377.1499999999996</v>
      </c>
      <c r="C183" s="6">
        <v>1927.93</v>
      </c>
      <c r="D183" s="33">
        <v>58558.33</v>
      </c>
      <c r="E183" s="33">
        <v>21740.58</v>
      </c>
      <c r="F183" s="19">
        <f t="shared" si="13"/>
        <v>0.44045326296791298</v>
      </c>
      <c r="G183" s="41">
        <f t="shared" si="14"/>
        <v>7.4748545595477181E-2</v>
      </c>
      <c r="H183" s="19">
        <f t="shared" si="15"/>
        <v>2.6935035771814735</v>
      </c>
      <c r="I183" s="38">
        <f t="shared" si="16"/>
        <v>8.8678866893155558E-2</v>
      </c>
    </row>
    <row r="191" spans="1:12">
      <c r="J191" s="57" t="s">
        <v>32</v>
      </c>
      <c r="K191" s="57"/>
      <c r="L191" t="s">
        <v>44</v>
      </c>
    </row>
  </sheetData>
  <mergeCells count="11">
    <mergeCell ref="M68:N68"/>
    <mergeCell ref="N6:O6"/>
    <mergeCell ref="H113:I113"/>
    <mergeCell ref="G145:H145"/>
    <mergeCell ref="D1:K1"/>
    <mergeCell ref="J191:K191"/>
    <mergeCell ref="A4:C4"/>
    <mergeCell ref="A37:C37"/>
    <mergeCell ref="A98:C98"/>
    <mergeCell ref="A129:C129"/>
    <mergeCell ref="A170:C170"/>
  </mergeCells>
  <hyperlinks>
    <hyperlink ref="I56" r:id="rId1" display="https://www.business-standard.com/company/adani-ports-21281/financials-profit-loss/4" xr:uid="{AFE99F3E-FF96-534E-874C-BC73ECE2D7AA}"/>
    <hyperlink ref="I57" r:id="rId2" display="https://www.business-standard.com/company/adani-ports-21281/financials-ratios" xr:uid="{C19ACAAC-F2C1-184C-9C13-D589A1E9AFFC}"/>
    <hyperlink ref="J113" r:id="rId3" display="https://www.moneycontrol.com/stocks/company_info/print_main.php" xr:uid="{D933B41E-DF23-7E4F-A4DE-F576A6B51806}"/>
    <hyperlink ref="I145" r:id="rId4" xr:uid="{B8CD5B05-5864-BC4A-9EA9-89CC26EB3AB7}"/>
    <hyperlink ref="N7" r:id="rId5" location="MPS" display="https://www.moneycontrol.com/financials/adaniportsspecialeconomiczone/balance-sheetVI/MPS - MPS" xr:uid="{31712408-DB0D-F346-BF37-39D75069BF6B}"/>
    <hyperlink ref="I146" r:id="rId6" location="MPS" display="https://www.moneycontrol.com/financials/adaniportsspecialeconomiczone/ratiosVI/MPS - MPS" xr:uid="{58804234-F131-124D-AEAD-7871B95B3F57}"/>
  </hyperlinks>
  <pageMargins left="0.7" right="0.7" top="0.75" bottom="0.75" header="0.3" footer="0.3"/>
  <pageSetup orientation="portrait" r:id="rId7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0DFBC-ECB7-1E4C-9391-5688478E7ACB}">
  <dimension ref="A1:P115"/>
  <sheetViews>
    <sheetView topLeftCell="A156" zoomScale="115" zoomScaleNormal="115" workbookViewId="0">
      <selection activeCell="I25" sqref="I25"/>
    </sheetView>
  </sheetViews>
  <sheetFormatPr baseColWidth="10" defaultColWidth="8.83203125" defaultRowHeight="15"/>
  <cols>
    <col min="2" max="2" width="14.33203125" customWidth="1"/>
    <col min="3" max="3" width="16" customWidth="1"/>
    <col min="4" max="4" width="21.33203125" customWidth="1"/>
    <col min="5" max="5" width="15.33203125" customWidth="1"/>
    <col min="6" max="6" width="18.6640625" customWidth="1"/>
    <col min="7" max="7" width="25.1640625" customWidth="1"/>
    <col min="9" max="9" width="19.5" customWidth="1"/>
    <col min="10" max="10" width="11.5" customWidth="1"/>
    <col min="15" max="15" width="19.6640625" customWidth="1"/>
    <col min="16" max="16" width="19.5" customWidth="1"/>
  </cols>
  <sheetData>
    <row r="1" spans="1:6" ht="26">
      <c r="A1" s="53" t="s">
        <v>93</v>
      </c>
    </row>
    <row r="3" spans="1:6" ht="19">
      <c r="A3" s="42" t="s">
        <v>92</v>
      </c>
    </row>
    <row r="4" spans="1:6">
      <c r="A4" s="43" t="s">
        <v>65</v>
      </c>
      <c r="B4" s="43" t="s">
        <v>3</v>
      </c>
      <c r="C4" s="43" t="s">
        <v>5</v>
      </c>
      <c r="D4" s="43" t="s">
        <v>4</v>
      </c>
      <c r="E4" s="43" t="s">
        <v>6</v>
      </c>
      <c r="F4" s="43" t="s">
        <v>91</v>
      </c>
    </row>
    <row r="5" spans="1:6">
      <c r="A5" s="2"/>
      <c r="B5" s="2"/>
      <c r="C5" s="2"/>
      <c r="D5" s="2"/>
      <c r="E5" s="2"/>
      <c r="F5" s="2"/>
    </row>
    <row r="6" spans="1:6">
      <c r="A6" s="2" t="s">
        <v>58</v>
      </c>
      <c r="B6" s="2">
        <v>471</v>
      </c>
      <c r="C6" s="2">
        <v>73</v>
      </c>
      <c r="D6" s="2">
        <v>2</v>
      </c>
      <c r="E6" s="48" t="str">
        <f t="shared" ref="E6:E15" si="0">ROUND(B6/C6,2)&amp;"%"</f>
        <v>6.45%</v>
      </c>
      <c r="F6" s="2" t="str">
        <f t="shared" ref="F6:F15" si="1">ROUND(B6/C6,4)&amp;"%"</f>
        <v>6.4521%</v>
      </c>
    </row>
    <row r="7" spans="1:6">
      <c r="A7" s="2" t="s">
        <v>57</v>
      </c>
      <c r="B7" s="2">
        <v>376</v>
      </c>
      <c r="C7" s="2">
        <v>107</v>
      </c>
      <c r="D7" s="2">
        <v>3</v>
      </c>
      <c r="E7" s="48" t="str">
        <f t="shared" si="0"/>
        <v>3.51%</v>
      </c>
      <c r="F7" s="2" t="str">
        <f t="shared" si="1"/>
        <v>3.514%</v>
      </c>
    </row>
    <row r="8" spans="1:6">
      <c r="A8" s="2" t="s">
        <v>56</v>
      </c>
      <c r="B8" s="2">
        <v>461</v>
      </c>
      <c r="C8" s="2">
        <v>128</v>
      </c>
      <c r="D8" s="2">
        <v>4</v>
      </c>
      <c r="E8" s="48" t="str">
        <f t="shared" si="0"/>
        <v>3.6%</v>
      </c>
      <c r="F8" s="2" t="str">
        <f t="shared" si="1"/>
        <v>3.6016%</v>
      </c>
    </row>
    <row r="9" spans="1:6">
      <c r="A9" s="2" t="s">
        <v>55</v>
      </c>
      <c r="B9" s="2">
        <v>600</v>
      </c>
      <c r="C9" s="2">
        <v>246</v>
      </c>
      <c r="D9" s="2">
        <v>21</v>
      </c>
      <c r="E9" s="48" t="str">
        <f t="shared" si="0"/>
        <v>2.44%</v>
      </c>
      <c r="F9" s="2" t="str">
        <f t="shared" si="1"/>
        <v>2.439%</v>
      </c>
    </row>
    <row r="10" spans="1:6">
      <c r="A10" s="2" t="s">
        <v>54</v>
      </c>
      <c r="B10" s="2">
        <v>643</v>
      </c>
      <c r="C10" s="2">
        <v>272</v>
      </c>
      <c r="D10" s="2">
        <v>25</v>
      </c>
      <c r="E10" s="48" t="str">
        <f t="shared" si="0"/>
        <v>2.36%</v>
      </c>
      <c r="F10" s="2" t="str">
        <f t="shared" si="1"/>
        <v>2.364%</v>
      </c>
    </row>
    <row r="11" spans="1:6">
      <c r="A11" s="2" t="s">
        <v>53</v>
      </c>
      <c r="B11" s="2">
        <v>672</v>
      </c>
      <c r="C11" s="2">
        <v>368</v>
      </c>
      <c r="D11" s="2">
        <v>21</v>
      </c>
      <c r="E11" s="48" t="str">
        <f t="shared" si="0"/>
        <v>1.83%</v>
      </c>
      <c r="F11" s="2" t="str">
        <f t="shared" si="1"/>
        <v>1.8261%</v>
      </c>
    </row>
    <row r="12" spans="1:6">
      <c r="A12" s="2" t="s">
        <v>52</v>
      </c>
      <c r="B12" s="2">
        <v>786</v>
      </c>
      <c r="C12" s="2">
        <v>434</v>
      </c>
      <c r="D12" s="2">
        <v>26</v>
      </c>
      <c r="E12" s="48" t="str">
        <f t="shared" si="0"/>
        <v>1.81%</v>
      </c>
      <c r="F12" s="2" t="str">
        <f t="shared" si="1"/>
        <v>1.8111%</v>
      </c>
    </row>
    <row r="13" spans="1:6">
      <c r="A13" s="2" t="s">
        <v>51</v>
      </c>
      <c r="B13" s="2">
        <v>655</v>
      </c>
      <c r="C13" s="2">
        <v>401</v>
      </c>
      <c r="D13" s="2">
        <v>27</v>
      </c>
      <c r="E13" s="48" t="str">
        <f t="shared" si="0"/>
        <v>1.63%</v>
      </c>
      <c r="F13" s="2" t="str">
        <f t="shared" si="1"/>
        <v>1.6334%</v>
      </c>
    </row>
    <row r="14" spans="1:6">
      <c r="A14" s="2" t="s">
        <v>50</v>
      </c>
      <c r="B14" s="2">
        <v>861</v>
      </c>
      <c r="C14" s="2">
        <v>509</v>
      </c>
      <c r="D14" s="2">
        <v>32</v>
      </c>
      <c r="E14" s="48" t="str">
        <f t="shared" si="0"/>
        <v>1.69%</v>
      </c>
      <c r="F14" s="2" t="str">
        <f t="shared" si="1"/>
        <v>1.6916%</v>
      </c>
    </row>
    <row r="15" spans="1:6">
      <c r="A15" s="2" t="s">
        <v>49</v>
      </c>
      <c r="B15" s="2">
        <v>799</v>
      </c>
      <c r="C15" s="2">
        <v>580</v>
      </c>
      <c r="D15" s="2">
        <v>35</v>
      </c>
      <c r="E15" s="48" t="str">
        <f t="shared" si="0"/>
        <v>1.38%</v>
      </c>
      <c r="F15" s="2" t="str">
        <f t="shared" si="1"/>
        <v>1.3776%</v>
      </c>
    </row>
    <row r="20" spans="1:16" ht="19">
      <c r="A20" s="42" t="s">
        <v>90</v>
      </c>
    </row>
    <row r="21" spans="1:16">
      <c r="A21" s="43" t="s">
        <v>65</v>
      </c>
      <c r="B21" s="43" t="s">
        <v>64</v>
      </c>
      <c r="C21" s="43" t="s">
        <v>63</v>
      </c>
      <c r="D21" s="43" t="s">
        <v>89</v>
      </c>
      <c r="E21" s="43" t="s">
        <v>88</v>
      </c>
      <c r="F21" s="43" t="s">
        <v>87</v>
      </c>
      <c r="G21" s="43" t="s">
        <v>86</v>
      </c>
      <c r="H21" s="43" t="s">
        <v>85</v>
      </c>
      <c r="I21" s="43" t="s">
        <v>84</v>
      </c>
      <c r="J21" s="43" t="s">
        <v>83</v>
      </c>
      <c r="O21" s="43" t="s">
        <v>82</v>
      </c>
      <c r="P21" s="43" t="s">
        <v>81</v>
      </c>
    </row>
    <row r="22" spans="1:16">
      <c r="A22" s="2"/>
      <c r="B22" s="2"/>
      <c r="C22" s="2"/>
      <c r="D22" s="2"/>
      <c r="E22" s="2"/>
      <c r="F22" s="2"/>
      <c r="G22" s="2"/>
      <c r="H22" s="2"/>
      <c r="I22" s="2"/>
      <c r="J22" s="2"/>
      <c r="O22" s="2"/>
      <c r="P22" s="2"/>
    </row>
    <row r="23" spans="1:16">
      <c r="A23" s="2" t="s">
        <v>58</v>
      </c>
      <c r="B23" s="2">
        <v>24</v>
      </c>
      <c r="C23" s="2">
        <v>626</v>
      </c>
      <c r="D23" s="2">
        <v>0</v>
      </c>
      <c r="E23" s="2">
        <f t="shared" ref="E23:E32" si="2">B23+C23+D23</f>
        <v>650</v>
      </c>
      <c r="F23" s="2">
        <v>271</v>
      </c>
      <c r="G23" s="49">
        <f t="shared" ref="G23:G32" si="3">F23/E23</f>
        <v>0.4169230769230769</v>
      </c>
      <c r="H23" s="2"/>
      <c r="I23" s="49"/>
      <c r="J23" s="49"/>
      <c r="O23" s="2">
        <f t="shared" ref="O23:O32" si="4">B23+C23</f>
        <v>650</v>
      </c>
      <c r="P23" s="2">
        <f t="shared" ref="P23:P32" si="5">B23/O23</f>
        <v>3.6923076923076927E-2</v>
      </c>
    </row>
    <row r="24" spans="1:16">
      <c r="A24" s="2" t="s">
        <v>57</v>
      </c>
      <c r="B24" s="2">
        <v>24</v>
      </c>
      <c r="C24" s="2">
        <v>612</v>
      </c>
      <c r="D24" s="2">
        <v>0</v>
      </c>
      <c r="E24" s="2">
        <f t="shared" si="2"/>
        <v>636</v>
      </c>
      <c r="F24" s="2">
        <v>187</v>
      </c>
      <c r="G24" s="49">
        <f t="shared" si="3"/>
        <v>0.29402515723270439</v>
      </c>
      <c r="H24" s="2"/>
      <c r="I24" s="49"/>
      <c r="J24" s="49"/>
      <c r="O24" s="2">
        <f t="shared" si="4"/>
        <v>636</v>
      </c>
      <c r="P24" s="2">
        <f t="shared" si="5"/>
        <v>3.7735849056603772E-2</v>
      </c>
    </row>
    <row r="25" spans="1:16">
      <c r="A25" s="2" t="s">
        <v>56</v>
      </c>
      <c r="B25" s="2">
        <v>24</v>
      </c>
      <c r="C25" s="2">
        <v>273</v>
      </c>
      <c r="D25" s="2">
        <v>332</v>
      </c>
      <c r="E25" s="2">
        <f t="shared" si="2"/>
        <v>629</v>
      </c>
      <c r="F25" s="2">
        <v>194</v>
      </c>
      <c r="G25" s="49">
        <f t="shared" si="3"/>
        <v>0.30842607313195547</v>
      </c>
      <c r="H25" s="2"/>
      <c r="I25" s="49"/>
      <c r="J25" s="49"/>
      <c r="O25" s="2">
        <f t="shared" si="4"/>
        <v>297</v>
      </c>
      <c r="P25" s="2">
        <f t="shared" si="5"/>
        <v>8.0808080808080815E-2</v>
      </c>
    </row>
    <row r="26" spans="1:16">
      <c r="A26" s="2" t="s">
        <v>55</v>
      </c>
      <c r="B26" s="2">
        <v>24</v>
      </c>
      <c r="C26" s="2">
        <v>447</v>
      </c>
      <c r="D26" s="2">
        <v>332</v>
      </c>
      <c r="E26" s="2">
        <f t="shared" si="2"/>
        <v>803</v>
      </c>
      <c r="F26" s="2">
        <v>290</v>
      </c>
      <c r="G26" s="49">
        <f t="shared" si="3"/>
        <v>0.36114570361145704</v>
      </c>
      <c r="H26" s="2"/>
      <c r="I26" s="49"/>
      <c r="J26" s="49"/>
      <c r="O26" s="2">
        <f t="shared" si="4"/>
        <v>471</v>
      </c>
      <c r="P26" s="2">
        <f t="shared" si="5"/>
        <v>5.0955414012738856E-2</v>
      </c>
    </row>
    <row r="27" spans="1:16">
      <c r="A27" s="2" t="s">
        <v>54</v>
      </c>
      <c r="B27" s="2">
        <v>24</v>
      </c>
      <c r="C27" s="2">
        <v>498</v>
      </c>
      <c r="D27" s="2">
        <v>332</v>
      </c>
      <c r="E27" s="2">
        <f t="shared" si="2"/>
        <v>854</v>
      </c>
      <c r="F27" s="2">
        <v>217</v>
      </c>
      <c r="G27" s="49">
        <f t="shared" si="3"/>
        <v>0.25409836065573771</v>
      </c>
      <c r="H27" s="2"/>
      <c r="I27" s="49"/>
      <c r="J27" s="49"/>
      <c r="O27" s="2">
        <f t="shared" si="4"/>
        <v>522</v>
      </c>
      <c r="P27" s="2">
        <f t="shared" si="5"/>
        <v>4.5977011494252873E-2</v>
      </c>
    </row>
    <row r="28" spans="1:16">
      <c r="A28" s="2" t="s">
        <v>53</v>
      </c>
      <c r="B28" s="2">
        <v>24</v>
      </c>
      <c r="C28" s="2">
        <v>597</v>
      </c>
      <c r="D28" s="2">
        <v>166</v>
      </c>
      <c r="E28" s="2">
        <f t="shared" si="2"/>
        <v>787</v>
      </c>
      <c r="F28" s="2">
        <v>212</v>
      </c>
      <c r="G28" s="49">
        <f t="shared" si="3"/>
        <v>0.26937738246505716</v>
      </c>
      <c r="H28" s="2"/>
      <c r="I28" s="49"/>
      <c r="J28" s="49"/>
      <c r="O28" s="2">
        <f t="shared" si="4"/>
        <v>621</v>
      </c>
      <c r="P28" s="2">
        <f t="shared" si="5"/>
        <v>3.864734299516908E-2</v>
      </c>
    </row>
    <row r="29" spans="1:16">
      <c r="A29" s="2" t="s">
        <v>52</v>
      </c>
      <c r="B29" s="2">
        <v>24</v>
      </c>
      <c r="C29" s="2">
        <v>641</v>
      </c>
      <c r="D29" s="2">
        <v>146</v>
      </c>
      <c r="E29" s="2">
        <f t="shared" si="2"/>
        <v>811</v>
      </c>
      <c r="F29" s="2">
        <v>128</v>
      </c>
      <c r="G29" s="49">
        <f t="shared" si="3"/>
        <v>0.15782983970406905</v>
      </c>
      <c r="H29" s="2"/>
      <c r="I29" s="49"/>
      <c r="J29" s="49"/>
      <c r="O29" s="2">
        <f t="shared" si="4"/>
        <v>665</v>
      </c>
      <c r="P29" s="2">
        <f t="shared" si="5"/>
        <v>3.6090225563909777E-2</v>
      </c>
    </row>
    <row r="30" spans="1:16">
      <c r="A30" s="2" t="s">
        <v>51</v>
      </c>
      <c r="B30" s="2">
        <v>24</v>
      </c>
      <c r="C30" s="2">
        <v>560</v>
      </c>
      <c r="D30" s="2">
        <v>75</v>
      </c>
      <c r="E30" s="2">
        <f t="shared" si="2"/>
        <v>659</v>
      </c>
      <c r="F30" s="2">
        <v>-47</v>
      </c>
      <c r="G30" s="49">
        <f t="shared" si="3"/>
        <v>-7.1320182094081946E-2</v>
      </c>
      <c r="H30" s="2"/>
      <c r="I30" s="49"/>
      <c r="J30" s="49"/>
      <c r="O30" s="2">
        <f t="shared" si="4"/>
        <v>584</v>
      </c>
      <c r="P30" s="2">
        <f t="shared" si="5"/>
        <v>4.1095890410958902E-2</v>
      </c>
    </row>
    <row r="31" spans="1:16">
      <c r="A31" s="2" t="s">
        <v>50</v>
      </c>
      <c r="B31" s="2">
        <v>24</v>
      </c>
      <c r="C31" s="2">
        <v>655</v>
      </c>
      <c r="D31" s="2">
        <v>142</v>
      </c>
      <c r="E31" s="2">
        <f t="shared" si="2"/>
        <v>821</v>
      </c>
      <c r="F31" s="2">
        <v>131</v>
      </c>
      <c r="G31" s="49">
        <f t="shared" si="3"/>
        <v>0.15956151035322777</v>
      </c>
      <c r="H31" s="2"/>
      <c r="I31" s="49"/>
      <c r="J31" s="49"/>
      <c r="O31" s="2">
        <f t="shared" si="4"/>
        <v>679</v>
      </c>
      <c r="P31" s="2">
        <f t="shared" si="5"/>
        <v>3.5346097201767304E-2</v>
      </c>
    </row>
    <row r="32" spans="1:16">
      <c r="A32" s="2" t="s">
        <v>49</v>
      </c>
      <c r="B32" s="2">
        <v>24</v>
      </c>
      <c r="C32" s="2">
        <v>931</v>
      </c>
      <c r="D32" s="2">
        <v>248</v>
      </c>
      <c r="E32" s="2">
        <f t="shared" si="2"/>
        <v>1203</v>
      </c>
      <c r="F32" s="2">
        <v>504</v>
      </c>
      <c r="G32" s="49">
        <f t="shared" si="3"/>
        <v>0.41895261845386533</v>
      </c>
      <c r="H32" s="2"/>
      <c r="I32" s="49"/>
      <c r="J32" s="49"/>
      <c r="O32" s="2">
        <f t="shared" si="4"/>
        <v>955</v>
      </c>
      <c r="P32" s="2">
        <f t="shared" si="5"/>
        <v>2.5130890052356022E-2</v>
      </c>
    </row>
    <row r="35" spans="1:6">
      <c r="A35" s="43" t="s">
        <v>65</v>
      </c>
      <c r="B35" s="43" t="s">
        <v>71</v>
      </c>
      <c r="C35" s="43" t="s">
        <v>10</v>
      </c>
      <c r="D35" s="43" t="s">
        <v>16</v>
      </c>
      <c r="E35" s="43" t="s">
        <v>12</v>
      </c>
      <c r="F35" s="43" t="s">
        <v>15</v>
      </c>
    </row>
    <row r="36" spans="1:6">
      <c r="A36" s="2"/>
      <c r="B36" s="2"/>
      <c r="C36" s="2"/>
      <c r="D36" s="2"/>
      <c r="E36" s="2"/>
      <c r="F36" s="2"/>
    </row>
    <row r="37" spans="1:6">
      <c r="A37" s="2" t="s">
        <v>58</v>
      </c>
      <c r="B37" s="2">
        <v>-32</v>
      </c>
      <c r="C37" s="52">
        <v>445</v>
      </c>
      <c r="D37" s="49">
        <f t="shared" ref="D37:D46" si="6">B37/C37</f>
        <v>-7.1910112359550568E-2</v>
      </c>
      <c r="E37" s="2">
        <v>142</v>
      </c>
      <c r="F37" s="49">
        <f t="shared" ref="F37:F46" si="7">E37/C37</f>
        <v>0.31910112359550563</v>
      </c>
    </row>
    <row r="38" spans="1:6">
      <c r="A38" s="2" t="s">
        <v>57</v>
      </c>
      <c r="B38" s="2">
        <v>-31</v>
      </c>
      <c r="C38" s="52">
        <v>503</v>
      </c>
      <c r="D38" s="49">
        <f t="shared" si="6"/>
        <v>-6.1630218687872766E-2</v>
      </c>
      <c r="E38" s="2">
        <v>92</v>
      </c>
      <c r="F38" s="49">
        <f t="shared" si="7"/>
        <v>0.18290258449304175</v>
      </c>
    </row>
    <row r="39" spans="1:6">
      <c r="A39" s="2" t="s">
        <v>56</v>
      </c>
      <c r="B39" s="2">
        <v>-126</v>
      </c>
      <c r="C39" s="52">
        <v>571</v>
      </c>
      <c r="D39" s="49">
        <f t="shared" si="6"/>
        <v>-0.22066549912434325</v>
      </c>
      <c r="E39" s="2">
        <v>-43</v>
      </c>
      <c r="F39" s="49">
        <f t="shared" si="7"/>
        <v>-7.5306479859894915E-2</v>
      </c>
    </row>
    <row r="40" spans="1:6">
      <c r="A40" s="2" t="s">
        <v>55</v>
      </c>
      <c r="B40" s="2">
        <v>42</v>
      </c>
      <c r="C40" s="52">
        <v>629</v>
      </c>
      <c r="D40" s="49">
        <f t="shared" si="6"/>
        <v>6.6772655007949128E-2</v>
      </c>
      <c r="E40" s="2">
        <v>229</v>
      </c>
      <c r="F40" s="49">
        <f t="shared" si="7"/>
        <v>0.36406995230524641</v>
      </c>
    </row>
    <row r="41" spans="1:6">
      <c r="A41" s="2" t="s">
        <v>54</v>
      </c>
      <c r="B41" s="2">
        <v>95</v>
      </c>
      <c r="C41" s="52">
        <v>676</v>
      </c>
      <c r="D41" s="49">
        <f t="shared" si="6"/>
        <v>0.14053254437869822</v>
      </c>
      <c r="E41" s="2">
        <v>252</v>
      </c>
      <c r="F41" s="49">
        <f t="shared" si="7"/>
        <v>0.37278106508875741</v>
      </c>
    </row>
    <row r="42" spans="1:6">
      <c r="A42" s="2" t="s">
        <v>53</v>
      </c>
      <c r="B42" s="2">
        <v>90</v>
      </c>
      <c r="C42" s="52">
        <v>716</v>
      </c>
      <c r="D42" s="49">
        <f t="shared" si="6"/>
        <v>0.12569832402234637</v>
      </c>
      <c r="E42" s="2">
        <v>248</v>
      </c>
      <c r="F42" s="49">
        <f t="shared" si="7"/>
        <v>0.34636871508379891</v>
      </c>
    </row>
    <row r="43" spans="1:6">
      <c r="A43" s="2" t="s">
        <v>52</v>
      </c>
      <c r="B43" s="2">
        <v>31</v>
      </c>
      <c r="C43" s="52">
        <v>779</v>
      </c>
      <c r="D43" s="49">
        <f t="shared" si="6"/>
        <v>3.9794608472400517E-2</v>
      </c>
      <c r="E43" s="2">
        <v>159</v>
      </c>
      <c r="F43" s="49">
        <f t="shared" si="7"/>
        <v>0.20410783055198972</v>
      </c>
    </row>
    <row r="44" spans="1:6">
      <c r="A44" s="2" t="s">
        <v>51</v>
      </c>
      <c r="B44" s="2">
        <v>91</v>
      </c>
      <c r="C44" s="52">
        <v>724</v>
      </c>
      <c r="D44" s="49">
        <f t="shared" si="6"/>
        <v>0.12569060773480664</v>
      </c>
      <c r="E44" s="2">
        <v>275</v>
      </c>
      <c r="F44" s="49">
        <f t="shared" si="7"/>
        <v>0.37983425414364641</v>
      </c>
    </row>
    <row r="45" spans="1:6" ht="16" thickBot="1">
      <c r="A45" s="2" t="s">
        <v>50</v>
      </c>
      <c r="B45" s="2">
        <v>123</v>
      </c>
      <c r="C45" s="51">
        <v>1123</v>
      </c>
      <c r="D45" s="49">
        <f t="shared" si="6"/>
        <v>0.10952804986642921</v>
      </c>
      <c r="E45" s="2">
        <v>274</v>
      </c>
      <c r="F45" s="49">
        <f t="shared" si="7"/>
        <v>0.2439893143365984</v>
      </c>
    </row>
    <row r="46" spans="1:6">
      <c r="A46" s="2" t="s">
        <v>49</v>
      </c>
      <c r="B46" s="2">
        <v>137</v>
      </c>
      <c r="C46" s="50">
        <v>1166</v>
      </c>
      <c r="D46" s="49">
        <f t="shared" si="6"/>
        <v>0.11749571183533447</v>
      </c>
      <c r="E46" s="2">
        <v>292</v>
      </c>
      <c r="F46" s="49">
        <f t="shared" si="7"/>
        <v>0.2504288164665523</v>
      </c>
    </row>
    <row r="50" spans="1:7" ht="19">
      <c r="A50" s="42" t="s">
        <v>80</v>
      </c>
    </row>
    <row r="52" spans="1:7">
      <c r="A52" s="43" t="s">
        <v>65</v>
      </c>
      <c r="B52" s="43" t="s">
        <v>79</v>
      </c>
      <c r="C52" s="43" t="s">
        <v>78</v>
      </c>
      <c r="D52" s="43" t="s">
        <v>77</v>
      </c>
      <c r="E52" s="43" t="s">
        <v>76</v>
      </c>
      <c r="F52" s="43" t="s">
        <v>75</v>
      </c>
      <c r="G52" s="43" t="s">
        <v>74</v>
      </c>
    </row>
    <row r="53" spans="1:7">
      <c r="A53" s="2"/>
      <c r="B53" s="2"/>
      <c r="C53" s="2" t="s">
        <v>73</v>
      </c>
      <c r="D53" s="2"/>
      <c r="E53" s="2"/>
      <c r="F53" s="2"/>
      <c r="G53" s="2"/>
    </row>
    <row r="54" spans="1:7">
      <c r="A54" s="2" t="s">
        <v>58</v>
      </c>
      <c r="B54" s="2">
        <v>2</v>
      </c>
      <c r="C54" s="2">
        <v>23.76</v>
      </c>
      <c r="D54" s="49">
        <f t="shared" ref="D54:D63" si="8">B54/(B54+C54)</f>
        <v>7.7639751552795025E-2</v>
      </c>
      <c r="E54" s="2">
        <v>0</v>
      </c>
      <c r="F54" s="2">
        <v>271</v>
      </c>
      <c r="G54" s="48">
        <f t="shared" ref="G54:G63" si="9">E54/F54</f>
        <v>0</v>
      </c>
    </row>
    <row r="55" spans="1:7">
      <c r="A55" s="2" t="s">
        <v>57</v>
      </c>
      <c r="B55" s="2">
        <v>3</v>
      </c>
      <c r="C55" s="2">
        <v>23.76</v>
      </c>
      <c r="D55" s="49">
        <f t="shared" si="8"/>
        <v>0.11210762331838564</v>
      </c>
      <c r="E55" s="2">
        <v>0</v>
      </c>
      <c r="F55" s="2">
        <v>187</v>
      </c>
      <c r="G55" s="48">
        <f t="shared" si="9"/>
        <v>0</v>
      </c>
    </row>
    <row r="56" spans="1:7">
      <c r="A56" s="2" t="s">
        <v>56</v>
      </c>
      <c r="B56" s="2">
        <v>4</v>
      </c>
      <c r="C56" s="2">
        <v>23.76</v>
      </c>
      <c r="D56" s="49">
        <f t="shared" si="8"/>
        <v>0.14409221902017291</v>
      </c>
      <c r="E56" s="2">
        <v>11</v>
      </c>
      <c r="F56" s="2">
        <v>194</v>
      </c>
      <c r="G56" s="48">
        <f t="shared" si="9"/>
        <v>5.6701030927835051E-2</v>
      </c>
    </row>
    <row r="57" spans="1:7">
      <c r="A57" s="2" t="s">
        <v>55</v>
      </c>
      <c r="B57" s="2">
        <v>21</v>
      </c>
      <c r="C57" s="2">
        <v>23.76</v>
      </c>
      <c r="D57" s="49">
        <f t="shared" si="8"/>
        <v>0.46916890080428947</v>
      </c>
      <c r="E57" s="2">
        <v>43</v>
      </c>
      <c r="F57" s="2">
        <v>290</v>
      </c>
      <c r="G57" s="48">
        <f t="shared" si="9"/>
        <v>0.14827586206896551</v>
      </c>
    </row>
    <row r="58" spans="1:7">
      <c r="A58" s="2" t="s">
        <v>54</v>
      </c>
      <c r="B58" s="2">
        <v>25</v>
      </c>
      <c r="C58" s="2">
        <v>23.76</v>
      </c>
      <c r="D58" s="49">
        <f t="shared" si="8"/>
        <v>0.51271534044298595</v>
      </c>
      <c r="E58" s="2">
        <v>45</v>
      </c>
      <c r="F58" s="2">
        <v>217</v>
      </c>
      <c r="G58" s="48">
        <f t="shared" si="9"/>
        <v>0.20737327188940091</v>
      </c>
    </row>
    <row r="59" spans="1:7">
      <c r="A59" s="2" t="s">
        <v>53</v>
      </c>
      <c r="B59" s="2">
        <v>21</v>
      </c>
      <c r="C59" s="2">
        <v>23.76</v>
      </c>
      <c r="D59" s="49">
        <f t="shared" si="8"/>
        <v>0.46916890080428947</v>
      </c>
      <c r="E59" s="2">
        <v>40</v>
      </c>
      <c r="F59" s="2">
        <v>212</v>
      </c>
      <c r="G59" s="48">
        <f t="shared" si="9"/>
        <v>0.18867924528301888</v>
      </c>
    </row>
    <row r="60" spans="1:7">
      <c r="A60" s="2" t="s">
        <v>52</v>
      </c>
      <c r="B60" s="2">
        <v>26</v>
      </c>
      <c r="C60" s="2">
        <v>23.76</v>
      </c>
      <c r="D60" s="49">
        <f t="shared" si="8"/>
        <v>0.522508038585209</v>
      </c>
      <c r="E60" s="2">
        <v>43</v>
      </c>
      <c r="F60" s="2">
        <v>128</v>
      </c>
      <c r="G60" s="48">
        <f t="shared" si="9"/>
        <v>0.3359375</v>
      </c>
    </row>
    <row r="61" spans="1:7">
      <c r="A61" s="2" t="s">
        <v>51</v>
      </c>
      <c r="B61" s="2">
        <v>27</v>
      </c>
      <c r="C61" s="2">
        <v>23.76</v>
      </c>
      <c r="D61" s="49">
        <f t="shared" si="8"/>
        <v>0.53191489361702127</v>
      </c>
      <c r="E61" s="2">
        <v>117</v>
      </c>
      <c r="F61" s="2">
        <v>-47</v>
      </c>
      <c r="G61" s="48">
        <f t="shared" si="9"/>
        <v>-2.4893617021276597</v>
      </c>
    </row>
    <row r="62" spans="1:7">
      <c r="A62" s="2" t="s">
        <v>50</v>
      </c>
      <c r="B62" s="2">
        <v>32</v>
      </c>
      <c r="C62" s="2">
        <v>23.76</v>
      </c>
      <c r="D62" s="49">
        <f t="shared" si="8"/>
        <v>0.57388809182209466</v>
      </c>
      <c r="E62" s="2">
        <v>111</v>
      </c>
      <c r="F62" s="2">
        <v>131</v>
      </c>
      <c r="G62" s="48">
        <f t="shared" si="9"/>
        <v>0.84732824427480913</v>
      </c>
    </row>
    <row r="63" spans="1:7">
      <c r="A63" s="2" t="s">
        <v>49</v>
      </c>
      <c r="B63" s="2">
        <v>35</v>
      </c>
      <c r="C63" s="2">
        <v>23.73</v>
      </c>
      <c r="D63" s="49">
        <f t="shared" si="8"/>
        <v>0.59594755661501786</v>
      </c>
      <c r="E63" s="2">
        <v>87</v>
      </c>
      <c r="F63" s="2">
        <v>504</v>
      </c>
      <c r="G63" s="48">
        <f t="shared" si="9"/>
        <v>0.17261904761904762</v>
      </c>
    </row>
    <row r="66" spans="1:6" ht="19">
      <c r="A66" s="42" t="s">
        <v>72</v>
      </c>
    </row>
    <row r="68" spans="1:6">
      <c r="A68" s="43" t="s">
        <v>65</v>
      </c>
      <c r="B68" s="43" t="s">
        <v>71</v>
      </c>
      <c r="C68" s="43" t="s">
        <v>60</v>
      </c>
      <c r="D68" s="43" t="s">
        <v>70</v>
      </c>
      <c r="E68" s="43" t="s">
        <v>69</v>
      </c>
      <c r="F68" s="43" t="s">
        <v>68</v>
      </c>
    </row>
    <row r="69" spans="1:6">
      <c r="A69" s="2"/>
      <c r="B69" s="2"/>
      <c r="C69" s="2"/>
      <c r="D69" s="2"/>
      <c r="E69" s="2"/>
      <c r="F69" s="2"/>
    </row>
    <row r="70" spans="1:6">
      <c r="A70" s="2" t="s">
        <v>58</v>
      </c>
      <c r="B70" s="2">
        <v>-32000000</v>
      </c>
      <c r="C70" s="35">
        <f t="shared" ref="C70:C78" si="10">B70/D70</f>
        <v>-402465.09872971952</v>
      </c>
      <c r="D70" s="35">
        <v>79.510000000000005</v>
      </c>
      <c r="E70" s="3">
        <v>2730.7692307692309</v>
      </c>
      <c r="F70" s="2">
        <f t="shared" ref="F70:F78" si="11">E70/D70</f>
        <v>34.344978377175586</v>
      </c>
    </row>
    <row r="71" spans="1:6">
      <c r="A71" s="2" t="s">
        <v>57</v>
      </c>
      <c r="B71" s="2">
        <v>-31000000</v>
      </c>
      <c r="C71" s="35">
        <f t="shared" si="10"/>
        <v>-591264.5432004577</v>
      </c>
      <c r="D71" s="35">
        <v>52.43</v>
      </c>
      <c r="E71" s="3">
        <v>3684.2105263157896</v>
      </c>
      <c r="F71" s="2">
        <f t="shared" si="11"/>
        <v>70.269130770852371</v>
      </c>
    </row>
    <row r="72" spans="1:6">
      <c r="A72" s="2" t="s">
        <v>56</v>
      </c>
      <c r="B72" s="2">
        <v>-1260000000</v>
      </c>
      <c r="C72" s="35">
        <f t="shared" si="10"/>
        <v>-23569023.569023568</v>
      </c>
      <c r="D72" s="35">
        <v>53.46</v>
      </c>
      <c r="E72" s="3">
        <v>6666.666666666667</v>
      </c>
      <c r="F72" s="2">
        <f t="shared" si="11"/>
        <v>124.70382840753211</v>
      </c>
    </row>
    <row r="73" spans="1:6">
      <c r="A73" s="2" t="s">
        <v>55</v>
      </c>
      <c r="B73" s="2">
        <v>420000000</v>
      </c>
      <c r="C73" s="35">
        <f t="shared" si="10"/>
        <v>5245410.2660172358</v>
      </c>
      <c r="D73" s="35">
        <v>80.069999999999993</v>
      </c>
      <c r="E73" s="3">
        <v>5000</v>
      </c>
      <c r="F73" s="2">
        <f t="shared" si="11"/>
        <v>62.44536030972899</v>
      </c>
    </row>
    <row r="74" spans="1:6">
      <c r="A74" s="2" t="s">
        <v>54</v>
      </c>
      <c r="B74" s="2">
        <v>950000000</v>
      </c>
      <c r="C74" s="35">
        <f t="shared" si="10"/>
        <v>16150969.058143489</v>
      </c>
      <c r="D74" s="35">
        <v>58.82</v>
      </c>
      <c r="E74" s="3">
        <v>5000</v>
      </c>
      <c r="F74" s="2">
        <f t="shared" si="11"/>
        <v>85.005100306018363</v>
      </c>
    </row>
    <row r="75" spans="1:6">
      <c r="A75" s="2" t="s">
        <v>53</v>
      </c>
      <c r="B75" s="2">
        <v>90000000</v>
      </c>
      <c r="C75" s="35">
        <f t="shared" si="10"/>
        <v>1502755.0509266988</v>
      </c>
      <c r="D75" s="35">
        <v>59.89</v>
      </c>
      <c r="E75" s="3">
        <v>3125</v>
      </c>
      <c r="F75" s="2">
        <f t="shared" si="11"/>
        <v>52.178994823843716</v>
      </c>
    </row>
    <row r="76" spans="1:6">
      <c r="A76" s="2" t="s">
        <v>52</v>
      </c>
      <c r="B76" s="2">
        <v>31000000</v>
      </c>
      <c r="C76" s="35">
        <f t="shared" si="10"/>
        <v>839653.30444203678</v>
      </c>
      <c r="D76" s="35">
        <v>36.92</v>
      </c>
      <c r="E76" s="3">
        <v>2500</v>
      </c>
      <c r="F76" s="2">
        <f t="shared" si="11"/>
        <v>67.713976164680389</v>
      </c>
    </row>
    <row r="77" spans="1:6">
      <c r="A77" s="2" t="s">
        <v>51</v>
      </c>
      <c r="B77" s="2">
        <v>91000000</v>
      </c>
      <c r="C77" s="35">
        <f t="shared" si="10"/>
        <v>-5638166.0470879804</v>
      </c>
      <c r="D77" s="35">
        <v>-16.14</v>
      </c>
      <c r="E77" s="2" t="e">
        <v>#DIV/0!</v>
      </c>
      <c r="F77" s="2" t="e">
        <f t="shared" si="11"/>
        <v>#DIV/0!</v>
      </c>
    </row>
    <row r="78" spans="1:6" ht="16" thickBot="1">
      <c r="A78" s="2" t="s">
        <v>50</v>
      </c>
      <c r="B78" s="2">
        <v>123000000</v>
      </c>
      <c r="C78" s="35">
        <f t="shared" si="10"/>
        <v>3030303.0303030303</v>
      </c>
      <c r="D78" s="36">
        <v>40.590000000000003</v>
      </c>
      <c r="E78" s="3">
        <v>7500</v>
      </c>
      <c r="F78" s="2">
        <f t="shared" si="11"/>
        <v>184.77457501847744</v>
      </c>
    </row>
    <row r="79" spans="1:6">
      <c r="A79" s="2" t="s">
        <v>49</v>
      </c>
      <c r="B79" s="2">
        <v>137000000</v>
      </c>
      <c r="C79" s="2"/>
      <c r="D79" s="2"/>
      <c r="E79" s="2"/>
      <c r="F79" s="2"/>
    </row>
    <row r="84" spans="1:3">
      <c r="A84" s="43" t="s">
        <v>65</v>
      </c>
      <c r="B84" s="43" t="s">
        <v>67</v>
      </c>
      <c r="C84" s="43" t="s">
        <v>66</v>
      </c>
    </row>
    <row r="85" spans="1:3">
      <c r="A85" s="2"/>
      <c r="B85" s="2"/>
      <c r="C85" s="2"/>
    </row>
    <row r="86" spans="1:3">
      <c r="A86" s="2" t="s">
        <v>58</v>
      </c>
      <c r="B86" s="47">
        <v>71</v>
      </c>
      <c r="C86" s="46">
        <v>2.5999999999999999E-2</v>
      </c>
    </row>
    <row r="87" spans="1:3">
      <c r="A87" s="2" t="s">
        <v>57</v>
      </c>
      <c r="B87" s="47">
        <v>70</v>
      </c>
      <c r="C87" s="46">
        <v>1.9E-2</v>
      </c>
    </row>
    <row r="88" spans="1:3">
      <c r="A88" s="2" t="s">
        <v>56</v>
      </c>
      <c r="B88" s="47">
        <v>20</v>
      </c>
      <c r="C88" s="46">
        <v>3.0000000000000001E-3</v>
      </c>
    </row>
    <row r="89" spans="1:3">
      <c r="A89" s="2" t="s">
        <v>55</v>
      </c>
      <c r="B89" s="47">
        <v>25</v>
      </c>
      <c r="C89" s="46">
        <v>5.0000000000000001E-3</v>
      </c>
    </row>
    <row r="90" spans="1:3">
      <c r="A90" s="2" t="s">
        <v>54</v>
      </c>
      <c r="B90" s="47">
        <v>15</v>
      </c>
      <c r="C90" s="46">
        <v>3.0000000000000001E-3</v>
      </c>
    </row>
    <row r="91" spans="1:3">
      <c r="A91" s="2" t="s">
        <v>53</v>
      </c>
      <c r="B91" s="47">
        <v>12.5</v>
      </c>
      <c r="C91" s="46">
        <v>4.0000000000000001E-3</v>
      </c>
    </row>
    <row r="92" spans="1:3">
      <c r="A92" s="2" t="s">
        <v>52</v>
      </c>
      <c r="B92" s="47">
        <v>12.5</v>
      </c>
      <c r="C92" s="46">
        <v>5.0000000000000001E-3</v>
      </c>
    </row>
    <row r="93" spans="1:3">
      <c r="A93" s="2" t="s">
        <v>51</v>
      </c>
      <c r="B93" s="47">
        <v>0</v>
      </c>
      <c r="C93" s="46">
        <v>0</v>
      </c>
    </row>
    <row r="94" spans="1:3" ht="16" thickBot="1">
      <c r="A94" s="2" t="s">
        <v>50</v>
      </c>
      <c r="B94" s="45">
        <v>15</v>
      </c>
      <c r="C94" s="44">
        <v>2E-3</v>
      </c>
    </row>
    <row r="95" spans="1:3">
      <c r="A95" s="2" t="s">
        <v>49</v>
      </c>
      <c r="B95" s="2"/>
      <c r="C95" s="2"/>
    </row>
    <row r="100" spans="1:7">
      <c r="A100" s="43" t="s">
        <v>65</v>
      </c>
      <c r="B100" s="43" t="s">
        <v>64</v>
      </c>
      <c r="C100" s="43" t="s">
        <v>63</v>
      </c>
      <c r="D100" s="43" t="s">
        <v>62</v>
      </c>
      <c r="E100" s="43" t="s">
        <v>61</v>
      </c>
      <c r="F100" s="43" t="s">
        <v>60</v>
      </c>
      <c r="G100" s="43" t="s">
        <v>59</v>
      </c>
    </row>
    <row r="101" spans="1:7">
      <c r="A101" s="2"/>
      <c r="B101" s="2"/>
      <c r="C101" s="2"/>
      <c r="D101" s="2"/>
      <c r="E101" s="2"/>
      <c r="F101" s="2"/>
      <c r="G101" s="2"/>
    </row>
    <row r="102" spans="1:7">
      <c r="A102" s="2" t="s">
        <v>58</v>
      </c>
      <c r="B102" s="2">
        <v>24</v>
      </c>
      <c r="C102" s="2">
        <v>626</v>
      </c>
      <c r="D102" s="2">
        <f t="shared" ref="D102:D111" si="12">B102+C102</f>
        <v>650</v>
      </c>
      <c r="E102" s="2">
        <v>0</v>
      </c>
      <c r="F102" s="35">
        <f t="shared" ref="F102:F110" si="13">C70</f>
        <v>-402465.09872971952</v>
      </c>
      <c r="G102" s="2">
        <f t="shared" ref="G102:G110" si="14">(D102-E102)/(F102/1000000)</f>
        <v>-1615.046875</v>
      </c>
    </row>
    <row r="103" spans="1:7">
      <c r="A103" s="2" t="s">
        <v>57</v>
      </c>
      <c r="B103" s="2">
        <v>24</v>
      </c>
      <c r="C103" s="2">
        <v>612</v>
      </c>
      <c r="D103" s="2">
        <f t="shared" si="12"/>
        <v>636</v>
      </c>
      <c r="E103" s="2">
        <v>0</v>
      </c>
      <c r="F103" s="35">
        <f t="shared" si="13"/>
        <v>-591264.5432004577</v>
      </c>
      <c r="G103" s="2">
        <f t="shared" si="14"/>
        <v>-1075.6606451612904</v>
      </c>
    </row>
    <row r="104" spans="1:7">
      <c r="A104" s="2" t="s">
        <v>56</v>
      </c>
      <c r="B104" s="2">
        <v>24</v>
      </c>
      <c r="C104" s="2">
        <v>273</v>
      </c>
      <c r="D104" s="2">
        <f t="shared" si="12"/>
        <v>297</v>
      </c>
      <c r="E104" s="2">
        <v>0</v>
      </c>
      <c r="F104" s="35">
        <f t="shared" si="13"/>
        <v>-23569023.569023568</v>
      </c>
      <c r="G104" s="2">
        <f t="shared" si="14"/>
        <v>-12.601285714285716</v>
      </c>
    </row>
    <row r="105" spans="1:7">
      <c r="A105" s="2" t="s">
        <v>55</v>
      </c>
      <c r="B105" s="2">
        <v>24</v>
      </c>
      <c r="C105" s="2">
        <v>447</v>
      </c>
      <c r="D105" s="2">
        <f t="shared" si="12"/>
        <v>471</v>
      </c>
      <c r="E105" s="2">
        <v>0</v>
      </c>
      <c r="F105" s="35">
        <f t="shared" si="13"/>
        <v>5245410.2660172358</v>
      </c>
      <c r="G105" s="2">
        <f t="shared" si="14"/>
        <v>89.792785714285699</v>
      </c>
    </row>
    <row r="106" spans="1:7">
      <c r="A106" s="2" t="s">
        <v>54</v>
      </c>
      <c r="B106" s="2">
        <v>24</v>
      </c>
      <c r="C106" s="2">
        <v>498</v>
      </c>
      <c r="D106" s="2">
        <f t="shared" si="12"/>
        <v>522</v>
      </c>
      <c r="E106" s="2">
        <v>0</v>
      </c>
      <c r="F106" s="35">
        <f t="shared" si="13"/>
        <v>16150969.058143489</v>
      </c>
      <c r="G106" s="2">
        <f t="shared" si="14"/>
        <v>32.320042105263155</v>
      </c>
    </row>
    <row r="107" spans="1:7">
      <c r="A107" s="2" t="s">
        <v>53</v>
      </c>
      <c r="B107" s="2">
        <v>24</v>
      </c>
      <c r="C107" s="2">
        <v>597</v>
      </c>
      <c r="D107" s="2">
        <f t="shared" si="12"/>
        <v>621</v>
      </c>
      <c r="E107" s="2">
        <v>0</v>
      </c>
      <c r="F107" s="35">
        <f t="shared" si="13"/>
        <v>1502755.0509266988</v>
      </c>
      <c r="G107" s="2">
        <f t="shared" si="14"/>
        <v>413.24099999999999</v>
      </c>
    </row>
    <row r="108" spans="1:7">
      <c r="A108" s="2" t="s">
        <v>52</v>
      </c>
      <c r="B108" s="2">
        <v>24</v>
      </c>
      <c r="C108" s="2">
        <v>641</v>
      </c>
      <c r="D108" s="2">
        <f t="shared" si="12"/>
        <v>665</v>
      </c>
      <c r="E108" s="2">
        <v>0</v>
      </c>
      <c r="F108" s="35">
        <f t="shared" si="13"/>
        <v>839653.30444203678</v>
      </c>
      <c r="G108" s="2">
        <f t="shared" si="14"/>
        <v>791.99354838709678</v>
      </c>
    </row>
    <row r="109" spans="1:7">
      <c r="A109" s="2" t="s">
        <v>51</v>
      </c>
      <c r="B109" s="2">
        <v>24</v>
      </c>
      <c r="C109" s="2">
        <v>560</v>
      </c>
      <c r="D109" s="2">
        <f t="shared" si="12"/>
        <v>584</v>
      </c>
      <c r="E109" s="2">
        <v>0</v>
      </c>
      <c r="F109" s="35">
        <f t="shared" si="13"/>
        <v>-5638166.0470879804</v>
      </c>
      <c r="G109" s="2">
        <f t="shared" si="14"/>
        <v>-103.5797802197802</v>
      </c>
    </row>
    <row r="110" spans="1:7">
      <c r="A110" s="2" t="s">
        <v>50</v>
      </c>
      <c r="B110" s="2">
        <v>24</v>
      </c>
      <c r="C110" s="2">
        <v>655</v>
      </c>
      <c r="D110" s="2">
        <f t="shared" si="12"/>
        <v>679</v>
      </c>
      <c r="E110" s="2">
        <v>0</v>
      </c>
      <c r="F110" s="35">
        <f t="shared" si="13"/>
        <v>3030303.0303030303</v>
      </c>
      <c r="G110" s="2">
        <f t="shared" si="14"/>
        <v>224.07</v>
      </c>
    </row>
    <row r="111" spans="1:7">
      <c r="A111" s="2" t="s">
        <v>49</v>
      </c>
      <c r="B111" s="2">
        <v>24</v>
      </c>
      <c r="C111" s="2">
        <v>931</v>
      </c>
      <c r="D111" s="2">
        <f t="shared" si="12"/>
        <v>955</v>
      </c>
      <c r="E111" s="2">
        <v>0</v>
      </c>
      <c r="F111" s="2"/>
      <c r="G111" s="2"/>
    </row>
    <row r="112" spans="1:7">
      <c r="D112" s="2"/>
    </row>
    <row r="113" spans="1:4">
      <c r="D113" s="2"/>
    </row>
    <row r="115" spans="1:4" ht="19">
      <c r="A115" s="42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6E40-6200-BD41-B84F-B84F816F4A80}">
  <dimension ref="B2:M14"/>
  <sheetViews>
    <sheetView topLeftCell="A4" workbookViewId="0">
      <selection activeCell="H31" sqref="H31"/>
    </sheetView>
  </sheetViews>
  <sheetFormatPr baseColWidth="10" defaultColWidth="8.83203125" defaultRowHeight="15"/>
  <sheetData>
    <row r="2" spans="2:13">
      <c r="B2" s="62" t="s">
        <v>3</v>
      </c>
      <c r="C2" s="62"/>
      <c r="D2" s="43" t="s">
        <v>58</v>
      </c>
      <c r="E2" s="43" t="s">
        <v>57</v>
      </c>
      <c r="F2" s="43" t="s">
        <v>56</v>
      </c>
      <c r="G2" s="43" t="s">
        <v>55</v>
      </c>
      <c r="H2" s="43" t="s">
        <v>54</v>
      </c>
      <c r="I2" s="43" t="s">
        <v>53</v>
      </c>
      <c r="J2" s="43" t="s">
        <v>52</v>
      </c>
      <c r="K2" s="43" t="s">
        <v>51</v>
      </c>
      <c r="L2" s="43" t="s">
        <v>50</v>
      </c>
      <c r="M2" s="43" t="s">
        <v>49</v>
      </c>
    </row>
    <row r="3" spans="2:1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45">
      <c r="B4" s="55" t="s">
        <v>99</v>
      </c>
      <c r="C4" s="2"/>
      <c r="D4" s="2">
        <v>227</v>
      </c>
      <c r="E4" s="2">
        <v>267</v>
      </c>
      <c r="F4" s="2">
        <v>291</v>
      </c>
      <c r="G4" s="2">
        <v>291</v>
      </c>
      <c r="H4" s="2">
        <v>361</v>
      </c>
      <c r="I4" s="2">
        <v>422</v>
      </c>
      <c r="J4" s="2">
        <v>491</v>
      </c>
      <c r="K4" s="2">
        <v>528</v>
      </c>
      <c r="L4" s="2">
        <v>518</v>
      </c>
      <c r="M4" s="2">
        <v>580</v>
      </c>
    </row>
    <row r="5" spans="2:13">
      <c r="B5" s="56" t="s">
        <v>98</v>
      </c>
      <c r="C5" s="2"/>
      <c r="D5" s="2">
        <v>242</v>
      </c>
      <c r="E5" s="2">
        <v>106</v>
      </c>
      <c r="F5" s="2">
        <v>166</v>
      </c>
      <c r="G5" s="2">
        <v>288</v>
      </c>
      <c r="H5" s="2">
        <v>257</v>
      </c>
      <c r="I5" s="2">
        <v>229</v>
      </c>
      <c r="J5" s="2">
        <v>269</v>
      </c>
      <c r="K5" s="2">
        <v>100</v>
      </c>
      <c r="L5" s="2">
        <v>311</v>
      </c>
      <c r="M5" s="2">
        <v>184</v>
      </c>
    </row>
    <row r="6" spans="2:13">
      <c r="B6" s="55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>
      <c r="B7" s="55" t="s">
        <v>97</v>
      </c>
      <c r="C7" s="2"/>
      <c r="D7" s="2">
        <f t="shared" ref="D7:M7" si="0">D4+D5</f>
        <v>469</v>
      </c>
      <c r="E7" s="2">
        <f t="shared" si="0"/>
        <v>373</v>
      </c>
      <c r="F7" s="2">
        <f t="shared" si="0"/>
        <v>457</v>
      </c>
      <c r="G7" s="2">
        <f t="shared" si="0"/>
        <v>579</v>
      </c>
      <c r="H7" s="2">
        <f t="shared" si="0"/>
        <v>618</v>
      </c>
      <c r="I7" s="2">
        <f t="shared" si="0"/>
        <v>651</v>
      </c>
      <c r="J7" s="2">
        <f t="shared" si="0"/>
        <v>760</v>
      </c>
      <c r="K7" s="2">
        <f t="shared" si="0"/>
        <v>628</v>
      </c>
      <c r="L7" s="2">
        <f t="shared" si="0"/>
        <v>829</v>
      </c>
      <c r="M7" s="2">
        <f t="shared" si="0"/>
        <v>764</v>
      </c>
    </row>
    <row r="10" spans="2:13" ht="75">
      <c r="B10" s="54" t="s">
        <v>96</v>
      </c>
      <c r="C10" s="43"/>
      <c r="D10" s="43" t="s">
        <v>58</v>
      </c>
      <c r="E10" s="43" t="s">
        <v>57</v>
      </c>
      <c r="F10" s="43" t="s">
        <v>56</v>
      </c>
      <c r="G10" s="43" t="s">
        <v>55</v>
      </c>
      <c r="H10" s="43" t="s">
        <v>54</v>
      </c>
      <c r="I10" s="43" t="s">
        <v>53</v>
      </c>
      <c r="J10" s="43" t="s">
        <v>52</v>
      </c>
      <c r="K10" s="43" t="s">
        <v>51</v>
      </c>
      <c r="L10" s="43" t="s">
        <v>50</v>
      </c>
      <c r="M10" s="43" t="s">
        <v>49</v>
      </c>
    </row>
    <row r="11" spans="2:1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>
      <c r="B12" s="2" t="s">
        <v>12</v>
      </c>
      <c r="C12" s="2"/>
      <c r="D12" s="2">
        <v>280</v>
      </c>
      <c r="E12" s="2">
        <v>172</v>
      </c>
      <c r="F12" s="2">
        <v>224</v>
      </c>
      <c r="G12" s="2">
        <v>406</v>
      </c>
      <c r="H12" s="2">
        <v>342</v>
      </c>
      <c r="I12" s="2">
        <v>352</v>
      </c>
      <c r="J12" s="2">
        <v>286</v>
      </c>
      <c r="K12" s="2">
        <v>475</v>
      </c>
      <c r="L12" s="2">
        <v>686</v>
      </c>
      <c r="M12" s="2">
        <v>1000</v>
      </c>
    </row>
    <row r="13" spans="2:13">
      <c r="B13" s="2" t="s">
        <v>95</v>
      </c>
      <c r="C13" s="2"/>
      <c r="D13" s="2">
        <v>29</v>
      </c>
      <c r="E13" s="2">
        <v>39</v>
      </c>
      <c r="F13" s="2">
        <v>25</v>
      </c>
      <c r="G13" s="2">
        <v>35</v>
      </c>
      <c r="H13" s="2">
        <v>26</v>
      </c>
      <c r="I13" s="2">
        <v>20</v>
      </c>
      <c r="J13" s="2">
        <v>19</v>
      </c>
      <c r="K13" s="2">
        <v>-49</v>
      </c>
      <c r="L13" s="2">
        <v>-6</v>
      </c>
      <c r="M13" s="2">
        <v>-5</v>
      </c>
    </row>
    <row r="14" spans="2:13">
      <c r="B14" s="2" t="s">
        <v>94</v>
      </c>
      <c r="C14" s="2"/>
      <c r="D14" s="2">
        <f t="shared" ref="D14:M14" si="1">D12+D13</f>
        <v>309</v>
      </c>
      <c r="E14" s="2">
        <f t="shared" si="1"/>
        <v>211</v>
      </c>
      <c r="F14" s="2">
        <f t="shared" si="1"/>
        <v>249</v>
      </c>
      <c r="G14" s="2">
        <f t="shared" si="1"/>
        <v>441</v>
      </c>
      <c r="H14" s="2">
        <f t="shared" si="1"/>
        <v>368</v>
      </c>
      <c r="I14" s="2">
        <f t="shared" si="1"/>
        <v>372</v>
      </c>
      <c r="J14" s="2">
        <f t="shared" si="1"/>
        <v>305</v>
      </c>
      <c r="K14" s="2">
        <f t="shared" si="1"/>
        <v>426</v>
      </c>
      <c r="L14" s="2">
        <f t="shared" si="1"/>
        <v>680</v>
      </c>
      <c r="M14" s="2">
        <f t="shared" si="1"/>
        <v>995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Pulkita</vt:lpstr>
      <vt:lpstr>Muskaan-1</vt:lpstr>
      <vt:lpstr>Muskaan-2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Pulkita</dc:creator>
  <cp:lastModifiedBy>Microsoft Office User</cp:lastModifiedBy>
  <dcterms:created xsi:type="dcterms:W3CDTF">2022-05-28T07:05:32Z</dcterms:created>
  <dcterms:modified xsi:type="dcterms:W3CDTF">2022-05-29T17:56:37Z</dcterms:modified>
</cp:coreProperties>
</file>