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dika Mundra\Desktop\"/>
    </mc:Choice>
  </mc:AlternateContent>
  <xr:revisionPtr revIDLastSave="0" documentId="13_ncr:1_{AA0B8C91-E1E1-4F90-900A-7F4A82023714}" xr6:coauthVersionLast="47" xr6:coauthVersionMax="47" xr10:uidLastSave="{00000000-0000-0000-0000-000000000000}"/>
  <bookViews>
    <workbookView xWindow="-110" yWindow="-110" windowWidth="19420" windowHeight="10300" xr2:uid="{1C439F8A-5B8F-44CB-9D2E-88655EA06571}"/>
  </bookViews>
  <sheets>
    <sheet name="Revenue_Earned" sheetId="1" r:id="rId1"/>
    <sheet name="Server_Facilities" sheetId="2" r:id="rId2"/>
    <sheet name="Information" sheetId="3" r:id="rId3"/>
    <sheet name="Q1" sheetId="4" r:id="rId4"/>
    <sheet name="Q2" sheetId="5" r:id="rId5"/>
    <sheet name="Q3" sheetId="6" r:id="rId6"/>
  </sheets>
  <definedNames>
    <definedName name="Gross_Revenue">'Q1'!$G$7:$G$16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5" i="6" l="1"/>
  <c r="D162" i="6"/>
  <c r="D165" i="6"/>
  <c r="D164" i="6"/>
  <c r="D163" i="6"/>
  <c r="D161" i="6"/>
  <c r="D160" i="6"/>
  <c r="D159" i="6"/>
  <c r="D158" i="6"/>
  <c r="R139" i="6"/>
  <c r="R147" i="6"/>
  <c r="S147" i="6" s="1"/>
  <c r="R131" i="6"/>
  <c r="R134" i="6"/>
  <c r="R135" i="6"/>
  <c r="R128" i="6"/>
  <c r="P142" i="6"/>
  <c r="Q142" i="6" s="1"/>
  <c r="P129" i="6"/>
  <c r="P130" i="6"/>
  <c r="P134" i="6"/>
  <c r="P137" i="6"/>
  <c r="P138" i="6"/>
  <c r="P128" i="6"/>
  <c r="N145" i="6"/>
  <c r="O145" i="6" s="1"/>
  <c r="T139" i="6"/>
  <c r="T140" i="6" s="1"/>
  <c r="T141" i="6" s="1"/>
  <c r="T142" i="6" s="1"/>
  <c r="T143" i="6" s="1"/>
  <c r="T144" i="6" s="1"/>
  <c r="T145" i="6" s="1"/>
  <c r="T146" i="6" s="1"/>
  <c r="T147" i="6" s="1"/>
  <c r="T148" i="6" s="1"/>
  <c r="R148" i="6" s="1"/>
  <c r="S148" i="6" s="1"/>
  <c r="N131" i="6"/>
  <c r="N132" i="6"/>
  <c r="N136" i="6"/>
  <c r="N128" i="6"/>
  <c r="L128" i="6"/>
  <c r="J129" i="6"/>
  <c r="J128" i="6"/>
  <c r="F128" i="6"/>
  <c r="H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28" i="6"/>
  <c r="G128" i="6" s="1"/>
  <c r="T129" i="6"/>
  <c r="T130" i="6" s="1"/>
  <c r="T131" i="6" s="1"/>
  <c r="T132" i="6" s="1"/>
  <c r="T133" i="6" s="1"/>
  <c r="T134" i="6" s="1"/>
  <c r="T135" i="6" s="1"/>
  <c r="T136" i="6" s="1"/>
  <c r="T137" i="6" s="1"/>
  <c r="T138" i="6" s="1"/>
  <c r="R138" i="6" s="1"/>
  <c r="Q129" i="6"/>
  <c r="D129" i="6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C129" i="6"/>
  <c r="C130" i="6" s="1"/>
  <c r="J130" i="6" s="1"/>
  <c r="E11" i="6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96" i="6"/>
  <c r="F96" i="6" s="1"/>
  <c r="B97" i="6"/>
  <c r="E97" i="6" s="1"/>
  <c r="F97" i="6" s="1"/>
  <c r="C97" i="6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N86" i="6"/>
  <c r="N88" i="6" s="1"/>
  <c r="O86" i="6"/>
  <c r="O88" i="6" s="1"/>
  <c r="P86" i="6"/>
  <c r="P88" i="6" s="1"/>
  <c r="Q86" i="6"/>
  <c r="Q88" i="6" s="1"/>
  <c r="R86" i="6"/>
  <c r="R88" i="6" s="1"/>
  <c r="S86" i="6"/>
  <c r="S88" i="6" s="1"/>
  <c r="T86" i="6"/>
  <c r="T88" i="6" s="1"/>
  <c r="U86" i="6"/>
  <c r="U88" i="6" s="1"/>
  <c r="V86" i="6"/>
  <c r="V88" i="6" s="1"/>
  <c r="W86" i="6"/>
  <c r="W88" i="6" s="1"/>
  <c r="M86" i="6"/>
  <c r="M88" i="6" s="1"/>
  <c r="L86" i="6"/>
  <c r="L88" i="6" s="1"/>
  <c r="K86" i="6"/>
  <c r="K88" i="6" s="1"/>
  <c r="J86" i="6"/>
  <c r="J88" i="6" s="1"/>
  <c r="I86" i="6"/>
  <c r="I88" i="6" s="1"/>
  <c r="H86" i="6"/>
  <c r="H88" i="6" s="1"/>
  <c r="G86" i="6"/>
  <c r="G88" i="6" s="1"/>
  <c r="F86" i="6"/>
  <c r="F88" i="6" s="1"/>
  <c r="E86" i="6"/>
  <c r="E88" i="6" s="1"/>
  <c r="D86" i="6"/>
  <c r="D88" i="6" s="1"/>
  <c r="C86" i="6"/>
  <c r="C88" i="6" s="1"/>
  <c r="D83" i="6"/>
  <c r="E83" i="6" s="1"/>
  <c r="F83" i="6" s="1"/>
  <c r="G83" i="6" s="1"/>
  <c r="H83" i="6" s="1"/>
  <c r="I83" i="6" s="1"/>
  <c r="J83" i="6" s="1"/>
  <c r="K83" i="6" s="1"/>
  <c r="L83" i="6" s="1"/>
  <c r="M83" i="6" s="1"/>
  <c r="N83" i="6" s="1"/>
  <c r="O83" i="6" s="1"/>
  <c r="P83" i="6" s="1"/>
  <c r="Q83" i="6" s="1"/>
  <c r="R83" i="6" s="1"/>
  <c r="S83" i="6" s="1"/>
  <c r="T83" i="6" s="1"/>
  <c r="U83" i="6" s="1"/>
  <c r="V83" i="6" s="1"/>
  <c r="W83" i="6" s="1"/>
  <c r="F60" i="6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G60" i="6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K59" i="6"/>
  <c r="R34" i="6"/>
  <c r="B29" i="3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Q35" i="6"/>
  <c r="Q34" i="6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P34" i="6"/>
  <c r="F19" i="2"/>
  <c r="F20" i="2" s="1"/>
  <c r="C9" i="2"/>
  <c r="B19" i="2"/>
  <c r="B20" i="2"/>
  <c r="B21" i="2"/>
  <c r="B22" i="2" s="1"/>
  <c r="B23" i="2" s="1"/>
  <c r="B24" i="2" s="1"/>
  <c r="B25" i="2" s="1"/>
  <c r="B26" i="2" s="1"/>
  <c r="B27" i="2" s="1"/>
  <c r="B28" i="2" s="1"/>
  <c r="A19" i="2"/>
  <c r="A20" i="2"/>
  <c r="A21" i="2" s="1"/>
  <c r="A22" i="2" s="1"/>
  <c r="A23" i="2" s="1"/>
  <c r="A24" i="2" s="1"/>
  <c r="A25" i="2" s="1"/>
  <c r="A26" i="2" s="1"/>
  <c r="A27" i="2" s="1"/>
  <c r="A28" i="2" s="1"/>
  <c r="A10" i="2"/>
  <c r="A11" i="2" s="1"/>
  <c r="A12" i="2" s="1"/>
  <c r="A13" i="2" s="1"/>
  <c r="A14" i="2" s="1"/>
  <c r="A15" i="2" s="1"/>
  <c r="A16" i="2" s="1"/>
  <c r="A17" i="2" s="1"/>
  <c r="A18" i="2" s="1"/>
  <c r="A9" i="2"/>
  <c r="D25" i="1"/>
  <c r="N35" i="6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J35" i="6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K35" i="6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B35" i="6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A35" i="6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S11" i="6"/>
  <c r="S12" i="6" s="1"/>
  <c r="S13" i="6" s="1"/>
  <c r="S14" i="6" s="1"/>
  <c r="S15" i="6" s="1"/>
  <c r="S16" i="6" s="1"/>
  <c r="S17" i="6" s="1"/>
  <c r="S18" i="6" s="1"/>
  <c r="S19" i="6" s="1"/>
  <c r="S20" i="6" s="1"/>
  <c r="S21" i="6" s="1"/>
  <c r="S22" i="6" s="1"/>
  <c r="S23" i="6" s="1"/>
  <c r="S24" i="6" s="1"/>
  <c r="S25" i="6" s="1"/>
  <c r="S26" i="6" s="1"/>
  <c r="S27" i="6" s="1"/>
  <c r="S28" i="6" s="1"/>
  <c r="S29" i="6" s="1"/>
  <c r="Q10" i="6"/>
  <c r="O10" i="6"/>
  <c r="R10" i="6" s="1"/>
  <c r="P11" i="6"/>
  <c r="P12" i="6" s="1"/>
  <c r="E22" i="5"/>
  <c r="E25" i="5"/>
  <c r="E26" i="5"/>
  <c r="C9" i="5"/>
  <c r="C11" i="5"/>
  <c r="T7" i="4"/>
  <c r="G25" i="4" s="1"/>
  <c r="H25" i="4" s="1"/>
  <c r="E26" i="1"/>
  <c r="E27" i="1"/>
  <c r="E28" i="1" s="1"/>
  <c r="E25" i="1"/>
  <c r="J10" i="1"/>
  <c r="E18" i="5"/>
  <c r="F18" i="5" s="1"/>
  <c r="D7" i="4"/>
  <c r="E7" i="4" s="1"/>
  <c r="G7" i="4" s="1"/>
  <c r="D8" i="4"/>
  <c r="E8" i="4" s="1"/>
  <c r="G8" i="4" s="1"/>
  <c r="K8" i="4"/>
  <c r="K9" i="4" s="1"/>
  <c r="K10" i="4" s="1"/>
  <c r="K11" i="4" s="1"/>
  <c r="K12" i="4" s="1"/>
  <c r="K13" i="4" s="1"/>
  <c r="K14" i="4" s="1"/>
  <c r="K15" i="4" s="1"/>
  <c r="K16" i="4" s="1"/>
  <c r="K17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G14" i="4" s="1"/>
  <c r="D15" i="4"/>
  <c r="E15" i="4"/>
  <c r="D16" i="4"/>
  <c r="E16" i="4" s="1"/>
  <c r="G16" i="4" s="1"/>
  <c r="X10" i="1"/>
  <c r="F26" i="1"/>
  <c r="F27" i="1"/>
  <c r="F24" i="1"/>
  <c r="N11" i="6"/>
  <c r="M11" i="6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G11" i="6"/>
  <c r="O11" i="6" s="1"/>
  <c r="F11" i="6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D11" i="6"/>
  <c r="C11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I10" i="6"/>
  <c r="H10" i="6"/>
  <c r="Q38" i="5"/>
  <c r="R38" i="5" s="1"/>
  <c r="O38" i="5"/>
  <c r="P38" i="5" s="1"/>
  <c r="M38" i="5"/>
  <c r="N38" i="5" s="1"/>
  <c r="K38" i="5"/>
  <c r="L38" i="5" s="1"/>
  <c r="I38" i="5"/>
  <c r="J38" i="5" s="1"/>
  <c r="G38" i="5"/>
  <c r="H38" i="5" s="1"/>
  <c r="S39" i="5"/>
  <c r="S40" i="5" s="1"/>
  <c r="S41" i="5" s="1"/>
  <c r="S42" i="5" s="1"/>
  <c r="S43" i="5" s="1"/>
  <c r="S44" i="5" s="1"/>
  <c r="S45" i="5" s="1"/>
  <c r="S46" i="5" s="1"/>
  <c r="S47" i="5" s="1"/>
  <c r="S48" i="5" s="1"/>
  <c r="E38" i="5"/>
  <c r="F38" i="5" s="1"/>
  <c r="C39" i="5"/>
  <c r="C40" i="5" s="1"/>
  <c r="C41" i="5" s="1"/>
  <c r="C42" i="5" s="1"/>
  <c r="C43" i="5" s="1"/>
  <c r="C44" i="5" s="1"/>
  <c r="C45" i="5" s="1"/>
  <c r="C46" i="5" s="1"/>
  <c r="C47" i="5" s="1"/>
  <c r="C48" i="5" s="1"/>
  <c r="B39" i="5"/>
  <c r="B40" i="5" s="1"/>
  <c r="B41" i="5" s="1"/>
  <c r="B42" i="5" s="1"/>
  <c r="B43" i="5" s="1"/>
  <c r="B44" i="5" s="1"/>
  <c r="B45" i="5" s="1"/>
  <c r="B46" i="5" s="1"/>
  <c r="B47" i="5" s="1"/>
  <c r="B48" i="5" s="1"/>
  <c r="E48" i="5" s="1"/>
  <c r="F48" i="5" s="1"/>
  <c r="H10" i="1"/>
  <c r="G11" i="1"/>
  <c r="C19" i="5"/>
  <c r="C20" i="5" s="1"/>
  <c r="C21" i="5" s="1"/>
  <c r="C22" i="5" s="1"/>
  <c r="C23" i="5" s="1"/>
  <c r="C24" i="5" s="1"/>
  <c r="C25" i="5" s="1"/>
  <c r="C26" i="5" s="1"/>
  <c r="C27" i="5" s="1"/>
  <c r="C28" i="5" s="1"/>
  <c r="B19" i="5"/>
  <c r="B20" i="5" s="1"/>
  <c r="B21" i="5" s="1"/>
  <c r="B22" i="5" s="1"/>
  <c r="B23" i="5" s="1"/>
  <c r="B24" i="5" s="1"/>
  <c r="B25" i="5" s="1"/>
  <c r="B26" i="5" s="1"/>
  <c r="B27" i="5" s="1"/>
  <c r="B28" i="5" s="1"/>
  <c r="E28" i="5" s="1"/>
  <c r="D9" i="5"/>
  <c r="D11" i="5" s="1"/>
  <c r="E9" i="5"/>
  <c r="E11" i="5" s="1"/>
  <c r="F9" i="5"/>
  <c r="F11" i="5" s="1"/>
  <c r="G9" i="5"/>
  <c r="G11" i="5" s="1"/>
  <c r="H9" i="5"/>
  <c r="H11" i="5" s="1"/>
  <c r="I9" i="5"/>
  <c r="I11" i="5" s="1"/>
  <c r="J9" i="5"/>
  <c r="J11" i="5" s="1"/>
  <c r="K9" i="5"/>
  <c r="K11" i="5" s="1"/>
  <c r="L9" i="5"/>
  <c r="L11" i="5" s="1"/>
  <c r="M9" i="5"/>
  <c r="M11" i="5" s="1"/>
  <c r="D6" i="5"/>
  <c r="E6" i="5" s="1"/>
  <c r="F6" i="5" s="1"/>
  <c r="G6" i="5" s="1"/>
  <c r="H6" i="5" s="1"/>
  <c r="I6" i="5" s="1"/>
  <c r="J6" i="5" s="1"/>
  <c r="K6" i="5" s="1"/>
  <c r="L6" i="5" s="1"/>
  <c r="M6" i="5" s="1"/>
  <c r="B8" i="4"/>
  <c r="B9" i="4" s="1"/>
  <c r="B10" i="4" s="1"/>
  <c r="B11" i="4" s="1"/>
  <c r="B12" i="4" s="1"/>
  <c r="B13" i="4" s="1"/>
  <c r="B14" i="4" s="1"/>
  <c r="B15" i="4" s="1"/>
  <c r="B16" i="4" s="1"/>
  <c r="A8" i="4"/>
  <c r="A9" i="4" s="1"/>
  <c r="A10" i="4" s="1"/>
  <c r="A11" i="4" s="1"/>
  <c r="A12" i="4" s="1"/>
  <c r="A13" i="4" s="1"/>
  <c r="A14" i="4" s="1"/>
  <c r="A15" i="4" s="1"/>
  <c r="A16" i="4" s="1"/>
  <c r="E26" i="4"/>
  <c r="E27" i="4" s="1"/>
  <c r="E28" i="4" s="1"/>
  <c r="E29" i="4" s="1"/>
  <c r="E30" i="4" s="1"/>
  <c r="E31" i="4" s="1"/>
  <c r="E32" i="4" s="1"/>
  <c r="E33" i="4" s="1"/>
  <c r="E34" i="4" s="1"/>
  <c r="E35" i="4" s="1"/>
  <c r="B9" i="2"/>
  <c r="B10" i="2" s="1"/>
  <c r="B11" i="2" s="1"/>
  <c r="B12" i="2" s="1"/>
  <c r="B13" i="2" s="1"/>
  <c r="B14" i="2" s="1"/>
  <c r="B15" i="2" s="1"/>
  <c r="B16" i="2" s="1"/>
  <c r="B17" i="2" s="1"/>
  <c r="B18" i="2" s="1"/>
  <c r="B26" i="1"/>
  <c r="B27" i="1" s="1"/>
  <c r="B28" i="1" s="1"/>
  <c r="B29" i="1" s="1"/>
  <c r="B30" i="1" s="1"/>
  <c r="B31" i="1" s="1"/>
  <c r="B32" i="1" s="1"/>
  <c r="B33" i="1" s="1"/>
  <c r="B25" i="1"/>
  <c r="P11" i="1"/>
  <c r="N144" i="6" l="1"/>
  <c r="O144" i="6" s="1"/>
  <c r="P141" i="6"/>
  <c r="Q141" i="6" s="1"/>
  <c r="R146" i="6"/>
  <c r="S146" i="6" s="1"/>
  <c r="S139" i="6"/>
  <c r="H130" i="6"/>
  <c r="I130" i="6" s="1"/>
  <c r="N138" i="6"/>
  <c r="N130" i="6"/>
  <c r="O130" i="6" s="1"/>
  <c r="N143" i="6"/>
  <c r="O143" i="6" s="1"/>
  <c r="P136" i="6"/>
  <c r="P148" i="6"/>
  <c r="Q148" i="6" s="1"/>
  <c r="P140" i="6"/>
  <c r="Q140" i="6" s="1"/>
  <c r="R133" i="6"/>
  <c r="R145" i="6"/>
  <c r="S145" i="6" s="1"/>
  <c r="H129" i="6"/>
  <c r="I129" i="6" s="1"/>
  <c r="N137" i="6"/>
  <c r="N129" i="6"/>
  <c r="O129" i="6" s="1"/>
  <c r="N142" i="6"/>
  <c r="O142" i="6" s="1"/>
  <c r="P135" i="6"/>
  <c r="P147" i="6"/>
  <c r="Q147" i="6" s="1"/>
  <c r="P139" i="6"/>
  <c r="Q139" i="6" s="1"/>
  <c r="R132" i="6"/>
  <c r="R144" i="6"/>
  <c r="S144" i="6" s="1"/>
  <c r="F130" i="6"/>
  <c r="G130" i="6" s="1"/>
  <c r="N135" i="6"/>
  <c r="N148" i="6"/>
  <c r="O148" i="6" s="1"/>
  <c r="N140" i="6"/>
  <c r="O140" i="6" s="1"/>
  <c r="P133" i="6"/>
  <c r="P145" i="6"/>
  <c r="Q145" i="6" s="1"/>
  <c r="R130" i="6"/>
  <c r="R142" i="6"/>
  <c r="S142" i="6" s="1"/>
  <c r="N141" i="6"/>
  <c r="O141" i="6" s="1"/>
  <c r="P146" i="6"/>
  <c r="Q146" i="6" s="1"/>
  <c r="R143" i="6"/>
  <c r="S143" i="6" s="1"/>
  <c r="F129" i="6"/>
  <c r="G129" i="6" s="1"/>
  <c r="L130" i="6"/>
  <c r="N134" i="6"/>
  <c r="N147" i="6"/>
  <c r="O147" i="6" s="1"/>
  <c r="N139" i="6"/>
  <c r="O139" i="6" s="1"/>
  <c r="P132" i="6"/>
  <c r="P144" i="6"/>
  <c r="Q144" i="6" s="1"/>
  <c r="R137" i="6"/>
  <c r="R129" i="6"/>
  <c r="R141" i="6"/>
  <c r="S141" i="6" s="1"/>
  <c r="L129" i="6"/>
  <c r="N133" i="6"/>
  <c r="N146" i="6"/>
  <c r="O146" i="6" s="1"/>
  <c r="P131" i="6"/>
  <c r="P143" i="6"/>
  <c r="Q143" i="6" s="1"/>
  <c r="R136" i="6"/>
  <c r="R140" i="6"/>
  <c r="S140" i="6" s="1"/>
  <c r="I128" i="6"/>
  <c r="K128" i="6"/>
  <c r="S128" i="6"/>
  <c r="M128" i="6"/>
  <c r="O128" i="6"/>
  <c r="Q128" i="6"/>
  <c r="M130" i="6"/>
  <c r="S130" i="6"/>
  <c r="K130" i="6"/>
  <c r="Q130" i="6"/>
  <c r="C131" i="6"/>
  <c r="K129" i="6"/>
  <c r="S129" i="6"/>
  <c r="M129" i="6"/>
  <c r="I11" i="6"/>
  <c r="G12" i="6"/>
  <c r="G13" i="6" s="1"/>
  <c r="G14" i="6" s="1"/>
  <c r="J10" i="6"/>
  <c r="C34" i="6" s="1"/>
  <c r="S35" i="6" s="1"/>
  <c r="B98" i="6"/>
  <c r="H11" i="6"/>
  <c r="C10" i="2"/>
  <c r="R11" i="6"/>
  <c r="Q11" i="6"/>
  <c r="T34" i="6"/>
  <c r="I59" i="6" s="1"/>
  <c r="J59" i="6" s="1"/>
  <c r="F21" i="2"/>
  <c r="F25" i="1"/>
  <c r="P13" i="6"/>
  <c r="E24" i="5"/>
  <c r="E23" i="5"/>
  <c r="E21" i="5"/>
  <c r="E20" i="5"/>
  <c r="E27" i="5"/>
  <c r="F27" i="5" s="1"/>
  <c r="E19" i="5"/>
  <c r="F19" i="5" s="1"/>
  <c r="F28" i="5"/>
  <c r="G15" i="4"/>
  <c r="G12" i="4"/>
  <c r="F28" i="1"/>
  <c r="E29" i="1"/>
  <c r="G10" i="4"/>
  <c r="G13" i="4"/>
  <c r="G11" i="4"/>
  <c r="G9" i="4"/>
  <c r="N12" i="6"/>
  <c r="F23" i="6"/>
  <c r="D12" i="6"/>
  <c r="C12" i="6"/>
  <c r="G45" i="5"/>
  <c r="H45" i="5" s="1"/>
  <c r="E45" i="5"/>
  <c r="F45" i="5" s="1"/>
  <c r="M48" i="5"/>
  <c r="N48" i="5" s="1"/>
  <c r="E44" i="5"/>
  <c r="F44" i="5" s="1"/>
  <c r="I47" i="5"/>
  <c r="J47" i="5" s="1"/>
  <c r="M47" i="5"/>
  <c r="N47" i="5" s="1"/>
  <c r="G46" i="5"/>
  <c r="H46" i="5" s="1"/>
  <c r="K47" i="5"/>
  <c r="L47" i="5" s="1"/>
  <c r="G44" i="5"/>
  <c r="H44" i="5" s="1"/>
  <c r="E42" i="5"/>
  <c r="F42" i="5" s="1"/>
  <c r="I44" i="5"/>
  <c r="J44" i="5" s="1"/>
  <c r="Q47" i="5"/>
  <c r="R47" i="5" s="1"/>
  <c r="K48" i="5"/>
  <c r="L48" i="5" s="1"/>
  <c r="I43" i="5"/>
  <c r="J43" i="5" s="1"/>
  <c r="E39" i="5"/>
  <c r="F39" i="5" s="1"/>
  <c r="K45" i="5"/>
  <c r="L45" i="5" s="1"/>
  <c r="O46" i="5"/>
  <c r="P46" i="5" s="1"/>
  <c r="G41" i="5"/>
  <c r="H41" i="5" s="1"/>
  <c r="I41" i="5"/>
  <c r="J41" i="5" s="1"/>
  <c r="K42" i="5"/>
  <c r="L42" i="5" s="1"/>
  <c r="M46" i="5"/>
  <c r="N46" i="5" s="1"/>
  <c r="O45" i="5"/>
  <c r="P45" i="5" s="1"/>
  <c r="Q43" i="5"/>
  <c r="R43" i="5" s="1"/>
  <c r="I42" i="5"/>
  <c r="J42" i="5" s="1"/>
  <c r="Q44" i="5"/>
  <c r="R44" i="5" s="1"/>
  <c r="I39" i="5"/>
  <c r="J39" i="5" s="1"/>
  <c r="K41" i="5"/>
  <c r="L41" i="5" s="1"/>
  <c r="M43" i="5"/>
  <c r="N43" i="5" s="1"/>
  <c r="O44" i="5"/>
  <c r="P44" i="5" s="1"/>
  <c r="Q42" i="5"/>
  <c r="R42" i="5" s="1"/>
  <c r="E47" i="5"/>
  <c r="F47" i="5" s="1"/>
  <c r="K40" i="5"/>
  <c r="L40" i="5" s="1"/>
  <c r="M40" i="5"/>
  <c r="N40" i="5" s="1"/>
  <c r="O41" i="5"/>
  <c r="P41" i="5" s="1"/>
  <c r="Q39" i="5"/>
  <c r="R39" i="5" s="1"/>
  <c r="G43" i="5"/>
  <c r="H43" i="5" s="1"/>
  <c r="E46" i="5"/>
  <c r="F46" i="5" s="1"/>
  <c r="K39" i="5"/>
  <c r="L39" i="5" s="1"/>
  <c r="M39" i="5"/>
  <c r="N39" i="5" s="1"/>
  <c r="M45" i="5"/>
  <c r="N45" i="5" s="1"/>
  <c r="O43" i="5"/>
  <c r="P43" i="5" s="1"/>
  <c r="Q41" i="5"/>
  <c r="R41" i="5" s="1"/>
  <c r="E43" i="5"/>
  <c r="F43" i="5" s="1"/>
  <c r="G42" i="5"/>
  <c r="H42" i="5" s="1"/>
  <c r="I48" i="5"/>
  <c r="J48" i="5" s="1"/>
  <c r="I40" i="5"/>
  <c r="J40" i="5" s="1"/>
  <c r="K46" i="5"/>
  <c r="L46" i="5" s="1"/>
  <c r="M44" i="5"/>
  <c r="N44" i="5" s="1"/>
  <c r="O42" i="5"/>
  <c r="P42" i="5" s="1"/>
  <c r="Q48" i="5"/>
  <c r="R48" i="5" s="1"/>
  <c r="Q40" i="5"/>
  <c r="R40" i="5" s="1"/>
  <c r="E41" i="5"/>
  <c r="F41" i="5" s="1"/>
  <c r="G48" i="5"/>
  <c r="H48" i="5" s="1"/>
  <c r="G40" i="5"/>
  <c r="H40" i="5" s="1"/>
  <c r="I46" i="5"/>
  <c r="J46" i="5" s="1"/>
  <c r="K44" i="5"/>
  <c r="L44" i="5" s="1"/>
  <c r="M42" i="5"/>
  <c r="N42" i="5" s="1"/>
  <c r="O48" i="5"/>
  <c r="P48" i="5" s="1"/>
  <c r="O40" i="5"/>
  <c r="P40" i="5" s="1"/>
  <c r="Q46" i="5"/>
  <c r="R46" i="5" s="1"/>
  <c r="E40" i="5"/>
  <c r="F40" i="5" s="1"/>
  <c r="G47" i="5"/>
  <c r="H47" i="5" s="1"/>
  <c r="G39" i="5"/>
  <c r="H39" i="5" s="1"/>
  <c r="I45" i="5"/>
  <c r="J45" i="5" s="1"/>
  <c r="K43" i="5"/>
  <c r="L43" i="5" s="1"/>
  <c r="M41" i="5"/>
  <c r="N41" i="5" s="1"/>
  <c r="O47" i="5"/>
  <c r="P47" i="5" s="1"/>
  <c r="O39" i="5"/>
  <c r="P39" i="5" s="1"/>
  <c r="Q45" i="5"/>
  <c r="R45" i="5" s="1"/>
  <c r="F26" i="5"/>
  <c r="F25" i="5"/>
  <c r="F22" i="5"/>
  <c r="F21" i="5"/>
  <c r="F20" i="5"/>
  <c r="F24" i="5"/>
  <c r="F23" i="5"/>
  <c r="I25" i="4"/>
  <c r="G5" i="3"/>
  <c r="C4" i="3"/>
  <c r="C5" i="3" s="1"/>
  <c r="C6" i="3" s="1"/>
  <c r="C7" i="3" s="1"/>
  <c r="C8" i="3" s="1"/>
  <c r="C9" i="3" s="1"/>
  <c r="C60" i="3"/>
  <c r="C61" i="3" s="1"/>
  <c r="C62" i="3" s="1"/>
  <c r="C63" i="3" s="1"/>
  <c r="C64" i="3" s="1"/>
  <c r="C65" i="3" s="1"/>
  <c r="C66" i="3" s="1"/>
  <c r="C67" i="3" s="1"/>
  <c r="C68" i="3" s="1"/>
  <c r="C29" i="3"/>
  <c r="D29" i="3" s="1"/>
  <c r="R35" i="6" s="1"/>
  <c r="F10" i="2"/>
  <c r="F11" i="2" s="1"/>
  <c r="F12" i="2" s="1"/>
  <c r="F13" i="2" s="1"/>
  <c r="F14" i="2" s="1"/>
  <c r="F15" i="2" s="1"/>
  <c r="F16" i="2" s="1"/>
  <c r="F17" i="2" s="1"/>
  <c r="F18" i="2" s="1"/>
  <c r="D9" i="2"/>
  <c r="V10" i="1"/>
  <c r="W10" i="1"/>
  <c r="U11" i="1"/>
  <c r="U12" i="1" s="1"/>
  <c r="U13" i="1" s="1"/>
  <c r="U14" i="1" s="1"/>
  <c r="U15" i="1" s="1"/>
  <c r="U16" i="1" s="1"/>
  <c r="U17" i="1" s="1"/>
  <c r="U18" i="1" s="1"/>
  <c r="U19" i="1" s="1"/>
  <c r="T11" i="1"/>
  <c r="T12" i="1" s="1"/>
  <c r="T13" i="1" s="1"/>
  <c r="T14" i="1" s="1"/>
  <c r="T15" i="1" s="1"/>
  <c r="T16" i="1" s="1"/>
  <c r="T17" i="1" s="1"/>
  <c r="T18" i="1" s="1"/>
  <c r="T19" i="1" s="1"/>
  <c r="D24" i="1"/>
  <c r="I10" i="1"/>
  <c r="J131" i="6" l="1"/>
  <c r="F131" i="6"/>
  <c r="G131" i="6" s="1"/>
  <c r="L131" i="6"/>
  <c r="M131" i="6" s="1"/>
  <c r="H131" i="6"/>
  <c r="S131" i="6"/>
  <c r="K131" i="6"/>
  <c r="Q131" i="6"/>
  <c r="I131" i="6"/>
  <c r="O131" i="6"/>
  <c r="C132" i="6"/>
  <c r="D34" i="6"/>
  <c r="E34" i="6" s="1"/>
  <c r="G34" i="6" s="1"/>
  <c r="H60" i="6" s="1"/>
  <c r="K60" i="6" s="1"/>
  <c r="J11" i="6"/>
  <c r="C35" i="6" s="1"/>
  <c r="D35" i="6" s="1"/>
  <c r="E35" i="6" s="1"/>
  <c r="G35" i="6" s="1"/>
  <c r="H61" i="6" s="1"/>
  <c r="K61" i="6" s="1"/>
  <c r="O12" i="6"/>
  <c r="R12" i="6" s="1"/>
  <c r="O13" i="6"/>
  <c r="G15" i="6"/>
  <c r="O14" i="6"/>
  <c r="Q12" i="6"/>
  <c r="E98" i="6"/>
  <c r="F98" i="6" s="1"/>
  <c r="B99" i="6"/>
  <c r="C11" i="2"/>
  <c r="G6" i="3"/>
  <c r="Q36" i="6"/>
  <c r="F22" i="2"/>
  <c r="P14" i="6"/>
  <c r="F29" i="5"/>
  <c r="F29" i="1"/>
  <c r="E30" i="1"/>
  <c r="N13" i="6"/>
  <c r="F24" i="6"/>
  <c r="H12" i="6"/>
  <c r="C13" i="6"/>
  <c r="I12" i="6"/>
  <c r="D13" i="6"/>
  <c r="J50" i="5"/>
  <c r="D62" i="5" s="1"/>
  <c r="F50" i="5"/>
  <c r="D60" i="5" s="1"/>
  <c r="R50" i="5"/>
  <c r="D67" i="5" s="1"/>
  <c r="L50" i="5"/>
  <c r="D63" i="5" s="1"/>
  <c r="N50" i="5"/>
  <c r="D65" i="5" s="1"/>
  <c r="P50" i="5"/>
  <c r="D66" i="5" s="1"/>
  <c r="H50" i="5"/>
  <c r="D61" i="5" s="1"/>
  <c r="C10" i="3"/>
  <c r="C30" i="3"/>
  <c r="D30" i="3" s="1"/>
  <c r="R36" i="6" s="1"/>
  <c r="E9" i="2"/>
  <c r="P35" i="6" s="1"/>
  <c r="T35" i="6" s="1"/>
  <c r="I60" i="6" s="1"/>
  <c r="J60" i="6" s="1"/>
  <c r="L60" i="6" s="1"/>
  <c r="L132" i="6" l="1"/>
  <c r="J132" i="6"/>
  <c r="K132" i="6" s="1"/>
  <c r="F132" i="6"/>
  <c r="G132" i="6" s="1"/>
  <c r="H132" i="6"/>
  <c r="I132" i="6" s="1"/>
  <c r="S132" i="6"/>
  <c r="Q132" i="6"/>
  <c r="O132" i="6"/>
  <c r="C133" i="6"/>
  <c r="M132" i="6"/>
  <c r="Q13" i="6"/>
  <c r="S36" i="6"/>
  <c r="E99" i="6"/>
  <c r="F99" i="6" s="1"/>
  <c r="B100" i="6"/>
  <c r="G16" i="6"/>
  <c r="O15" i="6"/>
  <c r="C12" i="2"/>
  <c r="J12" i="6"/>
  <c r="C36" i="6" s="1"/>
  <c r="G7" i="3"/>
  <c r="Q37" i="6"/>
  <c r="F23" i="2"/>
  <c r="R13" i="6"/>
  <c r="P15" i="6"/>
  <c r="F30" i="1"/>
  <c r="E31" i="1"/>
  <c r="N14" i="6"/>
  <c r="F25" i="6"/>
  <c r="D14" i="6"/>
  <c r="I13" i="6"/>
  <c r="H13" i="6"/>
  <c r="C14" i="6"/>
  <c r="F32" i="4"/>
  <c r="F31" i="4"/>
  <c r="F28" i="4"/>
  <c r="S13" i="4"/>
  <c r="T13" i="4" s="1"/>
  <c r="G31" i="4" s="1"/>
  <c r="S14" i="4"/>
  <c r="T14" i="4" s="1"/>
  <c r="G32" i="4" s="1"/>
  <c r="S10" i="4"/>
  <c r="T10" i="4" s="1"/>
  <c r="G28" i="4" s="1"/>
  <c r="C11" i="3"/>
  <c r="C31" i="3"/>
  <c r="H133" i="6" l="1"/>
  <c r="I133" i="6" s="1"/>
  <c r="J133" i="6"/>
  <c r="K133" i="6" s="1"/>
  <c r="L133" i="6"/>
  <c r="M133" i="6" s="1"/>
  <c r="F133" i="6"/>
  <c r="G133" i="6" s="1"/>
  <c r="Q133" i="6"/>
  <c r="O133" i="6"/>
  <c r="C134" i="6"/>
  <c r="S133" i="6"/>
  <c r="I28" i="4"/>
  <c r="H28" i="4"/>
  <c r="I31" i="4"/>
  <c r="H31" i="4"/>
  <c r="I32" i="4"/>
  <c r="H32" i="4"/>
  <c r="Q14" i="6"/>
  <c r="G17" i="6"/>
  <c r="O16" i="6"/>
  <c r="B101" i="6"/>
  <c r="E100" i="6"/>
  <c r="F100" i="6" s="1"/>
  <c r="D36" i="6"/>
  <c r="E36" i="6" s="1"/>
  <c r="G36" i="6" s="1"/>
  <c r="H62" i="6" s="1"/>
  <c r="K62" i="6" s="1"/>
  <c r="S37" i="6"/>
  <c r="C13" i="2"/>
  <c r="J13" i="6"/>
  <c r="C37" i="6" s="1"/>
  <c r="G8" i="3"/>
  <c r="Q38" i="6"/>
  <c r="F24" i="2"/>
  <c r="R14" i="6"/>
  <c r="P16" i="6"/>
  <c r="F31" i="1"/>
  <c r="E32" i="1"/>
  <c r="N15" i="6"/>
  <c r="F26" i="6"/>
  <c r="D15" i="6"/>
  <c r="I14" i="6"/>
  <c r="C15" i="6"/>
  <c r="H14" i="6"/>
  <c r="F26" i="4"/>
  <c r="F30" i="4"/>
  <c r="F35" i="4"/>
  <c r="F29" i="4"/>
  <c r="F27" i="4"/>
  <c r="F34" i="4"/>
  <c r="S8" i="4"/>
  <c r="T8" i="4" s="1"/>
  <c r="G26" i="4" s="1"/>
  <c r="F33" i="4"/>
  <c r="S16" i="4"/>
  <c r="T16" i="4" s="1"/>
  <c r="G34" i="4" s="1"/>
  <c r="S9" i="4"/>
  <c r="T9" i="4" s="1"/>
  <c r="G27" i="4" s="1"/>
  <c r="S17" i="4"/>
  <c r="T17" i="4" s="1"/>
  <c r="G35" i="4" s="1"/>
  <c r="S11" i="4"/>
  <c r="T11" i="4" s="1"/>
  <c r="G29" i="4" s="1"/>
  <c r="S12" i="4"/>
  <c r="T12" i="4" s="1"/>
  <c r="G30" i="4" s="1"/>
  <c r="S15" i="4"/>
  <c r="T15" i="4" s="1"/>
  <c r="G33" i="4" s="1"/>
  <c r="C12" i="3"/>
  <c r="C32" i="3"/>
  <c r="D31" i="3"/>
  <c r="R37" i="6" s="1"/>
  <c r="H134" i="6" l="1"/>
  <c r="I134" i="6" s="1"/>
  <c r="J134" i="6"/>
  <c r="F134" i="6"/>
  <c r="L134" i="6"/>
  <c r="M134" i="6" s="1"/>
  <c r="Q134" i="6"/>
  <c r="O134" i="6"/>
  <c r="G134" i="6"/>
  <c r="C135" i="6"/>
  <c r="S134" i="6"/>
  <c r="K134" i="6"/>
  <c r="I29" i="4"/>
  <c r="H29" i="4"/>
  <c r="I35" i="4"/>
  <c r="H35" i="4"/>
  <c r="I30" i="4"/>
  <c r="H30" i="4"/>
  <c r="I26" i="4"/>
  <c r="H26" i="4"/>
  <c r="J26" i="4" s="1"/>
  <c r="I34" i="4"/>
  <c r="H34" i="4"/>
  <c r="I33" i="4"/>
  <c r="H33" i="4"/>
  <c r="I27" i="4"/>
  <c r="H27" i="4"/>
  <c r="C14" i="2"/>
  <c r="B102" i="6"/>
  <c r="E101" i="6"/>
  <c r="F101" i="6" s="1"/>
  <c r="G18" i="6"/>
  <c r="O17" i="6"/>
  <c r="Q15" i="6"/>
  <c r="S38" i="6"/>
  <c r="D37" i="6"/>
  <c r="E37" i="6" s="1"/>
  <c r="G37" i="6" s="1"/>
  <c r="H63" i="6" s="1"/>
  <c r="K63" i="6" s="1"/>
  <c r="J14" i="6"/>
  <c r="C38" i="6" s="1"/>
  <c r="G9" i="3"/>
  <c r="Q39" i="6"/>
  <c r="F25" i="2"/>
  <c r="R15" i="6"/>
  <c r="P17" i="6"/>
  <c r="E33" i="1"/>
  <c r="F33" i="1" s="1"/>
  <c r="F32" i="1"/>
  <c r="N16" i="6"/>
  <c r="F27" i="6"/>
  <c r="C16" i="6"/>
  <c r="H15" i="6"/>
  <c r="D16" i="6"/>
  <c r="I15" i="6"/>
  <c r="C13" i="3"/>
  <c r="C33" i="3"/>
  <c r="D32" i="3"/>
  <c r="R38" i="6" s="1"/>
  <c r="H135" i="6" l="1"/>
  <c r="F135" i="6"/>
  <c r="J135" i="6"/>
  <c r="K135" i="6" s="1"/>
  <c r="L135" i="6"/>
  <c r="O135" i="6"/>
  <c r="G135" i="6"/>
  <c r="C136" i="6"/>
  <c r="M135" i="6"/>
  <c r="S135" i="6"/>
  <c r="Q135" i="6"/>
  <c r="I135" i="6"/>
  <c r="Q16" i="6"/>
  <c r="G19" i="6"/>
  <c r="O18" i="6"/>
  <c r="B103" i="6"/>
  <c r="E102" i="6"/>
  <c r="F102" i="6" s="1"/>
  <c r="S39" i="6"/>
  <c r="D38" i="6"/>
  <c r="E38" i="6" s="1"/>
  <c r="C15" i="2"/>
  <c r="J15" i="6"/>
  <c r="C39" i="6" s="1"/>
  <c r="G10" i="3"/>
  <c r="Q40" i="6"/>
  <c r="F26" i="2"/>
  <c r="R16" i="6"/>
  <c r="P18" i="6"/>
  <c r="N17" i="6"/>
  <c r="F28" i="6"/>
  <c r="D17" i="6"/>
  <c r="I16" i="6"/>
  <c r="C17" i="6"/>
  <c r="H16" i="6"/>
  <c r="C34" i="3"/>
  <c r="D33" i="3"/>
  <c r="R39" i="6" s="1"/>
  <c r="F136" i="6" l="1"/>
  <c r="G136" i="6" s="1"/>
  <c r="H136" i="6"/>
  <c r="L136" i="6"/>
  <c r="J136" i="6"/>
  <c r="K136" i="6" s="1"/>
  <c r="O136" i="6"/>
  <c r="C137" i="6"/>
  <c r="M136" i="6"/>
  <c r="S136" i="6"/>
  <c r="Q136" i="6"/>
  <c r="I136" i="6"/>
  <c r="B104" i="6"/>
  <c r="E103" i="6"/>
  <c r="F103" i="6" s="1"/>
  <c r="C16" i="2"/>
  <c r="G20" i="6"/>
  <c r="O19" i="6"/>
  <c r="Q17" i="6"/>
  <c r="G38" i="6"/>
  <c r="H64" i="6" s="1"/>
  <c r="K64" i="6" s="1"/>
  <c r="D39" i="6"/>
  <c r="E39" i="6" s="1"/>
  <c r="G39" i="6" s="1"/>
  <c r="H65" i="6" s="1"/>
  <c r="K65" i="6" s="1"/>
  <c r="S40" i="6"/>
  <c r="J16" i="6"/>
  <c r="C40" i="6" s="1"/>
  <c r="G11" i="3"/>
  <c r="Q41" i="6"/>
  <c r="F27" i="2"/>
  <c r="R17" i="6"/>
  <c r="P19" i="6"/>
  <c r="N18" i="6"/>
  <c r="F29" i="6"/>
  <c r="I17" i="6"/>
  <c r="D18" i="6"/>
  <c r="C18" i="6"/>
  <c r="H17" i="6"/>
  <c r="C35" i="3"/>
  <c r="D34" i="3"/>
  <c r="R40" i="6" s="1"/>
  <c r="L137" i="6" l="1"/>
  <c r="F137" i="6"/>
  <c r="J137" i="6"/>
  <c r="H137" i="6"/>
  <c r="I137" i="6" s="1"/>
  <c r="C138" i="6"/>
  <c r="M137" i="6"/>
  <c r="S137" i="6"/>
  <c r="K137" i="6"/>
  <c r="Q137" i="6"/>
  <c r="O137" i="6"/>
  <c r="G137" i="6"/>
  <c r="C17" i="2"/>
  <c r="G21" i="6"/>
  <c r="O20" i="6"/>
  <c r="B105" i="6"/>
  <c r="E104" i="6"/>
  <c r="F104" i="6" s="1"/>
  <c r="D40" i="6"/>
  <c r="S41" i="6"/>
  <c r="E40" i="6"/>
  <c r="G40" i="6" s="1"/>
  <c r="H66" i="6" s="1"/>
  <c r="K66" i="6" s="1"/>
  <c r="Q18" i="6"/>
  <c r="J17" i="6"/>
  <c r="C41" i="6" s="1"/>
  <c r="G12" i="3"/>
  <c r="Q42" i="6"/>
  <c r="F28" i="2"/>
  <c r="R18" i="6"/>
  <c r="P20" i="6"/>
  <c r="P21" i="6" s="1"/>
  <c r="P22" i="6" s="1"/>
  <c r="P23" i="6" s="1"/>
  <c r="P24" i="6" s="1"/>
  <c r="P25" i="6" s="1"/>
  <c r="P26" i="6" s="1"/>
  <c r="P27" i="6" s="1"/>
  <c r="P28" i="6" s="1"/>
  <c r="P29" i="6" s="1"/>
  <c r="N19" i="6"/>
  <c r="I18" i="6"/>
  <c r="D19" i="6"/>
  <c r="H18" i="6"/>
  <c r="C19" i="6"/>
  <c r="C36" i="3"/>
  <c r="D35" i="3"/>
  <c r="R41" i="6" s="1"/>
  <c r="J138" i="6" l="1"/>
  <c r="K138" i="6" s="1"/>
  <c r="L138" i="6"/>
  <c r="C139" i="6"/>
  <c r="F138" i="6"/>
  <c r="H138" i="6"/>
  <c r="I138" i="6" s="1"/>
  <c r="M138" i="6"/>
  <c r="S138" i="6"/>
  <c r="S150" i="6" s="1"/>
  <c r="Q138" i="6"/>
  <c r="Q150" i="6" s="1"/>
  <c r="O138" i="6"/>
  <c r="O150" i="6" s="1"/>
  <c r="G138" i="6"/>
  <c r="B106" i="6"/>
  <c r="E105" i="6"/>
  <c r="F105" i="6" s="1"/>
  <c r="C18" i="2"/>
  <c r="O21" i="6"/>
  <c r="G22" i="6"/>
  <c r="S42" i="6"/>
  <c r="D41" i="6"/>
  <c r="E41" i="6" s="1"/>
  <c r="G41" i="6" s="1"/>
  <c r="H67" i="6" s="1"/>
  <c r="K67" i="6" s="1"/>
  <c r="J18" i="6"/>
  <c r="C42" i="6" s="1"/>
  <c r="G13" i="3"/>
  <c r="Q43" i="6"/>
  <c r="Q19" i="6"/>
  <c r="N20" i="6"/>
  <c r="R19" i="6"/>
  <c r="I19" i="6"/>
  <c r="D20" i="6"/>
  <c r="H19" i="6"/>
  <c r="C20" i="6"/>
  <c r="C37" i="3"/>
  <c r="D36" i="3"/>
  <c r="R42" i="6" s="1"/>
  <c r="C140" i="6" l="1"/>
  <c r="J139" i="6"/>
  <c r="K139" i="6" s="1"/>
  <c r="F139" i="6"/>
  <c r="G139" i="6" s="1"/>
  <c r="L139" i="6"/>
  <c r="M139" i="6" s="1"/>
  <c r="H139" i="6"/>
  <c r="I139" i="6" s="1"/>
  <c r="C19" i="2"/>
  <c r="O22" i="6"/>
  <c r="G23" i="6"/>
  <c r="B107" i="6"/>
  <c r="E106" i="6"/>
  <c r="F106" i="6" s="1"/>
  <c r="S43" i="6"/>
  <c r="D42" i="6"/>
  <c r="E42" i="6" s="1"/>
  <c r="J19" i="6"/>
  <c r="C43" i="6" s="1"/>
  <c r="Q44" i="6"/>
  <c r="G14" i="3"/>
  <c r="N21" i="6"/>
  <c r="R20" i="6"/>
  <c r="Q20" i="6"/>
  <c r="D21" i="6"/>
  <c r="I20" i="6"/>
  <c r="C21" i="6"/>
  <c r="H20" i="6"/>
  <c r="C38" i="3"/>
  <c r="D37" i="3"/>
  <c r="R43" i="6" s="1"/>
  <c r="C141" i="6" l="1"/>
  <c r="H140" i="6"/>
  <c r="I140" i="6" s="1"/>
  <c r="J140" i="6"/>
  <c r="K140" i="6" s="1"/>
  <c r="F140" i="6"/>
  <c r="G140" i="6" s="1"/>
  <c r="L140" i="6"/>
  <c r="M140" i="6" s="1"/>
  <c r="O23" i="6"/>
  <c r="G24" i="6"/>
  <c r="B108" i="6"/>
  <c r="E107" i="6"/>
  <c r="F107" i="6" s="1"/>
  <c r="C20" i="2"/>
  <c r="G42" i="6"/>
  <c r="H68" i="6" s="1"/>
  <c r="K68" i="6" s="1"/>
  <c r="D43" i="6"/>
  <c r="E43" i="6" s="1"/>
  <c r="G43" i="6" s="1"/>
  <c r="H69" i="6" s="1"/>
  <c r="K69" i="6" s="1"/>
  <c r="S44" i="6"/>
  <c r="J20" i="6"/>
  <c r="C44" i="6" s="1"/>
  <c r="D38" i="3"/>
  <c r="R44" i="6" s="1"/>
  <c r="C39" i="3"/>
  <c r="Q45" i="6"/>
  <c r="G15" i="3"/>
  <c r="N22" i="6"/>
  <c r="Q21" i="6"/>
  <c r="R21" i="6"/>
  <c r="C22" i="6"/>
  <c r="H21" i="6"/>
  <c r="D22" i="6"/>
  <c r="I21" i="6"/>
  <c r="F11" i="1"/>
  <c r="F12" i="1" s="1"/>
  <c r="F13" i="1" s="1"/>
  <c r="F14" i="1" s="1"/>
  <c r="F15" i="1" s="1"/>
  <c r="F16" i="1" s="1"/>
  <c r="F17" i="1" s="1"/>
  <c r="F18" i="1" s="1"/>
  <c r="F19" i="1" s="1"/>
  <c r="C25" i="1"/>
  <c r="C26" i="1" s="1"/>
  <c r="C27" i="1" s="1"/>
  <c r="C28" i="1" s="1"/>
  <c r="C29" i="1" s="1"/>
  <c r="C30" i="1" s="1"/>
  <c r="C31" i="1" s="1"/>
  <c r="C32" i="1" s="1"/>
  <c r="C33" i="1" s="1"/>
  <c r="C142" i="6" l="1"/>
  <c r="H141" i="6"/>
  <c r="I141" i="6" s="1"/>
  <c r="J141" i="6"/>
  <c r="K141" i="6" s="1"/>
  <c r="F141" i="6"/>
  <c r="G141" i="6" s="1"/>
  <c r="L141" i="6"/>
  <c r="M141" i="6" s="1"/>
  <c r="C21" i="2"/>
  <c r="B109" i="6"/>
  <c r="E108" i="6"/>
  <c r="F108" i="6" s="1"/>
  <c r="O24" i="6"/>
  <c r="G25" i="6"/>
  <c r="D44" i="6"/>
  <c r="E44" i="6" s="1"/>
  <c r="G44" i="6" s="1"/>
  <c r="H70" i="6" s="1"/>
  <c r="K70" i="6" s="1"/>
  <c r="S45" i="6"/>
  <c r="J21" i="6"/>
  <c r="C45" i="6" s="1"/>
  <c r="C40" i="3"/>
  <c r="D39" i="3"/>
  <c r="R45" i="6" s="1"/>
  <c r="Q46" i="6"/>
  <c r="G16" i="3"/>
  <c r="N23" i="6"/>
  <c r="Q22" i="6"/>
  <c r="R22" i="6"/>
  <c r="D23" i="6"/>
  <c r="I22" i="6"/>
  <c r="C23" i="6"/>
  <c r="H22" i="6"/>
  <c r="G12" i="1"/>
  <c r="D26" i="1" s="1"/>
  <c r="C143" i="6" l="1"/>
  <c r="H142" i="6"/>
  <c r="I142" i="6" s="1"/>
  <c r="L142" i="6"/>
  <c r="M142" i="6" s="1"/>
  <c r="J142" i="6"/>
  <c r="K142" i="6" s="1"/>
  <c r="F142" i="6"/>
  <c r="G142" i="6" s="1"/>
  <c r="C22" i="2"/>
  <c r="O25" i="6"/>
  <c r="G26" i="6"/>
  <c r="B110" i="6"/>
  <c r="E109" i="6"/>
  <c r="F109" i="6" s="1"/>
  <c r="J22" i="6"/>
  <c r="C46" i="6" s="1"/>
  <c r="S46" i="6"/>
  <c r="D45" i="6"/>
  <c r="E45" i="6" s="1"/>
  <c r="D40" i="3"/>
  <c r="R46" i="6" s="1"/>
  <c r="C41" i="3"/>
  <c r="G17" i="3"/>
  <c r="Q47" i="6"/>
  <c r="N24" i="6"/>
  <c r="R23" i="6"/>
  <c r="Q23" i="6"/>
  <c r="C24" i="6"/>
  <c r="H23" i="6"/>
  <c r="D24" i="6"/>
  <c r="I23" i="6"/>
  <c r="G13" i="1"/>
  <c r="D27" i="1" s="1"/>
  <c r="C144" i="6" l="1"/>
  <c r="L143" i="6"/>
  <c r="M143" i="6" s="1"/>
  <c r="H143" i="6"/>
  <c r="I143" i="6" s="1"/>
  <c r="J143" i="6"/>
  <c r="K143" i="6" s="1"/>
  <c r="F143" i="6"/>
  <c r="G143" i="6" s="1"/>
  <c r="G45" i="6"/>
  <c r="H71" i="6" s="1"/>
  <c r="K71" i="6" s="1"/>
  <c r="C23" i="2"/>
  <c r="B111" i="6"/>
  <c r="E110" i="6"/>
  <c r="F110" i="6" s="1"/>
  <c r="O26" i="6"/>
  <c r="G27" i="6"/>
  <c r="J23" i="6"/>
  <c r="C47" i="6" s="1"/>
  <c r="D46" i="6"/>
  <c r="E46" i="6" s="1"/>
  <c r="G46" i="6" s="1"/>
  <c r="H72" i="6" s="1"/>
  <c r="K72" i="6" s="1"/>
  <c r="S47" i="6"/>
  <c r="C42" i="3"/>
  <c r="D41" i="3"/>
  <c r="R47" i="6" s="1"/>
  <c r="G18" i="3"/>
  <c r="Q48" i="6"/>
  <c r="N25" i="6"/>
  <c r="R24" i="6"/>
  <c r="Q24" i="6"/>
  <c r="C25" i="6"/>
  <c r="H24" i="6"/>
  <c r="D25" i="6"/>
  <c r="I24" i="6"/>
  <c r="G14" i="1"/>
  <c r="D28" i="1" s="1"/>
  <c r="C145" i="6" l="1"/>
  <c r="J144" i="6"/>
  <c r="K144" i="6" s="1"/>
  <c r="F144" i="6"/>
  <c r="G144" i="6" s="1"/>
  <c r="L144" i="6"/>
  <c r="M144" i="6" s="1"/>
  <c r="H144" i="6"/>
  <c r="I144" i="6" s="1"/>
  <c r="O27" i="6"/>
  <c r="G28" i="6"/>
  <c r="C24" i="2"/>
  <c r="B112" i="6"/>
  <c r="E111" i="6"/>
  <c r="F111" i="6" s="1"/>
  <c r="J24" i="6"/>
  <c r="C48" i="6" s="1"/>
  <c r="D47" i="6"/>
  <c r="S48" i="6"/>
  <c r="C43" i="3"/>
  <c r="D42" i="3"/>
  <c r="R48" i="6" s="1"/>
  <c r="G19" i="3"/>
  <c r="Q49" i="6"/>
  <c r="N26" i="6"/>
  <c r="R25" i="6"/>
  <c r="Q25" i="6"/>
  <c r="D26" i="6"/>
  <c r="I25" i="6"/>
  <c r="C26" i="6"/>
  <c r="H25" i="6"/>
  <c r="G15" i="1"/>
  <c r="D29" i="1" s="1"/>
  <c r="C146" i="6" l="1"/>
  <c r="J145" i="6"/>
  <c r="K145" i="6" s="1"/>
  <c r="F145" i="6"/>
  <c r="L145" i="6"/>
  <c r="M145" i="6" s="1"/>
  <c r="H145" i="6"/>
  <c r="I145" i="6" s="1"/>
  <c r="B113" i="6"/>
  <c r="E112" i="6"/>
  <c r="F112" i="6" s="1"/>
  <c r="O28" i="6"/>
  <c r="G29" i="6"/>
  <c r="O29" i="6" s="1"/>
  <c r="C25" i="2"/>
  <c r="E47" i="6"/>
  <c r="G47" i="6" s="1"/>
  <c r="H73" i="6" s="1"/>
  <c r="K73" i="6" s="1"/>
  <c r="J25" i="6"/>
  <c r="C49" i="6" s="1"/>
  <c r="D48" i="6"/>
  <c r="E48" i="6" s="1"/>
  <c r="G48" i="6" s="1"/>
  <c r="H74" i="6" s="1"/>
  <c r="K74" i="6" s="1"/>
  <c r="S49" i="6"/>
  <c r="C44" i="3"/>
  <c r="D43" i="3"/>
  <c r="R49" i="6" s="1"/>
  <c r="G20" i="3"/>
  <c r="Q50" i="6"/>
  <c r="N27" i="6"/>
  <c r="R26" i="6"/>
  <c r="Q26" i="6"/>
  <c r="C27" i="6"/>
  <c r="H26" i="6"/>
  <c r="D27" i="6"/>
  <c r="I26" i="6"/>
  <c r="G16" i="1"/>
  <c r="D30" i="1" s="1"/>
  <c r="C147" i="6" l="1"/>
  <c r="L146" i="6"/>
  <c r="M146" i="6" s="1"/>
  <c r="J146" i="6"/>
  <c r="K146" i="6" s="1"/>
  <c r="F146" i="6"/>
  <c r="G146" i="6" s="1"/>
  <c r="H146" i="6"/>
  <c r="I146" i="6" s="1"/>
  <c r="C26" i="2"/>
  <c r="B114" i="6"/>
  <c r="E113" i="6"/>
  <c r="F113" i="6" s="1"/>
  <c r="J26" i="6"/>
  <c r="C50" i="6" s="1"/>
  <c r="S50" i="6"/>
  <c r="D49" i="6"/>
  <c r="C45" i="3"/>
  <c r="D44" i="3"/>
  <c r="R50" i="6" s="1"/>
  <c r="G21" i="3"/>
  <c r="Q51" i="6"/>
  <c r="N28" i="6"/>
  <c r="R27" i="6"/>
  <c r="Q27" i="6"/>
  <c r="D28" i="6"/>
  <c r="I27" i="6"/>
  <c r="C28" i="6"/>
  <c r="H27" i="6"/>
  <c r="G17" i="1"/>
  <c r="D31" i="1" s="1"/>
  <c r="C148" i="6" l="1"/>
  <c r="J147" i="6"/>
  <c r="K147" i="6" s="1"/>
  <c r="F147" i="6"/>
  <c r="G147" i="6" s="1"/>
  <c r="L147" i="6"/>
  <c r="M147" i="6" s="1"/>
  <c r="H147" i="6"/>
  <c r="I147" i="6" s="1"/>
  <c r="C27" i="2"/>
  <c r="B115" i="6"/>
  <c r="E114" i="6"/>
  <c r="F114" i="6" s="1"/>
  <c r="E49" i="6"/>
  <c r="G49" i="6" s="1"/>
  <c r="H75" i="6" s="1"/>
  <c r="K75" i="6" s="1"/>
  <c r="J27" i="6"/>
  <c r="C51" i="6" s="1"/>
  <c r="D50" i="6"/>
  <c r="E50" i="6" s="1"/>
  <c r="S51" i="6"/>
  <c r="C46" i="3"/>
  <c r="D45" i="3"/>
  <c r="R51" i="6" s="1"/>
  <c r="G22" i="3"/>
  <c r="Q52" i="6"/>
  <c r="N29" i="6"/>
  <c r="R28" i="6"/>
  <c r="Q28" i="6"/>
  <c r="C29" i="6"/>
  <c r="H29" i="6" s="1"/>
  <c r="H28" i="6"/>
  <c r="D29" i="6"/>
  <c r="I28" i="6"/>
  <c r="G18" i="1"/>
  <c r="D32" i="1" s="1"/>
  <c r="J148" i="6" l="1"/>
  <c r="K148" i="6" s="1"/>
  <c r="K150" i="6" s="1"/>
  <c r="F148" i="6"/>
  <c r="G148" i="6" s="1"/>
  <c r="G150" i="6" s="1"/>
  <c r="L148" i="6"/>
  <c r="M148" i="6" s="1"/>
  <c r="M150" i="6" s="1"/>
  <c r="H148" i="6"/>
  <c r="I148" i="6" s="1"/>
  <c r="I150" i="6" s="1"/>
  <c r="B116" i="6"/>
  <c r="E116" i="6" s="1"/>
  <c r="F116" i="6" s="1"/>
  <c r="E115" i="6"/>
  <c r="F115" i="6" s="1"/>
  <c r="G50" i="6"/>
  <c r="H76" i="6" s="1"/>
  <c r="K76" i="6" s="1"/>
  <c r="J28" i="6"/>
  <c r="C52" i="6" s="1"/>
  <c r="S52" i="6"/>
  <c r="D51" i="6"/>
  <c r="I29" i="6"/>
  <c r="C28" i="2"/>
  <c r="C47" i="3"/>
  <c r="D46" i="3"/>
  <c r="R52" i="6" s="1"/>
  <c r="G23" i="3"/>
  <c r="Q54" i="6" s="1"/>
  <c r="Q53" i="6"/>
  <c r="Q29" i="6"/>
  <c r="R29" i="6"/>
  <c r="G19" i="1"/>
  <c r="D33" i="1" s="1"/>
  <c r="F117" i="6" l="1"/>
  <c r="J29" i="6"/>
  <c r="C53" i="6" s="1"/>
  <c r="E51" i="6"/>
  <c r="G51" i="6" s="1"/>
  <c r="H77" i="6" s="1"/>
  <c r="K77" i="6" s="1"/>
  <c r="D52" i="6"/>
  <c r="E52" i="6" s="1"/>
  <c r="G52" i="6" s="1"/>
  <c r="H78" i="6" s="1"/>
  <c r="K78" i="6" s="1"/>
  <c r="S53" i="6"/>
  <c r="C48" i="3"/>
  <c r="D48" i="3" s="1"/>
  <c r="R54" i="6" s="1"/>
  <c r="D47" i="3"/>
  <c r="R53" i="6" s="1"/>
  <c r="R11" i="1"/>
  <c r="Q11" i="1"/>
  <c r="D11" i="1"/>
  <c r="C11" i="1"/>
  <c r="E11" i="1"/>
  <c r="E12" i="1" s="1"/>
  <c r="E13" i="1" s="1"/>
  <c r="E14" i="1" s="1"/>
  <c r="E15" i="1" s="1"/>
  <c r="E16" i="1" s="1"/>
  <c r="E17" i="1" s="1"/>
  <c r="E18" i="1" s="1"/>
  <c r="E19" i="1" s="1"/>
  <c r="S11" i="1"/>
  <c r="S12" i="1" s="1"/>
  <c r="S13" i="1" s="1"/>
  <c r="S14" i="1" s="1"/>
  <c r="S15" i="1" s="1"/>
  <c r="S16" i="1" s="1"/>
  <c r="S17" i="1" s="1"/>
  <c r="S18" i="1" s="1"/>
  <c r="S19" i="1" s="1"/>
  <c r="P12" i="1"/>
  <c r="P13" i="1" s="1"/>
  <c r="P14" i="1" s="1"/>
  <c r="P15" i="1" s="1"/>
  <c r="P16" i="1" s="1"/>
  <c r="P17" i="1" s="1"/>
  <c r="P18" i="1" s="1"/>
  <c r="P19" i="1" s="1"/>
  <c r="B11" i="1"/>
  <c r="B12" i="1" s="1"/>
  <c r="B13" i="1" s="1"/>
  <c r="B14" i="1" s="1"/>
  <c r="B15" i="1" s="1"/>
  <c r="B16" i="1" s="1"/>
  <c r="B17" i="1" s="1"/>
  <c r="B18" i="1" s="1"/>
  <c r="B19" i="1" s="1"/>
  <c r="S54" i="6" l="1"/>
  <c r="D53" i="6"/>
  <c r="D10" i="2"/>
  <c r="E10" i="2" s="1"/>
  <c r="P36" i="6" s="1"/>
  <c r="T36" i="6" s="1"/>
  <c r="I61" i="6" s="1"/>
  <c r="J61" i="6" s="1"/>
  <c r="L61" i="6" s="1"/>
  <c r="V11" i="1"/>
  <c r="R12" i="1"/>
  <c r="W11" i="1"/>
  <c r="X11" i="1" s="1"/>
  <c r="Q12" i="1"/>
  <c r="V12" i="1" s="1"/>
  <c r="C12" i="1"/>
  <c r="H11" i="1"/>
  <c r="D12" i="1"/>
  <c r="I11" i="1"/>
  <c r="E53" i="6" l="1"/>
  <c r="G53" i="6" s="1"/>
  <c r="H79" i="6" s="1"/>
  <c r="K79" i="6" s="1"/>
  <c r="D11" i="2"/>
  <c r="E11" i="2" s="1"/>
  <c r="P37" i="6" s="1"/>
  <c r="T37" i="6" s="1"/>
  <c r="I62" i="6" s="1"/>
  <c r="J62" i="6" s="1"/>
  <c r="L62" i="6" s="1"/>
  <c r="R13" i="1"/>
  <c r="W12" i="1"/>
  <c r="X12" i="1" s="1"/>
  <c r="Q13" i="1"/>
  <c r="V13" i="1" s="1"/>
  <c r="J11" i="1"/>
  <c r="D13" i="1"/>
  <c r="I12" i="1"/>
  <c r="C13" i="1"/>
  <c r="H12" i="1"/>
  <c r="J12" i="1" s="1"/>
  <c r="D12" i="2" l="1"/>
  <c r="E12" i="2" s="1"/>
  <c r="P38" i="6" s="1"/>
  <c r="T38" i="6" s="1"/>
  <c r="I63" i="6" s="1"/>
  <c r="J63" i="6" s="1"/>
  <c r="L63" i="6" s="1"/>
  <c r="R14" i="1"/>
  <c r="W13" i="1"/>
  <c r="X13" i="1" s="1"/>
  <c r="Q14" i="1"/>
  <c r="V14" i="1" s="1"/>
  <c r="C14" i="1"/>
  <c r="H13" i="1"/>
  <c r="D14" i="1"/>
  <c r="I13" i="1"/>
  <c r="D13" i="2" l="1"/>
  <c r="E13" i="2" s="1"/>
  <c r="P39" i="6" s="1"/>
  <c r="T39" i="6" s="1"/>
  <c r="I64" i="6" s="1"/>
  <c r="J64" i="6" s="1"/>
  <c r="L64" i="6" s="1"/>
  <c r="R15" i="1"/>
  <c r="W14" i="1"/>
  <c r="X14" i="1" s="1"/>
  <c r="Q15" i="1"/>
  <c r="V15" i="1" s="1"/>
  <c r="J13" i="1"/>
  <c r="D15" i="1"/>
  <c r="I14" i="1"/>
  <c r="C15" i="1"/>
  <c r="H14" i="1"/>
  <c r="D14" i="2" l="1"/>
  <c r="E14" i="2" s="1"/>
  <c r="P40" i="6" s="1"/>
  <c r="T40" i="6" s="1"/>
  <c r="I65" i="6" s="1"/>
  <c r="J65" i="6" s="1"/>
  <c r="L65" i="6" s="1"/>
  <c r="R16" i="1"/>
  <c r="W15" i="1"/>
  <c r="X15" i="1" s="1"/>
  <c r="Q16" i="1"/>
  <c r="V16" i="1" s="1"/>
  <c r="J14" i="1"/>
  <c r="D16" i="1"/>
  <c r="I15" i="1"/>
  <c r="C16" i="1"/>
  <c r="H15" i="1"/>
  <c r="D15" i="2" l="1"/>
  <c r="E15" i="2" s="1"/>
  <c r="P41" i="6" s="1"/>
  <c r="T41" i="6" s="1"/>
  <c r="I66" i="6" s="1"/>
  <c r="J66" i="6" s="1"/>
  <c r="L66" i="6" s="1"/>
  <c r="J15" i="1"/>
  <c r="R17" i="1"/>
  <c r="W16" i="1"/>
  <c r="X16" i="1" s="1"/>
  <c r="Q17" i="1"/>
  <c r="V17" i="1" s="1"/>
  <c r="C17" i="1"/>
  <c r="H16" i="1"/>
  <c r="D17" i="1"/>
  <c r="I16" i="1"/>
  <c r="D16" i="2" l="1"/>
  <c r="E16" i="2" s="1"/>
  <c r="P42" i="6" s="1"/>
  <c r="T42" i="6" s="1"/>
  <c r="I67" i="6" s="1"/>
  <c r="J67" i="6" s="1"/>
  <c r="L67" i="6" s="1"/>
  <c r="R18" i="1"/>
  <c r="W17" i="1"/>
  <c r="X17" i="1" s="1"/>
  <c r="Q18" i="1"/>
  <c r="V18" i="1" s="1"/>
  <c r="J16" i="1"/>
  <c r="D18" i="1"/>
  <c r="I17" i="1"/>
  <c r="C18" i="1"/>
  <c r="H17" i="1"/>
  <c r="J17" i="1" s="1"/>
  <c r="D17" i="2" l="1"/>
  <c r="E17" i="2" s="1"/>
  <c r="P43" i="6" s="1"/>
  <c r="T43" i="6" s="1"/>
  <c r="I68" i="6" s="1"/>
  <c r="J68" i="6" s="1"/>
  <c r="L68" i="6" s="1"/>
  <c r="R19" i="1"/>
  <c r="W19" i="1" s="1"/>
  <c r="W18" i="1"/>
  <c r="X18" i="1" s="1"/>
  <c r="Q19" i="1"/>
  <c r="V19" i="1" s="1"/>
  <c r="X19" i="1" s="1"/>
  <c r="C19" i="1"/>
  <c r="H18" i="1"/>
  <c r="D19" i="1"/>
  <c r="I18" i="1"/>
  <c r="D18" i="2" l="1"/>
  <c r="J18" i="1"/>
  <c r="I19" i="1"/>
  <c r="H19" i="1"/>
  <c r="E18" i="2" l="1"/>
  <c r="P44" i="6" s="1"/>
  <c r="T44" i="6" s="1"/>
  <c r="I69" i="6" s="1"/>
  <c r="J69" i="6" s="1"/>
  <c r="L69" i="6" s="1"/>
  <c r="D19" i="2"/>
  <c r="J19" i="1"/>
  <c r="N8" i="4"/>
  <c r="N9" i="4" s="1"/>
  <c r="N10" i="4" s="1"/>
  <c r="N11" i="4" s="1"/>
  <c r="N12" i="4" s="1"/>
  <c r="N13" i="4" s="1"/>
  <c r="N14" i="4" s="1"/>
  <c r="N15" i="4" s="1"/>
  <c r="N16" i="4" s="1"/>
  <c r="N17" i="4" s="1"/>
  <c r="D20" i="2" l="1"/>
  <c r="E19" i="2"/>
  <c r="P45" i="6" s="1"/>
  <c r="T45" i="6" s="1"/>
  <c r="I70" i="6" s="1"/>
  <c r="J70" i="6" s="1"/>
  <c r="L70" i="6" s="1"/>
  <c r="J27" i="4"/>
  <c r="D21" i="2" l="1"/>
  <c r="E20" i="2"/>
  <c r="P46" i="6" s="1"/>
  <c r="T46" i="6" s="1"/>
  <c r="I71" i="6" s="1"/>
  <c r="J28" i="4"/>
  <c r="J71" i="6" l="1"/>
  <c r="L71" i="6" s="1"/>
  <c r="D22" i="2"/>
  <c r="E21" i="2"/>
  <c r="P47" i="6" s="1"/>
  <c r="T47" i="6" s="1"/>
  <c r="I72" i="6" s="1"/>
  <c r="J72" i="6" s="1"/>
  <c r="L72" i="6" s="1"/>
  <c r="J29" i="4"/>
  <c r="D23" i="2" l="1"/>
  <c r="E22" i="2"/>
  <c r="P48" i="6" s="1"/>
  <c r="T48" i="6" s="1"/>
  <c r="I73" i="6" s="1"/>
  <c r="J73" i="6" s="1"/>
  <c r="L73" i="6" s="1"/>
  <c r="J30" i="4"/>
  <c r="D24" i="2" l="1"/>
  <c r="E23" i="2"/>
  <c r="P49" i="6" s="1"/>
  <c r="T49" i="6" s="1"/>
  <c r="I74" i="6" s="1"/>
  <c r="J74" i="6" s="1"/>
  <c r="L74" i="6" s="1"/>
  <c r="J31" i="4"/>
  <c r="D25" i="2" l="1"/>
  <c r="E24" i="2"/>
  <c r="P50" i="6" s="1"/>
  <c r="T50" i="6" s="1"/>
  <c r="I75" i="6" s="1"/>
  <c r="J75" i="6" s="1"/>
  <c r="L75" i="6" s="1"/>
  <c r="J32" i="4"/>
  <c r="D26" i="2" l="1"/>
  <c r="E25" i="2"/>
  <c r="P51" i="6" s="1"/>
  <c r="T51" i="6" s="1"/>
  <c r="I76" i="6" s="1"/>
  <c r="J76" i="6" s="1"/>
  <c r="L76" i="6" s="1"/>
  <c r="J33" i="4"/>
  <c r="D27" i="2" l="1"/>
  <c r="E26" i="2"/>
  <c r="P52" i="6" s="1"/>
  <c r="T52" i="6" s="1"/>
  <c r="I77" i="6" s="1"/>
  <c r="J77" i="6" s="1"/>
  <c r="L77" i="6" s="1"/>
  <c r="J34" i="4"/>
  <c r="D28" i="2" l="1"/>
  <c r="E28" i="2" s="1"/>
  <c r="P54" i="6" s="1"/>
  <c r="T54" i="6" s="1"/>
  <c r="I79" i="6" s="1"/>
  <c r="J79" i="6" s="1"/>
  <c r="L79" i="6" s="1"/>
  <c r="E27" i="2"/>
  <c r="P53" i="6" s="1"/>
  <c r="T53" i="6" s="1"/>
  <c r="I78" i="6" s="1"/>
  <c r="J78" i="6" s="1"/>
  <c r="L78" i="6" s="1"/>
  <c r="J35" i="4"/>
</calcChain>
</file>

<file path=xl/sharedStrings.xml><?xml version="1.0" encoding="utf-8"?>
<sst xmlns="http://schemas.openxmlformats.org/spreadsheetml/2006/main" count="255" uniqueCount="108">
  <si>
    <t>WITH ALTERNIUM</t>
  </si>
  <si>
    <t>Growth Rate</t>
  </si>
  <si>
    <t>WITHOUT ALTERNIUM</t>
  </si>
  <si>
    <t>Year</t>
  </si>
  <si>
    <t>Revenue Earned (Flat Rate)</t>
  </si>
  <si>
    <t>US and Russia</t>
  </si>
  <si>
    <t>International</t>
  </si>
  <si>
    <t>Flat Rate Charged</t>
  </si>
  <si>
    <t>Inflation Rate</t>
  </si>
  <si>
    <t>Total Revenue</t>
  </si>
  <si>
    <t>International Participants</t>
  </si>
  <si>
    <t>Cost of Servicing</t>
  </si>
  <si>
    <t>Cost of Servicing (US and Russia)</t>
  </si>
  <si>
    <t>Cost of Servicing (International)</t>
  </si>
  <si>
    <t>R&amp;D</t>
  </si>
  <si>
    <t>New Participants (in millions)</t>
  </si>
  <si>
    <t>Total International Participants</t>
  </si>
  <si>
    <t>Revenue (New Participants)</t>
  </si>
  <si>
    <t>Revenue (US and Russia)</t>
  </si>
  <si>
    <t>Revenue (International)</t>
  </si>
  <si>
    <t>Overall Total Revenue</t>
  </si>
  <si>
    <t>No. of International Participants</t>
  </si>
  <si>
    <t>Server utilized in universal swap in year 0</t>
  </si>
  <si>
    <t>Server utilized in year 1</t>
  </si>
  <si>
    <t>New Server Cost</t>
  </si>
  <si>
    <t>New server cost, adjusted inflation (if required)</t>
  </si>
  <si>
    <t>General and Administrative Cost</t>
  </si>
  <si>
    <t>Additional Amount (New Pool)</t>
  </si>
  <si>
    <t>allocated</t>
  </si>
  <si>
    <t>Advertising</t>
  </si>
  <si>
    <t>year</t>
  </si>
  <si>
    <t>Advertising (with)</t>
  </si>
  <si>
    <t>Advertising (without)</t>
  </si>
  <si>
    <t>Working Capital</t>
  </si>
  <si>
    <t>accounts receivable</t>
  </si>
  <si>
    <t>inventory</t>
  </si>
  <si>
    <t>10%of revenue</t>
  </si>
  <si>
    <t>accounts payable</t>
  </si>
  <si>
    <t>6% of revenue</t>
  </si>
  <si>
    <t>Side Benefits</t>
  </si>
  <si>
    <t>Cost Saving</t>
  </si>
  <si>
    <t>Equity and debt</t>
  </si>
  <si>
    <t>price per share</t>
  </si>
  <si>
    <t>no. of shares</t>
  </si>
  <si>
    <t>Tax Rate</t>
  </si>
  <si>
    <t>Marginal Tax Rate</t>
  </si>
  <si>
    <t>US Treasury Bond Rate</t>
  </si>
  <si>
    <t>Cost of Capital</t>
  </si>
  <si>
    <t>CoC</t>
  </si>
  <si>
    <t>Tax</t>
  </si>
  <si>
    <t>Annual Fee</t>
  </si>
  <si>
    <t>Inventory</t>
  </si>
  <si>
    <t>Gross Revenue Earned</t>
  </si>
  <si>
    <t>Accounts Receivable at the beginning</t>
  </si>
  <si>
    <t>Revenue Earned Excluding Accounts Receivable</t>
  </si>
  <si>
    <t>Introductory</t>
  </si>
  <si>
    <t>Depreciaiton</t>
  </si>
  <si>
    <t>Server Facilities Cost</t>
  </si>
  <si>
    <t>Advertising Expense</t>
  </si>
  <si>
    <t>Accounts Payable</t>
  </si>
  <si>
    <t>Total Expense</t>
  </si>
  <si>
    <t>General and Administrative cost</t>
  </si>
  <si>
    <t>Net Profit</t>
  </si>
  <si>
    <t>Gross Revenue</t>
  </si>
  <si>
    <t>Gross Cost</t>
  </si>
  <si>
    <t>Gross Profit</t>
  </si>
  <si>
    <t>Positive Cashflows (in millions)</t>
  </si>
  <si>
    <t>Negative Cashflows (in  millions)</t>
  </si>
  <si>
    <t>time (in years)</t>
  </si>
  <si>
    <t>i</t>
  </si>
  <si>
    <t>NPV</t>
  </si>
  <si>
    <t>Net Loss</t>
  </si>
  <si>
    <t>Overall CashFlows</t>
  </si>
  <si>
    <t>Introductory Cost</t>
  </si>
  <si>
    <t>Total Inflow</t>
  </si>
  <si>
    <t>Total Outflow</t>
  </si>
  <si>
    <t>After Tax Incremental Cashflow</t>
  </si>
  <si>
    <t>With Alternium</t>
  </si>
  <si>
    <t>Cashflow</t>
  </si>
  <si>
    <t>IRR</t>
  </si>
  <si>
    <t>Discounting Factor</t>
  </si>
  <si>
    <t>PV</t>
  </si>
  <si>
    <t>NOTE:</t>
  </si>
  <si>
    <t>Assumption: The 10% fund allocated for Alternium and the new money raised is the same</t>
  </si>
  <si>
    <t>pre-tax for Universal Swap</t>
  </si>
  <si>
    <t>NOTE</t>
  </si>
  <si>
    <t>1. All costs, cashflows and revenues mentioned in the sheet are in millions</t>
  </si>
  <si>
    <t>2. We have assumed that the server renews itself every year.</t>
  </si>
  <si>
    <t>1. All costs, cashflows and revenues mentioned in the sheet are in millions.</t>
  </si>
  <si>
    <t>NPV Profile</t>
  </si>
  <si>
    <t>Rate of Interest</t>
  </si>
  <si>
    <t>Revenue Earned</t>
  </si>
  <si>
    <t>The cashflow in year 0 is necessary to consider as some introductory costs were borne in that year</t>
  </si>
  <si>
    <t>Asset value after depreciation</t>
  </si>
  <si>
    <t>Gross CashFlow</t>
  </si>
  <si>
    <t>1. Assuming Depreciation provides no benefit in taxes</t>
  </si>
  <si>
    <t>2. Assuming that the introductory asset is sold at the end of 20th year at the same book value</t>
  </si>
  <si>
    <t>ASSUMING THAT THE PROJECT GOES ON TILL 20 YEARS</t>
  </si>
  <si>
    <t>3. Assuming call cashflows are made at the end of the year i.e., in Arrears</t>
  </si>
  <si>
    <t>4. Assuming Cost of Capital to remain the same</t>
  </si>
  <si>
    <t>5. All costs, cashflows and revenues mentioned in the sheet are in millions</t>
  </si>
  <si>
    <t>1. Assuming call cashflows are made at the end of the year i.e., in Arrears</t>
  </si>
  <si>
    <t>2. All costs, cashflows and revenues mentioned in the sheet are in millions</t>
  </si>
  <si>
    <t>Vedika M. Mundra</t>
  </si>
  <si>
    <t>FYA 50</t>
  </si>
  <si>
    <t>~ Project by</t>
  </si>
  <si>
    <t>1. Assuming all cashflows are made at the end of the year i.e., in Arrears</t>
  </si>
  <si>
    <t>3. Assuming Depreciation has no tax benefit and is added to gross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</si>
</sst>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164" formatCode="0.0%"/>
    <numFmt numFmtId="165" formatCode="0.0"/>
    <numFmt numFmtId="166" formatCode="_-[$$-409]* #,##0.00_ ;_-[$$-409]* \-#,##0.00\ ;_-[$$-409]* &quot;-&quot;??_ ;_-@_ "/>
    <numFmt numFmtId="167" formatCode="0.000"/>
    <numFmt numFmtId="168" formatCode="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theme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9" fontId="0" fillId="0" borderId="0" xfId="0" applyNumberFormat="1"/>
    <xf numFmtId="2" fontId="0" fillId="0" borderId="0" xfId="0" applyNumberFormat="1"/>
    <xf numFmtId="166" fontId="0" fillId="0" borderId="0" xfId="0" applyNumberFormat="1"/>
    <xf numFmtId="0" fontId="2" fillId="0" borderId="0" xfId="0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9" fontId="0" fillId="0" borderId="0" xfId="2" applyFont="1"/>
    <xf numFmtId="168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9" fontId="0" fillId="0" borderId="1" xfId="2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8" borderId="14" xfId="0" applyFill="1" applyBorder="1"/>
    <xf numFmtId="167" fontId="0" fillId="0" borderId="7" xfId="0" applyNumberForma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9" fontId="7" fillId="2" borderId="11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9" fontId="7" fillId="6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67" fontId="9" fillId="0" borderId="0" xfId="0" applyNumberFormat="1" applyFont="1"/>
    <xf numFmtId="167" fontId="0" fillId="0" borderId="0" xfId="0" applyNumberFormat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66" fontId="0" fillId="6" borderId="14" xfId="0" applyNumberFormat="1" applyFill="1" applyBorder="1"/>
    <xf numFmtId="166" fontId="2" fillId="3" borderId="11" xfId="0" applyNumberFormat="1" applyFont="1" applyFill="1" applyBorder="1"/>
    <xf numFmtId="9" fontId="2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0" fillId="0" borderId="0" xfId="0" applyNumberFormat="1"/>
    <xf numFmtId="0" fontId="0" fillId="0" borderId="0" xfId="2" applyNumberFormat="1" applyFont="1"/>
    <xf numFmtId="2" fontId="0" fillId="0" borderId="0" xfId="2" applyNumberFormat="1" applyFont="1"/>
    <xf numFmtId="0" fontId="0" fillId="7" borderId="0" xfId="0" applyFill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2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6" fontId="0" fillId="6" borderId="0" xfId="0" applyNumberFormat="1" applyFill="1" applyBorder="1" applyAlignment="1">
      <alignment vertical="center"/>
    </xf>
    <xf numFmtId="2" fontId="0" fillId="0" borderId="12" xfId="0" applyNumberFormat="1" applyBorder="1"/>
    <xf numFmtId="0" fontId="0" fillId="0" borderId="12" xfId="0" applyBorder="1"/>
    <xf numFmtId="0" fontId="0" fillId="0" borderId="12" xfId="2" applyNumberFormat="1" applyFont="1" applyBorder="1"/>
    <xf numFmtId="0" fontId="0" fillId="0" borderId="12" xfId="0" applyNumberFormat="1" applyBorder="1"/>
    <xf numFmtId="0" fontId="0" fillId="3" borderId="15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 vertical="center"/>
    </xf>
    <xf numFmtId="9" fontId="2" fillId="8" borderId="11" xfId="0" applyNumberFormat="1" applyFont="1" applyFill="1" applyBorder="1"/>
    <xf numFmtId="166" fontId="0" fillId="3" borderId="11" xfId="0" applyNumberFormat="1" applyFill="1" applyBorder="1" applyAlignment="1">
      <alignment horizontal="center" vertical="center"/>
    </xf>
    <xf numFmtId="167" fontId="0" fillId="0" borderId="1" xfId="0" applyNumberFormat="1" applyBorder="1"/>
    <xf numFmtId="2" fontId="0" fillId="0" borderId="16" xfId="0" applyNumberFormat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 vertical="center" wrapText="1"/>
    </xf>
    <xf numFmtId="0" fontId="0" fillId="0" borderId="14" xfId="0" applyBorder="1"/>
    <xf numFmtId="167" fontId="2" fillId="3" borderId="11" xfId="0" applyNumberFormat="1" applyFont="1" applyFill="1" applyBorder="1"/>
    <xf numFmtId="0" fontId="0" fillId="6" borderId="0" xfId="0" applyFill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7" fontId="0" fillId="3" borderId="11" xfId="0" applyNumberFormat="1" applyFill="1" applyBorder="1"/>
    <xf numFmtId="167" fontId="0" fillId="0" borderId="0" xfId="0" applyNumberFormat="1" applyBorder="1"/>
    <xf numFmtId="166" fontId="2" fillId="0" borderId="1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NPV Profile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'Q2'!$D$59</c:f>
              <c:strCache>
                <c:ptCount val="1"/>
                <c:pt idx="0">
                  <c:v>NPV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'Q2'!$C$60:$C$67</c:f>
              <c:numCache>
                <c:formatCode>0%</c:formatCode>
                <c:ptCount val="8"/>
                <c:pt idx="0">
                  <c:v>0.05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0.15</c:v>
                </c:pt>
                <c:pt idx="6">
                  <c:v>0.25</c:v>
                </c:pt>
                <c:pt idx="7">
                  <c:v>0.5</c:v>
                </c:pt>
              </c:numCache>
            </c:numRef>
          </c:xVal>
          <c:yVal>
            <c:numRef>
              <c:f>'Q2'!$D$60:$D$67</c:f>
              <c:numCache>
                <c:formatCode>_-[$$-409]* #,##0.00_ ;_-[$$-409]* \-#,##0.00\ ;_-[$$-409]* "-"??_ ;_-@_ </c:formatCode>
                <c:ptCount val="8"/>
                <c:pt idx="0">
                  <c:v>31596.961958319869</c:v>
                </c:pt>
                <c:pt idx="1">
                  <c:v>29865.712850390199</c:v>
                </c:pt>
                <c:pt idx="2">
                  <c:v>26777.87699924831</c:v>
                </c:pt>
                <c:pt idx="3">
                  <c:v>24119.083725917731</c:v>
                </c:pt>
                <c:pt idx="4">
                  <c:v>22927.972108101687</c:v>
                </c:pt>
                <c:pt idx="5">
                  <c:v>18917.266578301875</c:v>
                </c:pt>
                <c:pt idx="6">
                  <c:v>12460.140316704323</c:v>
                </c:pt>
                <c:pt idx="7">
                  <c:v>5784.9977474832058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F1-431C-9C79-E2990A360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69816"/>
        <c:axId val="615471096"/>
      </c:scatterChart>
      <c:valAx>
        <c:axId val="61546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71096"/>
        <c:crosses val="autoZero"/>
        <c:crossBetween val="midCat"/>
      </c:valAx>
      <c:valAx>
        <c:axId val="61547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46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NPV Profile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'Q3'!$D$157</c:f>
              <c:strCache>
                <c:ptCount val="1"/>
                <c:pt idx="0">
                  <c:v> NPV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'Q3'!$C$158:$C$165</c:f>
              <c:numCache>
                <c:formatCode>0%</c:formatCode>
                <c:ptCount val="8"/>
                <c:pt idx="0">
                  <c:v>0.05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  <c:pt idx="4">
                  <c:v>0.11</c:v>
                </c:pt>
                <c:pt idx="5">
                  <c:v>0.15</c:v>
                </c:pt>
                <c:pt idx="6">
                  <c:v>0.25</c:v>
                </c:pt>
                <c:pt idx="7">
                  <c:v>0.5</c:v>
                </c:pt>
              </c:numCache>
            </c:numRef>
          </c:xVal>
          <c:yVal>
            <c:numRef>
              <c:f>'Q3'!$D$158:$D$165</c:f>
              <c:numCache>
                <c:formatCode>_-[$$-409]* #,##0.00_ ;_-[$$-409]* \-#,##0.00\ ;_-[$$-409]* "-"??_ ;_-@_ </c:formatCode>
                <c:ptCount val="8"/>
                <c:pt idx="0">
                  <c:v>114127.98143503831</c:v>
                </c:pt>
                <c:pt idx="1">
                  <c:v>101888.61588732885</c:v>
                </c:pt>
                <c:pt idx="2">
                  <c:v>82156.520689960162</c:v>
                </c:pt>
                <c:pt idx="3">
                  <c:v>67248.511924258913</c:v>
                </c:pt>
                <c:pt idx="4">
                  <c:v>61172.965728372372</c:v>
                </c:pt>
                <c:pt idx="5">
                  <c:v>43330.831267460009</c:v>
                </c:pt>
                <c:pt idx="6">
                  <c:v>22325.587907255307</c:v>
                </c:pt>
                <c:pt idx="7">
                  <c:v>8636.7258891050624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EC-42E1-B2ED-2B2475F5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532408"/>
        <c:axId val="492535928"/>
      </c:scatterChart>
      <c:valAx>
        <c:axId val="49253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535928"/>
        <c:crosses val="autoZero"/>
        <c:crossBetween val="midCat"/>
      </c:valAx>
      <c:valAx>
        <c:axId val="49253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532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182113</xdr:colOff>
      <xdr:row>51</xdr:row>
      <xdr:rowOff>6230</xdr:rowOff>
    </xdr:from>
    <xdr:to>
      <xdr:col>14</xdr:col>
      <xdr:colOff>287547</xdr:colOff>
      <xdr:row>73</xdr:row>
      <xdr:rowOff>143773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3A6188-A35C-4F43-9954-E334B7E4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593361</xdr:colOff>
      <xdr:row>151</xdr:row>
      <xdr:rowOff>28523</xdr:rowOff>
    </xdr:from>
    <xdr:to>
      <xdr:col>11</xdr:col>
      <xdr:colOff>458033</xdr:colOff>
      <xdr:row>173</xdr:row>
      <xdr:rowOff>83279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E04EB7-5D15-4547-AE38-C3AADCE24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D778-C3E1-4F29-B768-CC5C3BDA6C17}">
  <dimension ref="A2:X63"/>
  <sheetViews>
    <sheetView showGridLines="0" tabSelected="1" topLeftCell="A35" zoomScale="65" zoomScaleNormal="70" workbookViewId="0">
      <selection activeCell="G49" sqref="G49"/>
    </sheetView>
  </sheetViews>
  <sheetFormatPr defaultRowHeight="14.5" x14ac:dyDescent="0.35"/>
  <cols>
    <col min="1" max="1" width="12" style="6" bestFit="1" customWidth="1"/>
    <col min="2" max="2" width="13.26953125" style="6" bestFit="1" customWidth="1"/>
    <col min="3" max="3" width="17.90625" style="6" bestFit="1" customWidth="1"/>
    <col min="4" max="4" width="14.453125" style="6" bestFit="1" customWidth="1"/>
    <col min="5" max="5" width="15.6328125" style="6" bestFit="1" customWidth="1"/>
    <col min="6" max="6" width="15.6328125" style="6" customWidth="1"/>
    <col min="7" max="7" width="13.36328125" style="6" bestFit="1" customWidth="1"/>
    <col min="8" max="8" width="12.90625" style="6" bestFit="1" customWidth="1"/>
    <col min="9" max="9" width="13.6328125" style="6" customWidth="1"/>
    <col min="10" max="10" width="12.90625" style="6" bestFit="1" customWidth="1"/>
    <col min="11" max="11" width="11.54296875" style="6" bestFit="1" customWidth="1"/>
    <col min="12" max="13" width="11.54296875" style="6" customWidth="1"/>
    <col min="14" max="15" width="8.7265625" style="6"/>
    <col min="16" max="16" width="11.26953125" style="6" bestFit="1" customWidth="1"/>
    <col min="17" max="17" width="19.08984375" style="6" customWidth="1"/>
    <col min="18" max="18" width="11.81640625" style="6" bestFit="1" customWidth="1"/>
    <col min="19" max="19" width="15.6328125" style="6" bestFit="1" customWidth="1"/>
    <col min="20" max="20" width="12.7265625" style="6" bestFit="1" customWidth="1"/>
    <col min="21" max="21" width="8.7265625" style="6"/>
    <col min="22" max="22" width="11.6328125" style="6" bestFit="1" customWidth="1"/>
    <col min="23" max="23" width="13.54296875" style="6" bestFit="1" customWidth="1"/>
    <col min="24" max="24" width="12.90625" style="6" bestFit="1" customWidth="1"/>
    <col min="25" max="16384" width="8.7265625" style="6"/>
  </cols>
  <sheetData>
    <row r="2" spans="1:24" x14ac:dyDescent="0.35">
      <c r="B2" s="7" t="s">
        <v>8</v>
      </c>
      <c r="C2" s="8">
        <v>1.4999999999999999E-2</v>
      </c>
    </row>
    <row r="4" spans="1:24" x14ac:dyDescent="0.35">
      <c r="B4" s="35" t="s">
        <v>0</v>
      </c>
      <c r="C4" s="35"/>
      <c r="P4" s="128" t="s">
        <v>2</v>
      </c>
      <c r="Q4" s="128"/>
    </row>
    <row r="5" spans="1:24" x14ac:dyDescent="0.35">
      <c r="Q5" s="9"/>
      <c r="R5" s="9"/>
    </row>
    <row r="6" spans="1:24" x14ac:dyDescent="0.35">
      <c r="B6" s="6" t="s">
        <v>1</v>
      </c>
      <c r="C6" s="9">
        <v>0.05</v>
      </c>
      <c r="D6" s="9">
        <v>0.1</v>
      </c>
      <c r="P6" s="6" t="s">
        <v>1</v>
      </c>
      <c r="Q6" s="9">
        <v>0.05</v>
      </c>
      <c r="R6" s="9">
        <v>0.08</v>
      </c>
    </row>
    <row r="8" spans="1:24" x14ac:dyDescent="0.35">
      <c r="B8" s="129" t="s">
        <v>91</v>
      </c>
      <c r="C8" s="130"/>
      <c r="D8" s="130"/>
      <c r="E8" s="130"/>
      <c r="F8" s="130"/>
      <c r="G8" s="130"/>
      <c r="H8" s="130"/>
      <c r="I8" s="130"/>
      <c r="J8" s="131"/>
      <c r="P8" s="129" t="s">
        <v>4</v>
      </c>
      <c r="Q8" s="130"/>
      <c r="R8" s="130"/>
      <c r="S8" s="130"/>
      <c r="T8" s="130"/>
      <c r="U8" s="130"/>
      <c r="V8" s="130"/>
      <c r="W8" s="130"/>
      <c r="X8" s="131"/>
    </row>
    <row r="9" spans="1:24" ht="58" x14ac:dyDescent="0.35">
      <c r="A9" s="24"/>
      <c r="B9" s="11" t="s">
        <v>3</v>
      </c>
      <c r="C9" s="27" t="s">
        <v>5</v>
      </c>
      <c r="D9" s="11" t="s">
        <v>6</v>
      </c>
      <c r="E9" s="11" t="s">
        <v>7</v>
      </c>
      <c r="F9" s="12" t="s">
        <v>12</v>
      </c>
      <c r="G9" s="12" t="s">
        <v>13</v>
      </c>
      <c r="H9" s="13" t="s">
        <v>18</v>
      </c>
      <c r="I9" s="13" t="s">
        <v>19</v>
      </c>
      <c r="J9" s="13" t="s">
        <v>20</v>
      </c>
      <c r="L9" s="14"/>
      <c r="M9" s="14"/>
      <c r="P9" s="11" t="s">
        <v>3</v>
      </c>
      <c r="Q9" s="11" t="s">
        <v>5</v>
      </c>
      <c r="R9" s="11" t="s">
        <v>6</v>
      </c>
      <c r="S9" s="11" t="s">
        <v>7</v>
      </c>
      <c r="T9" s="12" t="s">
        <v>12</v>
      </c>
      <c r="U9" s="12" t="s">
        <v>13</v>
      </c>
      <c r="V9" s="13" t="s">
        <v>18</v>
      </c>
      <c r="W9" s="13" t="s">
        <v>19</v>
      </c>
      <c r="X9" s="26" t="s">
        <v>9</v>
      </c>
    </row>
    <row r="10" spans="1:24" x14ac:dyDescent="0.35">
      <c r="A10" s="24">
        <v>1</v>
      </c>
      <c r="B10" s="10">
        <v>2022</v>
      </c>
      <c r="C10" s="70">
        <v>45</v>
      </c>
      <c r="D10" s="16">
        <v>30</v>
      </c>
      <c r="E10" s="17">
        <v>100</v>
      </c>
      <c r="F10" s="17">
        <v>36</v>
      </c>
      <c r="G10" s="18">
        <v>48</v>
      </c>
      <c r="H10" s="19">
        <f>(C10*E10)+(C10*F10)</f>
        <v>6120</v>
      </c>
      <c r="I10" s="17">
        <f t="shared" ref="I10:I19" si="0">(D10*E10)+(D10*G10)</f>
        <v>4440</v>
      </c>
      <c r="J10" s="17">
        <f>H10+I10+F24</f>
        <v>10954</v>
      </c>
      <c r="K10" s="20"/>
      <c r="L10" s="20"/>
      <c r="M10" s="20"/>
      <c r="O10" s="6">
        <v>1</v>
      </c>
      <c r="P10" s="10">
        <v>2022</v>
      </c>
      <c r="Q10" s="16">
        <v>45</v>
      </c>
      <c r="R10" s="16">
        <v>30</v>
      </c>
      <c r="S10" s="17">
        <v>100</v>
      </c>
      <c r="T10" s="17">
        <v>36</v>
      </c>
      <c r="U10" s="18">
        <v>48</v>
      </c>
      <c r="V10" s="17">
        <f>(Q10*S10)+(Q10*T10)</f>
        <v>6120</v>
      </c>
      <c r="W10" s="17">
        <f t="shared" ref="W10:W19" si="1">(R10*S10)+(R10*U10)</f>
        <v>4440</v>
      </c>
      <c r="X10" s="17">
        <f>V10+W10</f>
        <v>10560</v>
      </c>
    </row>
    <row r="11" spans="1:24" x14ac:dyDescent="0.35">
      <c r="A11" s="24">
        <v>2</v>
      </c>
      <c r="B11" s="10">
        <f>B10+1</f>
        <v>2023</v>
      </c>
      <c r="C11" s="70">
        <f>C10*(1+$C$6)</f>
        <v>47.25</v>
      </c>
      <c r="D11" s="16">
        <f>D10*(1+$D$6)</f>
        <v>33</v>
      </c>
      <c r="E11" s="17">
        <f t="shared" ref="E11:E19" si="2">E10*(1+$C$2)</f>
        <v>101.49999999999999</v>
      </c>
      <c r="F11" s="17">
        <f t="shared" ref="F11:F19" si="3">F10*(1+$C$2)</f>
        <v>36.54</v>
      </c>
      <c r="G11" s="17">
        <f>G10*(1+$C$2)</f>
        <v>48.72</v>
      </c>
      <c r="H11" s="19">
        <f t="shared" ref="H11:H19" si="4">(C11*E11)+(C11*F11)</f>
        <v>6522.3899999999994</v>
      </c>
      <c r="I11" s="17">
        <f t="shared" si="0"/>
        <v>4957.2599999999993</v>
      </c>
      <c r="J11" s="17">
        <f t="shared" ref="J11:J19" si="5">H11+I11+F25</f>
        <v>11911.552799999998</v>
      </c>
      <c r="L11" s="20"/>
      <c r="M11" s="20"/>
      <c r="O11" s="6">
        <v>2</v>
      </c>
      <c r="P11" s="10">
        <f>P10+1</f>
        <v>2023</v>
      </c>
      <c r="Q11" s="16">
        <f t="shared" ref="Q11:Q19" si="6">Q10*(1+$Q$6)</f>
        <v>47.25</v>
      </c>
      <c r="R11" s="16">
        <f t="shared" ref="R11:R19" si="7">R10*(1+$R$6)</f>
        <v>32.400000000000006</v>
      </c>
      <c r="S11" s="17">
        <f t="shared" ref="S11:S19" si="8">S10*(1+$C$2)</f>
        <v>101.49999999999999</v>
      </c>
      <c r="T11" s="17">
        <f t="shared" ref="T11:T19" si="9">T10*(1+$C$2)</f>
        <v>36.54</v>
      </c>
      <c r="U11" s="17">
        <f t="shared" ref="U11:U19" si="10">U10*(1+$C$2)</f>
        <v>48.72</v>
      </c>
      <c r="V11" s="17">
        <f>(Q11*S11)+(Q11*T11)</f>
        <v>6522.3899999999994</v>
      </c>
      <c r="W11" s="17">
        <f t="shared" si="1"/>
        <v>4867.1280000000006</v>
      </c>
      <c r="X11" s="17">
        <f t="shared" ref="X11:X19" si="11">V11+W11</f>
        <v>11389.518</v>
      </c>
    </row>
    <row r="12" spans="1:24" x14ac:dyDescent="0.35">
      <c r="A12" s="24">
        <v>3</v>
      </c>
      <c r="B12" s="10">
        <f t="shared" ref="B12:B19" si="12">B11+1</f>
        <v>2024</v>
      </c>
      <c r="C12" s="70">
        <f t="shared" ref="C12:C19" si="13">C11*(1+$C$6)</f>
        <v>49.612500000000004</v>
      </c>
      <c r="D12" s="16">
        <f t="shared" ref="D12:D19" si="14">D11*(1+$D$6)</f>
        <v>36.300000000000004</v>
      </c>
      <c r="E12" s="17">
        <f t="shared" si="2"/>
        <v>103.02249999999998</v>
      </c>
      <c r="F12" s="17">
        <f t="shared" si="3"/>
        <v>37.088099999999997</v>
      </c>
      <c r="G12" s="17">
        <f t="shared" ref="G12:G19" si="15">G11*(1+$C$2)</f>
        <v>49.450799999999994</v>
      </c>
      <c r="H12" s="19">
        <f t="shared" si="4"/>
        <v>6951.2371424999992</v>
      </c>
      <c r="I12" s="17">
        <f t="shared" si="0"/>
        <v>5534.7807899999998</v>
      </c>
      <c r="J12" s="17">
        <f t="shared" si="5"/>
        <v>12959.46978186</v>
      </c>
      <c r="L12" s="20"/>
      <c r="M12" s="20"/>
      <c r="O12" s="6">
        <v>3</v>
      </c>
      <c r="P12" s="10">
        <f t="shared" ref="P12:P19" si="16">P11+1</f>
        <v>2024</v>
      </c>
      <c r="Q12" s="16">
        <f t="shared" si="6"/>
        <v>49.612500000000004</v>
      </c>
      <c r="R12" s="16">
        <f t="shared" si="7"/>
        <v>34.992000000000012</v>
      </c>
      <c r="S12" s="17">
        <f t="shared" si="8"/>
        <v>103.02249999999998</v>
      </c>
      <c r="T12" s="17">
        <f t="shared" si="9"/>
        <v>37.088099999999997</v>
      </c>
      <c r="U12" s="17">
        <f t="shared" si="10"/>
        <v>49.450799999999994</v>
      </c>
      <c r="V12" s="17">
        <f t="shared" ref="V12:V19" si="17">(Q12*S12)+(Q12*T12)</f>
        <v>6951.2371424999992</v>
      </c>
      <c r="W12" s="17">
        <f t="shared" si="1"/>
        <v>5335.3457136000006</v>
      </c>
      <c r="X12" s="17">
        <f t="shared" si="11"/>
        <v>12286.5828561</v>
      </c>
    </row>
    <row r="13" spans="1:24" x14ac:dyDescent="0.35">
      <c r="A13" s="24">
        <v>4</v>
      </c>
      <c r="B13" s="10">
        <f t="shared" si="12"/>
        <v>2025</v>
      </c>
      <c r="C13" s="70">
        <f t="shared" si="13"/>
        <v>52.093125000000008</v>
      </c>
      <c r="D13" s="16">
        <f t="shared" si="14"/>
        <v>39.930000000000007</v>
      </c>
      <c r="E13" s="17">
        <f t="shared" si="2"/>
        <v>104.56783749999997</v>
      </c>
      <c r="F13" s="17">
        <f t="shared" si="3"/>
        <v>37.644421499999993</v>
      </c>
      <c r="G13" s="17">
        <f t="shared" si="15"/>
        <v>50.192561999999988</v>
      </c>
      <c r="H13" s="19">
        <f t="shared" si="4"/>
        <v>7408.2809846193741</v>
      </c>
      <c r="I13" s="17">
        <f t="shared" si="0"/>
        <v>6179.5827520349994</v>
      </c>
      <c r="J13" s="17">
        <f t="shared" si="5"/>
        <v>14106.861653922806</v>
      </c>
      <c r="L13" s="20"/>
      <c r="M13" s="20"/>
      <c r="O13" s="6">
        <v>4</v>
      </c>
      <c r="P13" s="10">
        <f t="shared" si="16"/>
        <v>2025</v>
      </c>
      <c r="Q13" s="16">
        <f t="shared" si="6"/>
        <v>52.093125000000008</v>
      </c>
      <c r="R13" s="16">
        <f t="shared" si="7"/>
        <v>37.791360000000012</v>
      </c>
      <c r="S13" s="17">
        <f t="shared" si="8"/>
        <v>104.56783749999997</v>
      </c>
      <c r="T13" s="17">
        <f t="shared" si="9"/>
        <v>37.644421499999993</v>
      </c>
      <c r="U13" s="17">
        <f t="shared" si="10"/>
        <v>50.192561999999988</v>
      </c>
      <c r="V13" s="17">
        <f t="shared" si="17"/>
        <v>7408.2809846193741</v>
      </c>
      <c r="W13" s="17">
        <f t="shared" si="1"/>
        <v>5848.6059712483202</v>
      </c>
      <c r="X13" s="17">
        <f t="shared" si="11"/>
        <v>13256.886955867694</v>
      </c>
    </row>
    <row r="14" spans="1:24" x14ac:dyDescent="0.35">
      <c r="A14" s="24">
        <v>5</v>
      </c>
      <c r="B14" s="10">
        <f t="shared" si="12"/>
        <v>2026</v>
      </c>
      <c r="C14" s="70">
        <f t="shared" si="13"/>
        <v>54.697781250000013</v>
      </c>
      <c r="D14" s="16">
        <f t="shared" si="14"/>
        <v>43.923000000000009</v>
      </c>
      <c r="E14" s="17">
        <f t="shared" si="2"/>
        <v>106.13635506249996</v>
      </c>
      <c r="F14" s="17">
        <f t="shared" si="3"/>
        <v>38.209087822499988</v>
      </c>
      <c r="G14" s="17">
        <f t="shared" si="15"/>
        <v>50.94545042999998</v>
      </c>
      <c r="H14" s="19">
        <f t="shared" si="4"/>
        <v>7895.3754593580979</v>
      </c>
      <c r="I14" s="17">
        <f t="shared" si="0"/>
        <v>6899.5041426470762</v>
      </c>
      <c r="J14" s="17">
        <f t="shared" si="5"/>
        <v>15363.80511891483</v>
      </c>
      <c r="L14" s="20"/>
      <c r="M14" s="20"/>
      <c r="O14" s="6">
        <v>5</v>
      </c>
      <c r="P14" s="10">
        <f t="shared" si="16"/>
        <v>2026</v>
      </c>
      <c r="Q14" s="16">
        <f t="shared" si="6"/>
        <v>54.697781250000013</v>
      </c>
      <c r="R14" s="16">
        <f t="shared" si="7"/>
        <v>40.814668800000014</v>
      </c>
      <c r="S14" s="17">
        <f t="shared" si="8"/>
        <v>106.13635506249996</v>
      </c>
      <c r="T14" s="17">
        <f t="shared" si="9"/>
        <v>38.209087822499988</v>
      </c>
      <c r="U14" s="17">
        <f t="shared" si="10"/>
        <v>50.94545042999998</v>
      </c>
      <c r="V14" s="17">
        <f t="shared" si="17"/>
        <v>7895.3754593580979</v>
      </c>
      <c r="W14" s="17">
        <f t="shared" si="1"/>
        <v>6411.2418656824084</v>
      </c>
      <c r="X14" s="17">
        <f t="shared" si="11"/>
        <v>14306.617325040506</v>
      </c>
    </row>
    <row r="15" spans="1:24" x14ac:dyDescent="0.35">
      <c r="A15" s="24">
        <v>6</v>
      </c>
      <c r="B15" s="10">
        <f t="shared" si="12"/>
        <v>2027</v>
      </c>
      <c r="C15" s="70">
        <f t="shared" si="13"/>
        <v>57.432670312500015</v>
      </c>
      <c r="D15" s="16">
        <f t="shared" si="14"/>
        <v>48.315300000000015</v>
      </c>
      <c r="E15" s="17">
        <f t="shared" si="2"/>
        <v>107.72840038843745</v>
      </c>
      <c r="F15" s="17">
        <f t="shared" si="3"/>
        <v>38.782224139837481</v>
      </c>
      <c r="G15" s="17">
        <f t="shared" si="15"/>
        <v>51.709632186449973</v>
      </c>
      <c r="H15" s="19">
        <f t="shared" si="4"/>
        <v>8414.4963958108929</v>
      </c>
      <c r="I15" s="17">
        <f t="shared" si="0"/>
        <v>7703.2963752654596</v>
      </c>
      <c r="J15" s="17">
        <f t="shared" si="5"/>
        <v>16741.448922712716</v>
      </c>
      <c r="L15" s="20"/>
      <c r="M15" s="20"/>
      <c r="O15" s="6">
        <v>6</v>
      </c>
      <c r="P15" s="10">
        <f t="shared" si="16"/>
        <v>2027</v>
      </c>
      <c r="Q15" s="16">
        <f t="shared" si="6"/>
        <v>57.432670312500015</v>
      </c>
      <c r="R15" s="16">
        <f t="shared" si="7"/>
        <v>44.079842304000017</v>
      </c>
      <c r="S15" s="17">
        <f t="shared" si="8"/>
        <v>107.72840038843745</v>
      </c>
      <c r="T15" s="17">
        <f t="shared" si="9"/>
        <v>38.782224139837481</v>
      </c>
      <c r="U15" s="17">
        <f t="shared" si="10"/>
        <v>51.709632186449973</v>
      </c>
      <c r="V15" s="17">
        <f t="shared" si="17"/>
        <v>8414.4963958108929</v>
      </c>
      <c r="W15" s="17">
        <f t="shared" si="1"/>
        <v>7028.0033331610557</v>
      </c>
      <c r="X15" s="17">
        <f t="shared" si="11"/>
        <v>15442.499728971949</v>
      </c>
    </row>
    <row r="16" spans="1:24" x14ac:dyDescent="0.35">
      <c r="A16" s="24">
        <v>7</v>
      </c>
      <c r="B16" s="10">
        <f t="shared" si="12"/>
        <v>2028</v>
      </c>
      <c r="C16" s="70">
        <f t="shared" si="13"/>
        <v>60.304303828125022</v>
      </c>
      <c r="D16" s="16">
        <f t="shared" si="14"/>
        <v>53.146830000000023</v>
      </c>
      <c r="E16" s="17">
        <f t="shared" si="2"/>
        <v>109.344326394264</v>
      </c>
      <c r="F16" s="17">
        <f t="shared" si="3"/>
        <v>39.36395750193504</v>
      </c>
      <c r="G16" s="17">
        <f t="shared" si="15"/>
        <v>52.485276669246716</v>
      </c>
      <c r="H16" s="19">
        <f t="shared" si="4"/>
        <v>8967.7495338354584</v>
      </c>
      <c r="I16" s="17">
        <f t="shared" si="0"/>
        <v>8600.730402983887</v>
      </c>
      <c r="J16" s="17">
        <f t="shared" si="5"/>
        <v>18252.131810243129</v>
      </c>
      <c r="L16" s="20"/>
      <c r="M16" s="20"/>
      <c r="O16" s="6">
        <v>7</v>
      </c>
      <c r="P16" s="10">
        <f t="shared" si="16"/>
        <v>2028</v>
      </c>
      <c r="Q16" s="16">
        <f t="shared" si="6"/>
        <v>60.304303828125022</v>
      </c>
      <c r="R16" s="16">
        <f t="shared" si="7"/>
        <v>47.60622968832002</v>
      </c>
      <c r="S16" s="17">
        <f t="shared" si="8"/>
        <v>109.344326394264</v>
      </c>
      <c r="T16" s="17">
        <f t="shared" si="9"/>
        <v>39.36395750193504</v>
      </c>
      <c r="U16" s="17">
        <f t="shared" si="10"/>
        <v>52.485276669246716</v>
      </c>
      <c r="V16" s="17">
        <f t="shared" si="17"/>
        <v>8967.7495338354584</v>
      </c>
      <c r="W16" s="17">
        <f t="shared" si="1"/>
        <v>7704.0972538111491</v>
      </c>
      <c r="X16" s="17">
        <f t="shared" si="11"/>
        <v>16671.846787646609</v>
      </c>
    </row>
    <row r="17" spans="1:24" x14ac:dyDescent="0.35">
      <c r="A17" s="24">
        <v>8</v>
      </c>
      <c r="B17" s="10">
        <f t="shared" si="12"/>
        <v>2029</v>
      </c>
      <c r="C17" s="70">
        <f t="shared" si="13"/>
        <v>63.319519019531278</v>
      </c>
      <c r="D17" s="16">
        <f t="shared" si="14"/>
        <v>58.461513000000032</v>
      </c>
      <c r="E17" s="17">
        <f t="shared" si="2"/>
        <v>110.98449129017796</v>
      </c>
      <c r="F17" s="17">
        <f t="shared" si="3"/>
        <v>39.954416864464065</v>
      </c>
      <c r="G17" s="17">
        <f t="shared" si="15"/>
        <v>53.272555819285408</v>
      </c>
      <c r="H17" s="19">
        <f t="shared" si="4"/>
        <v>9557.3790656851415</v>
      </c>
      <c r="I17" s="17">
        <f t="shared" si="0"/>
        <v>9602.71549493151</v>
      </c>
      <c r="J17" s="17">
        <f t="shared" si="5"/>
        <v>19909.513744263801</v>
      </c>
      <c r="L17" s="20"/>
      <c r="M17" s="20"/>
      <c r="O17" s="6">
        <v>8</v>
      </c>
      <c r="P17" s="10">
        <f t="shared" si="16"/>
        <v>2029</v>
      </c>
      <c r="Q17" s="16">
        <f t="shared" si="6"/>
        <v>63.319519019531278</v>
      </c>
      <c r="R17" s="16">
        <f t="shared" si="7"/>
        <v>51.414728063385624</v>
      </c>
      <c r="S17" s="17">
        <f t="shared" si="8"/>
        <v>110.98449129017796</v>
      </c>
      <c r="T17" s="17">
        <f t="shared" si="9"/>
        <v>39.954416864464065</v>
      </c>
      <c r="U17" s="17">
        <f t="shared" si="10"/>
        <v>53.272555819285408</v>
      </c>
      <c r="V17" s="17">
        <f t="shared" si="17"/>
        <v>9557.3790656851415</v>
      </c>
      <c r="W17" s="17">
        <f t="shared" si="1"/>
        <v>8445.2314096277805</v>
      </c>
      <c r="X17" s="17">
        <f t="shared" si="11"/>
        <v>18002.610475312922</v>
      </c>
    </row>
    <row r="18" spans="1:24" x14ac:dyDescent="0.35">
      <c r="A18" s="24">
        <v>9</v>
      </c>
      <c r="B18" s="10">
        <f t="shared" si="12"/>
        <v>2030</v>
      </c>
      <c r="C18" s="70">
        <f t="shared" si="13"/>
        <v>66.485494970507844</v>
      </c>
      <c r="D18" s="16">
        <f t="shared" si="14"/>
        <v>64.307664300000042</v>
      </c>
      <c r="E18" s="17">
        <f t="shared" si="2"/>
        <v>112.64925865953062</v>
      </c>
      <c r="F18" s="17">
        <f t="shared" si="3"/>
        <v>40.553733117431022</v>
      </c>
      <c r="G18" s="17">
        <f t="shared" si="15"/>
        <v>54.071644156574685</v>
      </c>
      <c r="H18" s="19">
        <f t="shared" si="4"/>
        <v>10185.776739253937</v>
      </c>
      <c r="I18" s="17">
        <f t="shared" si="0"/>
        <v>10721.43185009103</v>
      </c>
      <c r="J18" s="17">
        <f t="shared" si="5"/>
        <v>21728.721898458974</v>
      </c>
      <c r="L18" s="20"/>
      <c r="M18" s="20"/>
      <c r="O18" s="6">
        <v>9</v>
      </c>
      <c r="P18" s="10">
        <f t="shared" si="16"/>
        <v>2030</v>
      </c>
      <c r="Q18" s="16">
        <f t="shared" si="6"/>
        <v>66.485494970507844</v>
      </c>
      <c r="R18" s="16">
        <f t="shared" si="7"/>
        <v>55.52790630845648</v>
      </c>
      <c r="S18" s="17">
        <f t="shared" si="8"/>
        <v>112.64925865953062</v>
      </c>
      <c r="T18" s="17">
        <f t="shared" si="9"/>
        <v>40.553733117431022</v>
      </c>
      <c r="U18" s="17">
        <f t="shared" si="10"/>
        <v>54.071644156574685</v>
      </c>
      <c r="V18" s="17">
        <f t="shared" si="17"/>
        <v>10185.776739253937</v>
      </c>
      <c r="W18" s="17">
        <f t="shared" si="1"/>
        <v>9257.662671233973</v>
      </c>
      <c r="X18" s="17">
        <f t="shared" si="11"/>
        <v>19443.43941048791</v>
      </c>
    </row>
    <row r="19" spans="1:24" x14ac:dyDescent="0.35">
      <c r="A19" s="24">
        <v>10</v>
      </c>
      <c r="B19" s="10">
        <f t="shared" si="12"/>
        <v>2031</v>
      </c>
      <c r="C19" s="70">
        <f t="shared" si="13"/>
        <v>69.809769719033241</v>
      </c>
      <c r="D19" s="16">
        <f t="shared" si="14"/>
        <v>70.738430730000047</v>
      </c>
      <c r="E19" s="17">
        <f t="shared" si="2"/>
        <v>114.33899753942356</v>
      </c>
      <c r="F19" s="17">
        <f t="shared" si="3"/>
        <v>41.162039114192481</v>
      </c>
      <c r="G19" s="17">
        <f t="shared" si="15"/>
        <v>54.882718818923301</v>
      </c>
      <c r="H19" s="19">
        <f t="shared" si="4"/>
        <v>10855.491559859884</v>
      </c>
      <c r="I19" s="17">
        <f t="shared" si="0"/>
        <v>11970.478660626635</v>
      </c>
      <c r="J19" s="17">
        <f t="shared" si="5"/>
        <v>23726.513109937288</v>
      </c>
      <c r="L19" s="20"/>
      <c r="M19" s="20"/>
      <c r="O19" s="6">
        <v>10</v>
      </c>
      <c r="P19" s="10">
        <f t="shared" si="16"/>
        <v>2031</v>
      </c>
      <c r="Q19" s="16">
        <f t="shared" si="6"/>
        <v>69.809769719033241</v>
      </c>
      <c r="R19" s="16">
        <f t="shared" si="7"/>
        <v>59.970138813133005</v>
      </c>
      <c r="S19" s="17">
        <f t="shared" si="8"/>
        <v>114.33899753942356</v>
      </c>
      <c r="T19" s="17">
        <f t="shared" si="9"/>
        <v>41.162039114192481</v>
      </c>
      <c r="U19" s="17">
        <f t="shared" si="10"/>
        <v>54.882718818923301</v>
      </c>
      <c r="V19" s="17">
        <f t="shared" si="17"/>
        <v>10855.491559859884</v>
      </c>
      <c r="W19" s="17">
        <f t="shared" si="1"/>
        <v>10148.249820206682</v>
      </c>
      <c r="X19" s="17">
        <f t="shared" si="11"/>
        <v>21003.741380066567</v>
      </c>
    </row>
    <row r="22" spans="1:24" x14ac:dyDescent="0.35">
      <c r="B22" s="132" t="s">
        <v>15</v>
      </c>
      <c r="C22" s="132"/>
      <c r="D22" s="132"/>
      <c r="E22" s="132"/>
      <c r="F22" s="132"/>
      <c r="G22" s="99"/>
    </row>
    <row r="23" spans="1:24" ht="29" x14ac:dyDescent="0.35">
      <c r="B23" s="22" t="s">
        <v>3</v>
      </c>
      <c r="C23" s="15" t="s">
        <v>10</v>
      </c>
      <c r="D23" s="22" t="s">
        <v>11</v>
      </c>
      <c r="E23" s="22" t="s">
        <v>7</v>
      </c>
      <c r="F23" s="13" t="s">
        <v>17</v>
      </c>
    </row>
    <row r="24" spans="1:24" x14ac:dyDescent="0.35">
      <c r="A24" s="24">
        <v>1</v>
      </c>
      <c r="B24" s="10">
        <v>2022</v>
      </c>
      <c r="C24" s="16">
        <v>5</v>
      </c>
      <c r="D24" s="17">
        <f t="shared" ref="D24:D33" si="18">0.6*G10</f>
        <v>28.799999999999997</v>
      </c>
      <c r="E24" s="17">
        <v>50</v>
      </c>
      <c r="F24" s="17">
        <f t="shared" ref="F24:F33" si="19">(C24*D24)+(C24*E24)</f>
        <v>394</v>
      </c>
    </row>
    <row r="25" spans="1:24" x14ac:dyDescent="0.35">
      <c r="A25" s="24">
        <v>2</v>
      </c>
      <c r="B25" s="10">
        <f>B24+1</f>
        <v>2023</v>
      </c>
      <c r="C25" s="16">
        <f t="shared" ref="C25:C33" si="20">C24*(1.08)</f>
        <v>5.4</v>
      </c>
      <c r="D25" s="17">
        <f t="shared" si="18"/>
        <v>29.231999999999999</v>
      </c>
      <c r="E25" s="17">
        <f>E24*(1+$C$2)</f>
        <v>50.749999999999993</v>
      </c>
      <c r="F25" s="17">
        <f t="shared" si="19"/>
        <v>431.90279999999996</v>
      </c>
    </row>
    <row r="26" spans="1:24" x14ac:dyDescent="0.35">
      <c r="A26" s="24">
        <v>3</v>
      </c>
      <c r="B26" s="10">
        <f t="shared" ref="B26:B33" si="21">B25+1</f>
        <v>2024</v>
      </c>
      <c r="C26" s="16">
        <f t="shared" si="20"/>
        <v>5.8320000000000007</v>
      </c>
      <c r="D26" s="17">
        <f t="shared" si="18"/>
        <v>29.670479999999994</v>
      </c>
      <c r="E26" s="17">
        <f t="shared" ref="E26:E33" si="22">E25*(1+$C$2)</f>
        <v>51.51124999999999</v>
      </c>
      <c r="F26" s="17">
        <f t="shared" si="19"/>
        <v>473.45184935999998</v>
      </c>
      <c r="T26" s="20"/>
    </row>
    <row r="27" spans="1:24" x14ac:dyDescent="0.35">
      <c r="A27" s="24">
        <v>4</v>
      </c>
      <c r="B27" s="10">
        <f t="shared" si="21"/>
        <v>2025</v>
      </c>
      <c r="C27" s="16">
        <f t="shared" si="20"/>
        <v>6.298560000000001</v>
      </c>
      <c r="D27" s="17">
        <f t="shared" si="18"/>
        <v>30.115537199999991</v>
      </c>
      <c r="E27" s="17">
        <f t="shared" si="22"/>
        <v>52.283918749999984</v>
      </c>
      <c r="F27" s="17">
        <f t="shared" si="19"/>
        <v>518.99791726843193</v>
      </c>
    </row>
    <row r="28" spans="1:24" x14ac:dyDescent="0.35">
      <c r="A28" s="24">
        <v>5</v>
      </c>
      <c r="B28" s="10">
        <f t="shared" si="21"/>
        <v>2026</v>
      </c>
      <c r="C28" s="16">
        <f t="shared" si="20"/>
        <v>6.8024448000000017</v>
      </c>
      <c r="D28" s="17">
        <f t="shared" si="18"/>
        <v>30.567270257999986</v>
      </c>
      <c r="E28" s="17">
        <f t="shared" si="22"/>
        <v>53.068177531249979</v>
      </c>
      <c r="F28" s="17">
        <f t="shared" si="19"/>
        <v>568.92551690965513</v>
      </c>
    </row>
    <row r="29" spans="1:24" x14ac:dyDescent="0.35">
      <c r="A29" s="24">
        <v>6</v>
      </c>
      <c r="B29" s="10">
        <f t="shared" si="21"/>
        <v>2027</v>
      </c>
      <c r="C29" s="16">
        <f t="shared" si="20"/>
        <v>7.3466403840000023</v>
      </c>
      <c r="D29" s="17">
        <f t="shared" si="18"/>
        <v>31.025779311869982</v>
      </c>
      <c r="E29" s="17">
        <f t="shared" si="22"/>
        <v>53.864200194218725</v>
      </c>
      <c r="F29" s="17">
        <f t="shared" si="19"/>
        <v>623.6561516363638</v>
      </c>
    </row>
    <row r="30" spans="1:24" x14ac:dyDescent="0.35">
      <c r="A30" s="24">
        <v>7</v>
      </c>
      <c r="B30" s="10">
        <f t="shared" si="21"/>
        <v>2028</v>
      </c>
      <c r="C30" s="16">
        <f t="shared" si="20"/>
        <v>7.9343716147200034</v>
      </c>
      <c r="D30" s="17">
        <f t="shared" si="18"/>
        <v>31.491166001548027</v>
      </c>
      <c r="E30" s="17">
        <f t="shared" si="22"/>
        <v>54.672163197132001</v>
      </c>
      <c r="F30" s="17">
        <f t="shared" si="19"/>
        <v>683.65187342378204</v>
      </c>
    </row>
    <row r="31" spans="1:24" x14ac:dyDescent="0.35">
      <c r="A31" s="24">
        <v>8</v>
      </c>
      <c r="B31" s="10">
        <f t="shared" si="21"/>
        <v>2029</v>
      </c>
      <c r="C31" s="16">
        <f t="shared" si="20"/>
        <v>8.5691213438976046</v>
      </c>
      <c r="D31" s="17">
        <f t="shared" si="18"/>
        <v>31.963533491571244</v>
      </c>
      <c r="E31" s="17">
        <f t="shared" si="22"/>
        <v>55.492245645088978</v>
      </c>
      <c r="F31" s="17">
        <f t="shared" si="19"/>
        <v>749.41918364714991</v>
      </c>
    </row>
    <row r="32" spans="1:24" x14ac:dyDescent="0.35">
      <c r="A32" s="24">
        <v>9</v>
      </c>
      <c r="B32" s="10">
        <f t="shared" si="21"/>
        <v>2030</v>
      </c>
      <c r="C32" s="16">
        <f t="shared" si="20"/>
        <v>9.2546510514094145</v>
      </c>
      <c r="D32" s="17">
        <f t="shared" si="18"/>
        <v>32.442986493944808</v>
      </c>
      <c r="E32" s="17">
        <f t="shared" si="22"/>
        <v>56.324629329765308</v>
      </c>
      <c r="F32" s="17">
        <f t="shared" si="19"/>
        <v>821.51330911400578</v>
      </c>
    </row>
    <row r="33" spans="1:7" x14ac:dyDescent="0.35">
      <c r="A33" s="24">
        <v>10</v>
      </c>
      <c r="B33" s="10">
        <f t="shared" si="21"/>
        <v>2031</v>
      </c>
      <c r="C33" s="16">
        <f t="shared" si="20"/>
        <v>9.9950231355221675</v>
      </c>
      <c r="D33" s="17">
        <f t="shared" si="18"/>
        <v>32.929631291353978</v>
      </c>
      <c r="E33" s="17">
        <f t="shared" si="22"/>
        <v>57.16949876971178</v>
      </c>
      <c r="F33" s="17">
        <f t="shared" si="19"/>
        <v>900.54288945077315</v>
      </c>
    </row>
    <row r="34" spans="1:7" x14ac:dyDescent="0.35">
      <c r="D34" s="20"/>
      <c r="F34" s="23"/>
      <c r="G34" s="20"/>
    </row>
    <row r="35" spans="1:7" x14ac:dyDescent="0.35">
      <c r="C35" s="23"/>
      <c r="E35" s="23"/>
      <c r="F35" s="20"/>
    </row>
    <row r="36" spans="1:7" x14ac:dyDescent="0.35">
      <c r="E36" s="23"/>
    </row>
    <row r="37" spans="1:7" x14ac:dyDescent="0.35">
      <c r="E37" s="23"/>
    </row>
    <row r="38" spans="1:7" x14ac:dyDescent="0.35">
      <c r="B38" s="76" t="s">
        <v>85</v>
      </c>
      <c r="E38" s="23"/>
    </row>
    <row r="39" spans="1:7" x14ac:dyDescent="0.35">
      <c r="A39" s="37"/>
      <c r="B39" s="63" t="s">
        <v>86</v>
      </c>
    </row>
    <row r="61" spans="2:2" x14ac:dyDescent="0.35">
      <c r="B61"/>
    </row>
    <row r="62" spans="2:2" x14ac:dyDescent="0.35">
      <c r="B62"/>
    </row>
    <row r="63" spans="2:2" x14ac:dyDescent="0.35">
      <c r="B63"/>
    </row>
  </sheetData>
  <mergeCells count="4">
    <mergeCell ref="P4:Q4"/>
    <mergeCell ref="P8:X8"/>
    <mergeCell ref="B8:J8"/>
    <mergeCell ref="B22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AFE4-37F9-45C2-9CB3-32977F6D9E52}">
  <dimension ref="A2:F34"/>
  <sheetViews>
    <sheetView showGridLines="0" zoomScale="70" zoomScaleNormal="70" workbookViewId="0">
      <selection activeCell="B35" sqref="B35"/>
    </sheetView>
  </sheetViews>
  <sheetFormatPr defaultRowHeight="14.5" x14ac:dyDescent="0.35"/>
  <cols>
    <col min="2" max="2" width="17.26953125" customWidth="1"/>
    <col min="3" max="3" width="12.7265625" customWidth="1"/>
    <col min="4" max="4" width="9.1796875" customWidth="1"/>
    <col min="5" max="5" width="15.54296875" customWidth="1"/>
    <col min="7" max="7" width="17.08984375" customWidth="1"/>
  </cols>
  <sheetData>
    <row r="2" spans="1:6" x14ac:dyDescent="0.35">
      <c r="B2" s="7" t="s">
        <v>8</v>
      </c>
      <c r="C2" s="8">
        <v>1.4999999999999999E-2</v>
      </c>
    </row>
    <row r="4" spans="1:6" ht="43.5" x14ac:dyDescent="0.35">
      <c r="B4" s="34" t="s">
        <v>22</v>
      </c>
      <c r="C4" s="5">
        <v>0.65</v>
      </c>
    </row>
    <row r="5" spans="1:6" x14ac:dyDescent="0.35">
      <c r="F5" s="1"/>
    </row>
    <row r="7" spans="1:6" ht="58" x14ac:dyDescent="0.35">
      <c r="B7" s="22" t="s">
        <v>3</v>
      </c>
      <c r="C7" s="15" t="s">
        <v>21</v>
      </c>
      <c r="D7" s="33" t="s">
        <v>23</v>
      </c>
      <c r="E7" s="13" t="s">
        <v>25</v>
      </c>
      <c r="F7" s="15" t="s">
        <v>24</v>
      </c>
    </row>
    <row r="8" spans="1:6" x14ac:dyDescent="0.35">
      <c r="A8" s="24">
        <v>0</v>
      </c>
      <c r="B8" s="43">
        <v>2021</v>
      </c>
      <c r="C8" s="30">
        <v>30</v>
      </c>
      <c r="D8" s="31">
        <v>0.65</v>
      </c>
      <c r="E8" s="17">
        <v>0</v>
      </c>
      <c r="F8" s="17">
        <v>0</v>
      </c>
    </row>
    <row r="9" spans="1:6" x14ac:dyDescent="0.35">
      <c r="A9" s="24">
        <f>A8+1</f>
        <v>1</v>
      </c>
      <c r="B9" s="74">
        <f>B8+1</f>
        <v>2022</v>
      </c>
      <c r="C9" s="16">
        <f>'Q3'!D10+'Q3'!N10</f>
        <v>35</v>
      </c>
      <c r="D9" s="32">
        <f>(C9*D8)/C8</f>
        <v>0.7583333333333333</v>
      </c>
      <c r="E9" s="17">
        <f>IF(D9&gt;=1,F9,0)</f>
        <v>0</v>
      </c>
      <c r="F9" s="17">
        <v>600</v>
      </c>
    </row>
    <row r="10" spans="1:6" x14ac:dyDescent="0.35">
      <c r="A10" s="24">
        <f t="shared" ref="A10:A28" si="0">A9+1</f>
        <v>2</v>
      </c>
      <c r="B10" s="43">
        <f t="shared" ref="B10:B28" si="1">B9+1</f>
        <v>2023</v>
      </c>
      <c r="C10" s="16">
        <f>'Q3'!D11+'Q3'!N11</f>
        <v>38.4</v>
      </c>
      <c r="D10" s="32">
        <f t="shared" ref="D10:D28" si="2">(C10*D9)/C9</f>
        <v>0.83199999999999996</v>
      </c>
      <c r="E10" s="17">
        <f t="shared" ref="E10:E28" si="3">IF(D10&gt;=1,F10,0)</f>
        <v>0</v>
      </c>
      <c r="F10" s="17">
        <f t="shared" ref="F10:F28" si="4">F9*(1+$C$2)</f>
        <v>608.99999999999989</v>
      </c>
    </row>
    <row r="11" spans="1:6" x14ac:dyDescent="0.35">
      <c r="A11" s="24">
        <f t="shared" si="0"/>
        <v>3</v>
      </c>
      <c r="B11" s="43">
        <f t="shared" si="1"/>
        <v>2024</v>
      </c>
      <c r="C11" s="16">
        <f>'Q3'!D12+'Q3'!N12</f>
        <v>42.132000000000005</v>
      </c>
      <c r="D11" s="32">
        <f t="shared" si="2"/>
        <v>0.91286000000000023</v>
      </c>
      <c r="E11" s="17">
        <f t="shared" si="3"/>
        <v>0</v>
      </c>
      <c r="F11" s="17">
        <f t="shared" si="4"/>
        <v>618.13499999999988</v>
      </c>
    </row>
    <row r="12" spans="1:6" x14ac:dyDescent="0.35">
      <c r="A12" s="24">
        <f t="shared" si="0"/>
        <v>4</v>
      </c>
      <c r="B12" s="43">
        <f t="shared" si="1"/>
        <v>2025</v>
      </c>
      <c r="C12" s="16">
        <f>'Q3'!D13+'Q3'!N13</f>
        <v>46.228560000000009</v>
      </c>
      <c r="D12" s="32">
        <f t="shared" si="2"/>
        <v>1.0016188000000004</v>
      </c>
      <c r="E12" s="17">
        <f t="shared" si="3"/>
        <v>627.40702499999986</v>
      </c>
      <c r="F12" s="17">
        <f t="shared" si="4"/>
        <v>627.40702499999986</v>
      </c>
    </row>
    <row r="13" spans="1:6" x14ac:dyDescent="0.35">
      <c r="A13" s="24">
        <f t="shared" si="0"/>
        <v>5</v>
      </c>
      <c r="B13" s="43">
        <f t="shared" si="1"/>
        <v>2026</v>
      </c>
      <c r="C13" s="16">
        <f>'Q3'!D14+'Q3'!N14</f>
        <v>50.725444800000012</v>
      </c>
      <c r="D13" s="32">
        <f t="shared" si="2"/>
        <v>1.0990513040000005</v>
      </c>
      <c r="E13" s="17">
        <f t="shared" si="3"/>
        <v>636.81813037499978</v>
      </c>
      <c r="F13" s="17">
        <f t="shared" si="4"/>
        <v>636.81813037499978</v>
      </c>
    </row>
    <row r="14" spans="1:6" x14ac:dyDescent="0.35">
      <c r="A14" s="24">
        <f t="shared" si="0"/>
        <v>6</v>
      </c>
      <c r="B14" s="43">
        <f t="shared" si="1"/>
        <v>2027</v>
      </c>
      <c r="C14" s="16">
        <f>'Q3'!D15+'Q3'!N15</f>
        <v>55.661940384000019</v>
      </c>
      <c r="D14" s="32">
        <f t="shared" si="2"/>
        <v>1.2060087083200006</v>
      </c>
      <c r="E14" s="17">
        <f t="shared" si="3"/>
        <v>646.37040233062476</v>
      </c>
      <c r="F14" s="17">
        <f t="shared" si="4"/>
        <v>646.37040233062476</v>
      </c>
    </row>
    <row r="15" spans="1:6" x14ac:dyDescent="0.35">
      <c r="A15" s="24">
        <f t="shared" si="0"/>
        <v>7</v>
      </c>
      <c r="B15" s="43">
        <f t="shared" si="1"/>
        <v>2028</v>
      </c>
      <c r="C15" s="16">
        <f>'Q3'!D16+'Q3'!N16</f>
        <v>61.08120161472003</v>
      </c>
      <c r="D15" s="32">
        <f t="shared" si="2"/>
        <v>1.3234260349856009</v>
      </c>
      <c r="E15" s="17">
        <f t="shared" si="3"/>
        <v>656.06595836558404</v>
      </c>
      <c r="F15" s="17">
        <f t="shared" si="4"/>
        <v>656.06595836558404</v>
      </c>
    </row>
    <row r="16" spans="1:6" x14ac:dyDescent="0.35">
      <c r="A16" s="24">
        <f t="shared" si="0"/>
        <v>8</v>
      </c>
      <c r="B16" s="43">
        <f t="shared" si="1"/>
        <v>2029</v>
      </c>
      <c r="C16" s="16">
        <f>'Q3'!D17+'Q3'!N17</f>
        <v>67.030634343897631</v>
      </c>
      <c r="D16" s="32">
        <f t="shared" si="2"/>
        <v>1.452330410784449</v>
      </c>
      <c r="E16" s="17">
        <f t="shared" si="3"/>
        <v>665.90694774106771</v>
      </c>
      <c r="F16" s="17">
        <f t="shared" si="4"/>
        <v>665.90694774106771</v>
      </c>
    </row>
    <row r="17" spans="1:6" x14ac:dyDescent="0.35">
      <c r="A17" s="24">
        <f t="shared" si="0"/>
        <v>9</v>
      </c>
      <c r="B17" s="43">
        <f t="shared" si="1"/>
        <v>2030</v>
      </c>
      <c r="C17" s="16">
        <f>'Q3'!D18+'Q3'!N18</f>
        <v>73.562315351409453</v>
      </c>
      <c r="D17" s="32">
        <f t="shared" si="2"/>
        <v>1.5938501659472051</v>
      </c>
      <c r="E17" s="17">
        <f t="shared" si="3"/>
        <v>675.89555195718367</v>
      </c>
      <c r="F17" s="17">
        <f t="shared" si="4"/>
        <v>675.89555195718367</v>
      </c>
    </row>
    <row r="18" spans="1:6" x14ac:dyDescent="0.35">
      <c r="A18" s="24">
        <f t="shared" si="0"/>
        <v>10</v>
      </c>
      <c r="B18" s="43">
        <f t="shared" si="1"/>
        <v>2031</v>
      </c>
      <c r="C18" s="16">
        <f>'Q3'!D19+'Q3'!N19</f>
        <v>80.733453865522222</v>
      </c>
      <c r="D18" s="32">
        <f t="shared" si="2"/>
        <v>1.7492248337529817</v>
      </c>
      <c r="E18" s="17">
        <f t="shared" si="3"/>
        <v>686.03398523654141</v>
      </c>
      <c r="F18" s="17">
        <f t="shared" si="4"/>
        <v>686.03398523654141</v>
      </c>
    </row>
    <row r="19" spans="1:6" x14ac:dyDescent="0.35">
      <c r="A19" s="24">
        <f t="shared" si="0"/>
        <v>11</v>
      </c>
      <c r="B19" s="43">
        <f t="shared" si="1"/>
        <v>2032</v>
      </c>
      <c r="C19" s="16">
        <f>'Q3'!D20+'Q3'!N20</f>
        <v>88.606898789363996</v>
      </c>
      <c r="D19" s="32">
        <f t="shared" si="2"/>
        <v>1.9198161404362202</v>
      </c>
      <c r="E19" s="17">
        <f t="shared" si="3"/>
        <v>696.3244950150895</v>
      </c>
      <c r="F19" s="17">
        <f t="shared" si="4"/>
        <v>696.3244950150895</v>
      </c>
    </row>
    <row r="20" spans="1:6" x14ac:dyDescent="0.35">
      <c r="A20" s="24">
        <f t="shared" si="0"/>
        <v>12</v>
      </c>
      <c r="B20" s="43">
        <f t="shared" si="1"/>
        <v>2033</v>
      </c>
      <c r="C20" s="16">
        <f>'Q3'!D21+'Q3'!N21</f>
        <v>97.251696168573119</v>
      </c>
      <c r="D20" s="32">
        <f t="shared" si="2"/>
        <v>2.107120083652418</v>
      </c>
      <c r="E20" s="17">
        <f t="shared" si="3"/>
        <v>706.76936244031572</v>
      </c>
      <c r="F20" s="17">
        <f t="shared" si="4"/>
        <v>706.76936244031572</v>
      </c>
    </row>
    <row r="21" spans="1:6" x14ac:dyDescent="0.35">
      <c r="A21" s="24">
        <f t="shared" si="0"/>
        <v>13</v>
      </c>
      <c r="B21" s="43">
        <f t="shared" si="1"/>
        <v>2034</v>
      </c>
      <c r="C21" s="16">
        <f>'Q3'!D22+'Q3'!N22</f>
        <v>106.74370188572499</v>
      </c>
      <c r="D21" s="32">
        <f t="shared" si="2"/>
        <v>2.312780207524042</v>
      </c>
      <c r="E21" s="17">
        <f t="shared" si="3"/>
        <v>717.37090287692035</v>
      </c>
      <c r="F21" s="17">
        <f t="shared" si="4"/>
        <v>717.37090287692035</v>
      </c>
    </row>
    <row r="22" spans="1:6" x14ac:dyDescent="0.35">
      <c r="A22" s="24">
        <f t="shared" si="0"/>
        <v>14</v>
      </c>
      <c r="B22" s="43">
        <f t="shared" si="1"/>
        <v>2035</v>
      </c>
      <c r="C22" s="16">
        <f>'Q3'!D23+'Q3'!N23</f>
        <v>117.16625506261559</v>
      </c>
      <c r="D22" s="32">
        <f t="shared" si="2"/>
        <v>2.5386021930233387</v>
      </c>
      <c r="E22" s="17">
        <f t="shared" si="3"/>
        <v>728.13146642007405</v>
      </c>
      <c r="F22" s="17">
        <f t="shared" si="4"/>
        <v>728.13146642007405</v>
      </c>
    </row>
    <row r="23" spans="1:6" x14ac:dyDescent="0.35">
      <c r="A23" s="24">
        <f t="shared" si="0"/>
        <v>15</v>
      </c>
      <c r="B23" s="43">
        <f t="shared" si="1"/>
        <v>2036</v>
      </c>
      <c r="C23" s="16">
        <f>'Q3'!D24+'Q3'!N24</f>
        <v>128.61091819626071</v>
      </c>
      <c r="D23" s="32">
        <f t="shared" si="2"/>
        <v>2.7865698942523167</v>
      </c>
      <c r="E23" s="17">
        <f t="shared" si="3"/>
        <v>739.05343841637512</v>
      </c>
      <c r="F23" s="17">
        <f t="shared" si="4"/>
        <v>739.05343841637512</v>
      </c>
    </row>
    <row r="24" spans="1:6" x14ac:dyDescent="0.35">
      <c r="A24" s="24">
        <f t="shared" si="0"/>
        <v>16</v>
      </c>
      <c r="B24" s="43">
        <f t="shared" si="1"/>
        <v>2037</v>
      </c>
      <c r="C24" s="16">
        <f>'Q3'!D25+'Q3'!N25</f>
        <v>141.17829065346103</v>
      </c>
      <c r="D24" s="32">
        <f t="shared" si="2"/>
        <v>3.0588629641583238</v>
      </c>
      <c r="E24" s="17">
        <f t="shared" si="3"/>
        <v>750.13923999262067</v>
      </c>
      <c r="F24" s="17">
        <f t="shared" si="4"/>
        <v>750.13923999262067</v>
      </c>
    </row>
    <row r="25" spans="1:6" x14ac:dyDescent="0.35">
      <c r="A25" s="24">
        <f t="shared" si="0"/>
        <v>17</v>
      </c>
      <c r="B25" s="43">
        <f t="shared" si="1"/>
        <v>2038</v>
      </c>
      <c r="C25" s="16">
        <f>'Q3'!D26+'Q3'!N26</f>
        <v>154.9789028073873</v>
      </c>
      <c r="D25" s="32">
        <f t="shared" si="2"/>
        <v>3.3578762274933931</v>
      </c>
      <c r="E25" s="17">
        <f t="shared" si="3"/>
        <v>761.39132859250992</v>
      </c>
      <c r="F25" s="17">
        <f t="shared" si="4"/>
        <v>761.39132859250992</v>
      </c>
    </row>
    <row r="26" spans="1:6" x14ac:dyDescent="0.35">
      <c r="A26" s="24">
        <f t="shared" si="0"/>
        <v>18</v>
      </c>
      <c r="B26" s="43">
        <f t="shared" si="1"/>
        <v>2039</v>
      </c>
      <c r="C26" s="16">
        <f>'Q3'!D27+'Q3'!N27</f>
        <v>170.13419882379264</v>
      </c>
      <c r="D26" s="32">
        <f t="shared" si="2"/>
        <v>3.6862409745155089</v>
      </c>
      <c r="E26" s="17">
        <f t="shared" si="3"/>
        <v>772.81219852139748</v>
      </c>
      <c r="F26" s="17">
        <f t="shared" si="4"/>
        <v>772.81219852139748</v>
      </c>
    </row>
    <row r="27" spans="1:6" x14ac:dyDescent="0.35">
      <c r="A27" s="24">
        <f t="shared" si="0"/>
        <v>19</v>
      </c>
      <c r="B27" s="43">
        <f t="shared" si="1"/>
        <v>2040</v>
      </c>
      <c r="C27" s="16">
        <f>'Q3'!D28+'Q3'!N28</f>
        <v>186.77761690069184</v>
      </c>
      <c r="D27" s="32">
        <f t="shared" si="2"/>
        <v>4.0468483661816581</v>
      </c>
      <c r="E27" s="17">
        <f t="shared" si="3"/>
        <v>784.4043814992184</v>
      </c>
      <c r="F27" s="17">
        <f t="shared" si="4"/>
        <v>784.4043814992184</v>
      </c>
    </row>
    <row r="28" spans="1:6" x14ac:dyDescent="0.35">
      <c r="A28" s="24">
        <f t="shared" si="0"/>
        <v>20</v>
      </c>
      <c r="B28" s="43">
        <f t="shared" si="1"/>
        <v>2041</v>
      </c>
      <c r="C28" s="16">
        <f>'Q3'!D29+'Q3'!N29</f>
        <v>205.05577664084257</v>
      </c>
      <c r="D28" s="32">
        <f t="shared" si="2"/>
        <v>4.4428751605515906</v>
      </c>
      <c r="E28" s="17">
        <f t="shared" si="3"/>
        <v>796.17044722170658</v>
      </c>
      <c r="F28" s="17">
        <f t="shared" si="4"/>
        <v>796.17044722170658</v>
      </c>
    </row>
    <row r="29" spans="1:6" x14ac:dyDescent="0.35">
      <c r="A29" s="24"/>
    </row>
    <row r="30" spans="1:6" x14ac:dyDescent="0.35">
      <c r="A30" s="24"/>
    </row>
    <row r="31" spans="1:6" x14ac:dyDescent="0.35">
      <c r="A31" s="24"/>
    </row>
    <row r="32" spans="1:6" x14ac:dyDescent="0.35">
      <c r="A32" s="24"/>
      <c r="B32" s="76" t="s">
        <v>85</v>
      </c>
    </row>
    <row r="33" spans="1:2" x14ac:dyDescent="0.35">
      <c r="A33" s="24"/>
      <c r="B33" s="63" t="s">
        <v>88</v>
      </c>
    </row>
    <row r="34" spans="1:2" x14ac:dyDescent="0.35">
      <c r="A34" s="24"/>
      <c r="B3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A4C8-E205-431C-8B98-59F6FA033FC7}">
  <dimension ref="B2:I87"/>
  <sheetViews>
    <sheetView showGridLines="0" topLeftCell="A58" zoomScale="70" zoomScaleNormal="70" workbookViewId="0">
      <selection activeCell="I69" sqref="I69"/>
    </sheetView>
  </sheetViews>
  <sheetFormatPr defaultRowHeight="14.5" x14ac:dyDescent="0.35"/>
  <cols>
    <col min="1" max="1" width="11.81640625" style="37" customWidth="1"/>
    <col min="2" max="2" width="15.81640625" style="37" bestFit="1" customWidth="1"/>
    <col min="3" max="3" width="18.453125" style="37" bestFit="1" customWidth="1"/>
    <col min="4" max="4" width="15.54296875" style="37" bestFit="1" customWidth="1"/>
    <col min="5" max="5" width="8.7265625" style="37"/>
    <col min="6" max="6" width="10.6328125" style="37" customWidth="1"/>
    <col min="7" max="7" width="14.7265625" style="37" customWidth="1"/>
    <col min="8" max="16384" width="8.7265625" style="37"/>
  </cols>
  <sheetData>
    <row r="2" spans="2:9" ht="44" thickBot="1" x14ac:dyDescent="0.4">
      <c r="B2" s="17" t="s">
        <v>3</v>
      </c>
      <c r="C2" s="67" t="s">
        <v>26</v>
      </c>
      <c r="F2" s="10" t="s">
        <v>3</v>
      </c>
      <c r="G2" s="38" t="s">
        <v>27</v>
      </c>
    </row>
    <row r="3" spans="2:9" x14ac:dyDescent="0.35">
      <c r="B3" s="66">
        <v>0</v>
      </c>
      <c r="C3" s="68">
        <v>400</v>
      </c>
      <c r="F3" s="10">
        <v>0</v>
      </c>
      <c r="G3" s="29">
        <v>0</v>
      </c>
    </row>
    <row r="4" spans="2:9" x14ac:dyDescent="0.35">
      <c r="B4" s="66">
        <v>1</v>
      </c>
      <c r="C4" s="69">
        <f>C3*1.05</f>
        <v>420</v>
      </c>
      <c r="F4" s="41">
        <f>F3+1</f>
        <v>1</v>
      </c>
      <c r="G4" s="47">
        <v>40</v>
      </c>
    </row>
    <row r="5" spans="2:9" x14ac:dyDescent="0.35">
      <c r="B5" s="40">
        <v>2</v>
      </c>
      <c r="C5" s="69">
        <f t="shared" ref="C5:C13" si="0">C4*1.05</f>
        <v>441</v>
      </c>
      <c r="F5" s="41">
        <f t="shared" ref="F5:F22" si="1">F4+1</f>
        <v>2</v>
      </c>
      <c r="G5" s="47">
        <f>G4*1.1</f>
        <v>44</v>
      </c>
    </row>
    <row r="6" spans="2:9" x14ac:dyDescent="0.35">
      <c r="B6" s="40">
        <v>3</v>
      </c>
      <c r="C6" s="69">
        <f t="shared" si="0"/>
        <v>463.05</v>
      </c>
      <c r="F6" s="41">
        <f t="shared" si="1"/>
        <v>3</v>
      </c>
      <c r="G6" s="47">
        <f t="shared" ref="G6:G23" si="2">G5*1.1</f>
        <v>48.400000000000006</v>
      </c>
    </row>
    <row r="7" spans="2:9" x14ac:dyDescent="0.35">
      <c r="B7" s="40">
        <v>4</v>
      </c>
      <c r="C7" s="69">
        <f t="shared" si="0"/>
        <v>486.20250000000004</v>
      </c>
      <c r="F7" s="41">
        <f t="shared" si="1"/>
        <v>4</v>
      </c>
      <c r="G7" s="47">
        <f t="shared" si="2"/>
        <v>53.240000000000009</v>
      </c>
      <c r="I7" s="63" t="s">
        <v>83</v>
      </c>
    </row>
    <row r="8" spans="2:9" x14ac:dyDescent="0.35">
      <c r="B8" s="40">
        <v>5</v>
      </c>
      <c r="C8" s="69">
        <f t="shared" si="0"/>
        <v>510.51262500000007</v>
      </c>
      <c r="F8" s="41">
        <f t="shared" si="1"/>
        <v>5</v>
      </c>
      <c r="G8" s="47">
        <f t="shared" si="2"/>
        <v>58.564000000000014</v>
      </c>
    </row>
    <row r="9" spans="2:9" x14ac:dyDescent="0.35">
      <c r="B9" s="73">
        <v>6</v>
      </c>
      <c r="C9" s="69">
        <f t="shared" si="0"/>
        <v>536.03825625000013</v>
      </c>
      <c r="F9" s="41">
        <f t="shared" si="1"/>
        <v>6</v>
      </c>
      <c r="G9" s="47">
        <f t="shared" si="2"/>
        <v>64.420400000000015</v>
      </c>
    </row>
    <row r="10" spans="2:9" x14ac:dyDescent="0.35">
      <c r="B10" s="40">
        <v>7</v>
      </c>
      <c r="C10" s="69">
        <f t="shared" si="0"/>
        <v>562.84016906250019</v>
      </c>
      <c r="F10" s="41">
        <f t="shared" si="1"/>
        <v>7</v>
      </c>
      <c r="G10" s="47">
        <f t="shared" si="2"/>
        <v>70.862440000000021</v>
      </c>
    </row>
    <row r="11" spans="2:9" x14ac:dyDescent="0.35">
      <c r="B11" s="40">
        <v>8</v>
      </c>
      <c r="C11" s="69">
        <f t="shared" si="0"/>
        <v>590.98217751562527</v>
      </c>
      <c r="F11" s="41">
        <f t="shared" si="1"/>
        <v>8</v>
      </c>
      <c r="G11" s="47">
        <f t="shared" si="2"/>
        <v>77.948684000000029</v>
      </c>
    </row>
    <row r="12" spans="2:9" x14ac:dyDescent="0.35">
      <c r="B12" s="40">
        <v>9</v>
      </c>
      <c r="C12" s="69">
        <f t="shared" si="0"/>
        <v>620.53128639140652</v>
      </c>
      <c r="F12" s="41">
        <f t="shared" si="1"/>
        <v>9</v>
      </c>
      <c r="G12" s="47">
        <f t="shared" si="2"/>
        <v>85.743552400000041</v>
      </c>
    </row>
    <row r="13" spans="2:9" ht="15" thickBot="1" x14ac:dyDescent="0.4">
      <c r="B13" s="40">
        <v>10</v>
      </c>
      <c r="C13" s="118">
        <f t="shared" si="0"/>
        <v>651.55785071097682</v>
      </c>
      <c r="F13" s="41">
        <f t="shared" si="1"/>
        <v>10</v>
      </c>
      <c r="G13" s="47">
        <f t="shared" si="2"/>
        <v>94.317907640000058</v>
      </c>
    </row>
    <row r="14" spans="2:9" x14ac:dyDescent="0.35">
      <c r="B14" s="24"/>
      <c r="C14" s="46" t="s">
        <v>28</v>
      </c>
      <c r="F14" s="41">
        <f>F13+1</f>
        <v>11</v>
      </c>
      <c r="G14" s="47">
        <f t="shared" si="2"/>
        <v>103.74969840400007</v>
      </c>
    </row>
    <row r="15" spans="2:9" x14ac:dyDescent="0.35">
      <c r="B15" s="24"/>
      <c r="F15" s="41">
        <f t="shared" si="1"/>
        <v>12</v>
      </c>
      <c r="G15" s="47">
        <f t="shared" si="2"/>
        <v>114.12466824440008</v>
      </c>
    </row>
    <row r="16" spans="2:9" x14ac:dyDescent="0.35">
      <c r="B16" s="24"/>
      <c r="F16" s="41">
        <f t="shared" si="1"/>
        <v>13</v>
      </c>
      <c r="G16" s="47">
        <f t="shared" si="2"/>
        <v>125.5371350688401</v>
      </c>
    </row>
    <row r="17" spans="2:7" x14ac:dyDescent="0.35">
      <c r="B17" s="24"/>
      <c r="F17" s="41">
        <f t="shared" si="1"/>
        <v>14</v>
      </c>
      <c r="G17" s="47">
        <f t="shared" si="2"/>
        <v>138.09084857572412</v>
      </c>
    </row>
    <row r="18" spans="2:7" x14ac:dyDescent="0.35">
      <c r="F18" s="41">
        <f t="shared" si="1"/>
        <v>15</v>
      </c>
      <c r="G18" s="47">
        <f t="shared" si="2"/>
        <v>151.89993343329655</v>
      </c>
    </row>
    <row r="19" spans="2:7" x14ac:dyDescent="0.35">
      <c r="F19" s="41">
        <f t="shared" si="1"/>
        <v>16</v>
      </c>
      <c r="G19" s="47">
        <f t="shared" si="2"/>
        <v>167.08992677662621</v>
      </c>
    </row>
    <row r="20" spans="2:7" x14ac:dyDescent="0.35">
      <c r="F20" s="41">
        <f t="shared" si="1"/>
        <v>17</v>
      </c>
      <c r="G20" s="47">
        <f t="shared" si="2"/>
        <v>183.79891945428886</v>
      </c>
    </row>
    <row r="21" spans="2:7" x14ac:dyDescent="0.35">
      <c r="F21" s="41">
        <f t="shared" si="1"/>
        <v>18</v>
      </c>
      <c r="G21" s="47">
        <f t="shared" si="2"/>
        <v>202.17881139971777</v>
      </c>
    </row>
    <row r="22" spans="2:7" x14ac:dyDescent="0.35">
      <c r="F22" s="41">
        <f t="shared" si="1"/>
        <v>19</v>
      </c>
      <c r="G22" s="47">
        <f t="shared" si="2"/>
        <v>222.39669253968958</v>
      </c>
    </row>
    <row r="23" spans="2:7" x14ac:dyDescent="0.35">
      <c r="F23" s="41">
        <f>F22+1</f>
        <v>20</v>
      </c>
      <c r="G23" s="47">
        <f t="shared" si="2"/>
        <v>244.63636179365855</v>
      </c>
    </row>
    <row r="26" spans="2:7" x14ac:dyDescent="0.35">
      <c r="B26" s="133" t="s">
        <v>29</v>
      </c>
      <c r="C26" s="133"/>
      <c r="D26" s="133"/>
    </row>
    <row r="27" spans="2:7" x14ac:dyDescent="0.35">
      <c r="B27" s="10" t="s">
        <v>30</v>
      </c>
      <c r="C27" s="28" t="s">
        <v>32</v>
      </c>
      <c r="D27" s="64" t="s">
        <v>31</v>
      </c>
    </row>
    <row r="28" spans="2:7" x14ac:dyDescent="0.35">
      <c r="B28" s="10">
        <v>0</v>
      </c>
      <c r="C28" s="28">
        <v>500</v>
      </c>
      <c r="D28" s="10">
        <v>0</v>
      </c>
    </row>
    <row r="29" spans="2:7" x14ac:dyDescent="0.35">
      <c r="B29" s="10">
        <f>B28+1</f>
        <v>1</v>
      </c>
      <c r="C29" s="47">
        <f>C28*(1.05)</f>
        <v>525</v>
      </c>
      <c r="D29" s="47">
        <f>C29*(1.15)</f>
        <v>603.75</v>
      </c>
    </row>
    <row r="30" spans="2:7" x14ac:dyDescent="0.35">
      <c r="B30" s="96">
        <f t="shared" ref="B30:B47" si="3">B29+1</f>
        <v>2</v>
      </c>
      <c r="C30" s="47">
        <f t="shared" ref="C30:C48" si="4">C29*(1.05)</f>
        <v>551.25</v>
      </c>
      <c r="D30" s="47">
        <f t="shared" ref="D30:D48" si="5">C30*(1.15)</f>
        <v>633.9375</v>
      </c>
    </row>
    <row r="31" spans="2:7" s="98" customFormat="1" x14ac:dyDescent="0.35">
      <c r="B31" s="96">
        <f t="shared" si="3"/>
        <v>3</v>
      </c>
      <c r="C31" s="47">
        <f t="shared" si="4"/>
        <v>578.8125</v>
      </c>
      <c r="D31" s="47">
        <f t="shared" si="5"/>
        <v>665.63437499999998</v>
      </c>
    </row>
    <row r="32" spans="2:7" s="98" customFormat="1" x14ac:dyDescent="0.35">
      <c r="B32" s="96">
        <f t="shared" si="3"/>
        <v>4</v>
      </c>
      <c r="C32" s="47">
        <f t="shared" si="4"/>
        <v>607.75312500000007</v>
      </c>
      <c r="D32" s="47">
        <f t="shared" si="5"/>
        <v>698.91609375000007</v>
      </c>
    </row>
    <row r="33" spans="2:4" s="98" customFormat="1" x14ac:dyDescent="0.35">
      <c r="B33" s="96">
        <f t="shared" si="3"/>
        <v>5</v>
      </c>
      <c r="C33" s="47">
        <f t="shared" si="4"/>
        <v>638.14078125000015</v>
      </c>
      <c r="D33" s="47">
        <f t="shared" si="5"/>
        <v>733.86189843750014</v>
      </c>
    </row>
    <row r="34" spans="2:4" s="98" customFormat="1" x14ac:dyDescent="0.35">
      <c r="B34" s="96">
        <f t="shared" si="3"/>
        <v>6</v>
      </c>
      <c r="C34" s="47">
        <f t="shared" si="4"/>
        <v>670.04782031250022</v>
      </c>
      <c r="D34" s="47">
        <f t="shared" si="5"/>
        <v>770.5549933593752</v>
      </c>
    </row>
    <row r="35" spans="2:4" s="98" customFormat="1" x14ac:dyDescent="0.35">
      <c r="B35" s="96">
        <f t="shared" si="3"/>
        <v>7</v>
      </c>
      <c r="C35" s="47">
        <f t="shared" si="4"/>
        <v>703.55021132812522</v>
      </c>
      <c r="D35" s="47">
        <f t="shared" si="5"/>
        <v>809.08274302734389</v>
      </c>
    </row>
    <row r="36" spans="2:4" s="98" customFormat="1" x14ac:dyDescent="0.35">
      <c r="B36" s="96">
        <f t="shared" si="3"/>
        <v>8</v>
      </c>
      <c r="C36" s="47">
        <f t="shared" si="4"/>
        <v>738.72772189453156</v>
      </c>
      <c r="D36" s="47">
        <f t="shared" si="5"/>
        <v>849.53688017871127</v>
      </c>
    </row>
    <row r="37" spans="2:4" s="98" customFormat="1" x14ac:dyDescent="0.35">
      <c r="B37" s="96">
        <f t="shared" si="3"/>
        <v>9</v>
      </c>
      <c r="C37" s="47">
        <f t="shared" si="4"/>
        <v>775.66410798925813</v>
      </c>
      <c r="D37" s="47">
        <f t="shared" si="5"/>
        <v>892.01372418764674</v>
      </c>
    </row>
    <row r="38" spans="2:4" s="98" customFormat="1" x14ac:dyDescent="0.35">
      <c r="B38" s="96">
        <f t="shared" si="3"/>
        <v>10</v>
      </c>
      <c r="C38" s="47">
        <f t="shared" si="4"/>
        <v>814.44731338872111</v>
      </c>
      <c r="D38" s="47">
        <f t="shared" si="5"/>
        <v>936.61441039702925</v>
      </c>
    </row>
    <row r="39" spans="2:4" s="98" customFormat="1" x14ac:dyDescent="0.35">
      <c r="B39" s="96">
        <f>B38+1</f>
        <v>11</v>
      </c>
      <c r="C39" s="47">
        <f t="shared" si="4"/>
        <v>855.16967905815716</v>
      </c>
      <c r="D39" s="47">
        <f t="shared" si="5"/>
        <v>983.44513091688066</v>
      </c>
    </row>
    <row r="40" spans="2:4" s="98" customFormat="1" x14ac:dyDescent="0.35">
      <c r="B40" s="96">
        <f t="shared" si="3"/>
        <v>12</v>
      </c>
      <c r="C40" s="47">
        <f t="shared" si="4"/>
        <v>897.92816301106507</v>
      </c>
      <c r="D40" s="47">
        <f t="shared" si="5"/>
        <v>1032.6173874627248</v>
      </c>
    </row>
    <row r="41" spans="2:4" s="98" customFormat="1" x14ac:dyDescent="0.35">
      <c r="B41" s="96">
        <f t="shared" si="3"/>
        <v>13</v>
      </c>
      <c r="C41" s="47">
        <f t="shared" si="4"/>
        <v>942.82457116161834</v>
      </c>
      <c r="D41" s="47">
        <f t="shared" si="5"/>
        <v>1084.248256835861</v>
      </c>
    </row>
    <row r="42" spans="2:4" s="98" customFormat="1" x14ac:dyDescent="0.35">
      <c r="B42" s="96">
        <f t="shared" si="3"/>
        <v>14</v>
      </c>
      <c r="C42" s="47">
        <f t="shared" si="4"/>
        <v>989.96579971969925</v>
      </c>
      <c r="D42" s="47">
        <f t="shared" si="5"/>
        <v>1138.4606696776541</v>
      </c>
    </row>
    <row r="43" spans="2:4" s="98" customFormat="1" x14ac:dyDescent="0.35">
      <c r="B43" s="96">
        <f t="shared" si="3"/>
        <v>15</v>
      </c>
      <c r="C43" s="47">
        <f t="shared" si="4"/>
        <v>1039.4640897056843</v>
      </c>
      <c r="D43" s="47">
        <f t="shared" si="5"/>
        <v>1195.3837031615369</v>
      </c>
    </row>
    <row r="44" spans="2:4" s="98" customFormat="1" x14ac:dyDescent="0.35">
      <c r="B44" s="96">
        <f t="shared" si="3"/>
        <v>16</v>
      </c>
      <c r="C44" s="47">
        <f t="shared" si="4"/>
        <v>1091.4372941909685</v>
      </c>
      <c r="D44" s="47">
        <f t="shared" si="5"/>
        <v>1255.1528883196136</v>
      </c>
    </row>
    <row r="45" spans="2:4" s="98" customFormat="1" x14ac:dyDescent="0.35">
      <c r="B45" s="96">
        <f t="shared" si="3"/>
        <v>17</v>
      </c>
      <c r="C45" s="47">
        <f t="shared" si="4"/>
        <v>1146.0091589005169</v>
      </c>
      <c r="D45" s="47">
        <f t="shared" si="5"/>
        <v>1317.9105327355944</v>
      </c>
    </row>
    <row r="46" spans="2:4" s="98" customFormat="1" x14ac:dyDescent="0.35">
      <c r="B46" s="96">
        <f t="shared" si="3"/>
        <v>18</v>
      </c>
      <c r="C46" s="47">
        <f t="shared" si="4"/>
        <v>1203.3096168455429</v>
      </c>
      <c r="D46" s="47">
        <f t="shared" si="5"/>
        <v>1383.8060593723742</v>
      </c>
    </row>
    <row r="47" spans="2:4" s="98" customFormat="1" x14ac:dyDescent="0.35">
      <c r="B47" s="96">
        <f t="shared" si="3"/>
        <v>19</v>
      </c>
      <c r="C47" s="47">
        <f t="shared" si="4"/>
        <v>1263.4750976878202</v>
      </c>
      <c r="D47" s="47">
        <f t="shared" si="5"/>
        <v>1452.9963623409931</v>
      </c>
    </row>
    <row r="48" spans="2:4" s="98" customFormat="1" x14ac:dyDescent="0.35">
      <c r="B48" s="96">
        <f>B47+1</f>
        <v>20</v>
      </c>
      <c r="C48" s="47">
        <f t="shared" si="4"/>
        <v>1326.6488525722111</v>
      </c>
      <c r="D48" s="47">
        <f t="shared" si="5"/>
        <v>1525.6461804580426</v>
      </c>
    </row>
    <row r="49" spans="2:4" s="98" customFormat="1" x14ac:dyDescent="0.35">
      <c r="B49" s="24"/>
      <c r="C49" s="105"/>
      <c r="D49" s="105"/>
    </row>
    <row r="50" spans="2:4" x14ac:dyDescent="0.35">
      <c r="D50" s="24"/>
    </row>
    <row r="51" spans="2:4" x14ac:dyDescent="0.35">
      <c r="B51" s="133" t="s">
        <v>33</v>
      </c>
      <c r="C51" s="133"/>
      <c r="D51" s="53"/>
    </row>
    <row r="52" spans="2:4" ht="29" x14ac:dyDescent="0.35">
      <c r="B52" s="29" t="s">
        <v>34</v>
      </c>
      <c r="C52" s="48">
        <v>0.05</v>
      </c>
      <c r="D52" s="65"/>
    </row>
    <row r="53" spans="2:4" x14ac:dyDescent="0.35">
      <c r="B53" s="10" t="s">
        <v>35</v>
      </c>
      <c r="C53" s="48" t="s">
        <v>36</v>
      </c>
      <c r="D53" s="65"/>
    </row>
    <row r="54" spans="2:4" x14ac:dyDescent="0.35">
      <c r="B54" s="29" t="s">
        <v>37</v>
      </c>
      <c r="C54" s="10" t="s">
        <v>38</v>
      </c>
      <c r="D54" s="65"/>
    </row>
    <row r="57" spans="2:4" x14ac:dyDescent="0.35">
      <c r="B57" s="133" t="s">
        <v>39</v>
      </c>
      <c r="C57" s="133"/>
      <c r="D57" s="133"/>
    </row>
    <row r="58" spans="2:4" x14ac:dyDescent="0.35">
      <c r="B58" s="10" t="s">
        <v>3</v>
      </c>
      <c r="C58" s="10" t="s">
        <v>40</v>
      </c>
      <c r="D58" s="134" t="s">
        <v>84</v>
      </c>
    </row>
    <row r="59" spans="2:4" x14ac:dyDescent="0.35">
      <c r="B59" s="10">
        <v>1</v>
      </c>
      <c r="C59" s="10">
        <v>30</v>
      </c>
      <c r="D59" s="135"/>
    </row>
    <row r="60" spans="2:4" x14ac:dyDescent="0.35">
      <c r="B60" s="10">
        <v>2</v>
      </c>
      <c r="C60" s="47">
        <f>C59*(1.03)</f>
        <v>30.900000000000002</v>
      </c>
      <c r="D60" s="135"/>
    </row>
    <row r="61" spans="2:4" x14ac:dyDescent="0.35">
      <c r="B61" s="10">
        <v>3</v>
      </c>
      <c r="C61" s="47">
        <f t="shared" ref="C61:C68" si="6">C60*(1.03)</f>
        <v>31.827000000000002</v>
      </c>
      <c r="D61" s="135"/>
    </row>
    <row r="62" spans="2:4" x14ac:dyDescent="0.35">
      <c r="B62" s="10">
        <v>4</v>
      </c>
      <c r="C62" s="47">
        <f t="shared" si="6"/>
        <v>32.78181</v>
      </c>
      <c r="D62" s="135"/>
    </row>
    <row r="63" spans="2:4" x14ac:dyDescent="0.35">
      <c r="B63" s="10">
        <v>5</v>
      </c>
      <c r="C63" s="47">
        <f t="shared" si="6"/>
        <v>33.765264299999998</v>
      </c>
      <c r="D63" s="135"/>
    </row>
    <row r="64" spans="2:4" x14ac:dyDescent="0.35">
      <c r="B64" s="10">
        <v>6</v>
      </c>
      <c r="C64" s="47">
        <f t="shared" si="6"/>
        <v>34.778222229000001</v>
      </c>
      <c r="D64" s="135"/>
    </row>
    <row r="65" spans="2:4" x14ac:dyDescent="0.35">
      <c r="B65" s="10">
        <v>7</v>
      </c>
      <c r="C65" s="47">
        <f t="shared" si="6"/>
        <v>35.821568895870001</v>
      </c>
      <c r="D65" s="135"/>
    </row>
    <row r="66" spans="2:4" x14ac:dyDescent="0.35">
      <c r="B66" s="10">
        <v>8</v>
      </c>
      <c r="C66" s="47">
        <f t="shared" si="6"/>
        <v>36.896215962746105</v>
      </c>
      <c r="D66" s="135"/>
    </row>
    <row r="67" spans="2:4" x14ac:dyDescent="0.35">
      <c r="B67" s="10">
        <v>9</v>
      </c>
      <c r="C67" s="47">
        <f t="shared" si="6"/>
        <v>38.003102441628492</v>
      </c>
      <c r="D67" s="135"/>
    </row>
    <row r="68" spans="2:4" x14ac:dyDescent="0.35">
      <c r="B68" s="10">
        <v>10</v>
      </c>
      <c r="C68" s="47">
        <f t="shared" si="6"/>
        <v>39.143195514877348</v>
      </c>
      <c r="D68" s="136"/>
    </row>
    <row r="69" spans="2:4" x14ac:dyDescent="0.35">
      <c r="D69" s="36"/>
    </row>
    <row r="71" spans="2:4" x14ac:dyDescent="0.35">
      <c r="B71" s="133" t="s">
        <v>41</v>
      </c>
      <c r="C71" s="133"/>
      <c r="D71" s="44"/>
    </row>
    <row r="72" spans="2:4" x14ac:dyDescent="0.35">
      <c r="B72" s="10" t="s">
        <v>42</v>
      </c>
      <c r="C72" s="10">
        <v>87.5</v>
      </c>
    </row>
    <row r="73" spans="2:4" x14ac:dyDescent="0.35">
      <c r="B73" s="10" t="s">
        <v>43</v>
      </c>
      <c r="C73" s="10">
        <v>251.43</v>
      </c>
    </row>
    <row r="76" spans="2:4" x14ac:dyDescent="0.35">
      <c r="B76" s="133" t="s">
        <v>44</v>
      </c>
      <c r="C76" s="133"/>
      <c r="D76" s="44"/>
    </row>
    <row r="77" spans="2:4" x14ac:dyDescent="0.35">
      <c r="B77" s="10" t="s">
        <v>45</v>
      </c>
      <c r="C77" s="48">
        <v>0.1</v>
      </c>
    </row>
    <row r="79" spans="2:4" x14ac:dyDescent="0.35">
      <c r="B79" s="133" t="s">
        <v>45</v>
      </c>
      <c r="C79" s="133"/>
      <c r="D79" s="44"/>
    </row>
    <row r="80" spans="2:4" ht="29" x14ac:dyDescent="0.35">
      <c r="B80" s="29" t="s">
        <v>46</v>
      </c>
      <c r="C80" s="48">
        <v>0.02</v>
      </c>
    </row>
    <row r="82" spans="2:4" x14ac:dyDescent="0.35">
      <c r="B82" s="133" t="s">
        <v>47</v>
      </c>
      <c r="C82" s="133"/>
      <c r="D82" s="44"/>
    </row>
    <row r="83" spans="2:4" x14ac:dyDescent="0.35">
      <c r="B83" s="10" t="s">
        <v>48</v>
      </c>
      <c r="C83" s="48">
        <v>0.11</v>
      </c>
    </row>
    <row r="86" spans="2:4" s="98" customFormat="1" x14ac:dyDescent="0.35">
      <c r="B86" s="76" t="s">
        <v>82</v>
      </c>
    </row>
    <row r="87" spans="2:4" x14ac:dyDescent="0.35">
      <c r="B87" s="63" t="s">
        <v>86</v>
      </c>
    </row>
  </sheetData>
  <mergeCells count="8">
    <mergeCell ref="B76:C76"/>
    <mergeCell ref="B79:C79"/>
    <mergeCell ref="B82:C82"/>
    <mergeCell ref="B26:D26"/>
    <mergeCell ref="B57:D57"/>
    <mergeCell ref="D58:D68"/>
    <mergeCell ref="B51:C51"/>
    <mergeCell ref="B71:C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B7C8-311B-470C-8B0B-C61337F6C61B}">
  <dimension ref="A2:T45"/>
  <sheetViews>
    <sheetView showGridLines="0" topLeftCell="A28" zoomScale="55" zoomScaleNormal="55" workbookViewId="0">
      <selection activeCell="B44" sqref="B44"/>
    </sheetView>
  </sheetViews>
  <sheetFormatPr defaultRowHeight="14.5" x14ac:dyDescent="0.35"/>
  <cols>
    <col min="1" max="1" width="8.7265625" style="6"/>
    <col min="2" max="2" width="11.7265625" style="6" bestFit="1" customWidth="1"/>
    <col min="3" max="3" width="14.453125" style="6" bestFit="1" customWidth="1"/>
    <col min="4" max="4" width="12.08984375" style="6" bestFit="1" customWidth="1"/>
    <col min="5" max="5" width="12.08984375" style="6" customWidth="1"/>
    <col min="6" max="6" width="15.81640625" style="37" bestFit="1" customWidth="1"/>
    <col min="7" max="7" width="14.6328125" style="6" bestFit="1" customWidth="1"/>
    <col min="8" max="8" width="11.6328125" style="6" bestFit="1" customWidth="1"/>
    <col min="9" max="9" width="11.90625" style="6" bestFit="1" customWidth="1"/>
    <col min="10" max="10" width="11.453125" style="6" bestFit="1" customWidth="1"/>
    <col min="11" max="11" width="11.26953125" style="6" bestFit="1" customWidth="1"/>
    <col min="12" max="12" width="10.54296875" style="6" bestFit="1" customWidth="1"/>
    <col min="13" max="13" width="11.26953125" style="6" bestFit="1" customWidth="1"/>
    <col min="14" max="15" width="11.453125" style="6" bestFit="1" customWidth="1"/>
    <col min="16" max="16" width="8.7265625" style="6"/>
    <col min="17" max="17" width="13.26953125" style="6" customWidth="1"/>
    <col min="18" max="18" width="10.08984375" style="6" bestFit="1" customWidth="1"/>
    <col min="19" max="20" width="11.54296875" style="6" bestFit="1" customWidth="1"/>
    <col min="21" max="16384" width="8.7265625" style="6"/>
  </cols>
  <sheetData>
    <row r="2" spans="1:20" x14ac:dyDescent="0.35">
      <c r="B2" s="21" t="s">
        <v>50</v>
      </c>
      <c r="C2" s="39">
        <v>3.0000000000000001E-3</v>
      </c>
    </row>
    <row r="5" spans="1:20" ht="15.5" x14ac:dyDescent="0.35">
      <c r="B5" s="138" t="s">
        <v>66</v>
      </c>
      <c r="C5" s="138"/>
      <c r="D5" s="138"/>
      <c r="E5" s="138"/>
      <c r="F5" s="138"/>
      <c r="G5" s="138"/>
      <c r="H5" s="42"/>
      <c r="J5" s="24"/>
      <c r="K5" s="137" t="s">
        <v>67</v>
      </c>
      <c r="L5" s="137"/>
      <c r="M5" s="137"/>
      <c r="N5" s="137"/>
      <c r="O5" s="137"/>
      <c r="P5" s="137"/>
      <c r="Q5" s="137"/>
      <c r="R5" s="137"/>
      <c r="S5" s="137"/>
      <c r="T5" s="137"/>
    </row>
    <row r="6" spans="1:20" ht="58" x14ac:dyDescent="0.35">
      <c r="B6" s="10" t="s">
        <v>3</v>
      </c>
      <c r="C6" s="29" t="s">
        <v>54</v>
      </c>
      <c r="D6" s="29" t="s">
        <v>53</v>
      </c>
      <c r="E6" s="10" t="s">
        <v>51</v>
      </c>
      <c r="F6" s="29" t="s">
        <v>73</v>
      </c>
      <c r="G6" s="38" t="s">
        <v>52</v>
      </c>
      <c r="J6" s="24"/>
      <c r="K6" s="96" t="s">
        <v>3</v>
      </c>
      <c r="L6" s="96" t="s">
        <v>14</v>
      </c>
      <c r="M6" s="96" t="s">
        <v>55</v>
      </c>
      <c r="N6" s="29" t="s">
        <v>93</v>
      </c>
      <c r="O6" s="96" t="s">
        <v>56</v>
      </c>
      <c r="P6" s="29" t="s">
        <v>57</v>
      </c>
      <c r="Q6" s="29" t="s">
        <v>61</v>
      </c>
      <c r="R6" s="29" t="s">
        <v>58</v>
      </c>
      <c r="S6" s="29" t="s">
        <v>59</v>
      </c>
      <c r="T6" s="38" t="s">
        <v>60</v>
      </c>
    </row>
    <row r="7" spans="1:20" x14ac:dyDescent="0.35">
      <c r="A7" s="6">
        <v>1</v>
      </c>
      <c r="B7" s="10">
        <v>2022</v>
      </c>
      <c r="C7" s="17">
        <v>10954</v>
      </c>
      <c r="D7" s="17">
        <f>C7*0.05</f>
        <v>547.70000000000005</v>
      </c>
      <c r="E7" s="17">
        <f>(C7+D7)*0.1</f>
        <v>1150.17</v>
      </c>
      <c r="F7" s="52">
        <v>0</v>
      </c>
      <c r="G7" s="17">
        <f>C7+D7+E7+F7</f>
        <v>12651.87</v>
      </c>
      <c r="J7" s="24">
        <v>0</v>
      </c>
      <c r="K7" s="96">
        <v>2021</v>
      </c>
      <c r="L7" s="96">
        <v>150</v>
      </c>
      <c r="M7" s="96">
        <v>1000</v>
      </c>
      <c r="N7" s="17">
        <v>1000</v>
      </c>
      <c r="O7" s="96"/>
      <c r="P7" s="96"/>
      <c r="Q7" s="96"/>
      <c r="R7" s="96"/>
      <c r="S7" s="96"/>
      <c r="T7" s="17">
        <f>L7+M7+O7+P7+Q7+R7+S7</f>
        <v>1150</v>
      </c>
    </row>
    <row r="8" spans="1:20" x14ac:dyDescent="0.35">
      <c r="A8" s="6">
        <f>A7+1</f>
        <v>2</v>
      </c>
      <c r="B8" s="10">
        <f>B7+1</f>
        <v>2023</v>
      </c>
      <c r="C8" s="17">
        <v>11911.552799999998</v>
      </c>
      <c r="D8" s="17">
        <f t="shared" ref="D8:D16" si="0">C8*0.05</f>
        <v>595.57763999999986</v>
      </c>
      <c r="E8" s="17">
        <f t="shared" ref="E8:E16" si="1">(C8+D8)*0.1</f>
        <v>1250.7130439999999</v>
      </c>
      <c r="F8" s="17">
        <v>0</v>
      </c>
      <c r="G8" s="17">
        <f t="shared" ref="G8:G16" si="2">C8+D8+E8+F8</f>
        <v>13757.843483999997</v>
      </c>
      <c r="J8" s="24">
        <v>1</v>
      </c>
      <c r="K8" s="96">
        <f>K7+1</f>
        <v>2022</v>
      </c>
      <c r="L8" s="17"/>
      <c r="M8" s="17"/>
      <c r="N8" s="17">
        <f>N7-$O$9</f>
        <v>920</v>
      </c>
      <c r="O8" s="17">
        <v>80.000000000000028</v>
      </c>
      <c r="P8" s="17">
        <v>0</v>
      </c>
      <c r="Q8" s="17">
        <v>40</v>
      </c>
      <c r="R8" s="17">
        <v>603.75</v>
      </c>
      <c r="S8" s="17">
        <f t="shared" ref="S8:S17" si="3">G7*0.6</f>
        <v>7591.1220000000003</v>
      </c>
      <c r="T8" s="17">
        <f>P8+Q8+R8+S8+O8</f>
        <v>8314.8719999999994</v>
      </c>
    </row>
    <row r="9" spans="1:20" x14ac:dyDescent="0.35">
      <c r="A9" s="37">
        <f t="shared" ref="A9:A16" si="4">A8+1</f>
        <v>3</v>
      </c>
      <c r="B9" s="72">
        <f t="shared" ref="B9:B16" si="5">B8+1</f>
        <v>2024</v>
      </c>
      <c r="C9" s="17">
        <v>12959.46978186</v>
      </c>
      <c r="D9" s="17">
        <f t="shared" si="0"/>
        <v>647.97348909300001</v>
      </c>
      <c r="E9" s="17">
        <f>(C9+D9)*0.1</f>
        <v>1360.7443270952999</v>
      </c>
      <c r="F9" s="17">
        <v>0</v>
      </c>
      <c r="G9" s="17">
        <f t="shared" si="2"/>
        <v>14968.187598048298</v>
      </c>
      <c r="J9" s="24">
        <v>2</v>
      </c>
      <c r="K9" s="96">
        <f t="shared" ref="K9:K17" si="6">K8+1</f>
        <v>2023</v>
      </c>
      <c r="L9" s="17"/>
      <c r="M9" s="17"/>
      <c r="N9" s="17">
        <f>N8-O9</f>
        <v>840</v>
      </c>
      <c r="O9" s="17">
        <v>80.000000000000028</v>
      </c>
      <c r="P9" s="17">
        <v>0</v>
      </c>
      <c r="Q9" s="17">
        <v>44</v>
      </c>
      <c r="R9" s="17">
        <v>633.9375</v>
      </c>
      <c r="S9" s="17">
        <f t="shared" si="3"/>
        <v>8254.7060903999973</v>
      </c>
      <c r="T9" s="17">
        <f t="shared" ref="T9:T17" si="7">P9+Q9+R9+S9+O9</f>
        <v>9012.6435903999973</v>
      </c>
    </row>
    <row r="10" spans="1:20" x14ac:dyDescent="0.35">
      <c r="A10" s="37">
        <f t="shared" si="4"/>
        <v>4</v>
      </c>
      <c r="B10" s="10">
        <f t="shared" si="5"/>
        <v>2025</v>
      </c>
      <c r="C10" s="71">
        <v>14106.861653922806</v>
      </c>
      <c r="D10" s="17">
        <f t="shared" si="0"/>
        <v>705.3430826961403</v>
      </c>
      <c r="E10" s="17">
        <f t="shared" si="1"/>
        <v>1481.2204736618949</v>
      </c>
      <c r="F10" s="17">
        <v>0</v>
      </c>
      <c r="G10" s="17">
        <f t="shared" si="2"/>
        <v>16293.425210280842</v>
      </c>
      <c r="J10" s="24">
        <v>3</v>
      </c>
      <c r="K10" s="96">
        <f t="shared" si="6"/>
        <v>2024</v>
      </c>
      <c r="L10" s="17"/>
      <c r="M10" s="17"/>
      <c r="N10" s="17">
        <f t="shared" ref="N10:N17" si="8">N9-O10</f>
        <v>760</v>
      </c>
      <c r="O10" s="17">
        <v>80.000000000000028</v>
      </c>
      <c r="P10" s="17">
        <v>0</v>
      </c>
      <c r="Q10" s="17">
        <v>48.400000000000006</v>
      </c>
      <c r="R10" s="17">
        <v>665.63437499999998</v>
      </c>
      <c r="S10" s="17">
        <f t="shared" si="3"/>
        <v>8980.9125588289789</v>
      </c>
      <c r="T10" s="17">
        <f t="shared" si="7"/>
        <v>9774.9469338289782</v>
      </c>
    </row>
    <row r="11" spans="1:20" x14ac:dyDescent="0.35">
      <c r="A11" s="37">
        <f t="shared" si="4"/>
        <v>5</v>
      </c>
      <c r="B11" s="10">
        <f t="shared" si="5"/>
        <v>2026</v>
      </c>
      <c r="C11" s="71">
        <v>15363.80511891483</v>
      </c>
      <c r="D11" s="17">
        <f t="shared" si="0"/>
        <v>768.19025594574157</v>
      </c>
      <c r="E11" s="17">
        <f t="shared" si="1"/>
        <v>1613.1995374860571</v>
      </c>
      <c r="F11" s="17">
        <v>0</v>
      </c>
      <c r="G11" s="17">
        <f t="shared" si="2"/>
        <v>17745.194912346629</v>
      </c>
      <c r="J11" s="24">
        <v>4</v>
      </c>
      <c r="K11" s="96">
        <f t="shared" si="6"/>
        <v>2025</v>
      </c>
      <c r="L11" s="17"/>
      <c r="M11" s="17"/>
      <c r="N11" s="17">
        <f t="shared" si="8"/>
        <v>680</v>
      </c>
      <c r="O11" s="17">
        <v>80.000000000000028</v>
      </c>
      <c r="P11" s="17">
        <v>627.40702499999986</v>
      </c>
      <c r="Q11" s="17">
        <v>53.240000000000009</v>
      </c>
      <c r="R11" s="17">
        <v>698.91609375000007</v>
      </c>
      <c r="S11" s="17">
        <f t="shared" si="3"/>
        <v>9776.055126168505</v>
      </c>
      <c r="T11" s="17">
        <f t="shared" si="7"/>
        <v>11235.618244918505</v>
      </c>
    </row>
    <row r="12" spans="1:20" x14ac:dyDescent="0.35">
      <c r="A12" s="37">
        <f t="shared" si="4"/>
        <v>6</v>
      </c>
      <c r="B12" s="10">
        <f t="shared" si="5"/>
        <v>2027</v>
      </c>
      <c r="C12" s="71">
        <v>16741.448922712716</v>
      </c>
      <c r="D12" s="17">
        <f t="shared" si="0"/>
        <v>837.0724461356358</v>
      </c>
      <c r="E12" s="17">
        <f t="shared" si="1"/>
        <v>1757.8521368848353</v>
      </c>
      <c r="F12" s="17">
        <v>0</v>
      </c>
      <c r="G12" s="17">
        <f t="shared" si="2"/>
        <v>19336.373505733187</v>
      </c>
      <c r="J12" s="24">
        <v>5</v>
      </c>
      <c r="K12" s="96">
        <f t="shared" si="6"/>
        <v>2026</v>
      </c>
      <c r="L12" s="17"/>
      <c r="M12" s="17"/>
      <c r="N12" s="17">
        <f t="shared" si="8"/>
        <v>600</v>
      </c>
      <c r="O12" s="17">
        <v>80.000000000000028</v>
      </c>
      <c r="P12" s="17">
        <v>636.81813037499978</v>
      </c>
      <c r="Q12" s="17">
        <v>58.564000000000014</v>
      </c>
      <c r="R12" s="17">
        <v>733.86189843750014</v>
      </c>
      <c r="S12" s="17">
        <f t="shared" si="3"/>
        <v>10647.116947407978</v>
      </c>
      <c r="T12" s="17">
        <f t="shared" si="7"/>
        <v>12156.360976220478</v>
      </c>
    </row>
    <row r="13" spans="1:20" x14ac:dyDescent="0.35">
      <c r="A13" s="37">
        <f t="shared" si="4"/>
        <v>7</v>
      </c>
      <c r="B13" s="10">
        <f t="shared" si="5"/>
        <v>2028</v>
      </c>
      <c r="C13" s="71">
        <v>18252.131810243129</v>
      </c>
      <c r="D13" s="17">
        <f t="shared" si="0"/>
        <v>912.60659051215646</v>
      </c>
      <c r="E13" s="17">
        <f t="shared" si="1"/>
        <v>1916.4738400755286</v>
      </c>
      <c r="F13" s="17">
        <v>0</v>
      </c>
      <c r="G13" s="17">
        <f t="shared" si="2"/>
        <v>21081.212240830813</v>
      </c>
      <c r="J13" s="24">
        <v>6</v>
      </c>
      <c r="K13" s="96">
        <f t="shared" si="6"/>
        <v>2027</v>
      </c>
      <c r="L13" s="17"/>
      <c r="M13" s="17"/>
      <c r="N13" s="17">
        <f t="shared" si="8"/>
        <v>520</v>
      </c>
      <c r="O13" s="17">
        <v>80.000000000000028</v>
      </c>
      <c r="P13" s="17">
        <v>646.37040233062476</v>
      </c>
      <c r="Q13" s="17">
        <v>64.420400000000015</v>
      </c>
      <c r="R13" s="17">
        <v>770.5549933593752</v>
      </c>
      <c r="S13" s="17">
        <f t="shared" si="3"/>
        <v>11601.824103439913</v>
      </c>
      <c r="T13" s="17">
        <f t="shared" si="7"/>
        <v>13163.169899129913</v>
      </c>
    </row>
    <row r="14" spans="1:20" x14ac:dyDescent="0.35">
      <c r="A14" s="37">
        <f t="shared" si="4"/>
        <v>8</v>
      </c>
      <c r="B14" s="10">
        <f t="shared" si="5"/>
        <v>2029</v>
      </c>
      <c r="C14" s="71">
        <v>19909.513744263801</v>
      </c>
      <c r="D14" s="17">
        <f t="shared" si="0"/>
        <v>995.4756872131901</v>
      </c>
      <c r="E14" s="17">
        <f t="shared" si="1"/>
        <v>2090.4989431476993</v>
      </c>
      <c r="F14" s="17">
        <v>0</v>
      </c>
      <c r="G14" s="17">
        <f t="shared" si="2"/>
        <v>22995.488374624692</v>
      </c>
      <c r="J14" s="24">
        <v>7</v>
      </c>
      <c r="K14" s="96">
        <f t="shared" si="6"/>
        <v>2028</v>
      </c>
      <c r="L14" s="17"/>
      <c r="M14" s="17"/>
      <c r="N14" s="17">
        <f t="shared" si="8"/>
        <v>440</v>
      </c>
      <c r="O14" s="17">
        <v>80.000000000000028</v>
      </c>
      <c r="P14" s="17">
        <v>656.06595836558404</v>
      </c>
      <c r="Q14" s="17">
        <v>70.862440000000021</v>
      </c>
      <c r="R14" s="17">
        <v>809.08274302734389</v>
      </c>
      <c r="S14" s="17">
        <f t="shared" si="3"/>
        <v>12648.727344498488</v>
      </c>
      <c r="T14" s="17">
        <f t="shared" si="7"/>
        <v>14264.738485891416</v>
      </c>
    </row>
    <row r="15" spans="1:20" x14ac:dyDescent="0.35">
      <c r="A15" s="37">
        <f t="shared" si="4"/>
        <v>9</v>
      </c>
      <c r="B15" s="10">
        <f t="shared" si="5"/>
        <v>2030</v>
      </c>
      <c r="C15" s="71">
        <v>21728.721898458974</v>
      </c>
      <c r="D15" s="17">
        <f t="shared" si="0"/>
        <v>1086.4360949229488</v>
      </c>
      <c r="E15" s="17">
        <f t="shared" si="1"/>
        <v>2281.5157993381922</v>
      </c>
      <c r="F15" s="17">
        <v>0</v>
      </c>
      <c r="G15" s="17">
        <f t="shared" si="2"/>
        <v>25096.673792720114</v>
      </c>
      <c r="J15" s="24">
        <v>8</v>
      </c>
      <c r="K15" s="96">
        <f t="shared" si="6"/>
        <v>2029</v>
      </c>
      <c r="L15" s="17"/>
      <c r="M15" s="17"/>
      <c r="N15" s="17">
        <f t="shared" si="8"/>
        <v>360</v>
      </c>
      <c r="O15" s="17">
        <v>80.000000000000028</v>
      </c>
      <c r="P15" s="17">
        <v>665.90694774106771</v>
      </c>
      <c r="Q15" s="17">
        <v>77.948684000000029</v>
      </c>
      <c r="R15" s="17">
        <v>849.53688017871127</v>
      </c>
      <c r="S15" s="17">
        <f t="shared" si="3"/>
        <v>13797.293024774815</v>
      </c>
      <c r="T15" s="17">
        <f t="shared" si="7"/>
        <v>15470.685536694595</v>
      </c>
    </row>
    <row r="16" spans="1:20" x14ac:dyDescent="0.35">
      <c r="A16" s="37">
        <f t="shared" si="4"/>
        <v>10</v>
      </c>
      <c r="B16" s="10">
        <f t="shared" si="5"/>
        <v>2031</v>
      </c>
      <c r="C16" s="71">
        <v>23726.513109937288</v>
      </c>
      <c r="D16" s="17">
        <f t="shared" si="0"/>
        <v>1186.3256554968646</v>
      </c>
      <c r="E16" s="17">
        <f t="shared" si="1"/>
        <v>2491.2838765434153</v>
      </c>
      <c r="F16" s="17">
        <v>200</v>
      </c>
      <c r="G16" s="17">
        <f t="shared" si="2"/>
        <v>27604.12264197757</v>
      </c>
      <c r="J16" s="24">
        <v>9</v>
      </c>
      <c r="K16" s="96">
        <f t="shared" si="6"/>
        <v>2030</v>
      </c>
      <c r="L16" s="17"/>
      <c r="M16" s="17"/>
      <c r="N16" s="17">
        <f t="shared" si="8"/>
        <v>280</v>
      </c>
      <c r="O16" s="17">
        <v>80.000000000000028</v>
      </c>
      <c r="P16" s="17">
        <v>675.89555195718367</v>
      </c>
      <c r="Q16" s="17">
        <v>85.743552400000041</v>
      </c>
      <c r="R16" s="17">
        <v>892.01372418764674</v>
      </c>
      <c r="S16" s="17">
        <f t="shared" si="3"/>
        <v>15058.004275632067</v>
      </c>
      <c r="T16" s="17">
        <f t="shared" si="7"/>
        <v>16791.657104176898</v>
      </c>
    </row>
    <row r="17" spans="2:20" x14ac:dyDescent="0.35">
      <c r="B17" s="24"/>
      <c r="C17" s="25"/>
      <c r="D17" s="25"/>
      <c r="E17" s="25"/>
      <c r="F17" s="25"/>
      <c r="G17" s="25"/>
      <c r="H17" s="25"/>
      <c r="J17" s="24">
        <v>10</v>
      </c>
      <c r="K17" s="96">
        <f t="shared" si="6"/>
        <v>2031</v>
      </c>
      <c r="L17" s="17"/>
      <c r="M17" s="17"/>
      <c r="N17" s="17">
        <f t="shared" si="8"/>
        <v>199.99999999999997</v>
      </c>
      <c r="O17" s="17">
        <v>80.000000000000028</v>
      </c>
      <c r="P17" s="17">
        <v>686.03398523654141</v>
      </c>
      <c r="Q17" s="17">
        <v>94.317907640000058</v>
      </c>
      <c r="R17" s="17">
        <v>936.61441039702925</v>
      </c>
      <c r="S17" s="17">
        <f t="shared" si="3"/>
        <v>16562.473585186541</v>
      </c>
      <c r="T17" s="17">
        <f t="shared" si="7"/>
        <v>18359.439888460111</v>
      </c>
    </row>
    <row r="18" spans="2:20" x14ac:dyDescent="0.35">
      <c r="B18" s="24"/>
      <c r="C18" s="25"/>
      <c r="D18" s="25"/>
      <c r="E18" s="25"/>
      <c r="F18" s="25"/>
      <c r="G18" s="25"/>
      <c r="H18" s="25"/>
      <c r="K18" s="24"/>
      <c r="L18" s="25"/>
      <c r="M18" s="25"/>
      <c r="N18" s="25"/>
      <c r="O18" s="25"/>
      <c r="P18" s="25"/>
      <c r="Q18" s="25"/>
      <c r="R18" s="25"/>
      <c r="S18" s="25"/>
      <c r="T18" s="25"/>
    </row>
    <row r="19" spans="2:20" s="98" customFormat="1" x14ac:dyDescent="0.35">
      <c r="B19" s="24"/>
      <c r="C19" s="25"/>
      <c r="D19" s="25"/>
      <c r="E19" s="25"/>
      <c r="F19" s="25"/>
      <c r="G19" s="25"/>
      <c r="H19" s="25"/>
      <c r="K19" s="24"/>
      <c r="L19" s="25"/>
      <c r="M19" s="25"/>
      <c r="N19" s="25"/>
      <c r="O19" s="25"/>
      <c r="P19" s="25"/>
      <c r="Q19" s="25"/>
      <c r="R19" s="25"/>
      <c r="S19" s="25"/>
      <c r="T19" s="25"/>
    </row>
    <row r="20" spans="2:20" x14ac:dyDescent="0.35">
      <c r="B20" s="24"/>
      <c r="C20" s="25"/>
      <c r="D20" s="25"/>
      <c r="E20" s="25"/>
      <c r="F20" s="25"/>
      <c r="G20" s="25"/>
      <c r="H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2:20" s="98" customFormat="1" x14ac:dyDescent="0.35">
      <c r="B21" s="24"/>
      <c r="C21" s="25"/>
      <c r="D21" s="25"/>
      <c r="E21" s="25"/>
      <c r="F21" s="25"/>
      <c r="G21" s="25"/>
      <c r="H21" s="25"/>
      <c r="K21" s="107"/>
      <c r="L21" s="25"/>
      <c r="M21" s="25"/>
      <c r="N21" s="25"/>
      <c r="O21" s="25"/>
      <c r="P21" s="25"/>
      <c r="Q21" s="25"/>
      <c r="R21" s="25"/>
      <c r="S21" s="25"/>
      <c r="T21" s="25"/>
    </row>
    <row r="22" spans="2:20" x14ac:dyDescent="0.35">
      <c r="B22" s="24"/>
      <c r="C22" s="25"/>
      <c r="D22" s="25"/>
      <c r="E22" s="25"/>
      <c r="F22" s="25"/>
      <c r="G22" s="25"/>
      <c r="H22" s="25"/>
      <c r="K22" s="24"/>
      <c r="L22" s="25"/>
      <c r="M22" s="25"/>
      <c r="N22" s="25"/>
      <c r="O22" s="25"/>
      <c r="P22" s="25"/>
      <c r="Q22" s="25"/>
      <c r="R22" s="25"/>
      <c r="S22" s="25"/>
      <c r="T22" s="25"/>
    </row>
    <row r="23" spans="2:20" x14ac:dyDescent="0.35">
      <c r="B23" s="24"/>
      <c r="C23" s="25"/>
      <c r="D23" s="139" t="s">
        <v>72</v>
      </c>
      <c r="E23" s="139"/>
      <c r="F23" s="139"/>
      <c r="G23" s="139"/>
      <c r="H23" s="139"/>
      <c r="I23" s="139"/>
      <c r="J23" s="139"/>
      <c r="K23" s="139"/>
      <c r="L23" s="108"/>
      <c r="M23" s="25"/>
      <c r="N23" s="25"/>
      <c r="O23" s="25"/>
      <c r="P23" s="25"/>
      <c r="Q23" s="25"/>
      <c r="R23" s="25"/>
      <c r="S23" s="25"/>
      <c r="T23" s="25"/>
    </row>
    <row r="24" spans="2:20" x14ac:dyDescent="0.35">
      <c r="B24" s="24"/>
      <c r="C24" s="25"/>
      <c r="D24" s="10"/>
      <c r="E24" s="10" t="s">
        <v>3</v>
      </c>
      <c r="F24" s="17" t="s">
        <v>63</v>
      </c>
      <c r="G24" s="17" t="s">
        <v>64</v>
      </c>
      <c r="H24" s="17" t="s">
        <v>65</v>
      </c>
      <c r="I24" s="10" t="s">
        <v>49</v>
      </c>
      <c r="J24" s="49" t="s">
        <v>62</v>
      </c>
      <c r="K24" s="51" t="s">
        <v>71</v>
      </c>
      <c r="M24" s="25"/>
      <c r="N24" s="25"/>
      <c r="O24" s="25"/>
      <c r="P24" s="25"/>
      <c r="Q24" s="25"/>
      <c r="R24" s="25"/>
      <c r="S24" s="25"/>
      <c r="T24" s="25"/>
    </row>
    <row r="25" spans="2:20" x14ac:dyDescent="0.35">
      <c r="B25" s="24"/>
      <c r="C25" s="25"/>
      <c r="D25" s="10">
        <v>0</v>
      </c>
      <c r="E25" s="10">
        <v>2021</v>
      </c>
      <c r="F25" s="17">
        <v>0</v>
      </c>
      <c r="G25" s="17">
        <f>T7</f>
        <v>1150</v>
      </c>
      <c r="H25" s="17">
        <f>F25-G25</f>
        <v>-1150</v>
      </c>
      <c r="I25" s="17">
        <f t="shared" ref="I25:I35" si="9">F25*0.1</f>
        <v>0</v>
      </c>
      <c r="J25" s="50">
        <v>0</v>
      </c>
      <c r="K25" s="17">
        <v>1150</v>
      </c>
      <c r="M25" s="25"/>
      <c r="N25" s="25"/>
      <c r="O25" s="25"/>
      <c r="P25" s="25"/>
      <c r="Q25" s="25"/>
      <c r="R25" s="25"/>
      <c r="S25" s="25"/>
      <c r="T25" s="25"/>
    </row>
    <row r="26" spans="2:20" x14ac:dyDescent="0.35">
      <c r="B26" s="24"/>
      <c r="C26" s="25"/>
      <c r="D26" s="10">
        <v>1</v>
      </c>
      <c r="E26" s="10">
        <f>E25+1</f>
        <v>2022</v>
      </c>
      <c r="F26" s="17">
        <f t="shared" ref="F26:F35" si="10">G7</f>
        <v>12651.87</v>
      </c>
      <c r="G26" s="17">
        <f t="shared" ref="G26:G35" si="11">T8</f>
        <v>8314.8719999999994</v>
      </c>
      <c r="H26" s="17">
        <f t="shared" ref="H26:H35" si="12">F26-G26</f>
        <v>4336.9980000000014</v>
      </c>
      <c r="I26" s="17">
        <f t="shared" si="9"/>
        <v>1265.1870000000001</v>
      </c>
      <c r="J26" s="17">
        <f>(H26-I26)</f>
        <v>3071.8110000000015</v>
      </c>
      <c r="K26" s="10"/>
      <c r="M26" s="25"/>
      <c r="N26" s="25"/>
      <c r="O26" s="25"/>
      <c r="P26" s="25"/>
      <c r="Q26" s="25"/>
      <c r="R26" s="25"/>
      <c r="S26" s="25"/>
      <c r="T26" s="25"/>
    </row>
    <row r="27" spans="2:20" x14ac:dyDescent="0.35">
      <c r="B27" s="24"/>
      <c r="C27" s="25"/>
      <c r="D27" s="10">
        <v>2</v>
      </c>
      <c r="E27" s="10">
        <f t="shared" ref="E27:E35" si="13">E26+1</f>
        <v>2023</v>
      </c>
      <c r="F27" s="17">
        <f t="shared" si="10"/>
        <v>13757.843483999997</v>
      </c>
      <c r="G27" s="17">
        <f t="shared" si="11"/>
        <v>9012.6435903999973</v>
      </c>
      <c r="H27" s="17">
        <f t="shared" si="12"/>
        <v>4745.1998936</v>
      </c>
      <c r="I27" s="17">
        <f t="shared" si="9"/>
        <v>1375.7843483999998</v>
      </c>
      <c r="J27" s="17">
        <f t="shared" ref="J27:J35" si="14">(H27-I27)</f>
        <v>3369.4155452000005</v>
      </c>
      <c r="K27" s="10"/>
      <c r="M27" s="25"/>
      <c r="N27" s="25"/>
      <c r="O27" s="25"/>
      <c r="P27" s="25"/>
      <c r="Q27" s="25"/>
      <c r="R27" s="25"/>
      <c r="S27" s="25"/>
      <c r="T27" s="25"/>
    </row>
    <row r="28" spans="2:20" x14ac:dyDescent="0.35">
      <c r="B28" s="24"/>
      <c r="C28" s="25"/>
      <c r="D28" s="10">
        <v>3</v>
      </c>
      <c r="E28" s="10">
        <f t="shared" si="13"/>
        <v>2024</v>
      </c>
      <c r="F28" s="17">
        <f t="shared" si="10"/>
        <v>14968.187598048298</v>
      </c>
      <c r="G28" s="17">
        <f t="shared" si="11"/>
        <v>9774.9469338289782</v>
      </c>
      <c r="H28" s="17">
        <f t="shared" si="12"/>
        <v>5193.24066421932</v>
      </c>
      <c r="I28" s="17">
        <f t="shared" si="9"/>
        <v>1496.8187598048298</v>
      </c>
      <c r="J28" s="17">
        <f t="shared" si="14"/>
        <v>3696.4219044144902</v>
      </c>
      <c r="K28" s="10"/>
      <c r="M28" s="25"/>
      <c r="N28" s="25"/>
      <c r="O28" s="25"/>
      <c r="P28" s="25"/>
      <c r="Q28" s="25"/>
      <c r="R28" s="25"/>
      <c r="S28" s="25"/>
      <c r="T28" s="25"/>
    </row>
    <row r="29" spans="2:20" x14ac:dyDescent="0.35">
      <c r="B29" s="24"/>
      <c r="C29" s="25"/>
      <c r="D29" s="10">
        <v>4</v>
      </c>
      <c r="E29" s="10">
        <f t="shared" si="13"/>
        <v>2025</v>
      </c>
      <c r="F29" s="17">
        <f t="shared" si="10"/>
        <v>16293.425210280842</v>
      </c>
      <c r="G29" s="17">
        <f t="shared" si="11"/>
        <v>11235.618244918505</v>
      </c>
      <c r="H29" s="17">
        <f t="shared" si="12"/>
        <v>5057.806965362337</v>
      </c>
      <c r="I29" s="17">
        <f t="shared" si="9"/>
        <v>1629.3425210280843</v>
      </c>
      <c r="J29" s="17">
        <f t="shared" si="14"/>
        <v>3428.4644443342527</v>
      </c>
      <c r="K29" s="10"/>
      <c r="M29" s="25"/>
      <c r="N29" s="25"/>
      <c r="O29" s="25"/>
      <c r="P29" s="25"/>
      <c r="Q29" s="25"/>
      <c r="R29" s="25"/>
      <c r="S29" s="25"/>
      <c r="T29" s="25"/>
    </row>
    <row r="30" spans="2:20" x14ac:dyDescent="0.35">
      <c r="B30" s="24"/>
      <c r="C30" s="25"/>
      <c r="D30" s="10">
        <v>5</v>
      </c>
      <c r="E30" s="10">
        <f t="shared" si="13"/>
        <v>2026</v>
      </c>
      <c r="F30" s="17">
        <f t="shared" si="10"/>
        <v>17745.194912346629</v>
      </c>
      <c r="G30" s="17">
        <f t="shared" si="11"/>
        <v>12156.360976220478</v>
      </c>
      <c r="H30" s="17">
        <f t="shared" si="12"/>
        <v>5588.8339361261515</v>
      </c>
      <c r="I30" s="17">
        <f t="shared" si="9"/>
        <v>1774.5194912346631</v>
      </c>
      <c r="J30" s="17">
        <f t="shared" si="14"/>
        <v>3814.3144448914882</v>
      </c>
      <c r="K30" s="10"/>
      <c r="M30" s="25"/>
      <c r="N30" s="25"/>
      <c r="O30" s="25"/>
      <c r="P30" s="25"/>
      <c r="Q30" s="25"/>
      <c r="R30" s="25"/>
      <c r="S30" s="25"/>
      <c r="T30" s="25"/>
    </row>
    <row r="31" spans="2:20" x14ac:dyDescent="0.35">
      <c r="B31" s="24"/>
      <c r="C31" s="25"/>
      <c r="D31" s="10">
        <v>6</v>
      </c>
      <c r="E31" s="10">
        <f t="shared" si="13"/>
        <v>2027</v>
      </c>
      <c r="F31" s="17">
        <f t="shared" si="10"/>
        <v>19336.373505733187</v>
      </c>
      <c r="G31" s="17">
        <f t="shared" si="11"/>
        <v>13163.169899129913</v>
      </c>
      <c r="H31" s="17">
        <f t="shared" si="12"/>
        <v>6173.2036066032742</v>
      </c>
      <c r="I31" s="17">
        <f t="shared" si="9"/>
        <v>1933.6373505733188</v>
      </c>
      <c r="J31" s="17">
        <f t="shared" si="14"/>
        <v>4239.5662560299552</v>
      </c>
      <c r="K31" s="10"/>
      <c r="M31" s="25"/>
      <c r="N31" s="25"/>
      <c r="O31" s="25"/>
      <c r="P31" s="25"/>
      <c r="Q31" s="25"/>
      <c r="R31" s="25"/>
      <c r="S31" s="25"/>
      <c r="T31" s="25"/>
    </row>
    <row r="32" spans="2:20" x14ac:dyDescent="0.35">
      <c r="B32" s="24"/>
      <c r="C32" s="25"/>
      <c r="D32" s="10">
        <v>7</v>
      </c>
      <c r="E32" s="10">
        <f t="shared" si="13"/>
        <v>2028</v>
      </c>
      <c r="F32" s="17">
        <f t="shared" si="10"/>
        <v>21081.212240830813</v>
      </c>
      <c r="G32" s="17">
        <f t="shared" si="11"/>
        <v>14264.738485891416</v>
      </c>
      <c r="H32" s="17">
        <f t="shared" si="12"/>
        <v>6816.4737549393976</v>
      </c>
      <c r="I32" s="17">
        <f t="shared" si="9"/>
        <v>2108.1212240830814</v>
      </c>
      <c r="J32" s="17">
        <f t="shared" si="14"/>
        <v>4708.3525308563167</v>
      </c>
      <c r="K32" s="10"/>
      <c r="M32" s="25"/>
      <c r="N32" s="25"/>
      <c r="O32" s="25"/>
      <c r="P32" s="25"/>
      <c r="Q32" s="25"/>
      <c r="R32" s="25"/>
      <c r="S32" s="25"/>
      <c r="T32" s="25"/>
    </row>
    <row r="33" spans="2:20" x14ac:dyDescent="0.35">
      <c r="B33" s="24"/>
      <c r="C33" s="25"/>
      <c r="D33" s="10">
        <v>8</v>
      </c>
      <c r="E33" s="10">
        <f t="shared" si="13"/>
        <v>2029</v>
      </c>
      <c r="F33" s="17">
        <f t="shared" si="10"/>
        <v>22995.488374624692</v>
      </c>
      <c r="G33" s="17">
        <f t="shared" si="11"/>
        <v>15470.685536694595</v>
      </c>
      <c r="H33" s="17">
        <f t="shared" si="12"/>
        <v>7524.8028379300977</v>
      </c>
      <c r="I33" s="17">
        <f t="shared" si="9"/>
        <v>2299.5488374624692</v>
      </c>
      <c r="J33" s="17">
        <f t="shared" si="14"/>
        <v>5225.2540004676284</v>
      </c>
      <c r="K33" s="10"/>
      <c r="M33" s="25"/>
      <c r="N33" s="25"/>
      <c r="O33" s="25"/>
      <c r="P33" s="25"/>
      <c r="Q33" s="25"/>
      <c r="R33" s="25"/>
      <c r="S33" s="25"/>
      <c r="T33" s="25"/>
    </row>
    <row r="34" spans="2:20" x14ac:dyDescent="0.35">
      <c r="B34" s="24"/>
      <c r="C34" s="25"/>
      <c r="D34" s="10">
        <v>9</v>
      </c>
      <c r="E34" s="10">
        <f t="shared" si="13"/>
        <v>2030</v>
      </c>
      <c r="F34" s="17">
        <f t="shared" si="10"/>
        <v>25096.673792720114</v>
      </c>
      <c r="G34" s="17">
        <f t="shared" si="11"/>
        <v>16791.657104176898</v>
      </c>
      <c r="H34" s="17">
        <f t="shared" si="12"/>
        <v>8305.0166885432154</v>
      </c>
      <c r="I34" s="17">
        <f t="shared" si="9"/>
        <v>2509.6673792720117</v>
      </c>
      <c r="J34" s="17">
        <f t="shared" si="14"/>
        <v>5795.3493092712033</v>
      </c>
      <c r="K34" s="10"/>
      <c r="M34" s="25"/>
      <c r="N34" s="25"/>
      <c r="O34" s="25"/>
      <c r="P34" s="25"/>
      <c r="Q34" s="25"/>
      <c r="R34" s="25"/>
      <c r="S34" s="25"/>
      <c r="T34" s="25"/>
    </row>
    <row r="35" spans="2:20" x14ac:dyDescent="0.35">
      <c r="B35" s="24"/>
      <c r="C35" s="25"/>
      <c r="D35" s="10">
        <v>10</v>
      </c>
      <c r="E35" s="10">
        <f t="shared" si="13"/>
        <v>2031</v>
      </c>
      <c r="F35" s="17">
        <f t="shared" si="10"/>
        <v>27604.12264197757</v>
      </c>
      <c r="G35" s="17">
        <f t="shared" si="11"/>
        <v>18359.439888460111</v>
      </c>
      <c r="H35" s="17">
        <f t="shared" si="12"/>
        <v>9244.6827535174598</v>
      </c>
      <c r="I35" s="17">
        <f t="shared" si="9"/>
        <v>2760.4122641977574</v>
      </c>
      <c r="J35" s="17">
        <f t="shared" si="14"/>
        <v>6484.2704893197024</v>
      </c>
      <c r="K35" s="10"/>
      <c r="M35" s="25"/>
      <c r="N35" s="25"/>
      <c r="O35" s="25"/>
      <c r="P35" s="25"/>
      <c r="Q35" s="25"/>
      <c r="R35" s="25"/>
      <c r="S35" s="25"/>
      <c r="T35" s="25"/>
    </row>
    <row r="36" spans="2:20" x14ac:dyDescent="0.35">
      <c r="B36" s="24"/>
      <c r="C36" s="25"/>
      <c r="K36" s="24"/>
      <c r="L36" s="25"/>
      <c r="M36" s="25"/>
      <c r="N36" s="25"/>
      <c r="O36" s="25"/>
      <c r="P36" s="25"/>
      <c r="Q36" s="25"/>
      <c r="R36" s="25"/>
      <c r="S36" s="25"/>
      <c r="T36" s="25"/>
    </row>
    <row r="37" spans="2:20" x14ac:dyDescent="0.35">
      <c r="B37" s="24"/>
      <c r="C37" s="25"/>
      <c r="D37" s="25"/>
      <c r="E37" s="25"/>
      <c r="F37" s="25"/>
      <c r="G37" s="25"/>
      <c r="H37" s="25"/>
      <c r="K37" s="24"/>
      <c r="L37" s="25"/>
      <c r="M37" s="25"/>
      <c r="N37" s="25"/>
      <c r="O37" s="25"/>
      <c r="P37" s="25"/>
      <c r="Q37" s="25"/>
      <c r="R37" s="25"/>
      <c r="S37" s="25"/>
      <c r="T37" s="25"/>
    </row>
    <row r="38" spans="2:20" x14ac:dyDescent="0.35">
      <c r="B38" s="24"/>
      <c r="C38" s="25"/>
      <c r="D38" s="25"/>
      <c r="E38" s="25"/>
      <c r="F38" s="25"/>
      <c r="G38" s="25"/>
      <c r="H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x14ac:dyDescent="0.35">
      <c r="B39" s="24"/>
      <c r="C39" s="25"/>
      <c r="D39" s="25"/>
      <c r="E39" s="25"/>
      <c r="F39" s="25"/>
      <c r="G39" s="25"/>
      <c r="H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2:20" x14ac:dyDescent="0.35">
      <c r="B40" s="76" t="s">
        <v>82</v>
      </c>
      <c r="C40" s="25"/>
      <c r="D40" s="25"/>
      <c r="E40" s="25"/>
      <c r="F40" s="25"/>
      <c r="G40" s="25"/>
      <c r="H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2:20" s="98" customFormat="1" x14ac:dyDescent="0.35">
      <c r="B41" t="s">
        <v>106</v>
      </c>
      <c r="C41" s="25"/>
      <c r="D41" s="25"/>
      <c r="E41" s="25"/>
      <c r="F41" s="25"/>
      <c r="G41" s="25"/>
      <c r="H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2:20" x14ac:dyDescent="0.35">
      <c r="B42" s="63" t="s">
        <v>102</v>
      </c>
      <c r="C42" s="25"/>
      <c r="D42" s="25"/>
      <c r="E42" s="25"/>
      <c r="F42" s="25"/>
      <c r="G42" s="25"/>
      <c r="H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2:20" x14ac:dyDescent="0.35">
      <c r="B43" s="63" t="s">
        <v>107</v>
      </c>
    </row>
    <row r="45" spans="2:20" x14ac:dyDescent="0.35">
      <c r="N45" s="20"/>
    </row>
  </sheetData>
  <mergeCells count="3">
    <mergeCell ref="K5:T5"/>
    <mergeCell ref="B5:G5"/>
    <mergeCell ref="D23:K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186E-044E-49F3-BA1E-AEDA24C8A910}">
  <dimension ref="B2:S79"/>
  <sheetViews>
    <sheetView showGridLines="0" topLeftCell="A61" zoomScale="66" zoomScaleNormal="85" workbookViewId="0">
      <selection activeCell="B35" sqref="B35:S48"/>
    </sheetView>
  </sheetViews>
  <sheetFormatPr defaultRowHeight="14.5" x14ac:dyDescent="0.35"/>
  <cols>
    <col min="2" max="2" width="13.7265625" bestFit="1" customWidth="1"/>
    <col min="3" max="3" width="15.90625" bestFit="1" customWidth="1"/>
    <col min="4" max="4" width="12.453125" customWidth="1"/>
    <col min="5" max="5" width="11" bestFit="1" customWidth="1"/>
    <col min="6" max="6" width="11.54296875" bestFit="1" customWidth="1"/>
    <col min="7" max="7" width="11" bestFit="1" customWidth="1"/>
    <col min="8" max="8" width="13.453125" bestFit="1" customWidth="1"/>
    <col min="9" max="9" width="16.453125" bestFit="1" customWidth="1"/>
    <col min="10" max="10" width="11.54296875" bestFit="1" customWidth="1"/>
    <col min="11" max="11" width="11" bestFit="1" customWidth="1"/>
    <col min="12" max="12" width="11.54296875" bestFit="1" customWidth="1"/>
    <col min="13" max="13" width="11" bestFit="1" customWidth="1"/>
    <col min="14" max="14" width="11.54296875" bestFit="1" customWidth="1"/>
    <col min="15" max="15" width="11.7265625" customWidth="1"/>
    <col min="16" max="16" width="11.54296875" bestFit="1" customWidth="1"/>
    <col min="17" max="17" width="11.7265625" customWidth="1"/>
    <col min="18" max="18" width="10.54296875" bestFit="1" customWidth="1"/>
    <col min="19" max="19" width="8.81640625" bestFit="1" customWidth="1"/>
  </cols>
  <sheetData>
    <row r="2" spans="2:14" x14ac:dyDescent="0.35">
      <c r="B2" t="s">
        <v>68</v>
      </c>
      <c r="C2">
        <v>10</v>
      </c>
    </row>
    <row r="3" spans="2:14" x14ac:dyDescent="0.35">
      <c r="B3" t="s">
        <v>48</v>
      </c>
      <c r="C3" s="1">
        <v>0.11</v>
      </c>
    </row>
    <row r="5" spans="2:14" x14ac:dyDescent="0.35">
      <c r="B5" s="103" t="s">
        <v>77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2:14" ht="15" thickBot="1" x14ac:dyDescent="0.4">
      <c r="B6" s="54" t="s">
        <v>3</v>
      </c>
      <c r="C6" s="54">
        <v>2021</v>
      </c>
      <c r="D6" s="54">
        <f>C6+1</f>
        <v>2022</v>
      </c>
      <c r="E6" s="54">
        <f t="shared" ref="E6:M6" si="0">D6+1</f>
        <v>2023</v>
      </c>
      <c r="F6" s="54">
        <f t="shared" si="0"/>
        <v>2024</v>
      </c>
      <c r="G6" s="54">
        <f t="shared" si="0"/>
        <v>2025</v>
      </c>
      <c r="H6" s="54">
        <f t="shared" si="0"/>
        <v>2026</v>
      </c>
      <c r="I6" s="54">
        <f t="shared" si="0"/>
        <v>2027</v>
      </c>
      <c r="J6" s="54">
        <f>I6+1</f>
        <v>2028</v>
      </c>
      <c r="K6" s="54">
        <f t="shared" si="0"/>
        <v>2029</v>
      </c>
      <c r="L6" s="54">
        <f t="shared" si="0"/>
        <v>2030</v>
      </c>
      <c r="M6" s="54">
        <f t="shared" si="0"/>
        <v>2031</v>
      </c>
    </row>
    <row r="7" spans="2:14" x14ac:dyDescent="0.35">
      <c r="B7" s="98" t="s">
        <v>74</v>
      </c>
      <c r="C7" s="2">
        <v>0</v>
      </c>
      <c r="D7" s="2">
        <v>12651.87</v>
      </c>
      <c r="E7" s="2">
        <v>13757.843483999997</v>
      </c>
      <c r="F7" s="2">
        <v>14968.187598048298</v>
      </c>
      <c r="G7" s="2">
        <v>16293.425210280842</v>
      </c>
      <c r="H7" s="2">
        <v>17745.194912346629</v>
      </c>
      <c r="I7">
        <v>19336.373505733187</v>
      </c>
      <c r="J7">
        <v>21081.212240830813</v>
      </c>
      <c r="K7">
        <v>22995.488374624692</v>
      </c>
      <c r="L7">
        <v>25096.673792720114</v>
      </c>
      <c r="M7">
        <v>27604.12264197757</v>
      </c>
    </row>
    <row r="8" spans="2:14" ht="15" thickBot="1" x14ac:dyDescent="0.4">
      <c r="B8" s="54" t="s">
        <v>75</v>
      </c>
      <c r="C8" s="109">
        <v>1150</v>
      </c>
      <c r="D8" s="109">
        <v>8314.8719999999994</v>
      </c>
      <c r="E8" s="109">
        <v>9012.6435903999973</v>
      </c>
      <c r="F8" s="109">
        <v>9774.9469338289782</v>
      </c>
      <c r="G8" s="109">
        <v>11235.618244918505</v>
      </c>
      <c r="H8" s="109">
        <v>12156.360976220478</v>
      </c>
      <c r="I8" s="110">
        <v>13163.169899129913</v>
      </c>
      <c r="J8" s="110">
        <v>14264.738485891416</v>
      </c>
      <c r="K8" s="110">
        <v>15470.685536694595</v>
      </c>
      <c r="L8" s="110">
        <v>16791.657104176898</v>
      </c>
      <c r="M8" s="110">
        <v>18359.439888460111</v>
      </c>
    </row>
    <row r="9" spans="2:14" x14ac:dyDescent="0.35">
      <c r="B9" s="98" t="s">
        <v>94</v>
      </c>
      <c r="C9" s="45">
        <f t="shared" ref="C9:M9" si="1">C7-C8</f>
        <v>-1150</v>
      </c>
      <c r="D9" s="45">
        <f t="shared" si="1"/>
        <v>4336.9980000000014</v>
      </c>
      <c r="E9" s="45">
        <f t="shared" si="1"/>
        <v>4745.1998936</v>
      </c>
      <c r="F9" s="45">
        <f t="shared" si="1"/>
        <v>5193.24066421932</v>
      </c>
      <c r="G9" s="45">
        <f t="shared" si="1"/>
        <v>5057.806965362337</v>
      </c>
      <c r="H9" s="45">
        <f t="shared" si="1"/>
        <v>5588.8339361261515</v>
      </c>
      <c r="I9" s="45">
        <f t="shared" si="1"/>
        <v>6173.2036066032742</v>
      </c>
      <c r="J9" s="45">
        <f t="shared" si="1"/>
        <v>6816.4737549393976</v>
      </c>
      <c r="K9" s="45">
        <f t="shared" si="1"/>
        <v>7524.8028379300977</v>
      </c>
      <c r="L9" s="45">
        <f t="shared" si="1"/>
        <v>8305.0166885432154</v>
      </c>
      <c r="M9" s="45">
        <f t="shared" si="1"/>
        <v>9244.6827535174598</v>
      </c>
      <c r="N9" s="3"/>
    </row>
    <row r="10" spans="2:14" ht="15" thickBot="1" x14ac:dyDescent="0.4">
      <c r="B10" s="54" t="s">
        <v>49</v>
      </c>
      <c r="C10" s="111">
        <v>0</v>
      </c>
      <c r="D10" s="112">
        <v>1265.1870000000001</v>
      </c>
      <c r="E10" s="112">
        <v>1375.7843483999998</v>
      </c>
      <c r="F10" s="112">
        <v>1496.8187598048298</v>
      </c>
      <c r="G10" s="112">
        <v>1629.3425210280843</v>
      </c>
      <c r="H10" s="112">
        <v>1774.5194912346631</v>
      </c>
      <c r="I10" s="112">
        <v>1933.6373505733188</v>
      </c>
      <c r="J10" s="112">
        <v>2108.1212240830814</v>
      </c>
      <c r="K10" s="112">
        <v>2299.5488374624692</v>
      </c>
      <c r="L10" s="112">
        <v>2509.6673792720117</v>
      </c>
      <c r="M10" s="112">
        <v>2760.4122641977574</v>
      </c>
    </row>
    <row r="11" spans="2:14" ht="44" thickBot="1" x14ac:dyDescent="0.4">
      <c r="B11" s="113" t="s">
        <v>76</v>
      </c>
      <c r="C11" s="114">
        <f>C9-C10</f>
        <v>-1150</v>
      </c>
      <c r="D11" s="114">
        <f t="shared" ref="D11:M11" si="2">D9-D10</f>
        <v>3071.8110000000015</v>
      </c>
      <c r="E11" s="114">
        <f t="shared" si="2"/>
        <v>3369.4155452000005</v>
      </c>
      <c r="F11" s="114">
        <f t="shared" si="2"/>
        <v>3696.4219044144902</v>
      </c>
      <c r="G11" s="114">
        <f t="shared" si="2"/>
        <v>3428.4644443342527</v>
      </c>
      <c r="H11" s="114">
        <f t="shared" si="2"/>
        <v>3814.3144448914882</v>
      </c>
      <c r="I11" s="114">
        <f t="shared" si="2"/>
        <v>4239.5662560299552</v>
      </c>
      <c r="J11" s="114">
        <f t="shared" si="2"/>
        <v>4708.3525308563167</v>
      </c>
      <c r="K11" s="114">
        <f t="shared" si="2"/>
        <v>5225.2540004676284</v>
      </c>
      <c r="L11" s="114">
        <f t="shared" si="2"/>
        <v>5795.3493092712033</v>
      </c>
      <c r="M11" s="114">
        <f t="shared" si="2"/>
        <v>6484.2704893197024</v>
      </c>
    </row>
    <row r="12" spans="2:14" ht="15" thickTop="1" x14ac:dyDescent="0.35">
      <c r="B12" s="75"/>
    </row>
    <row r="13" spans="2:14" x14ac:dyDescent="0.35">
      <c r="B13" s="59" t="s">
        <v>92</v>
      </c>
    </row>
    <row r="14" spans="2:14" ht="15" thickBot="1" x14ac:dyDescent="0.4">
      <c r="B14" s="59"/>
    </row>
    <row r="15" spans="2:14" ht="15" thickBot="1" x14ac:dyDescent="0.4">
      <c r="B15" s="58"/>
      <c r="C15" s="82" t="s">
        <v>69</v>
      </c>
      <c r="D15" s="83">
        <v>0.11</v>
      </c>
      <c r="E15" s="37"/>
      <c r="F15" s="37"/>
      <c r="H15" s="1"/>
    </row>
    <row r="16" spans="2:14" x14ac:dyDescent="0.35">
      <c r="B16" s="58"/>
      <c r="C16" s="84"/>
      <c r="D16" s="85"/>
      <c r="E16" s="37"/>
      <c r="F16" s="37"/>
      <c r="H16" s="1"/>
      <c r="I16" s="2"/>
    </row>
    <row r="17" spans="2:14" ht="29" x14ac:dyDescent="0.35">
      <c r="B17" s="24"/>
      <c r="C17" s="77" t="s">
        <v>3</v>
      </c>
      <c r="D17" s="77" t="s">
        <v>78</v>
      </c>
      <c r="E17" s="29" t="s">
        <v>80</v>
      </c>
      <c r="F17" s="77" t="s">
        <v>81</v>
      </c>
      <c r="G17" s="60"/>
      <c r="H17" s="101"/>
      <c r="I17" s="102"/>
      <c r="J17" s="60"/>
      <c r="K17" s="60"/>
      <c r="L17" s="60"/>
      <c r="M17" s="60"/>
      <c r="N17" s="60"/>
    </row>
    <row r="18" spans="2:14" x14ac:dyDescent="0.35">
      <c r="B18" s="24">
        <v>0</v>
      </c>
      <c r="C18" s="10">
        <v>2021</v>
      </c>
      <c r="D18" s="117">
        <v>-1150</v>
      </c>
      <c r="E18" s="78">
        <f>(1+$D$15)^(-B18)</f>
        <v>1</v>
      </c>
      <c r="F18" s="78">
        <f>D18*E18</f>
        <v>-1150</v>
      </c>
      <c r="H18" s="100"/>
      <c r="I18" s="2"/>
    </row>
    <row r="19" spans="2:14" x14ac:dyDescent="0.35">
      <c r="B19" s="24">
        <f>B18+1</f>
        <v>1</v>
      </c>
      <c r="C19" s="47">
        <f>C18+1</f>
        <v>2022</v>
      </c>
      <c r="D19" s="117">
        <v>3071.8110000000015</v>
      </c>
      <c r="E19" s="78">
        <f t="shared" ref="E19:E28" si="3">(1+$D$15)^(-B19)</f>
        <v>0.9009009009009008</v>
      </c>
      <c r="F19" s="78">
        <f t="shared" ref="F19:F28" si="4">D19*E19</f>
        <v>2767.3972972972983</v>
      </c>
      <c r="G19" s="2"/>
      <c r="H19" s="100"/>
      <c r="I19" s="2"/>
      <c r="K19" s="2"/>
      <c r="L19" s="2"/>
      <c r="M19" s="2"/>
      <c r="N19" s="2"/>
    </row>
    <row r="20" spans="2:14" x14ac:dyDescent="0.35">
      <c r="B20" s="24">
        <f t="shared" ref="B20:B28" si="5">B19+1</f>
        <v>2</v>
      </c>
      <c r="C20" s="47">
        <f t="shared" ref="C20:C28" si="6">C19+1</f>
        <v>2023</v>
      </c>
      <c r="D20" s="117">
        <v>3369.4155452000005</v>
      </c>
      <c r="E20" s="78">
        <f t="shared" si="3"/>
        <v>0.8116224332440547</v>
      </c>
      <c r="F20" s="78">
        <f t="shared" si="4"/>
        <v>2734.6932434055675</v>
      </c>
      <c r="G20" s="61"/>
      <c r="H20" s="100"/>
      <c r="I20" s="2"/>
      <c r="K20" s="61"/>
      <c r="L20" s="61"/>
      <c r="M20" s="61"/>
      <c r="N20" s="61"/>
    </row>
    <row r="21" spans="2:14" x14ac:dyDescent="0.35">
      <c r="B21" s="37">
        <f t="shared" si="5"/>
        <v>3</v>
      </c>
      <c r="C21" s="47">
        <f t="shared" si="6"/>
        <v>2024</v>
      </c>
      <c r="D21" s="117">
        <v>3696.4219044144902</v>
      </c>
      <c r="E21" s="78">
        <f t="shared" si="3"/>
        <v>0.73119138130095018</v>
      </c>
      <c r="F21" s="78">
        <f t="shared" si="4"/>
        <v>2702.7918381599197</v>
      </c>
      <c r="G21" s="62"/>
      <c r="H21" s="100"/>
      <c r="I21" s="2"/>
      <c r="K21" s="62"/>
      <c r="L21" s="62"/>
      <c r="M21" s="62"/>
      <c r="N21" s="62"/>
    </row>
    <row r="22" spans="2:14" x14ac:dyDescent="0.35">
      <c r="B22" s="37">
        <f t="shared" si="5"/>
        <v>4</v>
      </c>
      <c r="C22" s="47">
        <f t="shared" si="6"/>
        <v>2025</v>
      </c>
      <c r="D22" s="117">
        <v>3428.4644443342527</v>
      </c>
      <c r="E22" s="78">
        <f t="shared" si="3"/>
        <v>0.65873097414500015</v>
      </c>
      <c r="F22" s="78">
        <f t="shared" si="4"/>
        <v>2258.4357232377988</v>
      </c>
      <c r="H22" s="100"/>
      <c r="I22" s="2"/>
    </row>
    <row r="23" spans="2:14" x14ac:dyDescent="0.35">
      <c r="B23" s="37">
        <f t="shared" si="5"/>
        <v>5</v>
      </c>
      <c r="C23" s="47">
        <f t="shared" si="6"/>
        <v>2026</v>
      </c>
      <c r="D23" s="117">
        <v>3814.3144448914882</v>
      </c>
      <c r="E23" s="78">
        <f t="shared" si="3"/>
        <v>0.5934513280585586</v>
      </c>
      <c r="F23" s="78">
        <f t="shared" si="4"/>
        <v>2263.6099729537973</v>
      </c>
      <c r="H23" s="100"/>
      <c r="I23" s="2"/>
    </row>
    <row r="24" spans="2:14" x14ac:dyDescent="0.35">
      <c r="B24" s="37">
        <f t="shared" si="5"/>
        <v>6</v>
      </c>
      <c r="C24" s="47">
        <f t="shared" si="6"/>
        <v>2027</v>
      </c>
      <c r="D24" s="117">
        <v>4239.5662560299552</v>
      </c>
      <c r="E24" s="78">
        <f t="shared" si="3"/>
        <v>0.53464083608879154</v>
      </c>
      <c r="F24" s="78">
        <f t="shared" si="4"/>
        <v>2266.6452477776829</v>
      </c>
      <c r="H24" s="100"/>
      <c r="I24" s="2"/>
    </row>
    <row r="25" spans="2:14" x14ac:dyDescent="0.35">
      <c r="B25" s="37">
        <f t="shared" si="5"/>
        <v>7</v>
      </c>
      <c r="C25" s="47">
        <f t="shared" si="6"/>
        <v>2028</v>
      </c>
      <c r="D25" s="117">
        <v>4708.3525308563167</v>
      </c>
      <c r="E25" s="78">
        <f t="shared" si="3"/>
        <v>0.48165841089080319</v>
      </c>
      <c r="F25" s="78">
        <f t="shared" si="4"/>
        <v>2267.8175979259449</v>
      </c>
      <c r="H25" s="100"/>
      <c r="I25" s="2"/>
    </row>
    <row r="26" spans="2:14" x14ac:dyDescent="0.35">
      <c r="B26" s="37">
        <f t="shared" si="5"/>
        <v>8</v>
      </c>
      <c r="C26" s="47">
        <f t="shared" si="6"/>
        <v>2029</v>
      </c>
      <c r="D26" s="117">
        <v>5225.2540004676284</v>
      </c>
      <c r="E26" s="78">
        <f t="shared" si="3"/>
        <v>0.43392649629802077</v>
      </c>
      <c r="F26" s="78">
        <f t="shared" si="4"/>
        <v>2267.3761606901344</v>
      </c>
      <c r="H26" s="100"/>
      <c r="I26" s="2"/>
    </row>
    <row r="27" spans="2:14" x14ac:dyDescent="0.35">
      <c r="B27" s="37">
        <f t="shared" si="5"/>
        <v>9</v>
      </c>
      <c r="C27" s="47">
        <f t="shared" si="6"/>
        <v>2030</v>
      </c>
      <c r="D27" s="117">
        <v>5795.3493092712033</v>
      </c>
      <c r="E27" s="78">
        <f t="shared" si="3"/>
        <v>0.39092477143965831</v>
      </c>
      <c r="F27" s="78">
        <f t="shared" si="4"/>
        <v>2265.545604139827</v>
      </c>
      <c r="H27" s="100"/>
    </row>
    <row r="28" spans="2:14" ht="15" thickBot="1" x14ac:dyDescent="0.4">
      <c r="B28" s="37">
        <f t="shared" si="5"/>
        <v>10</v>
      </c>
      <c r="C28" s="47">
        <f t="shared" si="6"/>
        <v>2031</v>
      </c>
      <c r="D28" s="117">
        <v>6484.2704893197024</v>
      </c>
      <c r="E28" s="78">
        <f t="shared" si="3"/>
        <v>0.3521844787744669</v>
      </c>
      <c r="F28" s="80">
        <f t="shared" si="4"/>
        <v>2283.6594225137169</v>
      </c>
      <c r="H28" s="86"/>
    </row>
    <row r="29" spans="2:14" ht="15" thickBot="1" x14ac:dyDescent="0.4">
      <c r="E29" s="81" t="s">
        <v>70</v>
      </c>
      <c r="F29" s="116">
        <f>SUM(F18:F28)</f>
        <v>22927.972108101687</v>
      </c>
    </row>
    <row r="30" spans="2:14" ht="15" thickBot="1" x14ac:dyDescent="0.4"/>
    <row r="31" spans="2:14" ht="15" thickBot="1" x14ac:dyDescent="0.4">
      <c r="C31" s="79" t="s">
        <v>79</v>
      </c>
      <c r="D31" s="115">
        <v>2.76</v>
      </c>
    </row>
    <row r="33" spans="2:19" x14ac:dyDescent="0.35">
      <c r="D33" s="1"/>
    </row>
    <row r="34" spans="2:19" x14ac:dyDescent="0.35">
      <c r="D34" s="1"/>
    </row>
    <row r="35" spans="2:19" ht="15.5" x14ac:dyDescent="0.35">
      <c r="B35" s="87" t="s">
        <v>89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2:19" x14ac:dyDescent="0.35">
      <c r="B36" s="62"/>
      <c r="C36" s="62"/>
      <c r="D36" s="62"/>
      <c r="E36" s="77">
        <v>0.05</v>
      </c>
      <c r="F36" s="77"/>
      <c r="G36" s="77">
        <v>0.06</v>
      </c>
      <c r="H36" s="77"/>
      <c r="I36" s="77">
        <v>0.08</v>
      </c>
      <c r="J36" s="77"/>
      <c r="K36" s="77">
        <v>0.1</v>
      </c>
      <c r="L36" s="77"/>
      <c r="M36" s="77">
        <v>0.15</v>
      </c>
      <c r="N36" s="77"/>
      <c r="O36" s="77">
        <v>0.25</v>
      </c>
      <c r="P36" s="77"/>
      <c r="Q36" s="77">
        <v>0.5</v>
      </c>
      <c r="R36" s="88"/>
      <c r="S36" s="62"/>
    </row>
    <row r="37" spans="2:19" ht="29" x14ac:dyDescent="0.35">
      <c r="B37" s="123"/>
      <c r="C37" s="89" t="s">
        <v>3</v>
      </c>
      <c r="D37" s="89" t="s">
        <v>78</v>
      </c>
      <c r="E37" s="90" t="s">
        <v>80</v>
      </c>
      <c r="F37" s="78" t="s">
        <v>81</v>
      </c>
      <c r="G37" s="90" t="s">
        <v>80</v>
      </c>
      <c r="H37" s="78" t="s">
        <v>81</v>
      </c>
      <c r="I37" s="90" t="s">
        <v>80</v>
      </c>
      <c r="J37" s="78" t="s">
        <v>81</v>
      </c>
      <c r="K37" s="90" t="s">
        <v>80</v>
      </c>
      <c r="L37" s="78" t="s">
        <v>81</v>
      </c>
      <c r="M37" s="90" t="s">
        <v>80</v>
      </c>
      <c r="N37" s="78" t="s">
        <v>81</v>
      </c>
      <c r="O37" s="90" t="s">
        <v>80</v>
      </c>
      <c r="P37" s="78" t="s">
        <v>81</v>
      </c>
      <c r="Q37" s="90" t="s">
        <v>80</v>
      </c>
      <c r="R37" s="78" t="s">
        <v>81</v>
      </c>
      <c r="S37" s="62"/>
    </row>
    <row r="38" spans="2:19" x14ac:dyDescent="0.35">
      <c r="B38" s="123">
        <v>0</v>
      </c>
      <c r="C38" s="41">
        <v>2021</v>
      </c>
      <c r="D38" s="117">
        <v>-1150</v>
      </c>
      <c r="E38" s="78">
        <f>(1+$E$36)^(-B38)</f>
        <v>1</v>
      </c>
      <c r="F38" s="78">
        <f>D38*E38</f>
        <v>-1150</v>
      </c>
      <c r="G38" s="78">
        <f>(1+$G$36)^(-B38)</f>
        <v>1</v>
      </c>
      <c r="H38" s="78">
        <f>D38*G38</f>
        <v>-1150</v>
      </c>
      <c r="I38" s="78">
        <f>(1+$I$36)^(-B38)</f>
        <v>1</v>
      </c>
      <c r="J38" s="78">
        <f>I38*D38</f>
        <v>-1150</v>
      </c>
      <c r="K38" s="78">
        <f>(1+$K$36)^(-B38)</f>
        <v>1</v>
      </c>
      <c r="L38" s="78">
        <f>K38*D38</f>
        <v>-1150</v>
      </c>
      <c r="M38" s="78">
        <f>(1+$M$36)^(-B38)</f>
        <v>1</v>
      </c>
      <c r="N38" s="78">
        <f>M38*D38</f>
        <v>-1150</v>
      </c>
      <c r="O38" s="78">
        <f>(1+$O$36)^(-B38)</f>
        <v>1</v>
      </c>
      <c r="P38" s="78">
        <f>O38*D38</f>
        <v>-1150</v>
      </c>
      <c r="Q38" s="78">
        <f>(1+$Q$36)^(-B38)</f>
        <v>1</v>
      </c>
      <c r="R38" s="78">
        <f>Q38*D38</f>
        <v>-1150</v>
      </c>
      <c r="S38" s="91">
        <v>0</v>
      </c>
    </row>
    <row r="39" spans="2:19" x14ac:dyDescent="0.35">
      <c r="B39" s="123">
        <f>B38+1</f>
        <v>1</v>
      </c>
      <c r="C39" s="41">
        <f>C38+1</f>
        <v>2022</v>
      </c>
      <c r="D39" s="117">
        <v>3071.8110000000015</v>
      </c>
      <c r="E39" s="78">
        <f t="shared" ref="E39:E48" si="7">(1+$E$36)^(-B39)</f>
        <v>0.95238095238095233</v>
      </c>
      <c r="F39" s="78">
        <f t="shared" ref="F39:F48" si="8">D39*E39</f>
        <v>2925.5342857142869</v>
      </c>
      <c r="G39" s="78">
        <f t="shared" ref="G39:G48" si="9">(1+$G$36)^(-B39)</f>
        <v>0.94339622641509424</v>
      </c>
      <c r="H39" s="78">
        <f t="shared" ref="H39:H48" si="10">D39*G39</f>
        <v>2897.9349056603783</v>
      </c>
      <c r="I39" s="78">
        <f t="shared" ref="I39:I48" si="11">(1+$I$36)^(-B39)</f>
        <v>0.92592592592592582</v>
      </c>
      <c r="J39" s="78">
        <f t="shared" ref="J39:J48" si="12">I39*D39</f>
        <v>2844.2694444444455</v>
      </c>
      <c r="K39" s="78">
        <f t="shared" ref="K39:K48" si="13">(1+$K$36)^(-B39)</f>
        <v>0.90909090909090906</v>
      </c>
      <c r="L39" s="78">
        <f t="shared" ref="L39:L48" si="14">K39*D39</f>
        <v>2792.5554545454556</v>
      </c>
      <c r="M39" s="78">
        <f t="shared" ref="M39:M48" si="15">(1+$M$36)^(-B39)</f>
        <v>0.86956521739130443</v>
      </c>
      <c r="N39" s="78">
        <f t="shared" ref="N39:N48" si="16">M39*D39</f>
        <v>2671.1400000000017</v>
      </c>
      <c r="O39" s="78">
        <f t="shared" ref="O39:O48" si="17">(1+$O$36)^(-B39)</f>
        <v>0.8</v>
      </c>
      <c r="P39" s="78">
        <f t="shared" ref="P39:P48" si="18">O39*D39</f>
        <v>2457.4488000000015</v>
      </c>
      <c r="Q39" s="78">
        <f t="shared" ref="Q39:Q48" si="19">(1+$Q$36)^(-B39)</f>
        <v>0.66666666666666663</v>
      </c>
      <c r="R39" s="78">
        <f t="shared" ref="R39:R48" si="20">Q39*D39</f>
        <v>2047.8740000000009</v>
      </c>
      <c r="S39" s="91">
        <f>S38+1</f>
        <v>1</v>
      </c>
    </row>
    <row r="40" spans="2:19" x14ac:dyDescent="0.35">
      <c r="B40" s="123">
        <f t="shared" ref="B40:B48" si="21">B39+1</f>
        <v>2</v>
      </c>
      <c r="C40" s="41">
        <f t="shared" ref="C40:C48" si="22">C39+1</f>
        <v>2023</v>
      </c>
      <c r="D40" s="117">
        <v>3369.4155452000005</v>
      </c>
      <c r="E40" s="78">
        <f t="shared" si="7"/>
        <v>0.90702947845804982</v>
      </c>
      <c r="F40" s="78">
        <f t="shared" si="8"/>
        <v>3056.1592246712021</v>
      </c>
      <c r="G40" s="78">
        <f t="shared" si="9"/>
        <v>0.88999644001423983</v>
      </c>
      <c r="H40" s="78">
        <f t="shared" si="10"/>
        <v>2998.7678401566395</v>
      </c>
      <c r="I40" s="78">
        <f t="shared" si="11"/>
        <v>0.85733882030178321</v>
      </c>
      <c r="J40" s="78">
        <f t="shared" si="12"/>
        <v>2888.730748628258</v>
      </c>
      <c r="K40" s="78">
        <f t="shared" si="13"/>
        <v>0.82644628099173545</v>
      </c>
      <c r="L40" s="78">
        <f t="shared" si="14"/>
        <v>2784.6409464462809</v>
      </c>
      <c r="M40" s="78">
        <f t="shared" si="15"/>
        <v>0.7561436672967865</v>
      </c>
      <c r="N40" s="78">
        <f t="shared" si="16"/>
        <v>2547.7622269943295</v>
      </c>
      <c r="O40" s="78">
        <f t="shared" si="17"/>
        <v>0.64</v>
      </c>
      <c r="P40" s="78">
        <f t="shared" si="18"/>
        <v>2156.4259489280003</v>
      </c>
      <c r="Q40" s="78">
        <f t="shared" si="19"/>
        <v>0.44444444444444442</v>
      </c>
      <c r="R40" s="78">
        <f t="shared" si="20"/>
        <v>1497.518020088889</v>
      </c>
      <c r="S40" s="91">
        <f t="shared" ref="S40:S48" si="23">S39+1</f>
        <v>2</v>
      </c>
    </row>
    <row r="41" spans="2:19" x14ac:dyDescent="0.35">
      <c r="B41" s="124">
        <f t="shared" si="21"/>
        <v>3</v>
      </c>
      <c r="C41" s="41">
        <f t="shared" si="22"/>
        <v>2024</v>
      </c>
      <c r="D41" s="117">
        <v>3696.4219044144902</v>
      </c>
      <c r="E41" s="78">
        <f t="shared" si="7"/>
        <v>0.86383759853147601</v>
      </c>
      <c r="F41" s="78">
        <f t="shared" si="8"/>
        <v>3193.1082210685586</v>
      </c>
      <c r="G41" s="78">
        <f t="shared" si="9"/>
        <v>0.8396192830323016</v>
      </c>
      <c r="H41" s="78">
        <f t="shared" si="10"/>
        <v>3103.5871091693894</v>
      </c>
      <c r="I41" s="78">
        <f t="shared" si="11"/>
        <v>0.79383224102016958</v>
      </c>
      <c r="J41" s="78">
        <f t="shared" si="12"/>
        <v>2934.3388841373981</v>
      </c>
      <c r="K41" s="78">
        <f t="shared" si="13"/>
        <v>0.75131480090157754</v>
      </c>
      <c r="L41" s="78">
        <f t="shared" si="14"/>
        <v>2777.1764871634027</v>
      </c>
      <c r="M41" s="78">
        <f t="shared" si="15"/>
        <v>0.65751623243198831</v>
      </c>
      <c r="N41" s="78">
        <f t="shared" si="16"/>
        <v>2430.4574040696907</v>
      </c>
      <c r="O41" s="78">
        <f t="shared" si="17"/>
        <v>0.51200000000000001</v>
      </c>
      <c r="P41" s="78">
        <f t="shared" si="18"/>
        <v>1892.5680150602191</v>
      </c>
      <c r="Q41" s="78">
        <f t="shared" si="19"/>
        <v>0.29629629629629628</v>
      </c>
      <c r="R41" s="78">
        <f t="shared" si="20"/>
        <v>1095.2361198265155</v>
      </c>
      <c r="S41" s="56">
        <f t="shared" si="23"/>
        <v>3</v>
      </c>
    </row>
    <row r="42" spans="2:19" x14ac:dyDescent="0.35">
      <c r="B42" s="124">
        <f t="shared" si="21"/>
        <v>4</v>
      </c>
      <c r="C42" s="41">
        <f t="shared" si="22"/>
        <v>2025</v>
      </c>
      <c r="D42" s="117">
        <v>3428.4644443342527</v>
      </c>
      <c r="E42" s="78">
        <f t="shared" si="7"/>
        <v>0.82270247479188197</v>
      </c>
      <c r="F42" s="78">
        <f t="shared" si="8"/>
        <v>2820.6061830897643</v>
      </c>
      <c r="G42" s="78">
        <f t="shared" si="9"/>
        <v>0.79209366323802044</v>
      </c>
      <c r="H42" s="78">
        <f t="shared" si="10"/>
        <v>2715.6649609940223</v>
      </c>
      <c r="I42" s="78">
        <f t="shared" si="11"/>
        <v>0.73502985279645328</v>
      </c>
      <c r="J42" s="78">
        <f t="shared" si="12"/>
        <v>2520.0237158368795</v>
      </c>
      <c r="K42" s="78">
        <f t="shared" si="13"/>
        <v>0.68301345536507052</v>
      </c>
      <c r="L42" s="78">
        <f t="shared" si="14"/>
        <v>2341.6873467210244</v>
      </c>
      <c r="M42" s="78">
        <f t="shared" si="15"/>
        <v>0.57175324559303342</v>
      </c>
      <c r="N42" s="78">
        <f t="shared" si="16"/>
        <v>1960.2356734484249</v>
      </c>
      <c r="O42" s="78">
        <f t="shared" si="17"/>
        <v>0.40960000000000002</v>
      </c>
      <c r="P42" s="78">
        <f t="shared" si="18"/>
        <v>1404.2990363993099</v>
      </c>
      <c r="Q42" s="78">
        <f t="shared" si="19"/>
        <v>0.19753086419753085</v>
      </c>
      <c r="R42" s="78">
        <f t="shared" si="20"/>
        <v>677.22754455985239</v>
      </c>
      <c r="S42" s="56">
        <f t="shared" si="23"/>
        <v>4</v>
      </c>
    </row>
    <row r="43" spans="2:19" x14ac:dyDescent="0.35">
      <c r="B43" s="124">
        <f t="shared" si="21"/>
        <v>5</v>
      </c>
      <c r="C43" s="41">
        <f t="shared" si="22"/>
        <v>2026</v>
      </c>
      <c r="D43" s="117">
        <v>3814.3144448914882</v>
      </c>
      <c r="E43" s="78">
        <f t="shared" si="7"/>
        <v>0.78352616646845896</v>
      </c>
      <c r="F43" s="78">
        <f t="shared" si="8"/>
        <v>2988.6151747110957</v>
      </c>
      <c r="G43" s="78">
        <f t="shared" si="9"/>
        <v>0.74725817286605689</v>
      </c>
      <c r="H43" s="78">
        <f t="shared" si="10"/>
        <v>2850.2776428262214</v>
      </c>
      <c r="I43" s="78">
        <f t="shared" si="11"/>
        <v>0.68058319703375303</v>
      </c>
      <c r="J43" s="78">
        <f t="shared" si="12"/>
        <v>2595.958319396274</v>
      </c>
      <c r="K43" s="78">
        <f t="shared" si="13"/>
        <v>0.62092132305915493</v>
      </c>
      <c r="L43" s="78">
        <f t="shared" si="14"/>
        <v>2368.3891716856688</v>
      </c>
      <c r="M43" s="78">
        <f t="shared" si="15"/>
        <v>0.49717673529828987</v>
      </c>
      <c r="N43" s="78">
        <f t="shared" si="16"/>
        <v>1896.3884031122589</v>
      </c>
      <c r="O43" s="78">
        <f t="shared" si="17"/>
        <v>0.32768000000000003</v>
      </c>
      <c r="P43" s="78">
        <f t="shared" si="18"/>
        <v>1249.8745573020428</v>
      </c>
      <c r="Q43" s="78">
        <f t="shared" si="19"/>
        <v>0.13168724279835392</v>
      </c>
      <c r="R43" s="78">
        <f t="shared" si="20"/>
        <v>502.29655241369397</v>
      </c>
      <c r="S43" s="56">
        <f t="shared" si="23"/>
        <v>5</v>
      </c>
    </row>
    <row r="44" spans="2:19" x14ac:dyDescent="0.35">
      <c r="B44" s="124">
        <f t="shared" si="21"/>
        <v>6</v>
      </c>
      <c r="C44" s="41">
        <f t="shared" si="22"/>
        <v>2027</v>
      </c>
      <c r="D44" s="117">
        <v>4239.5662560299552</v>
      </c>
      <c r="E44" s="78">
        <f t="shared" si="7"/>
        <v>0.74621539663662761</v>
      </c>
      <c r="F44" s="78">
        <f t="shared" si="8"/>
        <v>3163.6296153106555</v>
      </c>
      <c r="G44" s="78">
        <f t="shared" si="9"/>
        <v>0.70496054043967626</v>
      </c>
      <c r="H44" s="78">
        <f t="shared" si="10"/>
        <v>2988.7269190806919</v>
      </c>
      <c r="I44" s="78">
        <f t="shared" si="11"/>
        <v>0.63016962688310452</v>
      </c>
      <c r="J44" s="78">
        <f t="shared" si="12"/>
        <v>2671.6458857085972</v>
      </c>
      <c r="K44" s="78">
        <f t="shared" si="13"/>
        <v>0.56447393005377722</v>
      </c>
      <c r="L44" s="78">
        <f t="shared" si="14"/>
        <v>2393.1246262646073</v>
      </c>
      <c r="M44" s="78">
        <f t="shared" si="15"/>
        <v>0.43232759591155645</v>
      </c>
      <c r="N44" s="78">
        <f t="shared" si="16"/>
        <v>1832.8814871771888</v>
      </c>
      <c r="O44" s="78">
        <f t="shared" si="17"/>
        <v>0.26214399999999999</v>
      </c>
      <c r="P44" s="78">
        <f t="shared" si="18"/>
        <v>1111.3768566207166</v>
      </c>
      <c r="Q44" s="78">
        <f t="shared" si="19"/>
        <v>8.77914951989026E-2</v>
      </c>
      <c r="R44" s="78">
        <f t="shared" si="20"/>
        <v>372.19786061168327</v>
      </c>
      <c r="S44" s="56">
        <f t="shared" si="23"/>
        <v>6</v>
      </c>
    </row>
    <row r="45" spans="2:19" x14ac:dyDescent="0.35">
      <c r="B45" s="124">
        <f t="shared" si="21"/>
        <v>7</v>
      </c>
      <c r="C45" s="41">
        <f t="shared" si="22"/>
        <v>2028</v>
      </c>
      <c r="D45" s="117">
        <v>4708.3525308563167</v>
      </c>
      <c r="E45" s="78">
        <f t="shared" si="7"/>
        <v>0.71068133013012147</v>
      </c>
      <c r="F45" s="78">
        <f t="shared" si="8"/>
        <v>3346.1382393504909</v>
      </c>
      <c r="G45" s="78">
        <f t="shared" si="9"/>
        <v>0.66505711362233599</v>
      </c>
      <c r="H45" s="78">
        <f t="shared" si="10"/>
        <v>3131.3233440877225</v>
      </c>
      <c r="I45" s="78">
        <f t="shared" si="11"/>
        <v>0.58349039526213387</v>
      </c>
      <c r="J45" s="78">
        <f t="shared" si="12"/>
        <v>2747.2784792628204</v>
      </c>
      <c r="K45" s="78">
        <f t="shared" si="13"/>
        <v>0.51315811823070645</v>
      </c>
      <c r="L45" s="78">
        <f t="shared" si="14"/>
        <v>2416.1293247010117</v>
      </c>
      <c r="M45" s="78">
        <f t="shared" si="15"/>
        <v>0.37593703992309269</v>
      </c>
      <c r="N45" s="78">
        <f t="shared" si="16"/>
        <v>1770.0441133645256</v>
      </c>
      <c r="O45" s="78">
        <f t="shared" si="17"/>
        <v>0.20971519999999999</v>
      </c>
      <c r="P45" s="78">
        <f t="shared" si="18"/>
        <v>987.41309267903853</v>
      </c>
      <c r="Q45" s="78">
        <f t="shared" si="19"/>
        <v>5.8527663465935069E-2</v>
      </c>
      <c r="R45" s="78">
        <f t="shared" si="20"/>
        <v>275.56887240494217</v>
      </c>
      <c r="S45" s="56">
        <f t="shared" si="23"/>
        <v>7</v>
      </c>
    </row>
    <row r="46" spans="2:19" x14ac:dyDescent="0.35">
      <c r="B46" s="124">
        <f t="shared" si="21"/>
        <v>8</v>
      </c>
      <c r="C46" s="41">
        <f t="shared" si="22"/>
        <v>2029</v>
      </c>
      <c r="D46" s="117">
        <v>5225.2540004676284</v>
      </c>
      <c r="E46" s="78">
        <f t="shared" si="7"/>
        <v>0.67683936202868722</v>
      </c>
      <c r="F46" s="78">
        <f t="shared" si="8"/>
        <v>3536.6575841143554</v>
      </c>
      <c r="G46" s="78">
        <f t="shared" si="9"/>
        <v>0.62741237134182648</v>
      </c>
      <c r="H46" s="78">
        <f t="shared" si="10"/>
        <v>3278.3890032967602</v>
      </c>
      <c r="I46" s="78">
        <f t="shared" si="11"/>
        <v>0.54026888450197574</v>
      </c>
      <c r="J46" s="78">
        <f t="shared" si="12"/>
        <v>2823.0421500721318</v>
      </c>
      <c r="K46" s="78">
        <f t="shared" si="13"/>
        <v>0.46650738020973315</v>
      </c>
      <c r="L46" s="78">
        <f t="shared" si="14"/>
        <v>2437.619554688581</v>
      </c>
      <c r="M46" s="78">
        <f t="shared" si="15"/>
        <v>0.32690177384616753</v>
      </c>
      <c r="N46" s="78">
        <f t="shared" si="16"/>
        <v>1708.1448015496508</v>
      </c>
      <c r="O46" s="78">
        <f t="shared" si="17"/>
        <v>0.16777216</v>
      </c>
      <c r="P46" s="78">
        <f t="shared" si="18"/>
        <v>876.65215020709502</v>
      </c>
      <c r="Q46" s="78">
        <f t="shared" si="19"/>
        <v>3.9018442310623382E-2</v>
      </c>
      <c r="R46" s="78">
        <f t="shared" si="20"/>
        <v>203.8812717756002</v>
      </c>
      <c r="S46" s="56">
        <f t="shared" si="23"/>
        <v>8</v>
      </c>
    </row>
    <row r="47" spans="2:19" x14ac:dyDescent="0.35">
      <c r="B47" s="124">
        <f t="shared" si="21"/>
        <v>9</v>
      </c>
      <c r="C47" s="41">
        <f t="shared" si="22"/>
        <v>2030</v>
      </c>
      <c r="D47" s="117">
        <v>5795.3493092712033</v>
      </c>
      <c r="E47" s="78">
        <f t="shared" si="7"/>
        <v>0.64460891621779726</v>
      </c>
      <c r="F47" s="78">
        <f t="shared" si="8"/>
        <v>3735.7338373528701</v>
      </c>
      <c r="G47" s="78">
        <f t="shared" si="9"/>
        <v>0.59189846353002495</v>
      </c>
      <c r="H47" s="78">
        <f t="shared" si="10"/>
        <v>3430.2583517774165</v>
      </c>
      <c r="I47" s="78">
        <f t="shared" si="11"/>
        <v>0.50024896713145905</v>
      </c>
      <c r="J47" s="78">
        <f t="shared" si="12"/>
        <v>2899.1175061289341</v>
      </c>
      <c r="K47" s="78">
        <f t="shared" si="13"/>
        <v>0.42409761837248466</v>
      </c>
      <c r="L47" s="78">
        <f t="shared" si="14"/>
        <v>2457.7938396985414</v>
      </c>
      <c r="M47" s="78">
        <f t="shared" si="15"/>
        <v>0.28426241204014574</v>
      </c>
      <c r="N47" s="78">
        <f t="shared" si="16"/>
        <v>1647.3999732686248</v>
      </c>
      <c r="O47" s="78">
        <f t="shared" si="17"/>
        <v>0.13421772800000001</v>
      </c>
      <c r="P47" s="78">
        <f t="shared" si="18"/>
        <v>777.83861725675024</v>
      </c>
      <c r="Q47" s="78">
        <f t="shared" si="19"/>
        <v>2.6012294873748919E-2</v>
      </c>
      <c r="R47" s="78">
        <f t="shared" si="20"/>
        <v>150.75033512913967</v>
      </c>
      <c r="S47" s="56">
        <f t="shared" si="23"/>
        <v>9</v>
      </c>
    </row>
    <row r="48" spans="2:19" x14ac:dyDescent="0.35">
      <c r="B48" s="124">
        <f t="shared" si="21"/>
        <v>10</v>
      </c>
      <c r="C48" s="41">
        <f t="shared" si="22"/>
        <v>2031</v>
      </c>
      <c r="D48" s="117">
        <v>6484.2704893197024</v>
      </c>
      <c r="E48" s="78">
        <f t="shared" si="7"/>
        <v>0.61391325354075932</v>
      </c>
      <c r="F48" s="78">
        <f t="shared" si="8"/>
        <v>3980.7795929365898</v>
      </c>
      <c r="G48" s="78">
        <f t="shared" si="9"/>
        <v>0.55839477691511785</v>
      </c>
      <c r="H48" s="78">
        <f t="shared" si="10"/>
        <v>3620.7827733409572</v>
      </c>
      <c r="I48" s="78">
        <f t="shared" si="11"/>
        <v>0.46319348808468425</v>
      </c>
      <c r="J48" s="78">
        <f t="shared" si="12"/>
        <v>3003.4718656325754</v>
      </c>
      <c r="K48" s="78">
        <f t="shared" si="13"/>
        <v>0.38554328942953148</v>
      </c>
      <c r="L48" s="78">
        <f t="shared" si="14"/>
        <v>2499.9669740031559</v>
      </c>
      <c r="M48" s="78">
        <f t="shared" si="15"/>
        <v>0.24718470612186585</v>
      </c>
      <c r="N48" s="78">
        <f t="shared" si="16"/>
        <v>1602.812495317178</v>
      </c>
      <c r="O48" s="78">
        <f t="shared" si="17"/>
        <v>0.1073741824</v>
      </c>
      <c r="P48" s="78">
        <f t="shared" si="18"/>
        <v>696.24324225115095</v>
      </c>
      <c r="Q48" s="78">
        <f t="shared" si="19"/>
        <v>1.7341529915832612E-2</v>
      </c>
      <c r="R48" s="78">
        <f t="shared" si="20"/>
        <v>112.44717067288819</v>
      </c>
      <c r="S48" s="56">
        <f t="shared" si="23"/>
        <v>10</v>
      </c>
    </row>
    <row r="49" spans="2:19" ht="15" thickBot="1" x14ac:dyDescent="0.4">
      <c r="B49" s="55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56"/>
    </row>
    <row r="50" spans="2:19" ht="15" thickBot="1" x14ac:dyDescent="0.4">
      <c r="D50" s="1"/>
      <c r="E50" s="92" t="s">
        <v>70</v>
      </c>
      <c r="F50" s="93">
        <f>SUM(F38:F48)</f>
        <v>31596.961958319869</v>
      </c>
      <c r="G50" s="92" t="s">
        <v>70</v>
      </c>
      <c r="H50" s="93">
        <f>SUM(H38:H48)</f>
        <v>29865.712850390199</v>
      </c>
      <c r="I50" s="92" t="s">
        <v>70</v>
      </c>
      <c r="J50" s="93">
        <f>SUM(J38:J48)</f>
        <v>26777.87699924831</v>
      </c>
      <c r="K50" s="92" t="s">
        <v>70</v>
      </c>
      <c r="L50" s="93">
        <f>SUM(L38:L48)</f>
        <v>24119.083725917731</v>
      </c>
      <c r="M50" s="92" t="s">
        <v>70</v>
      </c>
      <c r="N50" s="93">
        <f>SUM(N38:N48)</f>
        <v>18917.266578301875</v>
      </c>
      <c r="O50" s="92" t="s">
        <v>70</v>
      </c>
      <c r="P50" s="93">
        <f>SUM(P38:P48)</f>
        <v>12460.140316704323</v>
      </c>
      <c r="Q50" s="92" t="s">
        <v>70</v>
      </c>
      <c r="R50" s="93">
        <f>SUM(R38:R48)</f>
        <v>5784.9977474832058</v>
      </c>
    </row>
    <row r="51" spans="2:19" x14ac:dyDescent="0.35">
      <c r="D51" s="1"/>
    </row>
    <row r="52" spans="2:19" x14ac:dyDescent="0.35">
      <c r="D52" s="1"/>
    </row>
    <row r="53" spans="2:19" x14ac:dyDescent="0.35">
      <c r="D53" s="1"/>
    </row>
    <row r="59" spans="2:19" x14ac:dyDescent="0.35">
      <c r="C59" s="22" t="s">
        <v>90</v>
      </c>
      <c r="D59" s="94" t="s">
        <v>70</v>
      </c>
    </row>
    <row r="60" spans="2:19" x14ac:dyDescent="0.35">
      <c r="C60" s="48">
        <v>0.05</v>
      </c>
      <c r="D60" s="17">
        <f>F50</f>
        <v>31596.961958319869</v>
      </c>
    </row>
    <row r="61" spans="2:19" x14ac:dyDescent="0.35">
      <c r="C61" s="48">
        <v>0.06</v>
      </c>
      <c r="D61" s="17">
        <f>H50</f>
        <v>29865.712850390199</v>
      </c>
    </row>
    <row r="62" spans="2:19" x14ac:dyDescent="0.35">
      <c r="C62" s="48">
        <v>0.08</v>
      </c>
      <c r="D62" s="17">
        <f>J50</f>
        <v>26777.87699924831</v>
      </c>
    </row>
    <row r="63" spans="2:19" x14ac:dyDescent="0.35">
      <c r="C63" s="48">
        <v>0.1</v>
      </c>
      <c r="D63" s="17">
        <f>L50</f>
        <v>24119.083725917731</v>
      </c>
    </row>
    <row r="64" spans="2:19" x14ac:dyDescent="0.35">
      <c r="C64" s="48">
        <v>0.11</v>
      </c>
      <c r="D64" s="17">
        <v>22927.972108101687</v>
      </c>
    </row>
    <row r="65" spans="2:4" x14ac:dyDescent="0.35">
      <c r="C65" s="48">
        <v>0.15</v>
      </c>
      <c r="D65" s="17">
        <f>N50</f>
        <v>18917.266578301875</v>
      </c>
    </row>
    <row r="66" spans="2:4" x14ac:dyDescent="0.35">
      <c r="C66" s="48">
        <v>0.25</v>
      </c>
      <c r="D66" s="17">
        <f>P50</f>
        <v>12460.140316704323</v>
      </c>
    </row>
    <row r="67" spans="2:4" x14ac:dyDescent="0.35">
      <c r="C67" s="48">
        <v>0.5</v>
      </c>
      <c r="D67" s="17">
        <f>R50</f>
        <v>5784.9977474832058</v>
      </c>
    </row>
    <row r="68" spans="2:4" x14ac:dyDescent="0.35">
      <c r="D68" s="1"/>
    </row>
    <row r="69" spans="2:4" x14ac:dyDescent="0.35">
      <c r="D69" s="1"/>
    </row>
    <row r="70" spans="2:4" x14ac:dyDescent="0.35">
      <c r="D70" s="1"/>
    </row>
    <row r="71" spans="2:4" x14ac:dyDescent="0.35">
      <c r="D71" s="1"/>
    </row>
    <row r="72" spans="2:4" x14ac:dyDescent="0.35">
      <c r="D72" s="1"/>
    </row>
    <row r="73" spans="2:4" x14ac:dyDescent="0.35">
      <c r="D73" s="1"/>
    </row>
    <row r="77" spans="2:4" x14ac:dyDescent="0.35">
      <c r="B77" s="4" t="s">
        <v>82</v>
      </c>
    </row>
    <row r="78" spans="2:4" x14ac:dyDescent="0.35">
      <c r="B78" t="s">
        <v>101</v>
      </c>
    </row>
    <row r="79" spans="2:4" x14ac:dyDescent="0.35">
      <c r="B79" s="63" t="s">
        <v>102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F636-B498-46C5-AB44-97BF134F05F6}">
  <sheetPr>
    <outlinePr showOutlineSymbols="0"/>
  </sheetPr>
  <dimension ref="A1:W204"/>
  <sheetViews>
    <sheetView showGridLines="0" showOutlineSymbols="0" topLeftCell="B176" zoomScale="70" zoomScaleNormal="55" workbookViewId="0">
      <selection activeCell="F185" sqref="F185"/>
    </sheetView>
  </sheetViews>
  <sheetFormatPr defaultRowHeight="14.5" outlineLevelRow="1" outlineLevelCol="1" x14ac:dyDescent="0.35"/>
  <cols>
    <col min="1" max="1" width="8.54296875" customWidth="1"/>
    <col min="2" max="2" width="15.90625" bestFit="1" customWidth="1"/>
    <col min="3" max="3" width="18.26953125" customWidth="1"/>
    <col min="4" max="4" width="15.08984375" bestFit="1" customWidth="1"/>
    <col min="5" max="5" width="15.7265625" bestFit="1" customWidth="1"/>
    <col min="6" max="6" width="13.6328125" customWidth="1"/>
    <col min="7" max="7" width="14.54296875" customWidth="1"/>
    <col min="8" max="8" width="14.453125" bestFit="1" customWidth="1"/>
    <col min="9" max="9" width="13.26953125" customWidth="1"/>
    <col min="10" max="10" width="11.453125" bestFit="1" customWidth="1"/>
    <col min="11" max="11" width="11.54296875" customWidth="1"/>
    <col min="12" max="13" width="11.453125" bestFit="1" customWidth="1"/>
    <col min="14" max="14" width="13.54296875" customWidth="1" outlineLevel="1"/>
    <col min="15" max="15" width="12.26953125" customWidth="1" outlineLevel="1"/>
    <col min="16" max="16" width="11.6328125" customWidth="1" outlineLevel="1"/>
    <col min="17" max="17" width="15.7265625" customWidth="1" outlineLevel="1"/>
    <col min="18" max="18" width="12.81640625" customWidth="1"/>
    <col min="19" max="20" width="11.453125" bestFit="1" customWidth="1"/>
    <col min="21" max="23" width="9.6328125" bestFit="1" customWidth="1"/>
  </cols>
  <sheetData>
    <row r="1" spans="1:19" x14ac:dyDescent="0.3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9" x14ac:dyDescent="0.35">
      <c r="A2" s="37"/>
      <c r="B2" s="7" t="s">
        <v>8</v>
      </c>
      <c r="C2" s="8">
        <v>1.4999999999999999E-2</v>
      </c>
      <c r="D2" s="37"/>
      <c r="E2" s="37"/>
      <c r="F2" s="37"/>
      <c r="G2" s="37"/>
      <c r="H2" s="37"/>
      <c r="I2" s="37"/>
      <c r="J2" s="37"/>
    </row>
    <row r="3" spans="1:19" x14ac:dyDescent="0.35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9" x14ac:dyDescent="0.35">
      <c r="A4" s="37"/>
      <c r="B4" s="35" t="s">
        <v>97</v>
      </c>
      <c r="C4" s="35"/>
      <c r="D4" s="95"/>
      <c r="E4" s="122"/>
      <c r="F4" s="37"/>
      <c r="G4" s="37"/>
      <c r="H4" s="37"/>
      <c r="I4" s="37"/>
      <c r="J4" s="37"/>
    </row>
    <row r="5" spans="1:19" x14ac:dyDescent="0.3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9" outlineLevel="1" x14ac:dyDescent="0.35">
      <c r="A6" s="37"/>
      <c r="B6" s="37" t="s">
        <v>1</v>
      </c>
      <c r="C6" s="9">
        <v>0.05</v>
      </c>
      <c r="D6" s="9">
        <v>0.1</v>
      </c>
      <c r="E6" s="37"/>
      <c r="F6" s="37"/>
      <c r="G6" s="37"/>
      <c r="H6" s="37"/>
      <c r="I6" s="37"/>
      <c r="J6" s="37"/>
    </row>
    <row r="7" spans="1:19" outlineLevel="1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9" outlineLevel="1" x14ac:dyDescent="0.35">
      <c r="A8" s="37"/>
      <c r="B8" s="129" t="s">
        <v>91</v>
      </c>
      <c r="C8" s="130"/>
      <c r="D8" s="130"/>
      <c r="E8" s="130"/>
      <c r="F8" s="130"/>
      <c r="G8" s="130"/>
      <c r="H8" s="130"/>
      <c r="I8" s="130"/>
      <c r="J8" s="131"/>
      <c r="M8" s="140" t="s">
        <v>15</v>
      </c>
      <c r="N8" s="140"/>
      <c r="O8" s="140"/>
      <c r="P8" s="140"/>
      <c r="Q8" s="140"/>
      <c r="R8" s="140"/>
    </row>
    <row r="9" spans="1:19" ht="72.5" outlineLevel="1" x14ac:dyDescent="0.35">
      <c r="A9" s="24"/>
      <c r="B9" s="11" t="s">
        <v>3</v>
      </c>
      <c r="C9" s="27" t="s">
        <v>5</v>
      </c>
      <c r="D9" s="11" t="s">
        <v>6</v>
      </c>
      <c r="E9" s="11" t="s">
        <v>7</v>
      </c>
      <c r="F9" s="12" t="s">
        <v>12</v>
      </c>
      <c r="G9" s="12" t="s">
        <v>13</v>
      </c>
      <c r="H9" s="13" t="s">
        <v>18</v>
      </c>
      <c r="I9" s="13" t="s">
        <v>19</v>
      </c>
      <c r="J9" s="13" t="s">
        <v>20</v>
      </c>
      <c r="M9" s="22" t="s">
        <v>3</v>
      </c>
      <c r="N9" s="15" t="s">
        <v>10</v>
      </c>
      <c r="O9" s="15" t="s">
        <v>11</v>
      </c>
      <c r="P9" s="15" t="s">
        <v>7</v>
      </c>
      <c r="Q9" s="15" t="s">
        <v>16</v>
      </c>
      <c r="R9" s="13" t="s">
        <v>17</v>
      </c>
    </row>
    <row r="10" spans="1:19" outlineLevel="1" x14ac:dyDescent="0.35">
      <c r="A10" s="24">
        <v>1</v>
      </c>
      <c r="B10" s="10">
        <v>2022</v>
      </c>
      <c r="C10" s="70">
        <v>45</v>
      </c>
      <c r="D10" s="16">
        <v>30</v>
      </c>
      <c r="E10" s="17">
        <v>100</v>
      </c>
      <c r="F10" s="17">
        <v>36</v>
      </c>
      <c r="G10" s="18">
        <v>48</v>
      </c>
      <c r="H10" s="19">
        <f>(C10*E10)+(C10*F10)</f>
        <v>6120</v>
      </c>
      <c r="I10" s="17">
        <f t="shared" ref="I10:I19" si="0">(D10*E10)+(D10*G10)</f>
        <v>4440</v>
      </c>
      <c r="J10" s="17">
        <f t="shared" ref="J10:J29" si="1">H10+I10+R10</f>
        <v>10954</v>
      </c>
      <c r="M10" s="10">
        <v>2022</v>
      </c>
      <c r="N10" s="16">
        <v>5</v>
      </c>
      <c r="O10" s="17">
        <f t="shared" ref="O10:O29" si="2">0.6*G10</f>
        <v>28.799999999999997</v>
      </c>
      <c r="P10" s="17">
        <v>50</v>
      </c>
      <c r="Q10" s="16">
        <f t="shared" ref="Q10:Q29" si="3">N10+D10</f>
        <v>35</v>
      </c>
      <c r="R10" s="17">
        <f>(N10*O10)+(N10*P10)</f>
        <v>394</v>
      </c>
      <c r="S10" s="24">
        <v>1</v>
      </c>
    </row>
    <row r="11" spans="1:19" x14ac:dyDescent="0.35">
      <c r="A11" s="24">
        <f>A10+1</f>
        <v>2</v>
      </c>
      <c r="B11" s="10">
        <f>B10+1</f>
        <v>2023</v>
      </c>
      <c r="C11" s="70">
        <f>C10*(1+$C$6)</f>
        <v>47.25</v>
      </c>
      <c r="D11" s="16">
        <f>D10*(1+$D$6)</f>
        <v>33</v>
      </c>
      <c r="E11" s="17">
        <f t="shared" ref="E11" si="4">E10*(1+$C$2)</f>
        <v>101.49999999999999</v>
      </c>
      <c r="F11" s="17">
        <f t="shared" ref="F11:F19" si="5">F10*(1+$C$2)</f>
        <v>36.54</v>
      </c>
      <c r="G11" s="17">
        <f t="shared" ref="G11:G19" si="6">G10*(1+$C$2)</f>
        <v>48.72</v>
      </c>
      <c r="H11" s="19">
        <f t="shared" ref="H11:H19" si="7">(C11*E11)+(C11*F11)</f>
        <v>6522.3899999999994</v>
      </c>
      <c r="I11" s="17">
        <f t="shared" si="0"/>
        <v>4957.2599999999993</v>
      </c>
      <c r="J11" s="17">
        <f t="shared" si="1"/>
        <v>11911.552799999998</v>
      </c>
      <c r="M11" s="10">
        <f t="shared" ref="M11:M29" si="8">M10+1</f>
        <v>2023</v>
      </c>
      <c r="N11" s="16">
        <f t="shared" ref="N11:N29" si="9">N10*(1.08)</f>
        <v>5.4</v>
      </c>
      <c r="O11" s="17">
        <f t="shared" si="2"/>
        <v>29.231999999999999</v>
      </c>
      <c r="P11" s="17">
        <f>P10*(1+$C$2)</f>
        <v>50.749999999999993</v>
      </c>
      <c r="Q11" s="16">
        <f t="shared" si="3"/>
        <v>38.4</v>
      </c>
      <c r="R11" s="17">
        <f t="shared" ref="R11:R29" si="10">(N11*O11)+(N11*P11)</f>
        <v>431.90279999999996</v>
      </c>
      <c r="S11" s="24">
        <f>S10+1</f>
        <v>2</v>
      </c>
    </row>
    <row r="12" spans="1:19" x14ac:dyDescent="0.35">
      <c r="A12" s="24">
        <f t="shared" ref="A12:A29" si="11">A11+1</f>
        <v>3</v>
      </c>
      <c r="B12" s="10">
        <f t="shared" ref="B12:B29" si="12">B11+1</f>
        <v>2024</v>
      </c>
      <c r="C12" s="70">
        <f t="shared" ref="C12:C29" si="13">C11*(1+$C$6)</f>
        <v>49.612500000000004</v>
      </c>
      <c r="D12" s="16">
        <f t="shared" ref="D12:D29" si="14">D11*(1+$D$6)</f>
        <v>36.300000000000004</v>
      </c>
      <c r="E12" s="17">
        <f t="shared" ref="E12:E26" si="15">E11*(1+$C$2)</f>
        <v>103.02249999999998</v>
      </c>
      <c r="F12" s="17">
        <f t="shared" si="5"/>
        <v>37.088099999999997</v>
      </c>
      <c r="G12" s="17">
        <f t="shared" si="6"/>
        <v>49.450799999999994</v>
      </c>
      <c r="H12" s="19">
        <f t="shared" si="7"/>
        <v>6951.2371424999992</v>
      </c>
      <c r="I12" s="17">
        <f t="shared" si="0"/>
        <v>5534.7807899999998</v>
      </c>
      <c r="J12" s="17">
        <f t="shared" si="1"/>
        <v>12959.46978186</v>
      </c>
      <c r="M12" s="10">
        <f t="shared" si="8"/>
        <v>2024</v>
      </c>
      <c r="N12" s="16">
        <f t="shared" si="9"/>
        <v>5.8320000000000007</v>
      </c>
      <c r="O12" s="17">
        <f t="shared" si="2"/>
        <v>29.670479999999994</v>
      </c>
      <c r="P12" s="17">
        <f t="shared" ref="P12:P29" si="16">P11*(1+$C$2)</f>
        <v>51.51124999999999</v>
      </c>
      <c r="Q12" s="16">
        <f t="shared" si="3"/>
        <v>42.132000000000005</v>
      </c>
      <c r="R12" s="17">
        <f t="shared" si="10"/>
        <v>473.45184935999998</v>
      </c>
      <c r="S12" s="24">
        <f t="shared" ref="S12:S29" si="17">S11+1</f>
        <v>3</v>
      </c>
    </row>
    <row r="13" spans="1:19" x14ac:dyDescent="0.35">
      <c r="A13" s="24">
        <f t="shared" si="11"/>
        <v>4</v>
      </c>
      <c r="B13" s="10">
        <f t="shared" si="12"/>
        <v>2025</v>
      </c>
      <c r="C13" s="70">
        <f t="shared" si="13"/>
        <v>52.093125000000008</v>
      </c>
      <c r="D13" s="16">
        <f t="shared" si="14"/>
        <v>39.930000000000007</v>
      </c>
      <c r="E13" s="17">
        <f t="shared" si="15"/>
        <v>104.56783749999997</v>
      </c>
      <c r="F13" s="17">
        <f t="shared" si="5"/>
        <v>37.644421499999993</v>
      </c>
      <c r="G13" s="17">
        <f t="shared" si="6"/>
        <v>50.192561999999988</v>
      </c>
      <c r="H13" s="19">
        <f t="shared" si="7"/>
        <v>7408.2809846193741</v>
      </c>
      <c r="I13" s="17">
        <f t="shared" si="0"/>
        <v>6179.5827520349994</v>
      </c>
      <c r="J13" s="17">
        <f t="shared" si="1"/>
        <v>14106.861653922806</v>
      </c>
      <c r="M13" s="10">
        <f t="shared" si="8"/>
        <v>2025</v>
      </c>
      <c r="N13" s="16">
        <f t="shared" si="9"/>
        <v>6.298560000000001</v>
      </c>
      <c r="O13" s="17">
        <f t="shared" si="2"/>
        <v>30.115537199999991</v>
      </c>
      <c r="P13" s="17">
        <f t="shared" si="16"/>
        <v>52.283918749999984</v>
      </c>
      <c r="Q13" s="16">
        <f t="shared" si="3"/>
        <v>46.228560000000009</v>
      </c>
      <c r="R13" s="17">
        <f t="shared" si="10"/>
        <v>518.99791726843193</v>
      </c>
      <c r="S13" s="24">
        <f t="shared" si="17"/>
        <v>4</v>
      </c>
    </row>
    <row r="14" spans="1:19" x14ac:dyDescent="0.35">
      <c r="A14" s="24">
        <f t="shared" si="11"/>
        <v>5</v>
      </c>
      <c r="B14" s="10">
        <f t="shared" si="12"/>
        <v>2026</v>
      </c>
      <c r="C14" s="70">
        <f t="shared" si="13"/>
        <v>54.697781250000013</v>
      </c>
      <c r="D14" s="16">
        <f t="shared" si="14"/>
        <v>43.923000000000009</v>
      </c>
      <c r="E14" s="17">
        <f t="shared" si="15"/>
        <v>106.13635506249996</v>
      </c>
      <c r="F14" s="17">
        <f t="shared" si="5"/>
        <v>38.209087822499988</v>
      </c>
      <c r="G14" s="17">
        <f t="shared" si="6"/>
        <v>50.94545042999998</v>
      </c>
      <c r="H14" s="19">
        <f t="shared" si="7"/>
        <v>7895.3754593580979</v>
      </c>
      <c r="I14" s="17">
        <f t="shared" si="0"/>
        <v>6899.5041426470762</v>
      </c>
      <c r="J14" s="17">
        <f t="shared" si="1"/>
        <v>15363.80511891483</v>
      </c>
      <c r="M14" s="10">
        <f t="shared" si="8"/>
        <v>2026</v>
      </c>
      <c r="N14" s="16">
        <f t="shared" si="9"/>
        <v>6.8024448000000017</v>
      </c>
      <c r="O14" s="17">
        <f t="shared" si="2"/>
        <v>30.567270257999986</v>
      </c>
      <c r="P14" s="17">
        <f t="shared" si="16"/>
        <v>53.068177531249979</v>
      </c>
      <c r="Q14" s="16">
        <f t="shared" si="3"/>
        <v>50.725444800000012</v>
      </c>
      <c r="R14" s="17">
        <f t="shared" si="10"/>
        <v>568.92551690965513</v>
      </c>
      <c r="S14" s="24">
        <f t="shared" si="17"/>
        <v>5</v>
      </c>
    </row>
    <row r="15" spans="1:19" x14ac:dyDescent="0.35">
      <c r="A15" s="24">
        <f t="shared" si="11"/>
        <v>6</v>
      </c>
      <c r="B15" s="10">
        <f t="shared" si="12"/>
        <v>2027</v>
      </c>
      <c r="C15" s="70">
        <f t="shared" si="13"/>
        <v>57.432670312500015</v>
      </c>
      <c r="D15" s="16">
        <f t="shared" si="14"/>
        <v>48.315300000000015</v>
      </c>
      <c r="E15" s="17">
        <f t="shared" si="15"/>
        <v>107.72840038843745</v>
      </c>
      <c r="F15" s="17">
        <f t="shared" si="5"/>
        <v>38.782224139837481</v>
      </c>
      <c r="G15" s="17">
        <f t="shared" si="6"/>
        <v>51.709632186449973</v>
      </c>
      <c r="H15" s="19">
        <f t="shared" si="7"/>
        <v>8414.4963958108929</v>
      </c>
      <c r="I15" s="17">
        <f t="shared" si="0"/>
        <v>7703.2963752654596</v>
      </c>
      <c r="J15" s="17">
        <f t="shared" si="1"/>
        <v>16741.448922712716</v>
      </c>
      <c r="M15" s="10">
        <f t="shared" si="8"/>
        <v>2027</v>
      </c>
      <c r="N15" s="16">
        <f t="shared" si="9"/>
        <v>7.3466403840000023</v>
      </c>
      <c r="O15" s="17">
        <f t="shared" si="2"/>
        <v>31.025779311869982</v>
      </c>
      <c r="P15" s="17">
        <f t="shared" si="16"/>
        <v>53.864200194218725</v>
      </c>
      <c r="Q15" s="16">
        <f t="shared" si="3"/>
        <v>55.661940384000019</v>
      </c>
      <c r="R15" s="17">
        <f t="shared" si="10"/>
        <v>623.6561516363638</v>
      </c>
      <c r="S15" s="24">
        <f t="shared" si="17"/>
        <v>6</v>
      </c>
    </row>
    <row r="16" spans="1:19" x14ac:dyDescent="0.35">
      <c r="A16" s="24">
        <f t="shared" si="11"/>
        <v>7</v>
      </c>
      <c r="B16" s="10">
        <f t="shared" si="12"/>
        <v>2028</v>
      </c>
      <c r="C16" s="70">
        <f t="shared" si="13"/>
        <v>60.304303828125022</v>
      </c>
      <c r="D16" s="16">
        <f t="shared" si="14"/>
        <v>53.146830000000023</v>
      </c>
      <c r="E16" s="17">
        <f t="shared" si="15"/>
        <v>109.344326394264</v>
      </c>
      <c r="F16" s="17">
        <f t="shared" si="5"/>
        <v>39.36395750193504</v>
      </c>
      <c r="G16" s="17">
        <f t="shared" si="6"/>
        <v>52.485276669246716</v>
      </c>
      <c r="H16" s="19">
        <f t="shared" si="7"/>
        <v>8967.7495338354584</v>
      </c>
      <c r="I16" s="17">
        <f t="shared" si="0"/>
        <v>8600.730402983887</v>
      </c>
      <c r="J16" s="17">
        <f t="shared" si="1"/>
        <v>18252.131810243129</v>
      </c>
      <c r="M16" s="10">
        <f t="shared" si="8"/>
        <v>2028</v>
      </c>
      <c r="N16" s="16">
        <f t="shared" si="9"/>
        <v>7.9343716147200034</v>
      </c>
      <c r="O16" s="17">
        <f t="shared" si="2"/>
        <v>31.491166001548027</v>
      </c>
      <c r="P16" s="17">
        <f t="shared" si="16"/>
        <v>54.672163197132001</v>
      </c>
      <c r="Q16" s="16">
        <f t="shared" si="3"/>
        <v>61.08120161472003</v>
      </c>
      <c r="R16" s="17">
        <f t="shared" si="10"/>
        <v>683.65187342378204</v>
      </c>
      <c r="S16" s="24">
        <f t="shared" si="17"/>
        <v>7</v>
      </c>
    </row>
    <row r="17" spans="1:20" x14ac:dyDescent="0.35">
      <c r="A17" s="24">
        <f t="shared" si="11"/>
        <v>8</v>
      </c>
      <c r="B17" s="10">
        <f t="shared" si="12"/>
        <v>2029</v>
      </c>
      <c r="C17" s="70">
        <f t="shared" si="13"/>
        <v>63.319519019531278</v>
      </c>
      <c r="D17" s="16">
        <f t="shared" si="14"/>
        <v>58.461513000000032</v>
      </c>
      <c r="E17" s="17">
        <f t="shared" si="15"/>
        <v>110.98449129017796</v>
      </c>
      <c r="F17" s="17">
        <f t="shared" si="5"/>
        <v>39.954416864464065</v>
      </c>
      <c r="G17" s="17">
        <f t="shared" si="6"/>
        <v>53.272555819285408</v>
      </c>
      <c r="H17" s="19">
        <f t="shared" si="7"/>
        <v>9557.3790656851415</v>
      </c>
      <c r="I17" s="17">
        <f t="shared" si="0"/>
        <v>9602.71549493151</v>
      </c>
      <c r="J17" s="17">
        <f t="shared" si="1"/>
        <v>19909.513744263801</v>
      </c>
      <c r="M17" s="10">
        <f t="shared" si="8"/>
        <v>2029</v>
      </c>
      <c r="N17" s="16">
        <f t="shared" si="9"/>
        <v>8.5691213438976046</v>
      </c>
      <c r="O17" s="17">
        <f t="shared" si="2"/>
        <v>31.963533491571244</v>
      </c>
      <c r="P17" s="17">
        <f t="shared" si="16"/>
        <v>55.492245645088978</v>
      </c>
      <c r="Q17" s="16">
        <f t="shared" si="3"/>
        <v>67.030634343897631</v>
      </c>
      <c r="R17" s="17">
        <f t="shared" si="10"/>
        <v>749.41918364714991</v>
      </c>
      <c r="S17" s="24">
        <f t="shared" si="17"/>
        <v>8</v>
      </c>
    </row>
    <row r="18" spans="1:20" x14ac:dyDescent="0.35">
      <c r="A18" s="24">
        <f t="shared" si="11"/>
        <v>9</v>
      </c>
      <c r="B18" s="10">
        <f t="shared" si="12"/>
        <v>2030</v>
      </c>
      <c r="C18" s="70">
        <f t="shared" si="13"/>
        <v>66.485494970507844</v>
      </c>
      <c r="D18" s="16">
        <f t="shared" si="14"/>
        <v>64.307664300000042</v>
      </c>
      <c r="E18" s="17">
        <f t="shared" si="15"/>
        <v>112.64925865953062</v>
      </c>
      <c r="F18" s="17">
        <f t="shared" si="5"/>
        <v>40.553733117431022</v>
      </c>
      <c r="G18" s="17">
        <f t="shared" si="6"/>
        <v>54.071644156574685</v>
      </c>
      <c r="H18" s="19">
        <f t="shared" si="7"/>
        <v>10185.776739253937</v>
      </c>
      <c r="I18" s="17">
        <f t="shared" si="0"/>
        <v>10721.43185009103</v>
      </c>
      <c r="J18" s="17">
        <f t="shared" si="1"/>
        <v>21728.721898458974</v>
      </c>
      <c r="M18" s="10">
        <f t="shared" si="8"/>
        <v>2030</v>
      </c>
      <c r="N18" s="16">
        <f t="shared" si="9"/>
        <v>9.2546510514094145</v>
      </c>
      <c r="O18" s="17">
        <f t="shared" si="2"/>
        <v>32.442986493944808</v>
      </c>
      <c r="P18" s="17">
        <f t="shared" si="16"/>
        <v>56.324629329765308</v>
      </c>
      <c r="Q18" s="16">
        <f t="shared" si="3"/>
        <v>73.562315351409453</v>
      </c>
      <c r="R18" s="17">
        <f t="shared" si="10"/>
        <v>821.51330911400578</v>
      </c>
      <c r="S18" s="24">
        <f t="shared" si="17"/>
        <v>9</v>
      </c>
    </row>
    <row r="19" spans="1:20" x14ac:dyDescent="0.35">
      <c r="A19" s="24">
        <f t="shared" si="11"/>
        <v>10</v>
      </c>
      <c r="B19" s="10">
        <f t="shared" si="12"/>
        <v>2031</v>
      </c>
      <c r="C19" s="70">
        <f t="shared" si="13"/>
        <v>69.809769719033241</v>
      </c>
      <c r="D19" s="16">
        <f t="shared" si="14"/>
        <v>70.738430730000047</v>
      </c>
      <c r="E19" s="17">
        <f t="shared" si="15"/>
        <v>114.33899753942356</v>
      </c>
      <c r="F19" s="17">
        <f t="shared" si="5"/>
        <v>41.162039114192481</v>
      </c>
      <c r="G19" s="17">
        <f t="shared" si="6"/>
        <v>54.882718818923301</v>
      </c>
      <c r="H19" s="19">
        <f t="shared" si="7"/>
        <v>10855.491559859884</v>
      </c>
      <c r="I19" s="17">
        <f t="shared" si="0"/>
        <v>11970.478660626635</v>
      </c>
      <c r="J19" s="17">
        <f t="shared" si="1"/>
        <v>23726.513109937288</v>
      </c>
      <c r="M19" s="10">
        <f t="shared" si="8"/>
        <v>2031</v>
      </c>
      <c r="N19" s="16">
        <f t="shared" si="9"/>
        <v>9.9950231355221675</v>
      </c>
      <c r="O19" s="17">
        <f t="shared" si="2"/>
        <v>32.929631291353978</v>
      </c>
      <c r="P19" s="17">
        <f t="shared" si="16"/>
        <v>57.16949876971178</v>
      </c>
      <c r="Q19" s="16">
        <f t="shared" si="3"/>
        <v>80.733453865522222</v>
      </c>
      <c r="R19" s="17">
        <f t="shared" si="10"/>
        <v>900.54288945077315</v>
      </c>
      <c r="S19" s="24">
        <f t="shared" si="17"/>
        <v>10</v>
      </c>
    </row>
    <row r="20" spans="1:20" x14ac:dyDescent="0.35">
      <c r="A20" s="24">
        <f t="shared" si="11"/>
        <v>11</v>
      </c>
      <c r="B20" s="10">
        <f t="shared" si="12"/>
        <v>2032</v>
      </c>
      <c r="C20" s="70">
        <f t="shared" si="13"/>
        <v>73.3002582049849</v>
      </c>
      <c r="D20" s="16">
        <f t="shared" si="14"/>
        <v>77.812273803000053</v>
      </c>
      <c r="E20" s="17">
        <f t="shared" si="15"/>
        <v>116.0540825025149</v>
      </c>
      <c r="F20" s="17">
        <f t="shared" ref="F20:F29" si="18">F19*(1+$C$2)</f>
        <v>41.779469700905366</v>
      </c>
      <c r="G20" s="17">
        <f t="shared" ref="G20:G29" si="19">G19*(1+$C$2)</f>
        <v>55.705959601207148</v>
      </c>
      <c r="H20" s="19">
        <f t="shared" ref="H20:H29" si="20">(C20*E20)+(C20*F20)</f>
        <v>11569.24012992067</v>
      </c>
      <c r="I20" s="17">
        <f t="shared" ref="I20:I29" si="21">(D20*E20)+(D20*G20)</f>
        <v>13365.039424589639</v>
      </c>
      <c r="J20" s="17">
        <f t="shared" si="1"/>
        <v>25921.454669926246</v>
      </c>
      <c r="M20" s="96">
        <f t="shared" si="8"/>
        <v>2032</v>
      </c>
      <c r="N20" s="16">
        <f t="shared" si="9"/>
        <v>10.794624986363942</v>
      </c>
      <c r="O20" s="17">
        <f t="shared" si="2"/>
        <v>33.42357576072429</v>
      </c>
      <c r="P20" s="17">
        <f t="shared" si="16"/>
        <v>58.027041251257451</v>
      </c>
      <c r="Q20" s="16">
        <f t="shared" si="3"/>
        <v>88.606898789363996</v>
      </c>
      <c r="R20" s="17">
        <f t="shared" si="10"/>
        <v>987.17511541593751</v>
      </c>
      <c r="S20" s="24">
        <f t="shared" si="17"/>
        <v>11</v>
      </c>
    </row>
    <row r="21" spans="1:20" x14ac:dyDescent="0.35">
      <c r="A21" s="24">
        <f t="shared" si="11"/>
        <v>12</v>
      </c>
      <c r="B21" s="10">
        <f t="shared" si="12"/>
        <v>2033</v>
      </c>
      <c r="C21" s="70">
        <f t="shared" si="13"/>
        <v>76.965271115234145</v>
      </c>
      <c r="D21" s="16">
        <f t="shared" si="14"/>
        <v>85.593501183300063</v>
      </c>
      <c r="E21" s="17">
        <f t="shared" si="15"/>
        <v>117.79489374005261</v>
      </c>
      <c r="F21" s="17">
        <f t="shared" si="18"/>
        <v>42.406161746418945</v>
      </c>
      <c r="G21" s="17">
        <f t="shared" si="19"/>
        <v>56.541548995225249</v>
      </c>
      <c r="H21" s="19">
        <f t="shared" si="20"/>
        <v>12329.917668462953</v>
      </c>
      <c r="I21" s="17">
        <f t="shared" si="21"/>
        <v>14922.066517554329</v>
      </c>
      <c r="J21" s="17">
        <f t="shared" si="1"/>
        <v>28334.125547536234</v>
      </c>
      <c r="M21" s="96">
        <f t="shared" si="8"/>
        <v>2033</v>
      </c>
      <c r="N21" s="16">
        <f t="shared" si="9"/>
        <v>11.658194985273058</v>
      </c>
      <c r="O21" s="17">
        <f t="shared" si="2"/>
        <v>33.924929397135145</v>
      </c>
      <c r="P21" s="17">
        <f t="shared" si="16"/>
        <v>58.897446870026307</v>
      </c>
      <c r="Q21" s="16">
        <f t="shared" si="3"/>
        <v>97.251696168573119</v>
      </c>
      <c r="R21" s="17">
        <f t="shared" si="10"/>
        <v>1082.1413615189506</v>
      </c>
      <c r="S21" s="24">
        <f t="shared" si="17"/>
        <v>12</v>
      </c>
    </row>
    <row r="22" spans="1:20" x14ac:dyDescent="0.35">
      <c r="A22" s="24">
        <f t="shared" si="11"/>
        <v>13</v>
      </c>
      <c r="B22" s="10">
        <f t="shared" si="12"/>
        <v>2034</v>
      </c>
      <c r="C22" s="70">
        <f t="shared" si="13"/>
        <v>80.81353467099585</v>
      </c>
      <c r="D22" s="16">
        <f t="shared" si="14"/>
        <v>94.152851301630079</v>
      </c>
      <c r="E22" s="17">
        <f t="shared" si="15"/>
        <v>119.56181714615339</v>
      </c>
      <c r="F22" s="17">
        <f t="shared" si="18"/>
        <v>43.042254172615223</v>
      </c>
      <c r="G22" s="17">
        <f t="shared" si="19"/>
        <v>57.389672230153622</v>
      </c>
      <c r="H22" s="19">
        <f t="shared" si="20"/>
        <v>13140.609755164391</v>
      </c>
      <c r="I22" s="17">
        <f t="shared" si="21"/>
        <v>16660.487266849406</v>
      </c>
      <c r="J22" s="17">
        <f t="shared" si="1"/>
        <v>30987.340382510869</v>
      </c>
      <c r="M22" s="96">
        <f t="shared" si="8"/>
        <v>2034</v>
      </c>
      <c r="N22" s="16">
        <f t="shared" si="9"/>
        <v>12.590850584094904</v>
      </c>
      <c r="O22" s="17">
        <f t="shared" si="2"/>
        <v>34.433803338092169</v>
      </c>
      <c r="P22" s="17">
        <f t="shared" si="16"/>
        <v>59.780908573076694</v>
      </c>
      <c r="Q22" s="16">
        <f t="shared" si="3"/>
        <v>106.74370188572499</v>
      </c>
      <c r="R22" s="17">
        <f t="shared" si="10"/>
        <v>1186.2433604970736</v>
      </c>
      <c r="S22" s="24">
        <f t="shared" si="17"/>
        <v>13</v>
      </c>
    </row>
    <row r="23" spans="1:20" x14ac:dyDescent="0.35">
      <c r="A23" s="24">
        <f t="shared" si="11"/>
        <v>14</v>
      </c>
      <c r="B23" s="10">
        <f t="shared" si="12"/>
        <v>2035</v>
      </c>
      <c r="C23" s="70">
        <f t="shared" si="13"/>
        <v>84.854211404545651</v>
      </c>
      <c r="D23" s="16">
        <f t="shared" si="14"/>
        <v>103.56813643179309</v>
      </c>
      <c r="E23" s="17">
        <f t="shared" si="15"/>
        <v>121.35524440334568</v>
      </c>
      <c r="F23" s="17">
        <f t="shared" si="18"/>
        <v>43.687887985204448</v>
      </c>
      <c r="G23" s="17">
        <f t="shared" si="19"/>
        <v>58.250517313605918</v>
      </c>
      <c r="H23" s="19">
        <f t="shared" si="20"/>
        <v>14004.604846566448</v>
      </c>
      <c r="I23" s="17">
        <f t="shared" si="21"/>
        <v>18601.434033437363</v>
      </c>
      <c r="J23" s="17">
        <f t="shared" si="1"/>
        <v>33906.398851780701</v>
      </c>
      <c r="M23" s="96">
        <f t="shared" si="8"/>
        <v>2035</v>
      </c>
      <c r="N23" s="16">
        <f t="shared" si="9"/>
        <v>13.598118630822498</v>
      </c>
      <c r="O23" s="17">
        <f t="shared" si="2"/>
        <v>34.950310388163551</v>
      </c>
      <c r="P23" s="17">
        <f t="shared" si="16"/>
        <v>60.67762220167284</v>
      </c>
      <c r="Q23" s="16">
        <f t="shared" si="3"/>
        <v>117.16625506261559</v>
      </c>
      <c r="R23" s="17">
        <f t="shared" si="10"/>
        <v>1300.3599717768921</v>
      </c>
      <c r="S23" s="24">
        <f t="shared" si="17"/>
        <v>14</v>
      </c>
    </row>
    <row r="24" spans="1:20" x14ac:dyDescent="0.35">
      <c r="A24" s="24">
        <f t="shared" si="11"/>
        <v>15</v>
      </c>
      <c r="B24" s="10">
        <f t="shared" si="12"/>
        <v>2036</v>
      </c>
      <c r="C24" s="70">
        <f t="shared" si="13"/>
        <v>89.09692197477294</v>
      </c>
      <c r="D24" s="16">
        <f t="shared" si="14"/>
        <v>113.92495007497241</v>
      </c>
      <c r="E24" s="17">
        <f t="shared" si="15"/>
        <v>123.17557306939585</v>
      </c>
      <c r="F24" s="17">
        <f t="shared" si="18"/>
        <v>44.343206304982509</v>
      </c>
      <c r="G24" s="17">
        <f t="shared" si="19"/>
        <v>59.124275073310002</v>
      </c>
      <c r="H24" s="19">
        <f t="shared" si="20"/>
        <v>14925.40761522819</v>
      </c>
      <c r="I24" s="17">
        <f t="shared" si="21"/>
        <v>20768.501098332817</v>
      </c>
      <c r="J24" s="17">
        <f t="shared" si="1"/>
        <v>37119.363314622839</v>
      </c>
      <c r="M24" s="96">
        <f t="shared" si="8"/>
        <v>2036</v>
      </c>
      <c r="N24" s="16">
        <f t="shared" si="9"/>
        <v>14.685968121288299</v>
      </c>
      <c r="O24" s="17">
        <f t="shared" si="2"/>
        <v>35.474565043985997</v>
      </c>
      <c r="P24" s="17">
        <f t="shared" si="16"/>
        <v>61.587786534697926</v>
      </c>
      <c r="Q24" s="16">
        <f t="shared" si="3"/>
        <v>128.61091819626071</v>
      </c>
      <c r="R24" s="17">
        <f t="shared" si="10"/>
        <v>1425.4546010618292</v>
      </c>
      <c r="S24" s="24">
        <f t="shared" si="17"/>
        <v>15</v>
      </c>
    </row>
    <row r="25" spans="1:20" x14ac:dyDescent="0.35">
      <c r="A25" s="24">
        <f t="shared" si="11"/>
        <v>16</v>
      </c>
      <c r="B25" s="10">
        <f t="shared" si="12"/>
        <v>2037</v>
      </c>
      <c r="C25" s="70">
        <f t="shared" si="13"/>
        <v>93.551768073511596</v>
      </c>
      <c r="D25" s="16">
        <f t="shared" si="14"/>
        <v>125.31744508246966</v>
      </c>
      <c r="E25" s="17">
        <f t="shared" si="15"/>
        <v>125.02320666543677</v>
      </c>
      <c r="F25" s="17">
        <f t="shared" si="18"/>
        <v>45.008354399557241</v>
      </c>
      <c r="G25" s="17">
        <f t="shared" si="19"/>
        <v>60.011139199409648</v>
      </c>
      <c r="H25" s="19">
        <f t="shared" si="20"/>
        <v>15906.753165929444</v>
      </c>
      <c r="I25" s="17">
        <f t="shared" si="21"/>
        <v>23188.03147628859</v>
      </c>
      <c r="J25" s="17">
        <f t="shared" si="1"/>
        <v>40657.367975902009</v>
      </c>
      <c r="M25" s="96">
        <f t="shared" si="8"/>
        <v>2037</v>
      </c>
      <c r="N25" s="16">
        <f t="shared" si="9"/>
        <v>15.860845570991364</v>
      </c>
      <c r="O25" s="17">
        <f t="shared" si="2"/>
        <v>36.00668351964579</v>
      </c>
      <c r="P25" s="17">
        <f t="shared" si="16"/>
        <v>62.511603332718387</v>
      </c>
      <c r="Q25" s="16">
        <f t="shared" si="3"/>
        <v>141.17829065346103</v>
      </c>
      <c r="R25" s="17">
        <f t="shared" si="10"/>
        <v>1562.5833336839771</v>
      </c>
      <c r="S25" s="24">
        <f t="shared" si="17"/>
        <v>16</v>
      </c>
    </row>
    <row r="26" spans="1:20" x14ac:dyDescent="0.35">
      <c r="A26" s="24">
        <f t="shared" si="11"/>
        <v>17</v>
      </c>
      <c r="B26" s="10">
        <f t="shared" si="12"/>
        <v>2038</v>
      </c>
      <c r="C26" s="70">
        <f t="shared" si="13"/>
        <v>98.229356477187181</v>
      </c>
      <c r="D26" s="16">
        <f t="shared" si="14"/>
        <v>137.84918959071663</v>
      </c>
      <c r="E26" s="17">
        <f t="shared" si="15"/>
        <v>126.89855476541831</v>
      </c>
      <c r="F26" s="17">
        <f t="shared" si="18"/>
        <v>45.683479715550597</v>
      </c>
      <c r="G26" s="17">
        <f t="shared" si="19"/>
        <v>60.911306287400784</v>
      </c>
      <c r="H26" s="19">
        <f t="shared" si="20"/>
        <v>16952.622186589306</v>
      </c>
      <c r="I26" s="17">
        <f t="shared" si="21"/>
        <v>25889.437143276209</v>
      </c>
      <c r="J26" s="17">
        <f t="shared" si="1"/>
        <v>44554.963180249892</v>
      </c>
      <c r="M26" s="96">
        <f t="shared" si="8"/>
        <v>2038</v>
      </c>
      <c r="N26" s="16">
        <f t="shared" si="9"/>
        <v>17.129713216670673</v>
      </c>
      <c r="O26" s="17">
        <f t="shared" si="2"/>
        <v>36.54678377244047</v>
      </c>
      <c r="P26" s="17">
        <f t="shared" si="16"/>
        <v>63.449277382709155</v>
      </c>
      <c r="Q26" s="16">
        <f t="shared" si="3"/>
        <v>154.9789028073873</v>
      </c>
      <c r="R26" s="17">
        <f t="shared" si="10"/>
        <v>1712.9038503843753</v>
      </c>
      <c r="S26" s="24">
        <f t="shared" si="17"/>
        <v>17</v>
      </c>
    </row>
    <row r="27" spans="1:20" x14ac:dyDescent="0.35">
      <c r="A27" s="24">
        <f t="shared" si="11"/>
        <v>18</v>
      </c>
      <c r="B27" s="10">
        <f t="shared" si="12"/>
        <v>2039</v>
      </c>
      <c r="C27" s="70">
        <f t="shared" si="13"/>
        <v>103.14082430104655</v>
      </c>
      <c r="D27" s="16">
        <f t="shared" si="14"/>
        <v>151.63410854978832</v>
      </c>
      <c r="E27" s="17">
        <f t="shared" ref="E27:E29" si="22">E26*(1+$C$2)</f>
        <v>128.80203308689957</v>
      </c>
      <c r="F27" s="17">
        <f t="shared" si="18"/>
        <v>46.368731911283852</v>
      </c>
      <c r="G27" s="17">
        <f t="shared" si="19"/>
        <v>61.824975881711786</v>
      </c>
      <c r="H27" s="19">
        <f t="shared" si="20"/>
        <v>18067.257095357552</v>
      </c>
      <c r="I27" s="17">
        <f t="shared" si="21"/>
        <v>28905.556570467888</v>
      </c>
      <c r="J27" s="17">
        <f t="shared" si="1"/>
        <v>48850.498866616792</v>
      </c>
      <c r="M27" s="96">
        <f t="shared" si="8"/>
        <v>2039</v>
      </c>
      <c r="N27" s="16">
        <f t="shared" si="9"/>
        <v>18.500090274004329</v>
      </c>
      <c r="O27" s="17">
        <f t="shared" si="2"/>
        <v>37.09498552902707</v>
      </c>
      <c r="P27" s="17">
        <f t="shared" si="16"/>
        <v>64.401016543449785</v>
      </c>
      <c r="Q27" s="16">
        <f t="shared" si="3"/>
        <v>170.13419882379264</v>
      </c>
      <c r="R27" s="17">
        <f t="shared" si="10"/>
        <v>1877.6852007913521</v>
      </c>
      <c r="S27" s="24">
        <f t="shared" si="17"/>
        <v>18</v>
      </c>
    </row>
    <row r="28" spans="1:20" x14ac:dyDescent="0.35">
      <c r="A28" s="24">
        <f t="shared" si="11"/>
        <v>19</v>
      </c>
      <c r="B28" s="10">
        <f t="shared" si="12"/>
        <v>2040</v>
      </c>
      <c r="C28" s="70">
        <f t="shared" si="13"/>
        <v>108.29786551609888</v>
      </c>
      <c r="D28" s="16">
        <f t="shared" si="14"/>
        <v>166.79751940476717</v>
      </c>
      <c r="E28" s="17">
        <f t="shared" si="22"/>
        <v>130.73406358320304</v>
      </c>
      <c r="F28" s="17">
        <f t="shared" si="18"/>
        <v>47.064262889953106</v>
      </c>
      <c r="G28" s="17">
        <f t="shared" si="19"/>
        <v>62.752350519937458</v>
      </c>
      <c r="H28" s="19">
        <f t="shared" si="20"/>
        <v>19255.179249377306</v>
      </c>
      <c r="I28" s="17">
        <f t="shared" si="21"/>
        <v>32273.053910927392</v>
      </c>
      <c r="J28" s="17">
        <f t="shared" si="1"/>
        <v>53586.551677412179</v>
      </c>
      <c r="M28" s="96">
        <f t="shared" si="8"/>
        <v>2040</v>
      </c>
      <c r="N28" s="16">
        <f t="shared" si="9"/>
        <v>19.980097495924678</v>
      </c>
      <c r="O28" s="17">
        <f t="shared" si="2"/>
        <v>37.651410311962472</v>
      </c>
      <c r="P28" s="17">
        <f t="shared" si="16"/>
        <v>65.367031791601519</v>
      </c>
      <c r="Q28" s="16">
        <f t="shared" si="3"/>
        <v>186.77761690069184</v>
      </c>
      <c r="R28" s="17">
        <f t="shared" si="10"/>
        <v>2058.3185171074801</v>
      </c>
      <c r="S28" s="24">
        <f t="shared" si="17"/>
        <v>19</v>
      </c>
    </row>
    <row r="29" spans="1:20" x14ac:dyDescent="0.35">
      <c r="A29" s="24">
        <f t="shared" si="11"/>
        <v>20</v>
      </c>
      <c r="B29" s="10">
        <f t="shared" si="12"/>
        <v>2041</v>
      </c>
      <c r="C29" s="70">
        <f t="shared" si="13"/>
        <v>113.71275879190382</v>
      </c>
      <c r="D29" s="16">
        <f t="shared" si="14"/>
        <v>183.47727134524391</v>
      </c>
      <c r="E29" s="17">
        <f t="shared" si="22"/>
        <v>132.69507453695107</v>
      </c>
      <c r="F29" s="17">
        <f t="shared" si="18"/>
        <v>47.770226833302395</v>
      </c>
      <c r="G29" s="17">
        <f t="shared" si="19"/>
        <v>63.693635777736517</v>
      </c>
      <c r="H29" s="19">
        <f t="shared" si="20"/>
        <v>20521.207285023862</v>
      </c>
      <c r="I29" s="17">
        <f t="shared" si="21"/>
        <v>36032.864691550436</v>
      </c>
      <c r="J29" s="17">
        <f t="shared" si="1"/>
        <v>58810.400735027521</v>
      </c>
      <c r="M29" s="96">
        <f t="shared" si="8"/>
        <v>2041</v>
      </c>
      <c r="N29" s="16">
        <f t="shared" si="9"/>
        <v>21.578505295598653</v>
      </c>
      <c r="O29" s="17">
        <f t="shared" si="2"/>
        <v>38.216181466641906</v>
      </c>
      <c r="P29" s="17">
        <f t="shared" si="16"/>
        <v>66.347537268475534</v>
      </c>
      <c r="Q29" s="16">
        <f t="shared" si="3"/>
        <v>205.05577664084257</v>
      </c>
      <c r="R29" s="17">
        <f t="shared" si="10"/>
        <v>2256.32875845322</v>
      </c>
      <c r="S29" s="24">
        <f t="shared" si="17"/>
        <v>20</v>
      </c>
    </row>
    <row r="30" spans="1:20" x14ac:dyDescent="0.35">
      <c r="A30" s="24"/>
      <c r="B30" s="24"/>
    </row>
    <row r="31" spans="1:20" x14ac:dyDescent="0.35">
      <c r="A31" s="24"/>
      <c r="B31" s="24"/>
    </row>
    <row r="32" spans="1:20" ht="15.5" x14ac:dyDescent="0.35">
      <c r="A32" s="98"/>
      <c r="B32" s="138" t="s">
        <v>66</v>
      </c>
      <c r="C32" s="138"/>
      <c r="D32" s="138"/>
      <c r="E32" s="138"/>
      <c r="F32" s="138"/>
      <c r="G32" s="138"/>
      <c r="H32" s="42"/>
      <c r="I32" s="98"/>
      <c r="J32" s="24"/>
      <c r="K32" s="137" t="s">
        <v>67</v>
      </c>
      <c r="L32" s="137"/>
      <c r="M32" s="137"/>
      <c r="N32" s="137"/>
      <c r="O32" s="137"/>
      <c r="P32" s="137"/>
      <c r="Q32" s="137"/>
      <c r="R32" s="137"/>
      <c r="S32" s="137"/>
      <c r="T32" s="137"/>
    </row>
    <row r="33" spans="1:20" ht="43.5" x14ac:dyDescent="0.35">
      <c r="A33" s="98"/>
      <c r="B33" s="96" t="s">
        <v>3</v>
      </c>
      <c r="C33" s="29" t="s">
        <v>54</v>
      </c>
      <c r="D33" s="29" t="s">
        <v>53</v>
      </c>
      <c r="E33" s="96" t="s">
        <v>51</v>
      </c>
      <c r="F33" s="29" t="s">
        <v>73</v>
      </c>
      <c r="G33" s="38" t="s">
        <v>52</v>
      </c>
      <c r="H33" s="98"/>
      <c r="I33" s="98"/>
      <c r="J33" s="24"/>
      <c r="K33" s="96" t="s">
        <v>3</v>
      </c>
      <c r="L33" s="96" t="s">
        <v>14</v>
      </c>
      <c r="M33" s="96" t="s">
        <v>55</v>
      </c>
      <c r="N33" s="29" t="s">
        <v>93</v>
      </c>
      <c r="O33" s="96" t="s">
        <v>56</v>
      </c>
      <c r="P33" s="29" t="s">
        <v>57</v>
      </c>
      <c r="Q33" s="29" t="s">
        <v>61</v>
      </c>
      <c r="R33" s="29" t="s">
        <v>58</v>
      </c>
      <c r="S33" s="29" t="s">
        <v>59</v>
      </c>
      <c r="T33" s="38" t="s">
        <v>64</v>
      </c>
    </row>
    <row r="34" spans="1:20" x14ac:dyDescent="0.35">
      <c r="A34" s="98">
        <v>1</v>
      </c>
      <c r="B34" s="96">
        <v>2022</v>
      </c>
      <c r="C34" s="17">
        <f>J10</f>
        <v>10954</v>
      </c>
      <c r="D34" s="17">
        <f>C34*0.05</f>
        <v>547.70000000000005</v>
      </c>
      <c r="E34" s="17">
        <f>(C34+D34)*0.1</f>
        <v>1150.17</v>
      </c>
      <c r="F34" s="52">
        <v>0</v>
      </c>
      <c r="G34" s="17">
        <f>C34+D34+E34+F34</f>
        <v>12651.87</v>
      </c>
      <c r="H34" s="98"/>
      <c r="I34" s="98"/>
      <c r="J34" s="24">
        <v>0</v>
      </c>
      <c r="K34" s="96">
        <v>2021</v>
      </c>
      <c r="L34" s="96">
        <v>150</v>
      </c>
      <c r="M34" s="96">
        <v>1000</v>
      </c>
      <c r="N34" s="17">
        <v>1000</v>
      </c>
      <c r="O34" s="96"/>
      <c r="P34" s="17">
        <f>Server_Facilities!E8</f>
        <v>0</v>
      </c>
      <c r="Q34" s="17">
        <f>Information!G3</f>
        <v>0</v>
      </c>
      <c r="R34" s="17">
        <f>Information!D28</f>
        <v>0</v>
      </c>
      <c r="S34" s="96"/>
      <c r="T34" s="17">
        <f>L34+M34+O34+P34+Q34+R34+S34</f>
        <v>1150</v>
      </c>
    </row>
    <row r="35" spans="1:20" x14ac:dyDescent="0.35">
      <c r="A35" s="98">
        <f>A34+1</f>
        <v>2</v>
      </c>
      <c r="B35" s="96">
        <f>B34+1</f>
        <v>2023</v>
      </c>
      <c r="C35" s="17">
        <f t="shared" ref="C35:C53" si="23">J11</f>
        <v>11911.552799999998</v>
      </c>
      <c r="D35" s="17">
        <f t="shared" ref="D35:D53" si="24">C35*0.05</f>
        <v>595.57763999999986</v>
      </c>
      <c r="E35" s="17">
        <f t="shared" ref="E35:E53" si="25">(C35+D35)*0.1</f>
        <v>1250.7130439999999</v>
      </c>
      <c r="F35" s="17">
        <v>0</v>
      </c>
      <c r="G35" s="17">
        <f t="shared" ref="G35:G53" si="26">C35+D35+E35+F35</f>
        <v>13757.843483999997</v>
      </c>
      <c r="H35" s="98"/>
      <c r="I35" s="98"/>
      <c r="J35" s="24">
        <f>J34+1</f>
        <v>1</v>
      </c>
      <c r="K35" s="96">
        <f>K34+1</f>
        <v>2022</v>
      </c>
      <c r="L35" s="17"/>
      <c r="M35" s="17"/>
      <c r="N35" s="17">
        <f>N34-$O$35</f>
        <v>960</v>
      </c>
      <c r="O35" s="17">
        <v>39.999999999999979</v>
      </c>
      <c r="P35" s="17">
        <f>Server_Facilities!E9</f>
        <v>0</v>
      </c>
      <c r="Q35" s="17">
        <f>Information!G4</f>
        <v>40</v>
      </c>
      <c r="R35" s="17">
        <f>Information!D29</f>
        <v>603.75</v>
      </c>
      <c r="S35" s="17">
        <f>C34*0.6</f>
        <v>6572.4</v>
      </c>
      <c r="T35" s="17">
        <f>P35+Q35+R35+S35+O35</f>
        <v>7256.15</v>
      </c>
    </row>
    <row r="36" spans="1:20" x14ac:dyDescent="0.35">
      <c r="A36" s="98">
        <f t="shared" ref="A36:B43" si="27">A35+1</f>
        <v>3</v>
      </c>
      <c r="B36" s="72">
        <f t="shared" si="27"/>
        <v>2024</v>
      </c>
      <c r="C36" s="17">
        <f t="shared" si="23"/>
        <v>12959.46978186</v>
      </c>
      <c r="D36" s="17">
        <f t="shared" si="24"/>
        <v>647.97348909300001</v>
      </c>
      <c r="E36" s="17">
        <f>(C36+D36)*0.1</f>
        <v>1360.7443270952999</v>
      </c>
      <c r="F36" s="17">
        <v>0</v>
      </c>
      <c r="G36" s="17">
        <f t="shared" si="26"/>
        <v>14968.187598048298</v>
      </c>
      <c r="H36" s="98"/>
      <c r="I36" s="98"/>
      <c r="J36" s="24">
        <f t="shared" ref="J36:J54" si="28">J35+1</f>
        <v>2</v>
      </c>
      <c r="K36" s="96">
        <f t="shared" ref="K36:K54" si="29">K35+1</f>
        <v>2023</v>
      </c>
      <c r="L36" s="17"/>
      <c r="M36" s="17"/>
      <c r="N36" s="17">
        <f t="shared" ref="N36:N54" si="30">N35-$O$35</f>
        <v>920</v>
      </c>
      <c r="O36" s="17">
        <v>39.999999999999979</v>
      </c>
      <c r="P36" s="17">
        <f>Server_Facilities!E10</f>
        <v>0</v>
      </c>
      <c r="Q36" s="17">
        <f>Information!G5</f>
        <v>44</v>
      </c>
      <c r="R36" s="17">
        <f>Information!D30</f>
        <v>633.9375</v>
      </c>
      <c r="S36" s="17">
        <f t="shared" ref="S36:S53" si="31">C35*0.6</f>
        <v>7146.9316799999988</v>
      </c>
      <c r="T36" s="17">
        <f t="shared" ref="T36:T54" si="32">P36+Q36+R36+S36+O36</f>
        <v>7864.8691799999988</v>
      </c>
    </row>
    <row r="37" spans="1:20" x14ac:dyDescent="0.35">
      <c r="A37" s="98">
        <f t="shared" si="27"/>
        <v>4</v>
      </c>
      <c r="B37" s="96">
        <f t="shared" si="27"/>
        <v>2025</v>
      </c>
      <c r="C37" s="17">
        <f t="shared" si="23"/>
        <v>14106.861653922806</v>
      </c>
      <c r="D37" s="17">
        <f t="shared" si="24"/>
        <v>705.3430826961403</v>
      </c>
      <c r="E37" s="17">
        <f t="shared" si="25"/>
        <v>1481.2204736618949</v>
      </c>
      <c r="F37" s="17">
        <v>0</v>
      </c>
      <c r="G37" s="17">
        <f t="shared" si="26"/>
        <v>16293.425210280842</v>
      </c>
      <c r="H37" s="98"/>
      <c r="I37" s="98"/>
      <c r="J37" s="24">
        <f t="shared" si="28"/>
        <v>3</v>
      </c>
      <c r="K37" s="96">
        <f t="shared" si="29"/>
        <v>2024</v>
      </c>
      <c r="L37" s="17"/>
      <c r="M37" s="17"/>
      <c r="N37" s="17">
        <f t="shared" si="30"/>
        <v>880</v>
      </c>
      <c r="O37" s="17">
        <v>39.999999999999979</v>
      </c>
      <c r="P37" s="17">
        <f>Server_Facilities!E11</f>
        <v>0</v>
      </c>
      <c r="Q37" s="17">
        <f>Information!G6</f>
        <v>48.400000000000006</v>
      </c>
      <c r="R37" s="17">
        <f>Information!D31</f>
        <v>665.63437499999998</v>
      </c>
      <c r="S37" s="17">
        <f t="shared" si="31"/>
        <v>7775.6818691159997</v>
      </c>
      <c r="T37" s="17">
        <f t="shared" si="32"/>
        <v>8529.7162441159999</v>
      </c>
    </row>
    <row r="38" spans="1:20" x14ac:dyDescent="0.35">
      <c r="A38" s="98">
        <f t="shared" si="27"/>
        <v>5</v>
      </c>
      <c r="B38" s="96">
        <f t="shared" si="27"/>
        <v>2026</v>
      </c>
      <c r="C38" s="17">
        <f t="shared" si="23"/>
        <v>15363.80511891483</v>
      </c>
      <c r="D38" s="17">
        <f t="shared" si="24"/>
        <v>768.19025594574157</v>
      </c>
      <c r="E38" s="17">
        <f t="shared" si="25"/>
        <v>1613.1995374860571</v>
      </c>
      <c r="F38" s="17">
        <v>0</v>
      </c>
      <c r="G38" s="17">
        <f t="shared" si="26"/>
        <v>17745.194912346629</v>
      </c>
      <c r="H38" s="98"/>
      <c r="I38" s="98"/>
      <c r="J38" s="24">
        <f t="shared" si="28"/>
        <v>4</v>
      </c>
      <c r="K38" s="96">
        <f t="shared" si="29"/>
        <v>2025</v>
      </c>
      <c r="L38" s="17"/>
      <c r="M38" s="17"/>
      <c r="N38" s="17">
        <f t="shared" si="30"/>
        <v>840</v>
      </c>
      <c r="O38" s="17">
        <v>39.999999999999979</v>
      </c>
      <c r="P38" s="17">
        <f>Server_Facilities!E12</f>
        <v>627.40702499999986</v>
      </c>
      <c r="Q38" s="17">
        <f>Information!G7</f>
        <v>53.240000000000009</v>
      </c>
      <c r="R38" s="17">
        <f>Information!D32</f>
        <v>698.91609375000007</v>
      </c>
      <c r="S38" s="17">
        <f t="shared" si="31"/>
        <v>8464.1169923536836</v>
      </c>
      <c r="T38" s="17">
        <f t="shared" si="32"/>
        <v>9883.6801111036839</v>
      </c>
    </row>
    <row r="39" spans="1:20" x14ac:dyDescent="0.35">
      <c r="A39" s="98">
        <f t="shared" si="27"/>
        <v>6</v>
      </c>
      <c r="B39" s="96">
        <f t="shared" si="27"/>
        <v>2027</v>
      </c>
      <c r="C39" s="17">
        <f t="shared" si="23"/>
        <v>16741.448922712716</v>
      </c>
      <c r="D39" s="17">
        <f t="shared" si="24"/>
        <v>837.0724461356358</v>
      </c>
      <c r="E39" s="17">
        <f t="shared" si="25"/>
        <v>1757.8521368848353</v>
      </c>
      <c r="F39" s="17">
        <v>0</v>
      </c>
      <c r="G39" s="17">
        <f t="shared" si="26"/>
        <v>19336.373505733187</v>
      </c>
      <c r="H39" s="98"/>
      <c r="I39" s="98"/>
      <c r="J39" s="24">
        <f t="shared" si="28"/>
        <v>5</v>
      </c>
      <c r="K39" s="96">
        <f t="shared" si="29"/>
        <v>2026</v>
      </c>
      <c r="L39" s="17"/>
      <c r="M39" s="17"/>
      <c r="N39" s="17">
        <f t="shared" si="30"/>
        <v>800</v>
      </c>
      <c r="O39" s="17">
        <v>39.999999999999979</v>
      </c>
      <c r="P39" s="17">
        <f>Server_Facilities!E13</f>
        <v>636.81813037499978</v>
      </c>
      <c r="Q39" s="17">
        <f>Information!G8</f>
        <v>58.564000000000014</v>
      </c>
      <c r="R39" s="17">
        <f>Information!D33</f>
        <v>733.86189843750014</v>
      </c>
      <c r="S39" s="17">
        <f t="shared" si="31"/>
        <v>9218.2830713488984</v>
      </c>
      <c r="T39" s="17">
        <f t="shared" si="32"/>
        <v>10687.527100161398</v>
      </c>
    </row>
    <row r="40" spans="1:20" x14ac:dyDescent="0.35">
      <c r="A40" s="98">
        <f t="shared" si="27"/>
        <v>7</v>
      </c>
      <c r="B40" s="96">
        <f t="shared" si="27"/>
        <v>2028</v>
      </c>
      <c r="C40" s="17">
        <f t="shared" si="23"/>
        <v>18252.131810243129</v>
      </c>
      <c r="D40" s="17">
        <f t="shared" si="24"/>
        <v>912.60659051215646</v>
      </c>
      <c r="E40" s="17">
        <f t="shared" si="25"/>
        <v>1916.4738400755286</v>
      </c>
      <c r="F40" s="17">
        <v>0</v>
      </c>
      <c r="G40" s="17">
        <f t="shared" si="26"/>
        <v>21081.212240830813</v>
      </c>
      <c r="H40" s="98"/>
      <c r="I40" s="98"/>
      <c r="J40" s="24">
        <f t="shared" si="28"/>
        <v>6</v>
      </c>
      <c r="K40" s="96">
        <f t="shared" si="29"/>
        <v>2027</v>
      </c>
      <c r="L40" s="17"/>
      <c r="M40" s="17"/>
      <c r="N40" s="17">
        <f t="shared" si="30"/>
        <v>760</v>
      </c>
      <c r="O40" s="17">
        <v>39.999999999999979</v>
      </c>
      <c r="P40" s="17">
        <f>Server_Facilities!E14</f>
        <v>646.37040233062476</v>
      </c>
      <c r="Q40" s="17">
        <f>Information!G9</f>
        <v>64.420400000000015</v>
      </c>
      <c r="R40" s="17">
        <f>Information!D34</f>
        <v>770.5549933593752</v>
      </c>
      <c r="S40" s="17">
        <f t="shared" si="31"/>
        <v>10044.86935362763</v>
      </c>
      <c r="T40" s="17">
        <f t="shared" si="32"/>
        <v>11566.21514931763</v>
      </c>
    </row>
    <row r="41" spans="1:20" x14ac:dyDescent="0.35">
      <c r="A41" s="98">
        <f t="shared" si="27"/>
        <v>8</v>
      </c>
      <c r="B41" s="96">
        <f t="shared" si="27"/>
        <v>2029</v>
      </c>
      <c r="C41" s="17">
        <f t="shared" si="23"/>
        <v>19909.513744263801</v>
      </c>
      <c r="D41" s="17">
        <f t="shared" si="24"/>
        <v>995.4756872131901</v>
      </c>
      <c r="E41" s="17">
        <f t="shared" si="25"/>
        <v>2090.4989431476993</v>
      </c>
      <c r="F41" s="17">
        <v>0</v>
      </c>
      <c r="G41" s="17">
        <f t="shared" si="26"/>
        <v>22995.488374624692</v>
      </c>
      <c r="H41" s="98"/>
      <c r="I41" s="98"/>
      <c r="J41" s="24">
        <f t="shared" si="28"/>
        <v>7</v>
      </c>
      <c r="K41" s="96">
        <f t="shared" si="29"/>
        <v>2028</v>
      </c>
      <c r="L41" s="17"/>
      <c r="M41" s="17"/>
      <c r="N41" s="17">
        <f t="shared" si="30"/>
        <v>720</v>
      </c>
      <c r="O41" s="17">
        <v>39.999999999999979</v>
      </c>
      <c r="P41" s="17">
        <f>Server_Facilities!E15</f>
        <v>656.06595836558404</v>
      </c>
      <c r="Q41" s="17">
        <f>Information!G10</f>
        <v>70.862440000000021</v>
      </c>
      <c r="R41" s="17">
        <f>Information!D35</f>
        <v>809.08274302734389</v>
      </c>
      <c r="S41" s="17">
        <f t="shared" si="31"/>
        <v>10951.279086145876</v>
      </c>
      <c r="T41" s="17">
        <f t="shared" si="32"/>
        <v>12527.290227538804</v>
      </c>
    </row>
    <row r="42" spans="1:20" x14ac:dyDescent="0.35">
      <c r="A42" s="98">
        <f t="shared" si="27"/>
        <v>9</v>
      </c>
      <c r="B42" s="96">
        <f t="shared" si="27"/>
        <v>2030</v>
      </c>
      <c r="C42" s="17">
        <f t="shared" si="23"/>
        <v>21728.721898458974</v>
      </c>
      <c r="D42" s="17">
        <f t="shared" si="24"/>
        <v>1086.4360949229488</v>
      </c>
      <c r="E42" s="17">
        <f t="shared" si="25"/>
        <v>2281.5157993381922</v>
      </c>
      <c r="F42" s="17">
        <v>0</v>
      </c>
      <c r="G42" s="17">
        <f t="shared" si="26"/>
        <v>25096.673792720114</v>
      </c>
      <c r="H42" s="98"/>
      <c r="I42" s="98"/>
      <c r="J42" s="24">
        <f t="shared" si="28"/>
        <v>8</v>
      </c>
      <c r="K42" s="96">
        <f t="shared" si="29"/>
        <v>2029</v>
      </c>
      <c r="L42" s="17"/>
      <c r="M42" s="17"/>
      <c r="N42" s="17">
        <f t="shared" si="30"/>
        <v>680</v>
      </c>
      <c r="O42" s="17">
        <v>39.999999999999979</v>
      </c>
      <c r="P42" s="17">
        <f>Server_Facilities!E16</f>
        <v>665.90694774106771</v>
      </c>
      <c r="Q42" s="17">
        <f>Information!G11</f>
        <v>77.948684000000029</v>
      </c>
      <c r="R42" s="17">
        <f>Information!D36</f>
        <v>849.53688017871127</v>
      </c>
      <c r="S42" s="17">
        <f t="shared" si="31"/>
        <v>11945.708246558281</v>
      </c>
      <c r="T42" s="17">
        <f t="shared" si="32"/>
        <v>13579.10075847806</v>
      </c>
    </row>
    <row r="43" spans="1:20" x14ac:dyDescent="0.35">
      <c r="A43" s="98">
        <f t="shared" si="27"/>
        <v>10</v>
      </c>
      <c r="B43" s="96">
        <f t="shared" si="27"/>
        <v>2031</v>
      </c>
      <c r="C43" s="17">
        <f t="shared" si="23"/>
        <v>23726.513109937288</v>
      </c>
      <c r="D43" s="17">
        <f t="shared" si="24"/>
        <v>1186.3256554968646</v>
      </c>
      <c r="E43" s="17">
        <f t="shared" si="25"/>
        <v>2491.2838765434153</v>
      </c>
      <c r="F43" s="17">
        <v>0</v>
      </c>
      <c r="G43" s="17">
        <f t="shared" si="26"/>
        <v>27404.12264197757</v>
      </c>
      <c r="H43" s="98"/>
      <c r="I43" s="98"/>
      <c r="J43" s="24">
        <f t="shared" si="28"/>
        <v>9</v>
      </c>
      <c r="K43" s="96">
        <f t="shared" si="29"/>
        <v>2030</v>
      </c>
      <c r="L43" s="17"/>
      <c r="M43" s="17"/>
      <c r="N43" s="17">
        <f t="shared" si="30"/>
        <v>640</v>
      </c>
      <c r="O43" s="17">
        <v>39.999999999999979</v>
      </c>
      <c r="P43" s="17">
        <f>Server_Facilities!E17</f>
        <v>675.89555195718367</v>
      </c>
      <c r="Q43" s="17">
        <f>Information!G12</f>
        <v>85.743552400000041</v>
      </c>
      <c r="R43" s="17">
        <f>Information!D37</f>
        <v>892.01372418764674</v>
      </c>
      <c r="S43" s="17">
        <f t="shared" si="31"/>
        <v>13037.233139075384</v>
      </c>
      <c r="T43" s="17">
        <f t="shared" si="32"/>
        <v>14730.885967620216</v>
      </c>
    </row>
    <row r="44" spans="1:20" x14ac:dyDescent="0.35">
      <c r="A44" s="98">
        <f t="shared" ref="A44" si="33">A43+1</f>
        <v>11</v>
      </c>
      <c r="B44" s="96">
        <f t="shared" ref="B44" si="34">B43+1</f>
        <v>2032</v>
      </c>
      <c r="C44" s="17">
        <f t="shared" si="23"/>
        <v>25921.454669926246</v>
      </c>
      <c r="D44" s="17">
        <f t="shared" si="24"/>
        <v>1296.0727334963124</v>
      </c>
      <c r="E44" s="17">
        <f t="shared" si="25"/>
        <v>2721.7527403422559</v>
      </c>
      <c r="F44" s="17">
        <v>0</v>
      </c>
      <c r="G44" s="17">
        <f t="shared" si="26"/>
        <v>29939.280143764816</v>
      </c>
      <c r="H44" s="25"/>
      <c r="I44" s="98"/>
      <c r="J44" s="24">
        <f t="shared" si="28"/>
        <v>10</v>
      </c>
      <c r="K44" s="96">
        <f t="shared" si="29"/>
        <v>2031</v>
      </c>
      <c r="L44" s="17"/>
      <c r="M44" s="17"/>
      <c r="N44" s="17">
        <f t="shared" si="30"/>
        <v>600</v>
      </c>
      <c r="O44" s="17">
        <v>39.999999999999979</v>
      </c>
      <c r="P44" s="17">
        <f>Server_Facilities!E18</f>
        <v>686.03398523654141</v>
      </c>
      <c r="Q44" s="17">
        <f>Information!G13</f>
        <v>94.317907640000058</v>
      </c>
      <c r="R44" s="17">
        <f>Information!D38</f>
        <v>936.61441039702925</v>
      </c>
      <c r="S44" s="17">
        <f t="shared" si="31"/>
        <v>14235.907865962372</v>
      </c>
      <c r="T44" s="17">
        <f t="shared" si="32"/>
        <v>15992.874169235944</v>
      </c>
    </row>
    <row r="45" spans="1:20" x14ac:dyDescent="0.35">
      <c r="A45" s="98">
        <f t="shared" ref="A45" si="35">A44+1</f>
        <v>12</v>
      </c>
      <c r="B45" s="96">
        <f t="shared" ref="B45" si="36">B44+1</f>
        <v>2033</v>
      </c>
      <c r="C45" s="17">
        <f t="shared" si="23"/>
        <v>28334.125547536234</v>
      </c>
      <c r="D45" s="17">
        <f t="shared" si="24"/>
        <v>1416.7062773768118</v>
      </c>
      <c r="E45" s="17">
        <f t="shared" si="25"/>
        <v>2975.0831824913048</v>
      </c>
      <c r="F45" s="17">
        <v>0</v>
      </c>
      <c r="G45" s="17">
        <f t="shared" si="26"/>
        <v>32725.91500740435</v>
      </c>
      <c r="J45" s="24">
        <f t="shared" si="28"/>
        <v>11</v>
      </c>
      <c r="K45" s="96">
        <f t="shared" si="29"/>
        <v>2032</v>
      </c>
      <c r="L45" s="17"/>
      <c r="M45" s="17"/>
      <c r="N45" s="17">
        <f t="shared" si="30"/>
        <v>560</v>
      </c>
      <c r="O45" s="17">
        <v>39.999999999999979</v>
      </c>
      <c r="P45" s="17">
        <f>Server_Facilities!E19</f>
        <v>696.3244950150895</v>
      </c>
      <c r="Q45" s="17">
        <f>Information!G14</f>
        <v>103.74969840400007</v>
      </c>
      <c r="R45" s="17">
        <f>Information!D39</f>
        <v>983.44513091688066</v>
      </c>
      <c r="S45" s="17">
        <f t="shared" si="31"/>
        <v>15552.872801955747</v>
      </c>
      <c r="T45" s="17">
        <f t="shared" si="32"/>
        <v>17376.392126291717</v>
      </c>
    </row>
    <row r="46" spans="1:20" x14ac:dyDescent="0.35">
      <c r="A46" s="98">
        <f t="shared" ref="A46" si="37">A45+1</f>
        <v>13</v>
      </c>
      <c r="B46" s="96">
        <f t="shared" ref="B46" si="38">B45+1</f>
        <v>2034</v>
      </c>
      <c r="C46" s="17">
        <f t="shared" si="23"/>
        <v>30987.340382510869</v>
      </c>
      <c r="D46" s="17">
        <f t="shared" si="24"/>
        <v>1549.3670191255435</v>
      </c>
      <c r="E46" s="17">
        <f t="shared" si="25"/>
        <v>3253.6707401636413</v>
      </c>
      <c r="F46" s="17">
        <v>0</v>
      </c>
      <c r="G46" s="17">
        <f t="shared" si="26"/>
        <v>35790.378141800058</v>
      </c>
      <c r="J46" s="24">
        <f t="shared" si="28"/>
        <v>12</v>
      </c>
      <c r="K46" s="96">
        <f t="shared" si="29"/>
        <v>2033</v>
      </c>
      <c r="L46" s="17"/>
      <c r="M46" s="17"/>
      <c r="N46" s="17">
        <f t="shared" si="30"/>
        <v>520</v>
      </c>
      <c r="O46" s="17">
        <v>39.999999999999979</v>
      </c>
      <c r="P46" s="17">
        <f>Server_Facilities!E20</f>
        <v>706.76936244031572</v>
      </c>
      <c r="Q46" s="17">
        <f>Information!G15</f>
        <v>114.12466824440008</v>
      </c>
      <c r="R46" s="17">
        <f>Information!D40</f>
        <v>1032.6173874627248</v>
      </c>
      <c r="S46" s="17">
        <f t="shared" si="31"/>
        <v>17000.475328521741</v>
      </c>
      <c r="T46" s="17">
        <f t="shared" si="32"/>
        <v>18893.986746669183</v>
      </c>
    </row>
    <row r="47" spans="1:20" x14ac:dyDescent="0.35">
      <c r="A47" s="98">
        <f t="shared" ref="A47" si="39">A46+1</f>
        <v>14</v>
      </c>
      <c r="B47" s="96">
        <f t="shared" ref="B47" si="40">B46+1</f>
        <v>2035</v>
      </c>
      <c r="C47" s="17">
        <f t="shared" si="23"/>
        <v>33906.398851780701</v>
      </c>
      <c r="D47" s="17">
        <f t="shared" si="24"/>
        <v>1695.3199425890352</v>
      </c>
      <c r="E47" s="17">
        <f t="shared" si="25"/>
        <v>3560.1718794369735</v>
      </c>
      <c r="F47" s="17">
        <v>0</v>
      </c>
      <c r="G47" s="17">
        <f t="shared" si="26"/>
        <v>39161.890673806709</v>
      </c>
      <c r="J47" s="24">
        <f t="shared" si="28"/>
        <v>13</v>
      </c>
      <c r="K47" s="96">
        <f t="shared" si="29"/>
        <v>2034</v>
      </c>
      <c r="L47" s="17"/>
      <c r="M47" s="17"/>
      <c r="N47" s="17">
        <f t="shared" si="30"/>
        <v>480</v>
      </c>
      <c r="O47" s="17">
        <v>39.999999999999979</v>
      </c>
      <c r="P47" s="17">
        <f>Server_Facilities!E21</f>
        <v>717.37090287692035</v>
      </c>
      <c r="Q47" s="17">
        <f>Information!G16</f>
        <v>125.5371350688401</v>
      </c>
      <c r="R47" s="17">
        <f>Information!D41</f>
        <v>1084.248256835861</v>
      </c>
      <c r="S47" s="17">
        <f t="shared" si="31"/>
        <v>18592.404229506519</v>
      </c>
      <c r="T47" s="17">
        <f t="shared" si="32"/>
        <v>20559.560524288139</v>
      </c>
    </row>
    <row r="48" spans="1:20" x14ac:dyDescent="0.35">
      <c r="A48" s="98">
        <f t="shared" ref="A48" si="41">A47+1</f>
        <v>15</v>
      </c>
      <c r="B48" s="96">
        <f t="shared" ref="B48" si="42">B47+1</f>
        <v>2036</v>
      </c>
      <c r="C48" s="17">
        <f t="shared" si="23"/>
        <v>37119.363314622839</v>
      </c>
      <c r="D48" s="17">
        <f t="shared" si="24"/>
        <v>1855.9681657311421</v>
      </c>
      <c r="E48" s="17">
        <f t="shared" si="25"/>
        <v>3897.5331480353984</v>
      </c>
      <c r="F48" s="17">
        <v>0</v>
      </c>
      <c r="G48" s="17">
        <f t="shared" si="26"/>
        <v>42872.864628389383</v>
      </c>
      <c r="J48" s="24">
        <f t="shared" si="28"/>
        <v>14</v>
      </c>
      <c r="K48" s="96">
        <f t="shared" si="29"/>
        <v>2035</v>
      </c>
      <c r="L48" s="17"/>
      <c r="M48" s="17"/>
      <c r="N48" s="17">
        <f t="shared" si="30"/>
        <v>440</v>
      </c>
      <c r="O48" s="17">
        <v>39.999999999999979</v>
      </c>
      <c r="P48" s="17">
        <f>Server_Facilities!E22</f>
        <v>728.13146642007405</v>
      </c>
      <c r="Q48" s="17">
        <f>Information!G17</f>
        <v>138.09084857572412</v>
      </c>
      <c r="R48" s="17">
        <f>Information!D42</f>
        <v>1138.4606696776541</v>
      </c>
      <c r="S48" s="17">
        <f t="shared" si="31"/>
        <v>20343.839311068419</v>
      </c>
      <c r="T48" s="17">
        <f t="shared" si="32"/>
        <v>22388.52229574187</v>
      </c>
    </row>
    <row r="49" spans="1:20" x14ac:dyDescent="0.35">
      <c r="A49" s="98">
        <f t="shared" ref="A49" si="43">A48+1</f>
        <v>16</v>
      </c>
      <c r="B49" s="96">
        <f t="shared" ref="B49" si="44">B48+1</f>
        <v>2037</v>
      </c>
      <c r="C49" s="17">
        <f t="shared" si="23"/>
        <v>40657.367975902009</v>
      </c>
      <c r="D49" s="17">
        <f t="shared" si="24"/>
        <v>2032.8683987951006</v>
      </c>
      <c r="E49" s="17">
        <f t="shared" si="25"/>
        <v>4269.0236374697115</v>
      </c>
      <c r="F49" s="17">
        <v>0</v>
      </c>
      <c r="G49" s="17">
        <f t="shared" si="26"/>
        <v>46959.260012166822</v>
      </c>
      <c r="J49" s="24">
        <f t="shared" si="28"/>
        <v>15</v>
      </c>
      <c r="K49" s="96">
        <f t="shared" si="29"/>
        <v>2036</v>
      </c>
      <c r="L49" s="17"/>
      <c r="M49" s="17"/>
      <c r="N49" s="17">
        <f t="shared" si="30"/>
        <v>400</v>
      </c>
      <c r="O49" s="17">
        <v>39.999999999999979</v>
      </c>
      <c r="P49" s="17">
        <f>Server_Facilities!E23</f>
        <v>739.05343841637512</v>
      </c>
      <c r="Q49" s="17">
        <f>Information!G18</f>
        <v>151.89993343329655</v>
      </c>
      <c r="R49" s="17">
        <f>Information!D43</f>
        <v>1195.3837031615369</v>
      </c>
      <c r="S49" s="17">
        <f t="shared" si="31"/>
        <v>22271.617988773702</v>
      </c>
      <c r="T49" s="17">
        <f t="shared" si="32"/>
        <v>24397.95506378491</v>
      </c>
    </row>
    <row r="50" spans="1:20" x14ac:dyDescent="0.35">
      <c r="A50" s="98">
        <f t="shared" ref="A50" si="45">A49+1</f>
        <v>17</v>
      </c>
      <c r="B50" s="96">
        <f t="shared" ref="B50" si="46">B49+1</f>
        <v>2038</v>
      </c>
      <c r="C50" s="17">
        <f t="shared" si="23"/>
        <v>44554.963180249892</v>
      </c>
      <c r="D50" s="17">
        <f t="shared" si="24"/>
        <v>2227.7481590124949</v>
      </c>
      <c r="E50" s="17">
        <f t="shared" si="25"/>
        <v>4678.2711339262387</v>
      </c>
      <c r="F50" s="17">
        <v>0</v>
      </c>
      <c r="G50" s="17">
        <f t="shared" si="26"/>
        <v>51460.982473188626</v>
      </c>
      <c r="J50" s="24">
        <f t="shared" si="28"/>
        <v>16</v>
      </c>
      <c r="K50" s="96">
        <f t="shared" si="29"/>
        <v>2037</v>
      </c>
      <c r="L50" s="17"/>
      <c r="M50" s="17"/>
      <c r="N50" s="17">
        <f t="shared" si="30"/>
        <v>360</v>
      </c>
      <c r="O50" s="17">
        <v>39.999999999999979</v>
      </c>
      <c r="P50" s="17">
        <f>Server_Facilities!E24</f>
        <v>750.13923999262067</v>
      </c>
      <c r="Q50" s="17">
        <f>Information!G19</f>
        <v>167.08992677662621</v>
      </c>
      <c r="R50" s="17">
        <f>Information!D44</f>
        <v>1255.1528883196136</v>
      </c>
      <c r="S50" s="17">
        <f t="shared" si="31"/>
        <v>24394.420785541206</v>
      </c>
      <c r="T50" s="17">
        <f t="shared" si="32"/>
        <v>26606.802840630065</v>
      </c>
    </row>
    <row r="51" spans="1:20" x14ac:dyDescent="0.35">
      <c r="A51" s="98">
        <f t="shared" ref="A51:A53" si="47">A50+1</f>
        <v>18</v>
      </c>
      <c r="B51" s="96">
        <f t="shared" ref="B51" si="48">B50+1</f>
        <v>2039</v>
      </c>
      <c r="C51" s="17">
        <f t="shared" si="23"/>
        <v>48850.498866616792</v>
      </c>
      <c r="D51" s="17">
        <f t="shared" si="24"/>
        <v>2442.5249433308395</v>
      </c>
      <c r="E51" s="17">
        <f t="shared" si="25"/>
        <v>5129.3023809947636</v>
      </c>
      <c r="F51" s="17">
        <v>0</v>
      </c>
      <c r="G51" s="17">
        <f t="shared" si="26"/>
        <v>56422.326190942396</v>
      </c>
      <c r="J51" s="24">
        <f t="shared" si="28"/>
        <v>17</v>
      </c>
      <c r="K51" s="96">
        <f t="shared" si="29"/>
        <v>2038</v>
      </c>
      <c r="L51" s="17"/>
      <c r="M51" s="17"/>
      <c r="N51" s="17">
        <f t="shared" si="30"/>
        <v>320</v>
      </c>
      <c r="O51" s="17">
        <v>39.999999999999979</v>
      </c>
      <c r="P51" s="17">
        <f>Server_Facilities!E25</f>
        <v>761.39132859250992</v>
      </c>
      <c r="Q51" s="17">
        <f>Information!G20</f>
        <v>183.79891945428886</v>
      </c>
      <c r="R51" s="17">
        <f>Information!D45</f>
        <v>1317.9105327355944</v>
      </c>
      <c r="S51" s="17">
        <f t="shared" si="31"/>
        <v>26732.977908149933</v>
      </c>
      <c r="T51" s="17">
        <f t="shared" si="32"/>
        <v>29036.078688932328</v>
      </c>
    </row>
    <row r="52" spans="1:20" x14ac:dyDescent="0.35">
      <c r="A52" s="98">
        <f t="shared" si="47"/>
        <v>19</v>
      </c>
      <c r="B52" s="96">
        <f t="shared" ref="B52" si="49">B51+1</f>
        <v>2040</v>
      </c>
      <c r="C52" s="17">
        <f t="shared" si="23"/>
        <v>53586.551677412179</v>
      </c>
      <c r="D52" s="17">
        <f t="shared" si="24"/>
        <v>2679.327583870609</v>
      </c>
      <c r="E52" s="17">
        <f t="shared" si="25"/>
        <v>5626.5879261282789</v>
      </c>
      <c r="F52" s="17">
        <v>0</v>
      </c>
      <c r="G52" s="17">
        <f t="shared" si="26"/>
        <v>61892.467187411065</v>
      </c>
      <c r="J52" s="24">
        <f t="shared" si="28"/>
        <v>18</v>
      </c>
      <c r="K52" s="96">
        <f t="shared" si="29"/>
        <v>2039</v>
      </c>
      <c r="L52" s="17"/>
      <c r="M52" s="17"/>
      <c r="N52" s="17">
        <f t="shared" si="30"/>
        <v>280</v>
      </c>
      <c r="O52" s="17">
        <v>39.999999999999979</v>
      </c>
      <c r="P52" s="17">
        <f>Server_Facilities!E26</f>
        <v>772.81219852139748</v>
      </c>
      <c r="Q52" s="17">
        <f>Information!G21</f>
        <v>202.17881139971777</v>
      </c>
      <c r="R52" s="17">
        <f>Information!D46</f>
        <v>1383.8060593723742</v>
      </c>
      <c r="S52" s="17">
        <f t="shared" si="31"/>
        <v>29310.299319970076</v>
      </c>
      <c r="T52" s="17">
        <f t="shared" si="32"/>
        <v>31709.096389263566</v>
      </c>
    </row>
    <row r="53" spans="1:20" x14ac:dyDescent="0.35">
      <c r="A53" s="98">
        <f t="shared" si="47"/>
        <v>20</v>
      </c>
      <c r="B53" s="96">
        <f t="shared" ref="B53" si="50">B52+1</f>
        <v>2041</v>
      </c>
      <c r="C53" s="17">
        <f t="shared" si="23"/>
        <v>58810.400735027521</v>
      </c>
      <c r="D53" s="17">
        <f t="shared" si="24"/>
        <v>2940.5200367513762</v>
      </c>
      <c r="E53" s="17">
        <f t="shared" si="25"/>
        <v>6175.0920771778901</v>
      </c>
      <c r="F53" s="18">
        <v>200</v>
      </c>
      <c r="G53" s="17">
        <f t="shared" si="26"/>
        <v>68126.012848956787</v>
      </c>
      <c r="J53" s="24">
        <f t="shared" si="28"/>
        <v>19</v>
      </c>
      <c r="K53" s="96">
        <f t="shared" si="29"/>
        <v>2040</v>
      </c>
      <c r="L53" s="17"/>
      <c r="M53" s="17"/>
      <c r="N53" s="17">
        <f t="shared" si="30"/>
        <v>240.00000000000003</v>
      </c>
      <c r="O53" s="17">
        <v>39.999999999999979</v>
      </c>
      <c r="P53" s="17">
        <f>Server_Facilities!E27</f>
        <v>784.4043814992184</v>
      </c>
      <c r="Q53" s="17">
        <f>Information!G22</f>
        <v>222.39669253968958</v>
      </c>
      <c r="R53" s="17">
        <f>Information!D47</f>
        <v>1452.9963623409931</v>
      </c>
      <c r="S53" s="17">
        <f t="shared" si="31"/>
        <v>32151.931006447307</v>
      </c>
      <c r="T53" s="17">
        <f t="shared" si="32"/>
        <v>34651.728442827211</v>
      </c>
    </row>
    <row r="54" spans="1:20" x14ac:dyDescent="0.35">
      <c r="B54" s="24"/>
      <c r="C54" s="75"/>
      <c r="D54" s="75"/>
      <c r="J54" s="24">
        <f t="shared" si="28"/>
        <v>20</v>
      </c>
      <c r="K54" s="96">
        <f t="shared" si="29"/>
        <v>2041</v>
      </c>
      <c r="L54" s="17"/>
      <c r="M54" s="17"/>
      <c r="N54" s="17">
        <f t="shared" si="30"/>
        <v>200.00000000000006</v>
      </c>
      <c r="O54" s="17">
        <v>39.999999999999979</v>
      </c>
      <c r="P54" s="17">
        <f>Server_Facilities!E28</f>
        <v>796.17044722170658</v>
      </c>
      <c r="Q54" s="17">
        <f>Information!G23</f>
        <v>244.63636179365855</v>
      </c>
      <c r="R54" s="17">
        <f>Information!D48</f>
        <v>1525.6461804580426</v>
      </c>
      <c r="S54" s="17">
        <f>C53*0.6</f>
        <v>35286.240441016511</v>
      </c>
      <c r="T54" s="17">
        <f t="shared" si="32"/>
        <v>37892.693430489919</v>
      </c>
    </row>
    <row r="55" spans="1:20" x14ac:dyDescent="0.35">
      <c r="B55" s="75"/>
      <c r="C55" s="75"/>
      <c r="D55" s="75"/>
    </row>
    <row r="56" spans="1:20" x14ac:dyDescent="0.35">
      <c r="B56" s="75"/>
      <c r="C56" s="75"/>
      <c r="D56" s="75"/>
    </row>
    <row r="57" spans="1:20" x14ac:dyDescent="0.35">
      <c r="G57" s="139" t="s">
        <v>72</v>
      </c>
      <c r="H57" s="139"/>
      <c r="I57" s="139"/>
      <c r="J57" s="139"/>
      <c r="K57" s="139"/>
      <c r="L57" s="139"/>
      <c r="M57" s="139"/>
    </row>
    <row r="58" spans="1:20" x14ac:dyDescent="0.35">
      <c r="F58" s="24"/>
      <c r="G58" s="96" t="s">
        <v>3</v>
      </c>
      <c r="H58" s="17" t="s">
        <v>63</v>
      </c>
      <c r="I58" s="17" t="s">
        <v>64</v>
      </c>
      <c r="J58" s="17" t="s">
        <v>65</v>
      </c>
      <c r="K58" s="96" t="s">
        <v>49</v>
      </c>
      <c r="L58" s="49" t="s">
        <v>62</v>
      </c>
      <c r="M58" s="97" t="s">
        <v>71</v>
      </c>
    </row>
    <row r="59" spans="1:20" x14ac:dyDescent="0.35">
      <c r="F59" s="24">
        <v>0</v>
      </c>
      <c r="G59" s="96">
        <v>2021</v>
      </c>
      <c r="H59" s="17"/>
      <c r="I59" s="17">
        <f t="shared" ref="I59:I79" si="51">T34</f>
        <v>1150</v>
      </c>
      <c r="J59" s="17">
        <f>H59-I59</f>
        <v>-1150</v>
      </c>
      <c r="K59" s="17">
        <f t="shared" ref="K59:K79" si="52">H59*0.1</f>
        <v>0</v>
      </c>
      <c r="L59" s="50">
        <v>0</v>
      </c>
      <c r="M59" s="17">
        <v>1150</v>
      </c>
    </row>
    <row r="60" spans="1:20" x14ac:dyDescent="0.35">
      <c r="F60" s="24">
        <f>F59+1</f>
        <v>1</v>
      </c>
      <c r="G60" s="96">
        <f>G59+1</f>
        <v>2022</v>
      </c>
      <c r="H60" s="17">
        <f t="shared" ref="H60:H79" si="53">G34</f>
        <v>12651.87</v>
      </c>
      <c r="I60" s="17">
        <f t="shared" si="51"/>
        <v>7256.15</v>
      </c>
      <c r="J60" s="17">
        <f t="shared" ref="J60:J79" si="54">H60-I60</f>
        <v>5395.7200000000012</v>
      </c>
      <c r="K60" s="17">
        <f t="shared" si="52"/>
        <v>1265.1870000000001</v>
      </c>
      <c r="L60" s="17">
        <f>J60-K60</f>
        <v>4130.5330000000013</v>
      </c>
      <c r="M60" s="96"/>
    </row>
    <row r="61" spans="1:20" x14ac:dyDescent="0.35">
      <c r="F61" s="24">
        <f t="shared" ref="F61:F79" si="55">F60+1</f>
        <v>2</v>
      </c>
      <c r="G61" s="96">
        <f t="shared" ref="G61:G79" si="56">G60+1</f>
        <v>2023</v>
      </c>
      <c r="H61" s="17">
        <f t="shared" si="53"/>
        <v>13757.843483999997</v>
      </c>
      <c r="I61" s="17">
        <f t="shared" si="51"/>
        <v>7864.8691799999988</v>
      </c>
      <c r="J61" s="17">
        <f t="shared" si="54"/>
        <v>5892.9743039999985</v>
      </c>
      <c r="K61" s="17">
        <f t="shared" si="52"/>
        <v>1375.7843483999998</v>
      </c>
      <c r="L61" s="17">
        <f t="shared" ref="L61:L79" si="57">J61-K61</f>
        <v>4517.1899555999989</v>
      </c>
      <c r="M61" s="96"/>
    </row>
    <row r="62" spans="1:20" x14ac:dyDescent="0.35">
      <c r="F62" s="24">
        <f t="shared" si="55"/>
        <v>3</v>
      </c>
      <c r="G62" s="96">
        <f t="shared" si="56"/>
        <v>2024</v>
      </c>
      <c r="H62" s="17">
        <f t="shared" si="53"/>
        <v>14968.187598048298</v>
      </c>
      <c r="I62" s="17">
        <f t="shared" si="51"/>
        <v>8529.7162441159999</v>
      </c>
      <c r="J62" s="17">
        <f t="shared" si="54"/>
        <v>6438.4713539322984</v>
      </c>
      <c r="K62" s="17">
        <f t="shared" si="52"/>
        <v>1496.8187598048298</v>
      </c>
      <c r="L62" s="17">
        <f t="shared" si="57"/>
        <v>4941.6525941274685</v>
      </c>
      <c r="M62" s="96"/>
    </row>
    <row r="63" spans="1:20" x14ac:dyDescent="0.35">
      <c r="F63" s="24">
        <f t="shared" si="55"/>
        <v>4</v>
      </c>
      <c r="G63" s="96">
        <f t="shared" si="56"/>
        <v>2025</v>
      </c>
      <c r="H63" s="17">
        <f t="shared" si="53"/>
        <v>16293.425210280842</v>
      </c>
      <c r="I63" s="17">
        <f t="shared" si="51"/>
        <v>9883.6801111036839</v>
      </c>
      <c r="J63" s="17">
        <f t="shared" si="54"/>
        <v>6409.7450991771584</v>
      </c>
      <c r="K63" s="17">
        <f t="shared" si="52"/>
        <v>1629.3425210280843</v>
      </c>
      <c r="L63" s="17">
        <f t="shared" si="57"/>
        <v>4780.4025781490745</v>
      </c>
      <c r="M63" s="96"/>
    </row>
    <row r="64" spans="1:20" x14ac:dyDescent="0.35">
      <c r="F64" s="24">
        <f t="shared" si="55"/>
        <v>5</v>
      </c>
      <c r="G64" s="96">
        <f t="shared" si="56"/>
        <v>2026</v>
      </c>
      <c r="H64" s="17">
        <f t="shared" si="53"/>
        <v>17745.194912346629</v>
      </c>
      <c r="I64" s="17">
        <f t="shared" si="51"/>
        <v>10687.527100161398</v>
      </c>
      <c r="J64" s="17">
        <f t="shared" si="54"/>
        <v>7057.667812185231</v>
      </c>
      <c r="K64" s="17">
        <f t="shared" si="52"/>
        <v>1774.5194912346631</v>
      </c>
      <c r="L64" s="17">
        <f t="shared" si="57"/>
        <v>5283.1483209505677</v>
      </c>
      <c r="M64" s="96"/>
    </row>
    <row r="65" spans="6:13" x14ac:dyDescent="0.35">
      <c r="F65" s="24">
        <f t="shared" si="55"/>
        <v>6</v>
      </c>
      <c r="G65" s="96">
        <f t="shared" si="56"/>
        <v>2027</v>
      </c>
      <c r="H65" s="17">
        <f t="shared" si="53"/>
        <v>19336.373505733187</v>
      </c>
      <c r="I65" s="17">
        <f t="shared" si="51"/>
        <v>11566.21514931763</v>
      </c>
      <c r="J65" s="17">
        <f t="shared" si="54"/>
        <v>7770.1583564155571</v>
      </c>
      <c r="K65" s="17">
        <f t="shared" si="52"/>
        <v>1933.6373505733188</v>
      </c>
      <c r="L65" s="17">
        <f t="shared" si="57"/>
        <v>5836.5210058422381</v>
      </c>
      <c r="M65" s="96"/>
    </row>
    <row r="66" spans="6:13" x14ac:dyDescent="0.35">
      <c r="F66" s="24">
        <f t="shared" si="55"/>
        <v>7</v>
      </c>
      <c r="G66" s="96">
        <f t="shared" si="56"/>
        <v>2028</v>
      </c>
      <c r="H66" s="17">
        <f t="shared" si="53"/>
        <v>21081.212240830813</v>
      </c>
      <c r="I66" s="17">
        <f t="shared" si="51"/>
        <v>12527.290227538804</v>
      </c>
      <c r="J66" s="17">
        <f t="shared" si="54"/>
        <v>8553.9220132920091</v>
      </c>
      <c r="K66" s="17">
        <f t="shared" si="52"/>
        <v>2108.1212240830814</v>
      </c>
      <c r="L66" s="17">
        <f t="shared" si="57"/>
        <v>6445.8007892089281</v>
      </c>
      <c r="M66" s="96"/>
    </row>
    <row r="67" spans="6:13" x14ac:dyDescent="0.35">
      <c r="F67" s="24">
        <f t="shared" si="55"/>
        <v>8</v>
      </c>
      <c r="G67" s="96">
        <f t="shared" si="56"/>
        <v>2029</v>
      </c>
      <c r="H67" s="17">
        <f t="shared" si="53"/>
        <v>22995.488374624692</v>
      </c>
      <c r="I67" s="17">
        <f t="shared" si="51"/>
        <v>13579.10075847806</v>
      </c>
      <c r="J67" s="17">
        <f t="shared" si="54"/>
        <v>9416.3876161466324</v>
      </c>
      <c r="K67" s="17">
        <f t="shared" si="52"/>
        <v>2299.5488374624692</v>
      </c>
      <c r="L67" s="17">
        <f t="shared" si="57"/>
        <v>7116.8387786841631</v>
      </c>
      <c r="M67" s="96"/>
    </row>
    <row r="68" spans="6:13" x14ac:dyDescent="0.35">
      <c r="F68" s="24">
        <f t="shared" si="55"/>
        <v>9</v>
      </c>
      <c r="G68" s="96">
        <f t="shared" si="56"/>
        <v>2030</v>
      </c>
      <c r="H68" s="17">
        <f t="shared" si="53"/>
        <v>25096.673792720114</v>
      </c>
      <c r="I68" s="17">
        <f t="shared" si="51"/>
        <v>14730.885967620216</v>
      </c>
      <c r="J68" s="17">
        <f t="shared" si="54"/>
        <v>10365.787825099898</v>
      </c>
      <c r="K68" s="17">
        <f t="shared" si="52"/>
        <v>2509.6673792720117</v>
      </c>
      <c r="L68" s="17">
        <f t="shared" si="57"/>
        <v>7856.1204458278862</v>
      </c>
      <c r="M68" s="96"/>
    </row>
    <row r="69" spans="6:13" x14ac:dyDescent="0.35">
      <c r="F69" s="24">
        <f t="shared" si="55"/>
        <v>10</v>
      </c>
      <c r="G69" s="96">
        <f t="shared" si="56"/>
        <v>2031</v>
      </c>
      <c r="H69" s="17">
        <f t="shared" si="53"/>
        <v>27404.12264197757</v>
      </c>
      <c r="I69" s="17">
        <f t="shared" si="51"/>
        <v>15992.874169235944</v>
      </c>
      <c r="J69" s="17">
        <f t="shared" si="54"/>
        <v>11411.248472741627</v>
      </c>
      <c r="K69" s="17">
        <f t="shared" si="52"/>
        <v>2740.4122641977574</v>
      </c>
      <c r="L69" s="17">
        <f t="shared" si="57"/>
        <v>8670.8362085438694</v>
      </c>
      <c r="M69" s="96"/>
    </row>
    <row r="70" spans="6:13" x14ac:dyDescent="0.35">
      <c r="F70" s="24">
        <f>F69+1</f>
        <v>11</v>
      </c>
      <c r="G70" s="96">
        <f t="shared" si="56"/>
        <v>2032</v>
      </c>
      <c r="H70" s="17">
        <f t="shared" si="53"/>
        <v>29939.280143764816</v>
      </c>
      <c r="I70" s="17">
        <f t="shared" si="51"/>
        <v>17376.392126291717</v>
      </c>
      <c r="J70" s="17">
        <f>H70-I70</f>
        <v>12562.888017473098</v>
      </c>
      <c r="K70" s="17">
        <f t="shared" si="52"/>
        <v>2993.9280143764818</v>
      </c>
      <c r="L70" s="17">
        <f>J70-K70</f>
        <v>9568.9600030966176</v>
      </c>
      <c r="M70" s="96"/>
    </row>
    <row r="71" spans="6:13" x14ac:dyDescent="0.35">
      <c r="F71" s="24">
        <f t="shared" si="55"/>
        <v>12</v>
      </c>
      <c r="G71" s="96">
        <f t="shared" si="56"/>
        <v>2033</v>
      </c>
      <c r="H71" s="17">
        <f t="shared" si="53"/>
        <v>32725.91500740435</v>
      </c>
      <c r="I71" s="17">
        <f t="shared" si="51"/>
        <v>18893.986746669183</v>
      </c>
      <c r="J71" s="17">
        <f>H71-I71</f>
        <v>13831.928260735167</v>
      </c>
      <c r="K71" s="17">
        <f t="shared" si="52"/>
        <v>3272.5915007404351</v>
      </c>
      <c r="L71" s="17">
        <f t="shared" si="57"/>
        <v>10559.336759994732</v>
      </c>
      <c r="M71" s="96"/>
    </row>
    <row r="72" spans="6:13" x14ac:dyDescent="0.35">
      <c r="F72" s="24">
        <f t="shared" si="55"/>
        <v>13</v>
      </c>
      <c r="G72" s="96">
        <f t="shared" si="56"/>
        <v>2034</v>
      </c>
      <c r="H72" s="17">
        <f t="shared" si="53"/>
        <v>35790.378141800058</v>
      </c>
      <c r="I72" s="17">
        <f t="shared" si="51"/>
        <v>20559.560524288139</v>
      </c>
      <c r="J72" s="17">
        <f t="shared" si="54"/>
        <v>15230.817617511919</v>
      </c>
      <c r="K72" s="17">
        <f t="shared" si="52"/>
        <v>3579.0378141800061</v>
      </c>
      <c r="L72" s="17">
        <f t="shared" si="57"/>
        <v>11651.779803331912</v>
      </c>
      <c r="M72" s="96"/>
    </row>
    <row r="73" spans="6:13" x14ac:dyDescent="0.35">
      <c r="F73" s="24">
        <f t="shared" si="55"/>
        <v>14</v>
      </c>
      <c r="G73" s="96">
        <f t="shared" si="56"/>
        <v>2035</v>
      </c>
      <c r="H73" s="17">
        <f t="shared" si="53"/>
        <v>39161.890673806709</v>
      </c>
      <c r="I73" s="17">
        <f t="shared" si="51"/>
        <v>22388.52229574187</v>
      </c>
      <c r="J73" s="17">
        <f t="shared" si="54"/>
        <v>16773.368378064839</v>
      </c>
      <c r="K73" s="17">
        <f t="shared" si="52"/>
        <v>3916.1890673806711</v>
      </c>
      <c r="L73" s="17">
        <f t="shared" si="57"/>
        <v>12857.179310684169</v>
      </c>
      <c r="M73" s="96"/>
    </row>
    <row r="74" spans="6:13" x14ac:dyDescent="0.35">
      <c r="F74" s="24">
        <f t="shared" si="55"/>
        <v>15</v>
      </c>
      <c r="G74" s="96">
        <f t="shared" si="56"/>
        <v>2036</v>
      </c>
      <c r="H74" s="17">
        <f t="shared" si="53"/>
        <v>42872.864628389383</v>
      </c>
      <c r="I74" s="17">
        <f t="shared" si="51"/>
        <v>24397.95506378491</v>
      </c>
      <c r="J74" s="17">
        <f t="shared" si="54"/>
        <v>18474.909564604473</v>
      </c>
      <c r="K74" s="17">
        <f t="shared" si="52"/>
        <v>4287.2864628389389</v>
      </c>
      <c r="L74" s="17">
        <f t="shared" si="57"/>
        <v>14187.623101765534</v>
      </c>
      <c r="M74" s="96"/>
    </row>
    <row r="75" spans="6:13" x14ac:dyDescent="0.35">
      <c r="F75" s="24">
        <f t="shared" si="55"/>
        <v>16</v>
      </c>
      <c r="G75" s="96">
        <f t="shared" si="56"/>
        <v>2037</v>
      </c>
      <c r="H75" s="17">
        <f t="shared" si="53"/>
        <v>46959.260012166822</v>
      </c>
      <c r="I75" s="17">
        <f t="shared" si="51"/>
        <v>26606.802840630065</v>
      </c>
      <c r="J75" s="17">
        <f t="shared" si="54"/>
        <v>20352.457171536757</v>
      </c>
      <c r="K75" s="17">
        <f t="shared" si="52"/>
        <v>4695.9260012166824</v>
      </c>
      <c r="L75" s="17">
        <f t="shared" si="57"/>
        <v>15656.531170320075</v>
      </c>
      <c r="M75" s="96"/>
    </row>
    <row r="76" spans="6:13" x14ac:dyDescent="0.35">
      <c r="F76" s="24">
        <f t="shared" si="55"/>
        <v>17</v>
      </c>
      <c r="G76" s="96">
        <f t="shared" si="56"/>
        <v>2038</v>
      </c>
      <c r="H76" s="17">
        <f t="shared" si="53"/>
        <v>51460.982473188626</v>
      </c>
      <c r="I76" s="17">
        <f t="shared" si="51"/>
        <v>29036.078688932328</v>
      </c>
      <c r="J76" s="17">
        <f t="shared" si="54"/>
        <v>22424.903784256298</v>
      </c>
      <c r="K76" s="17">
        <f t="shared" si="52"/>
        <v>5146.0982473188633</v>
      </c>
      <c r="L76" s="17">
        <f t="shared" si="57"/>
        <v>17278.805536937434</v>
      </c>
      <c r="M76" s="96"/>
    </row>
    <row r="77" spans="6:13" x14ac:dyDescent="0.35">
      <c r="F77" s="24">
        <f t="shared" si="55"/>
        <v>18</v>
      </c>
      <c r="G77" s="96">
        <f t="shared" si="56"/>
        <v>2039</v>
      </c>
      <c r="H77" s="17">
        <f t="shared" si="53"/>
        <v>56422.326190942396</v>
      </c>
      <c r="I77" s="17">
        <f t="shared" si="51"/>
        <v>31709.096389263566</v>
      </c>
      <c r="J77" s="17">
        <f t="shared" si="54"/>
        <v>24713.22980167883</v>
      </c>
      <c r="K77" s="17">
        <f t="shared" si="52"/>
        <v>5642.2326190942404</v>
      </c>
      <c r="L77" s="17">
        <f t="shared" si="57"/>
        <v>19070.99718258459</v>
      </c>
      <c r="M77" s="96"/>
    </row>
    <row r="78" spans="6:13" x14ac:dyDescent="0.35">
      <c r="F78" s="24">
        <f t="shared" si="55"/>
        <v>19</v>
      </c>
      <c r="G78" s="96">
        <f t="shared" si="56"/>
        <v>2040</v>
      </c>
      <c r="H78" s="17">
        <f t="shared" si="53"/>
        <v>61892.467187411065</v>
      </c>
      <c r="I78" s="17">
        <f t="shared" si="51"/>
        <v>34651.728442827211</v>
      </c>
      <c r="J78" s="17">
        <f t="shared" si="54"/>
        <v>27240.738744583854</v>
      </c>
      <c r="K78" s="17">
        <f t="shared" si="52"/>
        <v>6189.2467187411066</v>
      </c>
      <c r="L78" s="17">
        <f t="shared" si="57"/>
        <v>21051.492025842748</v>
      </c>
      <c r="M78" s="96"/>
    </row>
    <row r="79" spans="6:13" x14ac:dyDescent="0.35">
      <c r="F79" s="24">
        <f t="shared" si="55"/>
        <v>20</v>
      </c>
      <c r="G79" s="96">
        <f t="shared" si="56"/>
        <v>2041</v>
      </c>
      <c r="H79" s="17">
        <f t="shared" si="53"/>
        <v>68126.012848956787</v>
      </c>
      <c r="I79" s="17">
        <f t="shared" si="51"/>
        <v>37892.693430489919</v>
      </c>
      <c r="J79" s="17">
        <f t="shared" si="54"/>
        <v>30233.319418466868</v>
      </c>
      <c r="K79" s="17">
        <f t="shared" si="52"/>
        <v>6812.6012848956789</v>
      </c>
      <c r="L79" s="17">
        <f t="shared" si="57"/>
        <v>23420.71813357119</v>
      </c>
      <c r="M79" s="96"/>
    </row>
    <row r="80" spans="6:13" x14ac:dyDescent="0.35">
      <c r="F80" s="24"/>
      <c r="G80" s="24"/>
      <c r="H80" s="25"/>
      <c r="I80" s="25"/>
      <c r="J80" s="25"/>
      <c r="K80" s="25"/>
      <c r="L80" s="25"/>
      <c r="M80" s="24"/>
    </row>
    <row r="83" spans="2:23" ht="15" thickBot="1" x14ac:dyDescent="0.4">
      <c r="B83" s="57" t="s">
        <v>3</v>
      </c>
      <c r="C83" s="57">
        <v>2021</v>
      </c>
      <c r="D83" s="57">
        <f>C83+1</f>
        <v>2022</v>
      </c>
      <c r="E83" s="57">
        <f t="shared" ref="E83:M83" si="58">D83+1</f>
        <v>2023</v>
      </c>
      <c r="F83" s="57">
        <f t="shared" si="58"/>
        <v>2024</v>
      </c>
      <c r="G83" s="57">
        <f t="shared" si="58"/>
        <v>2025</v>
      </c>
      <c r="H83" s="57">
        <f t="shared" si="58"/>
        <v>2026</v>
      </c>
      <c r="I83" s="57">
        <f t="shared" si="58"/>
        <v>2027</v>
      </c>
      <c r="J83" s="57">
        <f>I83+1</f>
        <v>2028</v>
      </c>
      <c r="K83" s="57">
        <f t="shared" si="58"/>
        <v>2029</v>
      </c>
      <c r="L83" s="57">
        <f t="shared" si="58"/>
        <v>2030</v>
      </c>
      <c r="M83" s="57">
        <f t="shared" si="58"/>
        <v>2031</v>
      </c>
      <c r="N83" s="57">
        <f t="shared" ref="N83" si="59">M83+1</f>
        <v>2032</v>
      </c>
      <c r="O83" s="57">
        <f t="shared" ref="O83" si="60">N83+1</f>
        <v>2033</v>
      </c>
      <c r="P83" s="57">
        <f t="shared" ref="P83" si="61">O83+1</f>
        <v>2034</v>
      </c>
      <c r="Q83" s="57">
        <f t="shared" ref="Q83" si="62">P83+1</f>
        <v>2035</v>
      </c>
      <c r="R83" s="57">
        <f t="shared" ref="R83" si="63">Q83+1</f>
        <v>2036</v>
      </c>
      <c r="S83" s="57">
        <f t="shared" ref="S83" si="64">R83+1</f>
        <v>2037</v>
      </c>
      <c r="T83" s="57">
        <f t="shared" ref="T83" si="65">S83+1</f>
        <v>2038</v>
      </c>
      <c r="U83" s="57">
        <f t="shared" ref="U83" si="66">T83+1</f>
        <v>2039</v>
      </c>
      <c r="V83" s="57">
        <f t="shared" ref="V83:W83" si="67">U83+1</f>
        <v>2040</v>
      </c>
      <c r="W83" s="57">
        <f t="shared" si="67"/>
        <v>2041</v>
      </c>
    </row>
    <row r="84" spans="2:23" x14ac:dyDescent="0.35">
      <c r="B84" s="45" t="s">
        <v>74</v>
      </c>
      <c r="C84" s="104"/>
      <c r="D84" s="104">
        <v>12651.87</v>
      </c>
      <c r="E84" s="104">
        <v>13757.843483999997</v>
      </c>
      <c r="F84" s="104">
        <v>14968.187598048298</v>
      </c>
      <c r="G84" s="104">
        <v>16293.425210280842</v>
      </c>
      <c r="H84" s="104">
        <v>17745.194912346629</v>
      </c>
      <c r="I84" s="104">
        <v>19336.373505733187</v>
      </c>
      <c r="J84" s="104">
        <v>21081.212240830813</v>
      </c>
      <c r="K84" s="104">
        <v>22995.488374624692</v>
      </c>
      <c r="L84" s="104">
        <v>25096.673792720114</v>
      </c>
      <c r="M84" s="104">
        <v>27404.12264197757</v>
      </c>
      <c r="N84" s="104">
        <v>29939.280143764816</v>
      </c>
      <c r="O84" s="104">
        <v>32725.91500740435</v>
      </c>
      <c r="P84" s="104">
        <v>35790.378141800058</v>
      </c>
      <c r="Q84" s="104">
        <v>39161.890673806709</v>
      </c>
      <c r="R84" s="104">
        <v>42872.864628389383</v>
      </c>
      <c r="S84" s="104">
        <v>46959.260012166822</v>
      </c>
      <c r="T84" s="104">
        <v>51460.982473188626</v>
      </c>
      <c r="U84" s="104">
        <v>56422.326190942396</v>
      </c>
      <c r="V84" s="104">
        <v>61892.467187411065</v>
      </c>
      <c r="W84" s="104">
        <v>68126.012848956787</v>
      </c>
    </row>
    <row r="85" spans="2:23" ht="15" thickBot="1" x14ac:dyDescent="0.4">
      <c r="B85" s="57" t="s">
        <v>75</v>
      </c>
      <c r="C85" s="106">
        <v>1150</v>
      </c>
      <c r="D85" s="106">
        <v>7256.15</v>
      </c>
      <c r="E85" s="106">
        <v>7864.8691799999988</v>
      </c>
      <c r="F85" s="106">
        <v>8529.7162441159999</v>
      </c>
      <c r="G85" s="106">
        <v>9883.6801111036839</v>
      </c>
      <c r="H85" s="106">
        <v>10687.527100161398</v>
      </c>
      <c r="I85" s="106">
        <v>11566.21514931763</v>
      </c>
      <c r="J85" s="106">
        <v>12527.290227538804</v>
      </c>
      <c r="K85" s="106">
        <v>13579.10075847806</v>
      </c>
      <c r="L85" s="106">
        <v>14730.885967620216</v>
      </c>
      <c r="M85" s="106">
        <v>15992.874169235944</v>
      </c>
      <c r="N85" s="106">
        <v>17376.392126291717</v>
      </c>
      <c r="O85" s="106">
        <v>18893.986746669183</v>
      </c>
      <c r="P85" s="106">
        <v>20559.560524288139</v>
      </c>
      <c r="Q85" s="106">
        <v>22388.52229574187</v>
      </c>
      <c r="R85" s="106">
        <v>24397.95506378491</v>
      </c>
      <c r="S85" s="106">
        <v>26606.802840630065</v>
      </c>
      <c r="T85" s="106">
        <v>29036.078688932328</v>
      </c>
      <c r="U85" s="106">
        <v>31709.096389263566</v>
      </c>
      <c r="V85" s="106">
        <v>34651.728442827211</v>
      </c>
      <c r="W85" s="106">
        <v>37892.693430489919</v>
      </c>
    </row>
    <row r="86" spans="2:23" x14ac:dyDescent="0.35">
      <c r="B86" s="45" t="s">
        <v>94</v>
      </c>
      <c r="C86" s="104">
        <f t="shared" ref="C86:W86" si="68">C84-C85</f>
        <v>-1150</v>
      </c>
      <c r="D86" s="104">
        <f t="shared" si="68"/>
        <v>5395.7200000000012</v>
      </c>
      <c r="E86" s="104">
        <f t="shared" si="68"/>
        <v>5892.9743039999985</v>
      </c>
      <c r="F86" s="104">
        <f t="shared" si="68"/>
        <v>6438.4713539322984</v>
      </c>
      <c r="G86" s="104">
        <f t="shared" si="68"/>
        <v>6409.7450991771584</v>
      </c>
      <c r="H86" s="104">
        <f t="shared" si="68"/>
        <v>7057.667812185231</v>
      </c>
      <c r="I86" s="104">
        <f t="shared" si="68"/>
        <v>7770.1583564155571</v>
      </c>
      <c r="J86" s="104">
        <f t="shared" si="68"/>
        <v>8553.9220132920091</v>
      </c>
      <c r="K86" s="104">
        <f t="shared" si="68"/>
        <v>9416.3876161466324</v>
      </c>
      <c r="L86" s="104">
        <f t="shared" si="68"/>
        <v>10365.787825099898</v>
      </c>
      <c r="M86" s="104">
        <f t="shared" si="68"/>
        <v>11411.248472741627</v>
      </c>
      <c r="N86" s="104">
        <f t="shared" si="68"/>
        <v>12562.888017473098</v>
      </c>
      <c r="O86" s="104">
        <f t="shared" si="68"/>
        <v>13831.928260735167</v>
      </c>
      <c r="P86" s="104">
        <f t="shared" si="68"/>
        <v>15230.817617511919</v>
      </c>
      <c r="Q86" s="104">
        <f t="shared" si="68"/>
        <v>16773.368378064839</v>
      </c>
      <c r="R86" s="104">
        <f t="shared" si="68"/>
        <v>18474.909564604473</v>
      </c>
      <c r="S86" s="104">
        <f t="shared" si="68"/>
        <v>20352.457171536757</v>
      </c>
      <c r="T86" s="104">
        <f t="shared" si="68"/>
        <v>22424.903784256298</v>
      </c>
      <c r="U86" s="104">
        <f t="shared" si="68"/>
        <v>24713.22980167883</v>
      </c>
      <c r="V86" s="104">
        <f t="shared" si="68"/>
        <v>27240.738744583854</v>
      </c>
      <c r="W86" s="104">
        <f t="shared" si="68"/>
        <v>30233.319418466868</v>
      </c>
    </row>
    <row r="87" spans="2:23" ht="15" thickBot="1" x14ac:dyDescent="0.4">
      <c r="B87" s="57" t="s">
        <v>49</v>
      </c>
      <c r="C87" s="104">
        <v>0</v>
      </c>
      <c r="D87" s="104">
        <v>1265.1870000000001</v>
      </c>
      <c r="E87" s="104">
        <v>1375.7843483999998</v>
      </c>
      <c r="F87" s="104">
        <v>1496.8187598048298</v>
      </c>
      <c r="G87" s="104">
        <v>1629.3425210280843</v>
      </c>
      <c r="H87" s="104">
        <v>1774.5194912346631</v>
      </c>
      <c r="I87" s="104">
        <v>1933.6373505733188</v>
      </c>
      <c r="J87" s="104">
        <v>2108.1212240830814</v>
      </c>
      <c r="K87" s="104">
        <v>2299.5488374624692</v>
      </c>
      <c r="L87" s="104">
        <v>2509.6673792720117</v>
      </c>
      <c r="M87" s="104">
        <v>2740.4122641977574</v>
      </c>
      <c r="N87" s="104">
        <v>2993.9280143764818</v>
      </c>
      <c r="O87" s="104">
        <v>3272.5915007404351</v>
      </c>
      <c r="P87" s="104">
        <v>3579.0378141800061</v>
      </c>
      <c r="Q87" s="104">
        <v>3916.1890673806711</v>
      </c>
      <c r="R87" s="104">
        <v>4287.2864628389389</v>
      </c>
      <c r="S87" s="104">
        <v>4695.9260012166824</v>
      </c>
      <c r="T87" s="104">
        <v>5146.0982473188633</v>
      </c>
      <c r="U87" s="104">
        <v>5642.2326190942404</v>
      </c>
      <c r="V87" s="104">
        <v>6189.2467187411066</v>
      </c>
      <c r="W87" s="104">
        <v>6812.6012848956789</v>
      </c>
    </row>
    <row r="88" spans="2:23" ht="44" thickBot="1" x14ac:dyDescent="0.4">
      <c r="B88" s="119" t="s">
        <v>76</v>
      </c>
      <c r="C88" s="114">
        <f>C86-C87</f>
        <v>-1150</v>
      </c>
      <c r="D88" s="114">
        <f t="shared" ref="D88:W88" si="69">D86-D87</f>
        <v>4130.5330000000013</v>
      </c>
      <c r="E88" s="114">
        <f t="shared" si="69"/>
        <v>4517.1899555999989</v>
      </c>
      <c r="F88" s="114">
        <f t="shared" si="69"/>
        <v>4941.6525941274685</v>
      </c>
      <c r="G88" s="114">
        <f t="shared" si="69"/>
        <v>4780.4025781490745</v>
      </c>
      <c r="H88" s="114">
        <f t="shared" si="69"/>
        <v>5283.1483209505677</v>
      </c>
      <c r="I88" s="114">
        <f t="shared" si="69"/>
        <v>5836.5210058422381</v>
      </c>
      <c r="J88" s="114">
        <f t="shared" si="69"/>
        <v>6445.8007892089281</v>
      </c>
      <c r="K88" s="114">
        <f t="shared" si="69"/>
        <v>7116.8387786841631</v>
      </c>
      <c r="L88" s="114">
        <f t="shared" si="69"/>
        <v>7856.1204458278862</v>
      </c>
      <c r="M88" s="114">
        <f t="shared" si="69"/>
        <v>8670.8362085438694</v>
      </c>
      <c r="N88" s="114">
        <f t="shared" si="69"/>
        <v>9568.9600030966176</v>
      </c>
      <c r="O88" s="114">
        <f t="shared" si="69"/>
        <v>10559.336759994732</v>
      </c>
      <c r="P88" s="114">
        <f t="shared" si="69"/>
        <v>11651.779803331912</v>
      </c>
      <c r="Q88" s="114">
        <f t="shared" si="69"/>
        <v>12857.179310684169</v>
      </c>
      <c r="R88" s="114">
        <f t="shared" si="69"/>
        <v>14187.623101765534</v>
      </c>
      <c r="S88" s="114">
        <f t="shared" si="69"/>
        <v>15656.531170320075</v>
      </c>
      <c r="T88" s="114">
        <f t="shared" si="69"/>
        <v>17278.805536937434</v>
      </c>
      <c r="U88" s="114">
        <f t="shared" si="69"/>
        <v>19070.99718258459</v>
      </c>
      <c r="V88" s="114">
        <f t="shared" si="69"/>
        <v>21051.492025842748</v>
      </c>
      <c r="W88" s="114">
        <f t="shared" si="69"/>
        <v>23420.71813357119</v>
      </c>
    </row>
    <row r="89" spans="2:23" ht="15" thickTop="1" x14ac:dyDescent="0.35"/>
    <row r="90" spans="2:23" x14ac:dyDescent="0.35">
      <c r="B90" s="59" t="s">
        <v>92</v>
      </c>
    </row>
    <row r="92" spans="2:23" ht="15" thickBot="1" x14ac:dyDescent="0.4"/>
    <row r="93" spans="2:23" ht="15" thickBot="1" x14ac:dyDescent="0.4">
      <c r="C93" s="82" t="s">
        <v>69</v>
      </c>
      <c r="D93" s="83">
        <v>0.11</v>
      </c>
      <c r="E93" s="98"/>
      <c r="F93" s="98"/>
    </row>
    <row r="94" spans="2:23" x14ac:dyDescent="0.35">
      <c r="C94" s="84"/>
      <c r="D94" s="85"/>
      <c r="E94" s="98"/>
      <c r="F94" s="98"/>
    </row>
    <row r="95" spans="2:23" ht="29" x14ac:dyDescent="0.35">
      <c r="C95" s="89" t="s">
        <v>3</v>
      </c>
      <c r="D95" s="89" t="s">
        <v>78</v>
      </c>
      <c r="E95" s="90" t="s">
        <v>80</v>
      </c>
      <c r="F95" s="89" t="s">
        <v>81</v>
      </c>
    </row>
    <row r="96" spans="2:23" x14ac:dyDescent="0.35">
      <c r="B96">
        <v>0</v>
      </c>
      <c r="C96" s="78">
        <v>2021</v>
      </c>
      <c r="D96" s="78">
        <v>-1150</v>
      </c>
      <c r="E96" s="78">
        <f>(1+$D$93)^(-B96)</f>
        <v>1</v>
      </c>
      <c r="F96" s="78">
        <f>D96*E96</f>
        <v>-1150</v>
      </c>
    </row>
    <row r="97" spans="2:10" x14ac:dyDescent="0.35">
      <c r="B97">
        <f>B96+1</f>
        <v>1</v>
      </c>
      <c r="C97" s="78">
        <f>C96+1</f>
        <v>2022</v>
      </c>
      <c r="D97" s="78">
        <v>4130.5330000000013</v>
      </c>
      <c r="E97" s="78">
        <f t="shared" ref="E97:E116" si="70">(1+$D$93)^(-B97)</f>
        <v>0.9009009009009008</v>
      </c>
      <c r="F97" s="78">
        <f t="shared" ref="F97:F116" si="71">D97*E97</f>
        <v>3721.2009009009016</v>
      </c>
      <c r="J97" s="76" t="s">
        <v>85</v>
      </c>
    </row>
    <row r="98" spans="2:10" x14ac:dyDescent="0.35">
      <c r="B98">
        <f t="shared" ref="B98:B116" si="72">B97+1</f>
        <v>2</v>
      </c>
      <c r="C98" s="78">
        <f t="shared" ref="C98:C116" si="73">C97+1</f>
        <v>2023</v>
      </c>
      <c r="D98" s="78">
        <v>4517.1899555999989</v>
      </c>
      <c r="E98" s="78">
        <f t="shared" si="70"/>
        <v>0.8116224332440547</v>
      </c>
      <c r="F98" s="78">
        <f t="shared" si="71"/>
        <v>3666.2527031896743</v>
      </c>
      <c r="J98" s="107" t="s">
        <v>95</v>
      </c>
    </row>
    <row r="99" spans="2:10" x14ac:dyDescent="0.35">
      <c r="B99">
        <f t="shared" si="72"/>
        <v>3</v>
      </c>
      <c r="C99" s="78">
        <f t="shared" si="73"/>
        <v>2024</v>
      </c>
      <c r="D99" s="78">
        <v>4941.6525941274685</v>
      </c>
      <c r="E99" s="78">
        <f t="shared" si="70"/>
        <v>0.73119138130095018</v>
      </c>
      <c r="F99" s="78">
        <f t="shared" si="71"/>
        <v>3613.2937862094873</v>
      </c>
      <c r="J99" t="s">
        <v>96</v>
      </c>
    </row>
    <row r="100" spans="2:10" x14ac:dyDescent="0.35">
      <c r="B100">
        <f t="shared" si="72"/>
        <v>4</v>
      </c>
      <c r="C100" s="78">
        <f t="shared" si="73"/>
        <v>2025</v>
      </c>
      <c r="D100" s="78">
        <v>4780.4025781490745</v>
      </c>
      <c r="E100" s="78">
        <f t="shared" si="70"/>
        <v>0.65873097414500015</v>
      </c>
      <c r="F100" s="78">
        <f t="shared" si="71"/>
        <v>3148.9992471094101</v>
      </c>
      <c r="J100" t="s">
        <v>98</v>
      </c>
    </row>
    <row r="101" spans="2:10" x14ac:dyDescent="0.35">
      <c r="B101">
        <f t="shared" si="72"/>
        <v>5</v>
      </c>
      <c r="C101" s="78">
        <f t="shared" si="73"/>
        <v>2026</v>
      </c>
      <c r="D101" s="78">
        <v>5283.1483209505677</v>
      </c>
      <c r="E101" s="78">
        <f t="shared" si="70"/>
        <v>0.5934513280585586</v>
      </c>
      <c r="F101" s="78">
        <f t="shared" si="71"/>
        <v>3135.2913873984585</v>
      </c>
      <c r="J101" t="s">
        <v>99</v>
      </c>
    </row>
    <row r="102" spans="2:10" x14ac:dyDescent="0.35">
      <c r="B102">
        <f t="shared" si="72"/>
        <v>6</v>
      </c>
      <c r="C102" s="78">
        <f t="shared" si="73"/>
        <v>2027</v>
      </c>
      <c r="D102" s="78">
        <v>5836.5210058422381</v>
      </c>
      <c r="E102" s="78">
        <f t="shared" si="70"/>
        <v>0.53464083608879154</v>
      </c>
      <c r="F102" s="78">
        <f t="shared" si="71"/>
        <v>3120.4424704132889</v>
      </c>
      <c r="J102" s="63" t="s">
        <v>100</v>
      </c>
    </row>
    <row r="103" spans="2:10" x14ac:dyDescent="0.35">
      <c r="B103">
        <f t="shared" si="72"/>
        <v>7</v>
      </c>
      <c r="C103" s="78">
        <f t="shared" si="73"/>
        <v>2028</v>
      </c>
      <c r="D103" s="78">
        <v>6445.8007892089281</v>
      </c>
      <c r="E103" s="78">
        <f t="shared" si="70"/>
        <v>0.48165841089080319</v>
      </c>
      <c r="F103" s="78">
        <f t="shared" si="71"/>
        <v>3104.6741650490576</v>
      </c>
    </row>
    <row r="104" spans="2:10" x14ac:dyDescent="0.35">
      <c r="B104">
        <f t="shared" si="72"/>
        <v>8</v>
      </c>
      <c r="C104" s="78">
        <f t="shared" si="73"/>
        <v>2029</v>
      </c>
      <c r="D104" s="78">
        <v>7116.8387786841631</v>
      </c>
      <c r="E104" s="78">
        <f t="shared" si="70"/>
        <v>0.43392649629802077</v>
      </c>
      <c r="F104" s="78">
        <f t="shared" si="71"/>
        <v>3088.184915952304</v>
      </c>
    </row>
    <row r="105" spans="2:10" x14ac:dyDescent="0.35">
      <c r="B105">
        <f t="shared" si="72"/>
        <v>9</v>
      </c>
      <c r="C105" s="78">
        <f t="shared" si="73"/>
        <v>2030</v>
      </c>
      <c r="D105" s="78">
        <v>7856.1204458278862</v>
      </c>
      <c r="E105" s="78">
        <f t="shared" si="70"/>
        <v>0.39092477143965831</v>
      </c>
      <c r="F105" s="78">
        <f t="shared" si="71"/>
        <v>3071.1520896876932</v>
      </c>
    </row>
    <row r="106" spans="2:10" x14ac:dyDescent="0.35">
      <c r="B106">
        <f t="shared" si="72"/>
        <v>10</v>
      </c>
      <c r="C106" s="78">
        <f t="shared" si="73"/>
        <v>2031</v>
      </c>
      <c r="D106" s="78">
        <v>8670.8362085438694</v>
      </c>
      <c r="E106" s="78">
        <f t="shared" si="70"/>
        <v>0.3521844787744669</v>
      </c>
      <c r="F106" s="78">
        <f t="shared" si="71"/>
        <v>3053.7339306447975</v>
      </c>
    </row>
    <row r="107" spans="2:10" x14ac:dyDescent="0.35">
      <c r="B107">
        <f t="shared" si="72"/>
        <v>11</v>
      </c>
      <c r="C107" s="78">
        <f t="shared" si="73"/>
        <v>2032</v>
      </c>
      <c r="D107" s="78">
        <v>9568.9600030966176</v>
      </c>
      <c r="E107" s="78">
        <f>(1+$D$93)^(-B107)</f>
        <v>0.31728331421123146</v>
      </c>
      <c r="F107" s="78">
        <f t="shared" si="71"/>
        <v>3036.0713433372107</v>
      </c>
    </row>
    <row r="108" spans="2:10" x14ac:dyDescent="0.35">
      <c r="B108">
        <f t="shared" si="72"/>
        <v>12</v>
      </c>
      <c r="C108" s="78">
        <f t="shared" si="73"/>
        <v>2033</v>
      </c>
      <c r="D108" s="78">
        <v>10559.336759994732</v>
      </c>
      <c r="E108" s="78">
        <f t="shared" si="70"/>
        <v>0.28584082361372198</v>
      </c>
      <c r="F108" s="78">
        <f t="shared" si="71"/>
        <v>3018.2895162915447</v>
      </c>
      <c r="J108" t="s">
        <v>105</v>
      </c>
    </row>
    <row r="109" spans="2:10" x14ac:dyDescent="0.35">
      <c r="B109">
        <f t="shared" si="72"/>
        <v>13</v>
      </c>
      <c r="C109" s="78">
        <f t="shared" si="73"/>
        <v>2034</v>
      </c>
      <c r="D109" s="78">
        <v>11651.779803331912</v>
      </c>
      <c r="E109" s="78">
        <f t="shared" si="70"/>
        <v>0.25751425550785767</v>
      </c>
      <c r="F109" s="78">
        <f t="shared" si="71"/>
        <v>3000.4994013965097</v>
      </c>
      <c r="J109" t="s">
        <v>103</v>
      </c>
    </row>
    <row r="110" spans="2:10" x14ac:dyDescent="0.35">
      <c r="B110">
        <f t="shared" si="72"/>
        <v>14</v>
      </c>
      <c r="C110" s="78">
        <f t="shared" si="73"/>
        <v>2035</v>
      </c>
      <c r="D110" s="78">
        <v>12857.179310684169</v>
      </c>
      <c r="E110" s="78">
        <f t="shared" si="70"/>
        <v>0.23199482478185374</v>
      </c>
      <c r="F110" s="78">
        <f t="shared" si="71"/>
        <v>2982.7990613710485</v>
      </c>
      <c r="J110" t="s">
        <v>104</v>
      </c>
    </row>
    <row r="111" spans="2:10" x14ac:dyDescent="0.35">
      <c r="B111">
        <f t="shared" si="72"/>
        <v>15</v>
      </c>
      <c r="C111" s="78">
        <f t="shared" si="73"/>
        <v>2036</v>
      </c>
      <c r="D111" s="78">
        <v>14187.623101765534</v>
      </c>
      <c r="E111" s="78">
        <f t="shared" si="70"/>
        <v>0.2090043466503187</v>
      </c>
      <c r="F111" s="78">
        <f t="shared" si="71"/>
        <v>2965.2748969054733</v>
      </c>
    </row>
    <row r="112" spans="2:10" x14ac:dyDescent="0.35">
      <c r="B112">
        <f t="shared" si="72"/>
        <v>16</v>
      </c>
      <c r="C112" s="78">
        <f t="shared" si="73"/>
        <v>2037</v>
      </c>
      <c r="D112" s="78">
        <v>15656.531170320075</v>
      </c>
      <c r="E112" s="78">
        <f t="shared" si="70"/>
        <v>0.18829220418947626</v>
      </c>
      <c r="F112" s="78">
        <f t="shared" si="71"/>
        <v>2948.0027640208073</v>
      </c>
    </row>
    <row r="113" spans="2:20" x14ac:dyDescent="0.35">
      <c r="B113">
        <f t="shared" si="72"/>
        <v>17</v>
      </c>
      <c r="C113" s="78">
        <f t="shared" si="73"/>
        <v>2038</v>
      </c>
      <c r="D113" s="78">
        <v>17278.805536937434</v>
      </c>
      <c r="E113" s="78">
        <f t="shared" si="70"/>
        <v>0.16963261638691554</v>
      </c>
      <c r="F113" s="78">
        <f t="shared" si="71"/>
        <v>2931.0489912714202</v>
      </c>
    </row>
    <row r="114" spans="2:20" x14ac:dyDescent="0.35">
      <c r="B114">
        <f t="shared" si="72"/>
        <v>18</v>
      </c>
      <c r="C114" s="78">
        <f t="shared" si="73"/>
        <v>2039</v>
      </c>
      <c r="D114" s="78">
        <v>19070.99718258459</v>
      </c>
      <c r="E114" s="78">
        <f t="shared" si="70"/>
        <v>0.15282217692514913</v>
      </c>
      <c r="F114" s="78">
        <f t="shared" si="71"/>
        <v>2914.4713055759626</v>
      </c>
    </row>
    <row r="115" spans="2:20" x14ac:dyDescent="0.35">
      <c r="B115">
        <f t="shared" si="72"/>
        <v>19</v>
      </c>
      <c r="C115" s="78">
        <f t="shared" si="73"/>
        <v>2040</v>
      </c>
      <c r="D115" s="78">
        <v>21051.492025842748</v>
      </c>
      <c r="E115" s="78">
        <f t="shared" si="70"/>
        <v>0.13767763686950371</v>
      </c>
      <c r="F115" s="78">
        <f t="shared" si="71"/>
        <v>2898.3196746952308</v>
      </c>
    </row>
    <row r="116" spans="2:20" ht="15" thickBot="1" x14ac:dyDescent="0.4">
      <c r="B116">
        <f t="shared" si="72"/>
        <v>20</v>
      </c>
      <c r="C116" s="78">
        <f t="shared" si="73"/>
        <v>2041</v>
      </c>
      <c r="D116" s="78">
        <v>23420.71813357119</v>
      </c>
      <c r="E116" s="80">
        <f t="shared" si="70"/>
        <v>0.12403390708964297</v>
      </c>
      <c r="F116" s="80">
        <f t="shared" si="71"/>
        <v>2904.9631769520852</v>
      </c>
    </row>
    <row r="117" spans="2:20" ht="15" thickBot="1" x14ac:dyDescent="0.4">
      <c r="E117" s="120" t="s">
        <v>70</v>
      </c>
      <c r="F117" s="121">
        <f>SUM(F96:F116)</f>
        <v>61172.965728372372</v>
      </c>
    </row>
    <row r="119" spans="2:20" ht="15" thickBot="1" x14ac:dyDescent="0.4"/>
    <row r="120" spans="2:20" ht="15" thickBot="1" x14ac:dyDescent="0.4">
      <c r="C120" s="120" t="s">
        <v>79</v>
      </c>
      <c r="D120" s="115">
        <v>3.68</v>
      </c>
    </row>
    <row r="125" spans="2:20" ht="15.5" x14ac:dyDescent="0.35">
      <c r="C125" s="87" t="s">
        <v>89</v>
      </c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</row>
    <row r="126" spans="2:20" x14ac:dyDescent="0.35">
      <c r="C126" s="62"/>
      <c r="D126" s="62"/>
      <c r="E126" s="62"/>
      <c r="F126" s="77">
        <v>0.05</v>
      </c>
      <c r="G126" s="77"/>
      <c r="H126" s="77">
        <v>0.06</v>
      </c>
      <c r="I126" s="77"/>
      <c r="J126" s="77">
        <v>0.08</v>
      </c>
      <c r="K126" s="77"/>
      <c r="L126" s="77">
        <v>0.1</v>
      </c>
      <c r="M126" s="77"/>
      <c r="N126" s="77">
        <v>0.15</v>
      </c>
      <c r="O126" s="77"/>
      <c r="P126" s="77">
        <v>0.25</v>
      </c>
      <c r="Q126" s="77"/>
      <c r="R126" s="77">
        <v>0.5</v>
      </c>
      <c r="S126" s="88"/>
      <c r="T126" s="62"/>
    </row>
    <row r="127" spans="2:20" ht="29" x14ac:dyDescent="0.35">
      <c r="C127" s="123"/>
      <c r="D127" s="89" t="s">
        <v>3</v>
      </c>
      <c r="E127" s="89" t="s">
        <v>78</v>
      </c>
      <c r="F127" s="90" t="s">
        <v>80</v>
      </c>
      <c r="G127" s="78" t="s">
        <v>81</v>
      </c>
      <c r="H127" s="90" t="s">
        <v>80</v>
      </c>
      <c r="I127" s="78" t="s">
        <v>81</v>
      </c>
      <c r="J127" s="90" t="s">
        <v>80</v>
      </c>
      <c r="K127" s="78" t="s">
        <v>81</v>
      </c>
      <c r="L127" s="90" t="s">
        <v>80</v>
      </c>
      <c r="M127" s="78" t="s">
        <v>81</v>
      </c>
      <c r="N127" s="90" t="s">
        <v>80</v>
      </c>
      <c r="O127" s="78" t="s">
        <v>81</v>
      </c>
      <c r="P127" s="90" t="s">
        <v>80</v>
      </c>
      <c r="Q127" s="78" t="s">
        <v>81</v>
      </c>
      <c r="R127" s="90" t="s">
        <v>80</v>
      </c>
      <c r="S127" s="78" t="s">
        <v>81</v>
      </c>
      <c r="T127" s="62"/>
    </row>
    <row r="128" spans="2:20" x14ac:dyDescent="0.35">
      <c r="C128" s="123">
        <v>0</v>
      </c>
      <c r="D128" s="41">
        <v>2021</v>
      </c>
      <c r="E128" s="117">
        <f>D96</f>
        <v>-1150</v>
      </c>
      <c r="F128" s="78">
        <f>(1+$F$126)^(-C128)</f>
        <v>1</v>
      </c>
      <c r="G128" s="78">
        <f>E128*F128</f>
        <v>-1150</v>
      </c>
      <c r="H128" s="78">
        <f>(1+$H$126)^(-C128)</f>
        <v>1</v>
      </c>
      <c r="I128" s="78">
        <f>E128*H128</f>
        <v>-1150</v>
      </c>
      <c r="J128" s="78">
        <f>(1+$J$126)^(-C128)</f>
        <v>1</v>
      </c>
      <c r="K128" s="78">
        <f>J128*E128</f>
        <v>-1150</v>
      </c>
      <c r="L128" s="78">
        <f>(1+$L$126)^(-C128)</f>
        <v>1</v>
      </c>
      <c r="M128" s="78">
        <f>L128*E128</f>
        <v>-1150</v>
      </c>
      <c r="N128" s="78">
        <f>(1+$N$126)^(-T128)</f>
        <v>1</v>
      </c>
      <c r="O128" s="78">
        <f>N128*E128</f>
        <v>-1150</v>
      </c>
      <c r="P128" s="78">
        <f>(1+$P$126)^(-T128)</f>
        <v>1</v>
      </c>
      <c r="Q128" s="78">
        <f>P128*E128</f>
        <v>-1150</v>
      </c>
      <c r="R128" s="78">
        <f>(1+$R$126)^(-T128)</f>
        <v>1</v>
      </c>
      <c r="S128" s="78">
        <f>R128*E128</f>
        <v>-1150</v>
      </c>
      <c r="T128" s="91">
        <v>0</v>
      </c>
    </row>
    <row r="129" spans="3:20" x14ac:dyDescent="0.35">
      <c r="C129" s="123">
        <f>C128+1</f>
        <v>1</v>
      </c>
      <c r="D129" s="41">
        <f>D128+1</f>
        <v>2022</v>
      </c>
      <c r="E129" s="117">
        <f t="shared" ref="E129:E148" si="74">D97</f>
        <v>4130.5330000000013</v>
      </c>
      <c r="F129" s="78">
        <f t="shared" ref="F129:F148" si="75">(1+$F$126)^(-C129)</f>
        <v>0.95238095238095233</v>
      </c>
      <c r="G129" s="78">
        <f t="shared" ref="G129:G148" si="76">E129*F129</f>
        <v>3933.8409523809532</v>
      </c>
      <c r="H129" s="78">
        <f t="shared" ref="H129:H148" si="77">(1+$H$126)^(-C129)</f>
        <v>0.94339622641509424</v>
      </c>
      <c r="I129" s="78">
        <f t="shared" ref="I129:I148" si="78">E129*H129</f>
        <v>3896.7292452830197</v>
      </c>
      <c r="J129" s="78">
        <f t="shared" ref="J129:J148" si="79">(1+$J$126)^(-C129)</f>
        <v>0.92592592592592582</v>
      </c>
      <c r="K129" s="78">
        <f t="shared" ref="K129:K148" si="80">J129*E129</f>
        <v>3824.5675925925934</v>
      </c>
      <c r="L129" s="78">
        <f t="shared" ref="L129:L148" si="81">(1+$L$126)^(-C129)</f>
        <v>0.90909090909090906</v>
      </c>
      <c r="M129" s="78">
        <f t="shared" ref="M129:M148" si="82">L129*E129</f>
        <v>3755.0300000000011</v>
      </c>
      <c r="N129" s="78">
        <f t="shared" ref="N129:N148" si="83">(1+$N$126)^(-T129)</f>
        <v>0.86956521739130443</v>
      </c>
      <c r="O129" s="78">
        <f t="shared" ref="O129:O148" si="84">N129*E129</f>
        <v>3591.7678260869579</v>
      </c>
      <c r="P129" s="78">
        <f t="shared" ref="P129:P148" si="85">(1+$P$126)^(-T129)</f>
        <v>0.8</v>
      </c>
      <c r="Q129" s="78">
        <f t="shared" ref="Q129:Q148" si="86">P129*E129</f>
        <v>3304.4264000000012</v>
      </c>
      <c r="R129" s="78">
        <f t="shared" ref="R129:R148" si="87">(1+$R$126)^(-T129)</f>
        <v>0.66666666666666663</v>
      </c>
      <c r="S129" s="78">
        <f t="shared" ref="S129:S148" si="88">R129*E129</f>
        <v>2753.6886666666674</v>
      </c>
      <c r="T129" s="91">
        <f>T128+1</f>
        <v>1</v>
      </c>
    </row>
    <row r="130" spans="3:20" x14ac:dyDescent="0.35">
      <c r="C130" s="123">
        <f t="shared" ref="C130:D138" si="89">C129+1</f>
        <v>2</v>
      </c>
      <c r="D130" s="41">
        <f t="shared" si="89"/>
        <v>2023</v>
      </c>
      <c r="E130" s="117">
        <f t="shared" si="74"/>
        <v>4517.1899555999989</v>
      </c>
      <c r="F130" s="78">
        <f t="shared" si="75"/>
        <v>0.90702947845804982</v>
      </c>
      <c r="G130" s="78">
        <f t="shared" si="76"/>
        <v>4097.2244495238083</v>
      </c>
      <c r="H130" s="78">
        <f t="shared" si="77"/>
        <v>0.88999644001423983</v>
      </c>
      <c r="I130" s="78">
        <f t="shared" si="78"/>
        <v>4020.2829793520809</v>
      </c>
      <c r="J130" s="78">
        <f t="shared" si="79"/>
        <v>0.85733882030178321</v>
      </c>
      <c r="K130" s="78">
        <f t="shared" si="80"/>
        <v>3872.7623076131676</v>
      </c>
      <c r="L130" s="78">
        <f t="shared" si="81"/>
        <v>0.82644628099173545</v>
      </c>
      <c r="M130" s="78">
        <f t="shared" si="82"/>
        <v>3733.2148393388416</v>
      </c>
      <c r="N130" s="78">
        <f t="shared" si="83"/>
        <v>0.7561436672967865</v>
      </c>
      <c r="O130" s="78">
        <f t="shared" si="84"/>
        <v>3415.6445789035915</v>
      </c>
      <c r="P130" s="78">
        <f t="shared" si="85"/>
        <v>0.64</v>
      </c>
      <c r="Q130" s="78">
        <f t="shared" si="86"/>
        <v>2891.0015715839995</v>
      </c>
      <c r="R130" s="78">
        <f t="shared" si="87"/>
        <v>0.44444444444444442</v>
      </c>
      <c r="S130" s="78">
        <f t="shared" si="88"/>
        <v>2007.639980266666</v>
      </c>
      <c r="T130" s="91">
        <f t="shared" ref="T130:T148" si="90">T129+1</f>
        <v>2</v>
      </c>
    </row>
    <row r="131" spans="3:20" x14ac:dyDescent="0.35">
      <c r="C131" s="124">
        <f t="shared" si="89"/>
        <v>3</v>
      </c>
      <c r="D131" s="41">
        <f t="shared" si="89"/>
        <v>2024</v>
      </c>
      <c r="E131" s="117">
        <f t="shared" si="74"/>
        <v>4941.6525941274685</v>
      </c>
      <c r="F131" s="78">
        <f t="shared" si="75"/>
        <v>0.86383759853147601</v>
      </c>
      <c r="G131" s="78">
        <f t="shared" si="76"/>
        <v>4268.7853096879107</v>
      </c>
      <c r="H131" s="78">
        <f t="shared" si="77"/>
        <v>0.8396192830323016</v>
      </c>
      <c r="I131" s="78">
        <f t="shared" si="78"/>
        <v>4149.1068080760188</v>
      </c>
      <c r="J131" s="78">
        <f t="shared" si="79"/>
        <v>0.79383224102016958</v>
      </c>
      <c r="K131" s="78">
        <f t="shared" si="80"/>
        <v>3922.843153139343</v>
      </c>
      <c r="L131" s="78">
        <f t="shared" si="81"/>
        <v>0.75131480090157754</v>
      </c>
      <c r="M131" s="78">
        <f t="shared" si="82"/>
        <v>3712.7367348816433</v>
      </c>
      <c r="N131" s="78">
        <f t="shared" si="83"/>
        <v>0.65751623243198831</v>
      </c>
      <c r="O131" s="78">
        <f t="shared" si="84"/>
        <v>3249.2167956784547</v>
      </c>
      <c r="P131" s="78">
        <f t="shared" si="85"/>
        <v>0.51200000000000001</v>
      </c>
      <c r="Q131" s="78">
        <f t="shared" si="86"/>
        <v>2530.1261281932639</v>
      </c>
      <c r="R131" s="78">
        <f t="shared" si="87"/>
        <v>0.29629629629629628</v>
      </c>
      <c r="S131" s="78">
        <f t="shared" si="88"/>
        <v>1464.1933612229536</v>
      </c>
      <c r="T131" s="56">
        <f t="shared" si="90"/>
        <v>3</v>
      </c>
    </row>
    <row r="132" spans="3:20" x14ac:dyDescent="0.35">
      <c r="C132" s="124">
        <f t="shared" si="89"/>
        <v>4</v>
      </c>
      <c r="D132" s="41">
        <f t="shared" si="89"/>
        <v>2025</v>
      </c>
      <c r="E132" s="117">
        <f t="shared" si="74"/>
        <v>4780.4025781490745</v>
      </c>
      <c r="F132" s="78">
        <f t="shared" si="75"/>
        <v>0.82270247479188197</v>
      </c>
      <c r="G132" s="78">
        <f t="shared" si="76"/>
        <v>3932.8490315447366</v>
      </c>
      <c r="H132" s="78">
        <f t="shared" si="77"/>
        <v>0.79209366323802044</v>
      </c>
      <c r="I132" s="78">
        <f t="shared" si="78"/>
        <v>3786.5265898785779</v>
      </c>
      <c r="J132" s="78">
        <f t="shared" si="79"/>
        <v>0.73502985279645328</v>
      </c>
      <c r="K132" s="78">
        <f t="shared" si="80"/>
        <v>3513.7386033246999</v>
      </c>
      <c r="L132" s="78">
        <f t="shared" si="81"/>
        <v>0.68301345536507052</v>
      </c>
      <c r="M132" s="78">
        <f t="shared" si="82"/>
        <v>3265.079282937691</v>
      </c>
      <c r="N132" s="78">
        <f t="shared" si="83"/>
        <v>0.57175324559303342</v>
      </c>
      <c r="O132" s="78">
        <f t="shared" si="84"/>
        <v>2733.2106892980378</v>
      </c>
      <c r="P132" s="78">
        <f t="shared" si="85"/>
        <v>0.40960000000000002</v>
      </c>
      <c r="Q132" s="78">
        <f t="shared" si="86"/>
        <v>1958.0528960098611</v>
      </c>
      <c r="R132" s="78">
        <f t="shared" si="87"/>
        <v>0.19753086419753085</v>
      </c>
      <c r="S132" s="78">
        <f t="shared" si="88"/>
        <v>944.27705247389122</v>
      </c>
      <c r="T132" s="56">
        <f t="shared" si="90"/>
        <v>4</v>
      </c>
    </row>
    <row r="133" spans="3:20" x14ac:dyDescent="0.35">
      <c r="C133" s="124">
        <f t="shared" si="89"/>
        <v>5</v>
      </c>
      <c r="D133" s="41">
        <f t="shared" si="89"/>
        <v>2026</v>
      </c>
      <c r="E133" s="117">
        <f t="shared" si="74"/>
        <v>5283.1483209505677</v>
      </c>
      <c r="F133" s="78">
        <f t="shared" si="75"/>
        <v>0.78352616646845896</v>
      </c>
      <c r="G133" s="78">
        <f t="shared" si="76"/>
        <v>4139.4849507986737</v>
      </c>
      <c r="H133" s="78">
        <f t="shared" si="77"/>
        <v>0.74725817286605689</v>
      </c>
      <c r="I133" s="78">
        <f t="shared" si="78"/>
        <v>3947.8757612938975</v>
      </c>
      <c r="J133" s="78">
        <f t="shared" si="79"/>
        <v>0.68058319703375303</v>
      </c>
      <c r="K133" s="78">
        <f t="shared" si="80"/>
        <v>3595.6219746760416</v>
      </c>
      <c r="L133" s="78">
        <f t="shared" si="81"/>
        <v>0.62092132305915493</v>
      </c>
      <c r="M133" s="78">
        <f t="shared" si="82"/>
        <v>3280.4194453623795</v>
      </c>
      <c r="N133" s="78">
        <f t="shared" si="83"/>
        <v>0.49717673529828987</v>
      </c>
      <c r="O133" s="78">
        <f t="shared" si="84"/>
        <v>2626.6584343068448</v>
      </c>
      <c r="P133" s="78">
        <f t="shared" si="85"/>
        <v>0.32768000000000003</v>
      </c>
      <c r="Q133" s="78">
        <f t="shared" si="86"/>
        <v>1731.1820418090822</v>
      </c>
      <c r="R133" s="78">
        <f t="shared" si="87"/>
        <v>0.13168724279835392</v>
      </c>
      <c r="S133" s="78">
        <f t="shared" si="88"/>
        <v>695.7232356807333</v>
      </c>
      <c r="T133" s="56">
        <f t="shared" si="90"/>
        <v>5</v>
      </c>
    </row>
    <row r="134" spans="3:20" x14ac:dyDescent="0.35">
      <c r="C134" s="124">
        <f t="shared" si="89"/>
        <v>6</v>
      </c>
      <c r="D134" s="41">
        <f t="shared" si="89"/>
        <v>2027</v>
      </c>
      <c r="E134" s="117">
        <f t="shared" si="74"/>
        <v>5836.5210058422381</v>
      </c>
      <c r="F134" s="78">
        <f t="shared" si="75"/>
        <v>0.74621539663662761</v>
      </c>
      <c r="G134" s="78">
        <f t="shared" si="76"/>
        <v>4355.3018373525747</v>
      </c>
      <c r="H134" s="78">
        <f t="shared" si="77"/>
        <v>0.70496054043967626</v>
      </c>
      <c r="I134" s="78">
        <f t="shared" si="78"/>
        <v>4114.5170025660673</v>
      </c>
      <c r="J134" s="78">
        <f t="shared" si="79"/>
        <v>0.63016962688310452</v>
      </c>
      <c r="K134" s="78">
        <f t="shared" si="80"/>
        <v>3677.998264547005</v>
      </c>
      <c r="L134" s="78">
        <f t="shared" si="81"/>
        <v>0.56447393005377722</v>
      </c>
      <c r="M134" s="78">
        <f t="shared" si="82"/>
        <v>3294.5639500091929</v>
      </c>
      <c r="N134" s="78">
        <f t="shared" si="83"/>
        <v>0.43232759591155645</v>
      </c>
      <c r="O134" s="78">
        <f t="shared" si="84"/>
        <v>2523.2890949430739</v>
      </c>
      <c r="P134" s="78">
        <f t="shared" si="85"/>
        <v>0.26214399999999999</v>
      </c>
      <c r="Q134" s="78">
        <f t="shared" si="86"/>
        <v>1530.0089625555077</v>
      </c>
      <c r="R134" s="78">
        <f t="shared" si="87"/>
        <v>8.77914951989026E-2</v>
      </c>
      <c r="S134" s="78">
        <f t="shared" si="88"/>
        <v>512.39690586269307</v>
      </c>
      <c r="T134" s="56">
        <f t="shared" si="90"/>
        <v>6</v>
      </c>
    </row>
    <row r="135" spans="3:20" x14ac:dyDescent="0.35">
      <c r="C135" s="124">
        <f t="shared" si="89"/>
        <v>7</v>
      </c>
      <c r="D135" s="41">
        <f t="shared" si="89"/>
        <v>2028</v>
      </c>
      <c r="E135" s="117">
        <f t="shared" si="74"/>
        <v>6445.8007892089281</v>
      </c>
      <c r="F135" s="78">
        <f t="shared" si="75"/>
        <v>0.71068133013012147</v>
      </c>
      <c r="G135" s="78">
        <f t="shared" si="76"/>
        <v>4580.9102786287876</v>
      </c>
      <c r="H135" s="78">
        <f t="shared" si="77"/>
        <v>0.66505711362233599</v>
      </c>
      <c r="I135" s="78">
        <f t="shared" si="78"/>
        <v>4286.8256678558655</v>
      </c>
      <c r="J135" s="78">
        <f t="shared" si="79"/>
        <v>0.58349039526213387</v>
      </c>
      <c r="K135" s="78">
        <f t="shared" si="80"/>
        <v>3761.0628502764921</v>
      </c>
      <c r="L135" s="78">
        <f t="shared" si="81"/>
        <v>0.51315811823070645</v>
      </c>
      <c r="M135" s="78">
        <f t="shared" si="82"/>
        <v>3307.7150034804563</v>
      </c>
      <c r="N135" s="78">
        <f t="shared" si="83"/>
        <v>0.37593703992309269</v>
      </c>
      <c r="O135" s="78">
        <f t="shared" si="84"/>
        <v>2423.2152686291392</v>
      </c>
      <c r="P135" s="78">
        <f t="shared" si="85"/>
        <v>0.20971519999999999</v>
      </c>
      <c r="Q135" s="78">
        <f t="shared" si="86"/>
        <v>1351.7824016691081</v>
      </c>
      <c r="R135" s="78">
        <f t="shared" si="87"/>
        <v>5.8527663465935069E-2</v>
      </c>
      <c r="S135" s="78">
        <f t="shared" si="88"/>
        <v>377.25765935927882</v>
      </c>
      <c r="T135" s="56">
        <f t="shared" si="90"/>
        <v>7</v>
      </c>
    </row>
    <row r="136" spans="3:20" x14ac:dyDescent="0.35">
      <c r="C136" s="124">
        <f t="shared" si="89"/>
        <v>8</v>
      </c>
      <c r="D136" s="41">
        <f t="shared" si="89"/>
        <v>2029</v>
      </c>
      <c r="E136" s="117">
        <f t="shared" si="74"/>
        <v>7116.8387786841631</v>
      </c>
      <c r="F136" s="78">
        <f t="shared" si="75"/>
        <v>0.67683936202868722</v>
      </c>
      <c r="G136" s="78">
        <f t="shared" si="76"/>
        <v>4816.9566186256106</v>
      </c>
      <c r="H136" s="78">
        <f t="shared" si="77"/>
        <v>0.62741237134182648</v>
      </c>
      <c r="I136" s="78">
        <f t="shared" si="78"/>
        <v>4465.1926945916994</v>
      </c>
      <c r="J136" s="78">
        <f t="shared" si="79"/>
        <v>0.54026888450197574</v>
      </c>
      <c r="K136" s="78">
        <f t="shared" si="80"/>
        <v>3845.0065481400961</v>
      </c>
      <c r="L136" s="78">
        <f t="shared" si="81"/>
        <v>0.46650738020973315</v>
      </c>
      <c r="M136" s="78">
        <f t="shared" si="82"/>
        <v>3320.0578140189859</v>
      </c>
      <c r="N136" s="78">
        <f t="shared" si="83"/>
        <v>0.32690177384616753</v>
      </c>
      <c r="O136" s="78">
        <f t="shared" si="84"/>
        <v>2326.5072209290456</v>
      </c>
      <c r="P136" s="78">
        <f t="shared" si="85"/>
        <v>0.16777216</v>
      </c>
      <c r="Q136" s="78">
        <f t="shared" si="86"/>
        <v>1194.0074142716039</v>
      </c>
      <c r="R136" s="78">
        <f t="shared" si="87"/>
        <v>3.9018442310623382E-2</v>
      </c>
      <c r="S136" s="78">
        <f t="shared" si="88"/>
        <v>277.68796332009538</v>
      </c>
      <c r="T136" s="56">
        <f t="shared" si="90"/>
        <v>8</v>
      </c>
    </row>
    <row r="137" spans="3:20" x14ac:dyDescent="0.35">
      <c r="C137" s="124">
        <f t="shared" si="89"/>
        <v>9</v>
      </c>
      <c r="D137" s="41">
        <f t="shared" si="89"/>
        <v>2030</v>
      </c>
      <c r="E137" s="117">
        <f t="shared" si="74"/>
        <v>7856.1204458278862</v>
      </c>
      <c r="F137" s="78">
        <f t="shared" si="75"/>
        <v>0.64460891621779726</v>
      </c>
      <c r="G137" s="78">
        <f t="shared" si="76"/>
        <v>5064.125286261592</v>
      </c>
      <c r="H137" s="78">
        <f t="shared" si="77"/>
        <v>0.59189846353002495</v>
      </c>
      <c r="I137" s="78">
        <f t="shared" si="78"/>
        <v>4650.0256211923406</v>
      </c>
      <c r="J137" s="78">
        <f t="shared" si="79"/>
        <v>0.50024896713145905</v>
      </c>
      <c r="K137" s="78">
        <f t="shared" si="80"/>
        <v>3930.0161386857376</v>
      </c>
      <c r="L137" s="78">
        <f t="shared" si="81"/>
        <v>0.42409761837248466</v>
      </c>
      <c r="M137" s="78">
        <f t="shared" si="82"/>
        <v>3331.7619707229892</v>
      </c>
      <c r="N137" s="78">
        <f t="shared" si="83"/>
        <v>0.28426241204014574</v>
      </c>
      <c r="O137" s="78">
        <f t="shared" si="84"/>
        <v>2233.1997472089402</v>
      </c>
      <c r="P137" s="78">
        <f t="shared" si="85"/>
        <v>0.13421772800000001</v>
      </c>
      <c r="Q137" s="78">
        <f t="shared" si="86"/>
        <v>1054.430637133366</v>
      </c>
      <c r="R137" s="78">
        <f t="shared" si="87"/>
        <v>2.6012294873748919E-2</v>
      </c>
      <c r="S137" s="78">
        <f t="shared" si="88"/>
        <v>204.35572160056279</v>
      </c>
      <c r="T137" s="56">
        <f t="shared" si="90"/>
        <v>9</v>
      </c>
    </row>
    <row r="138" spans="3:20" x14ac:dyDescent="0.35">
      <c r="C138" s="124">
        <f t="shared" si="89"/>
        <v>10</v>
      </c>
      <c r="D138" s="41">
        <f t="shared" si="89"/>
        <v>2031</v>
      </c>
      <c r="E138" s="117">
        <f t="shared" si="74"/>
        <v>8670.8362085438694</v>
      </c>
      <c r="F138" s="78">
        <f t="shared" si="75"/>
        <v>0.61391325354075932</v>
      </c>
      <c r="G138" s="78">
        <f t="shared" si="76"/>
        <v>5323.141267706189</v>
      </c>
      <c r="H138" s="78">
        <f t="shared" si="77"/>
        <v>0.55839477691511785</v>
      </c>
      <c r="I138" s="78">
        <f t="shared" si="78"/>
        <v>4841.7496503373804</v>
      </c>
      <c r="J138" s="78">
        <f t="shared" si="79"/>
        <v>0.46319348808468425</v>
      </c>
      <c r="K138" s="78">
        <f t="shared" si="80"/>
        <v>4016.2748680464133</v>
      </c>
      <c r="L138" s="78">
        <f t="shared" si="81"/>
        <v>0.38554328942953148</v>
      </c>
      <c r="M138" s="78">
        <f t="shared" si="82"/>
        <v>3342.9827139466902</v>
      </c>
      <c r="N138" s="78">
        <f t="shared" si="83"/>
        <v>0.24718470612186585</v>
      </c>
      <c r="O138" s="78">
        <f t="shared" si="84"/>
        <v>2143.2981000397499</v>
      </c>
      <c r="P138" s="78">
        <f t="shared" si="85"/>
        <v>0.1073741824</v>
      </c>
      <c r="Q138" s="78">
        <f t="shared" si="86"/>
        <v>931.02394861671394</v>
      </c>
      <c r="R138" s="78">
        <f t="shared" si="87"/>
        <v>1.7341529915832612E-2</v>
      </c>
      <c r="S138" s="78">
        <f t="shared" si="88"/>
        <v>150.36556550574812</v>
      </c>
      <c r="T138" s="56">
        <f t="shared" si="90"/>
        <v>10</v>
      </c>
    </row>
    <row r="139" spans="3:20" x14ac:dyDescent="0.35">
      <c r="C139" s="124">
        <f t="shared" ref="C139:D139" si="91">C138+1</f>
        <v>11</v>
      </c>
      <c r="D139" s="41">
        <f t="shared" si="91"/>
        <v>2032</v>
      </c>
      <c r="E139" s="117">
        <f t="shared" si="74"/>
        <v>9568.9600030966176</v>
      </c>
      <c r="F139" s="78">
        <f t="shared" si="75"/>
        <v>0.5846792890864374</v>
      </c>
      <c r="G139" s="78">
        <f t="shared" si="76"/>
        <v>5594.7727319070846</v>
      </c>
      <c r="H139" s="78">
        <f>(1+$H$126)^(-C139)</f>
        <v>0.52678752539162055</v>
      </c>
      <c r="I139" s="78">
        <f t="shared" si="78"/>
        <v>5040.8087606026611</v>
      </c>
      <c r="J139" s="78">
        <f t="shared" si="79"/>
        <v>0.42888285933767062</v>
      </c>
      <c r="K139" s="78">
        <f t="shared" si="80"/>
        <v>4103.962927015883</v>
      </c>
      <c r="L139" s="78">
        <f t="shared" si="81"/>
        <v>0.3504938994813922</v>
      </c>
      <c r="M139" s="78">
        <f t="shared" si="82"/>
        <v>3353.8621054668083</v>
      </c>
      <c r="N139" s="78">
        <f t="shared" si="83"/>
        <v>0.21494322271466598</v>
      </c>
      <c r="O139" s="78">
        <f t="shared" si="84"/>
        <v>2056.7831010933273</v>
      </c>
      <c r="P139" s="78">
        <f>(1+$P$126)^(-T139)</f>
        <v>8.5899345919999995E-2</v>
      </c>
      <c r="Q139" s="78">
        <f t="shared" si="86"/>
        <v>821.96740540064059</v>
      </c>
      <c r="R139" s="78">
        <f>(1+$R$126)^(-T139)</f>
        <v>1.1561019943888409E-2</v>
      </c>
      <c r="S139" s="78">
        <f t="shared" si="88"/>
        <v>110.62693743807048</v>
      </c>
      <c r="T139" s="56">
        <f t="shared" si="90"/>
        <v>11</v>
      </c>
    </row>
    <row r="140" spans="3:20" x14ac:dyDescent="0.35">
      <c r="C140" s="124">
        <f t="shared" ref="C140:D140" si="92">C139+1</f>
        <v>12</v>
      </c>
      <c r="D140" s="41">
        <f t="shared" si="92"/>
        <v>2033</v>
      </c>
      <c r="E140" s="117">
        <f t="shared" si="74"/>
        <v>10559.336759994732</v>
      </c>
      <c r="F140" s="78">
        <f t="shared" si="75"/>
        <v>0.5568374181775595</v>
      </c>
      <c r="G140" s="78">
        <f t="shared" si="76"/>
        <v>5879.8338191028633</v>
      </c>
      <c r="H140" s="78">
        <f t="shared" si="77"/>
        <v>0.4969693635770005</v>
      </c>
      <c r="I140" s="78">
        <f t="shared" si="78"/>
        <v>5247.6668694098089</v>
      </c>
      <c r="J140" s="78">
        <f t="shared" si="79"/>
        <v>0.39711375864599124</v>
      </c>
      <c r="K140" s="78">
        <f t="shared" si="80"/>
        <v>4193.2579095702913</v>
      </c>
      <c r="L140" s="78">
        <f t="shared" si="81"/>
        <v>0.31863081771035656</v>
      </c>
      <c r="M140" s="78">
        <f t="shared" si="82"/>
        <v>3364.5301063161487</v>
      </c>
      <c r="N140" s="78">
        <f t="shared" si="83"/>
        <v>0.18690715018666609</v>
      </c>
      <c r="O140" s="78">
        <f t="shared" si="84"/>
        <v>1973.6155416719196</v>
      </c>
      <c r="P140" s="78">
        <f t="shared" si="85"/>
        <v>6.8719476735999999E-2</v>
      </c>
      <c r="Q140" s="78">
        <f t="shared" si="86"/>
        <v>725.63209682604759</v>
      </c>
      <c r="R140" s="78">
        <f t="shared" si="87"/>
        <v>7.7073466292589396E-3</v>
      </c>
      <c r="S140" s="78">
        <f t="shared" si="88"/>
        <v>81.384468584355417</v>
      </c>
      <c r="T140" s="56">
        <f t="shared" si="90"/>
        <v>12</v>
      </c>
    </row>
    <row r="141" spans="3:20" x14ac:dyDescent="0.35">
      <c r="C141" s="124">
        <f t="shared" ref="C141:D141" si="93">C140+1</f>
        <v>13</v>
      </c>
      <c r="D141" s="41">
        <f t="shared" si="93"/>
        <v>2034</v>
      </c>
      <c r="E141" s="117">
        <f t="shared" si="74"/>
        <v>11651.779803331912</v>
      </c>
      <c r="F141" s="78">
        <f t="shared" si="75"/>
        <v>0.53032135064529462</v>
      </c>
      <c r="G141" s="78">
        <f t="shared" si="76"/>
        <v>6179.1876027245453</v>
      </c>
      <c r="H141" s="78">
        <f t="shared" si="77"/>
        <v>0.46883902224245327</v>
      </c>
      <c r="I141" s="78">
        <f t="shared" si="78"/>
        <v>5462.8090503784979</v>
      </c>
      <c r="J141" s="78">
        <f t="shared" si="79"/>
        <v>0.36769792467221413</v>
      </c>
      <c r="K141" s="78">
        <f t="shared" si="80"/>
        <v>4284.335252422763</v>
      </c>
      <c r="L141" s="78">
        <f t="shared" si="81"/>
        <v>0.28966437973668779</v>
      </c>
      <c r="M141" s="78">
        <f t="shared" si="82"/>
        <v>3375.1055695606046</v>
      </c>
      <c r="N141" s="78">
        <f t="shared" si="83"/>
        <v>0.16252795668405748</v>
      </c>
      <c r="O141" s="78">
        <f t="shared" si="84"/>
        <v>1893.7399631681049</v>
      </c>
      <c r="P141" s="78">
        <f t="shared" si="85"/>
        <v>5.4975581388800002E-2</v>
      </c>
      <c r="Q141" s="78">
        <f t="shared" si="86"/>
        <v>640.56336890244961</v>
      </c>
      <c r="R141" s="78">
        <f t="shared" si="87"/>
        <v>5.1382310861726264E-3</v>
      </c>
      <c r="S141" s="78">
        <f t="shared" si="88"/>
        <v>59.869537194718404</v>
      </c>
      <c r="T141" s="56">
        <f t="shared" si="90"/>
        <v>13</v>
      </c>
    </row>
    <row r="142" spans="3:20" x14ac:dyDescent="0.35">
      <c r="C142" s="124">
        <f t="shared" ref="C142:D142" si="94">C141+1</f>
        <v>14</v>
      </c>
      <c r="D142" s="41">
        <f t="shared" si="94"/>
        <v>2035</v>
      </c>
      <c r="E142" s="117">
        <f t="shared" si="74"/>
        <v>12857.179310684169</v>
      </c>
      <c r="F142" s="78">
        <f t="shared" si="75"/>
        <v>0.50506795299551888</v>
      </c>
      <c r="G142" s="78">
        <f t="shared" si="76"/>
        <v>6493.7492357435895</v>
      </c>
      <c r="H142" s="78">
        <f t="shared" si="77"/>
        <v>0.44230096437967292</v>
      </c>
      <c r="I142" s="78">
        <f t="shared" si="78"/>
        <v>5686.7428083179866</v>
      </c>
      <c r="J142" s="78">
        <f t="shared" si="79"/>
        <v>0.34046104136316119</v>
      </c>
      <c r="K142" s="78">
        <f t="shared" si="80"/>
        <v>4377.3686571084227</v>
      </c>
      <c r="L142" s="78">
        <f t="shared" si="81"/>
        <v>0.26333125430607973</v>
      </c>
      <c r="M142" s="78">
        <f t="shared" si="82"/>
        <v>3385.6971547206399</v>
      </c>
      <c r="N142" s="78">
        <f t="shared" si="83"/>
        <v>0.14132865798613695</v>
      </c>
      <c r="O142" s="78">
        <f t="shared" si="84"/>
        <v>1817.0878974661189</v>
      </c>
      <c r="P142" s="78">
        <f t="shared" si="85"/>
        <v>4.398046511104E-2</v>
      </c>
      <c r="Q142" s="78">
        <f t="shared" si="86"/>
        <v>565.46472609993043</v>
      </c>
      <c r="R142" s="78">
        <f t="shared" si="87"/>
        <v>3.4254873907817508E-3</v>
      </c>
      <c r="S142" s="78">
        <f t="shared" si="88"/>
        <v>44.042105609768619</v>
      </c>
      <c r="T142" s="56">
        <f t="shared" si="90"/>
        <v>14</v>
      </c>
    </row>
    <row r="143" spans="3:20" x14ac:dyDescent="0.35">
      <c r="C143" s="124">
        <f t="shared" ref="C143:D143" si="95">C142+1</f>
        <v>15</v>
      </c>
      <c r="D143" s="41">
        <f t="shared" si="95"/>
        <v>2036</v>
      </c>
      <c r="E143" s="117">
        <f t="shared" si="74"/>
        <v>14187.623101765534</v>
      </c>
      <c r="F143" s="78">
        <f t="shared" si="75"/>
        <v>0.48101709809097021</v>
      </c>
      <c r="G143" s="78">
        <f t="shared" si="76"/>
        <v>6824.4892932196663</v>
      </c>
      <c r="H143" s="78">
        <f t="shared" si="77"/>
        <v>0.41726506073554037</v>
      </c>
      <c r="I143" s="78">
        <f t="shared" si="78"/>
        <v>5919.9994152511508</v>
      </c>
      <c r="J143" s="78">
        <f t="shared" si="79"/>
        <v>0.31524170496588994</v>
      </c>
      <c r="K143" s="78">
        <f t="shared" si="80"/>
        <v>4472.5304960140147</v>
      </c>
      <c r="L143" s="78">
        <f t="shared" si="81"/>
        <v>0.23939204936916339</v>
      </c>
      <c r="M143" s="78">
        <f t="shared" si="82"/>
        <v>3396.4041700089379</v>
      </c>
      <c r="N143" s="78">
        <f t="shared" si="83"/>
        <v>0.1228944852053365</v>
      </c>
      <c r="O143" s="78">
        <f t="shared" si="84"/>
        <v>1743.5806373788146</v>
      </c>
      <c r="P143" s="78">
        <f t="shared" si="85"/>
        <v>3.5184372088832003E-2</v>
      </c>
      <c r="Q143" s="78">
        <f t="shared" si="86"/>
        <v>499.18261026862734</v>
      </c>
      <c r="R143" s="78">
        <f t="shared" si="87"/>
        <v>2.2836582605211672E-3</v>
      </c>
      <c r="S143" s="78">
        <f t="shared" si="88"/>
        <v>32.399682693507806</v>
      </c>
      <c r="T143" s="56">
        <f t="shared" si="90"/>
        <v>15</v>
      </c>
    </row>
    <row r="144" spans="3:20" x14ac:dyDescent="0.35">
      <c r="C144" s="124">
        <f t="shared" ref="C144:D144" si="96">C143+1</f>
        <v>16</v>
      </c>
      <c r="D144" s="41">
        <f t="shared" si="96"/>
        <v>2037</v>
      </c>
      <c r="E144" s="117">
        <f t="shared" si="74"/>
        <v>15656.531170320075</v>
      </c>
      <c r="F144" s="78">
        <f t="shared" si="75"/>
        <v>0.45811152199140021</v>
      </c>
      <c r="G144" s="78">
        <f t="shared" si="76"/>
        <v>7172.4373235411276</v>
      </c>
      <c r="H144" s="78">
        <f t="shared" si="77"/>
        <v>0.39364628371277405</v>
      </c>
      <c r="I144" s="78">
        <f t="shared" si="78"/>
        <v>6163.1353110297068</v>
      </c>
      <c r="J144" s="78">
        <f t="shared" si="79"/>
        <v>0.29189046756100923</v>
      </c>
      <c r="K144" s="78">
        <f t="shared" si="80"/>
        <v>4569.9922036882417</v>
      </c>
      <c r="L144" s="78">
        <f t="shared" si="81"/>
        <v>0.21762913579014853</v>
      </c>
      <c r="M144" s="78">
        <f t="shared" si="82"/>
        <v>3407.3173480682808</v>
      </c>
      <c r="N144" s="78">
        <f t="shared" si="83"/>
        <v>0.10686476974377089</v>
      </c>
      <c r="O144" s="78">
        <f t="shared" si="84"/>
        <v>1673.1315985024266</v>
      </c>
      <c r="P144" s="78">
        <f t="shared" si="85"/>
        <v>2.8147497671065599E-2</v>
      </c>
      <c r="Q144" s="78">
        <f t="shared" si="86"/>
        <v>440.6921746535503</v>
      </c>
      <c r="R144" s="78">
        <f t="shared" si="87"/>
        <v>1.5224388403474447E-3</v>
      </c>
      <c r="S144" s="78">
        <f t="shared" si="88"/>
        <v>23.836111158805718</v>
      </c>
      <c r="T144" s="56">
        <f t="shared" si="90"/>
        <v>16</v>
      </c>
    </row>
    <row r="145" spans="3:20" x14ac:dyDescent="0.35">
      <c r="C145" s="124">
        <f t="shared" ref="C145:D145" si="97">C144+1</f>
        <v>17</v>
      </c>
      <c r="D145" s="41">
        <f t="shared" si="97"/>
        <v>2038</v>
      </c>
      <c r="E145" s="117">
        <f t="shared" si="74"/>
        <v>17278.805536937434</v>
      </c>
      <c r="F145" s="78">
        <f t="shared" si="75"/>
        <v>0.43629668761085727</v>
      </c>
      <c r="G145" s="78">
        <f>E145*F145</f>
        <v>7538.6856216379429</v>
      </c>
      <c r="H145" s="78">
        <f t="shared" si="77"/>
        <v>0.37136441859695657</v>
      </c>
      <c r="I145" s="78">
        <f t="shared" si="78"/>
        <v>6416.7335722746438</v>
      </c>
      <c r="J145" s="78">
        <f t="shared" si="79"/>
        <v>0.27026895144537894</v>
      </c>
      <c r="K145" s="78">
        <f t="shared" si="80"/>
        <v>4669.9246546966879</v>
      </c>
      <c r="L145" s="78">
        <f t="shared" si="81"/>
        <v>0.19784466890013502</v>
      </c>
      <c r="M145" s="78">
        <f t="shared" si="82"/>
        <v>3418.5195604452065</v>
      </c>
      <c r="N145" s="78">
        <f t="shared" si="83"/>
        <v>9.2925886733713825E-2</v>
      </c>
      <c r="O145" s="78">
        <f t="shared" si="84"/>
        <v>1605.6483262193153</v>
      </c>
      <c r="P145" s="78">
        <f t="shared" si="85"/>
        <v>2.2517998136852482E-2</v>
      </c>
      <c r="Q145" s="78">
        <f t="shared" si="86"/>
        <v>389.08411088779349</v>
      </c>
      <c r="R145" s="78">
        <f t="shared" si="87"/>
        <v>1.0149592268982965E-3</v>
      </c>
      <c r="S145" s="78">
        <f t="shared" si="88"/>
        <v>17.537283109496023</v>
      </c>
      <c r="T145" s="56">
        <f t="shared" si="90"/>
        <v>17</v>
      </c>
    </row>
    <row r="146" spans="3:20" x14ac:dyDescent="0.35">
      <c r="C146" s="124">
        <f t="shared" ref="C146:D146" si="98">C145+1</f>
        <v>18</v>
      </c>
      <c r="D146" s="41">
        <f t="shared" si="98"/>
        <v>2039</v>
      </c>
      <c r="E146" s="117">
        <f t="shared" si="74"/>
        <v>19070.99718258459</v>
      </c>
      <c r="F146" s="78">
        <f t="shared" si="75"/>
        <v>0.41552065486748313</v>
      </c>
      <c r="G146" s="78">
        <f t="shared" si="76"/>
        <v>7924.3932382834746</v>
      </c>
      <c r="H146" s="78">
        <f t="shared" si="77"/>
        <v>0.35034379112920433</v>
      </c>
      <c r="I146" s="78">
        <f t="shared" si="78"/>
        <v>6681.4054535610594</v>
      </c>
      <c r="J146" s="78">
        <f t="shared" si="79"/>
        <v>0.25024902911609154</v>
      </c>
      <c r="K146" s="78">
        <f t="shared" si="80"/>
        <v>4772.4985292175106</v>
      </c>
      <c r="L146" s="78">
        <f t="shared" si="81"/>
        <v>0.17985878990921364</v>
      </c>
      <c r="M146" s="78">
        <f t="shared" si="82"/>
        <v>3430.086475621687</v>
      </c>
      <c r="N146" s="78">
        <f t="shared" si="83"/>
        <v>8.0805118898881603E-2</v>
      </c>
      <c r="O146" s="78">
        <f t="shared" si="84"/>
        <v>1541.0341948589839</v>
      </c>
      <c r="P146" s="78">
        <f t="shared" si="85"/>
        <v>1.8014398509481985E-2</v>
      </c>
      <c r="Q146" s="78">
        <f t="shared" si="86"/>
        <v>343.55254322028696</v>
      </c>
      <c r="R146" s="78">
        <f t="shared" si="87"/>
        <v>6.7663948459886433E-4</v>
      </c>
      <c r="S146" s="78">
        <f t="shared" si="88"/>
        <v>12.904189704410431</v>
      </c>
      <c r="T146" s="56">
        <f t="shared" si="90"/>
        <v>18</v>
      </c>
    </row>
    <row r="147" spans="3:20" x14ac:dyDescent="0.35">
      <c r="C147" s="124">
        <f t="shared" ref="C147:D147" si="99">C146+1</f>
        <v>19</v>
      </c>
      <c r="D147" s="41">
        <f t="shared" si="99"/>
        <v>2040</v>
      </c>
      <c r="E147" s="117">
        <f t="shared" si="74"/>
        <v>21051.492025842748</v>
      </c>
      <c r="F147" s="78">
        <f t="shared" si="75"/>
        <v>0.39573395701665059</v>
      </c>
      <c r="G147" s="78">
        <f t="shared" si="76"/>
        <v>8330.7902404912165</v>
      </c>
      <c r="H147" s="78">
        <f t="shared" si="77"/>
        <v>0.3305130104992493</v>
      </c>
      <c r="I147" s="78">
        <f t="shared" si="78"/>
        <v>6957.7920049622271</v>
      </c>
      <c r="J147" s="78">
        <f t="shared" si="79"/>
        <v>0.23171206399638106</v>
      </c>
      <c r="K147" s="78">
        <f t="shared" si="80"/>
        <v>4877.88466751138</v>
      </c>
      <c r="L147" s="78">
        <f t="shared" si="81"/>
        <v>0.16350799082655781</v>
      </c>
      <c r="M147" s="78">
        <f t="shared" si="82"/>
        <v>3442.0871650468512</v>
      </c>
      <c r="N147" s="78">
        <f t="shared" si="83"/>
        <v>7.0265320781636179E-2</v>
      </c>
      <c r="O147" s="78">
        <f t="shared" si="84"/>
        <v>1479.1898401278968</v>
      </c>
      <c r="P147" s="78">
        <f t="shared" si="85"/>
        <v>1.4411518807585587E-2</v>
      </c>
      <c r="Q147" s="78">
        <f t="shared" si="86"/>
        <v>303.38397325817078</v>
      </c>
      <c r="R147" s="78">
        <f t="shared" si="87"/>
        <v>4.5109298973257622E-4</v>
      </c>
      <c r="S147" s="78">
        <f t="shared" si="88"/>
        <v>9.4961804762688935</v>
      </c>
      <c r="T147" s="56">
        <f t="shared" si="90"/>
        <v>19</v>
      </c>
    </row>
    <row r="148" spans="3:20" x14ac:dyDescent="0.35">
      <c r="C148" s="124">
        <f t="shared" ref="C148:D148" si="100">C147+1</f>
        <v>20</v>
      </c>
      <c r="D148" s="41">
        <f t="shared" si="100"/>
        <v>2041</v>
      </c>
      <c r="E148" s="117">
        <f t="shared" si="74"/>
        <v>23420.71813357119</v>
      </c>
      <c r="F148" s="78">
        <f t="shared" si="75"/>
        <v>0.37688948287300061</v>
      </c>
      <c r="G148" s="78">
        <f t="shared" si="76"/>
        <v>8827.0223458759538</v>
      </c>
      <c r="H148" s="78">
        <f t="shared" si="77"/>
        <v>0.31180472688608429</v>
      </c>
      <c r="I148" s="78">
        <f t="shared" si="78"/>
        <v>7302.6906211141268</v>
      </c>
      <c r="J148" s="78">
        <f t="shared" si="79"/>
        <v>0.21454820740405653</v>
      </c>
      <c r="K148" s="78">
        <f t="shared" si="80"/>
        <v>5024.8730916733793</v>
      </c>
      <c r="L148" s="78">
        <f t="shared" si="81"/>
        <v>0.14864362802414349</v>
      </c>
      <c r="M148" s="78">
        <f t="shared" si="82"/>
        <v>3481.3405143048681</v>
      </c>
      <c r="N148" s="78">
        <f t="shared" si="83"/>
        <v>6.1100278940553199E-2</v>
      </c>
      <c r="O148" s="78">
        <f t="shared" si="84"/>
        <v>1431.0124109492722</v>
      </c>
      <c r="P148" s="78">
        <f t="shared" si="85"/>
        <v>1.1529215046068469E-2</v>
      </c>
      <c r="Q148" s="78">
        <f t="shared" si="86"/>
        <v>270.0224958952976</v>
      </c>
      <c r="R148" s="78">
        <f t="shared" si="87"/>
        <v>3.007286598217175E-4</v>
      </c>
      <c r="S148" s="78">
        <f t="shared" si="88"/>
        <v>7.0432811763710612</v>
      </c>
      <c r="T148" s="56">
        <f t="shared" si="90"/>
        <v>20</v>
      </c>
    </row>
    <row r="149" spans="3:20" ht="15" thickBot="1" x14ac:dyDescent="0.4">
      <c r="C149" s="124"/>
      <c r="D149" s="123"/>
      <c r="E149" s="126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56"/>
    </row>
    <row r="150" spans="3:20" ht="15" thickBot="1" x14ac:dyDescent="0.4">
      <c r="C150" s="124"/>
      <c r="F150" s="120" t="s">
        <v>70</v>
      </c>
      <c r="G150" s="125">
        <f>SUM(G128:G148)</f>
        <v>114127.98143503831</v>
      </c>
      <c r="H150" s="120" t="s">
        <v>70</v>
      </c>
      <c r="I150" s="125">
        <f>SUM(I128:I148)</f>
        <v>101888.61588732885</v>
      </c>
      <c r="J150" s="120" t="s">
        <v>70</v>
      </c>
      <c r="K150" s="125">
        <f>SUM(K128:K148)</f>
        <v>82156.520689960162</v>
      </c>
      <c r="L150" s="120" t="s">
        <v>70</v>
      </c>
      <c r="M150" s="125">
        <f>SUM(M128:M148)</f>
        <v>67248.511924258913</v>
      </c>
      <c r="N150" s="120" t="s">
        <v>70</v>
      </c>
      <c r="O150" s="125">
        <f>SUM(O128:O148)</f>
        <v>43330.831267460009</v>
      </c>
      <c r="P150" s="120" t="s">
        <v>70</v>
      </c>
      <c r="Q150" s="125">
        <f>SUM(Q128:Q148)</f>
        <v>22325.587907255307</v>
      </c>
      <c r="R150" s="120" t="s">
        <v>70</v>
      </c>
      <c r="S150" s="125">
        <f>SUM(S128:S148)</f>
        <v>8636.7258891050624</v>
      </c>
    </row>
    <row r="151" spans="3:20" x14ac:dyDescent="0.35">
      <c r="C151" s="124"/>
    </row>
    <row r="152" spans="3:20" x14ac:dyDescent="0.35">
      <c r="C152" s="124"/>
    </row>
    <row r="153" spans="3:20" x14ac:dyDescent="0.35">
      <c r="C153" s="124"/>
    </row>
    <row r="157" spans="3:20" x14ac:dyDescent="0.35">
      <c r="C157" s="22" t="s">
        <v>90</v>
      </c>
      <c r="D157" s="127" t="s">
        <v>70</v>
      </c>
    </row>
    <row r="158" spans="3:20" x14ac:dyDescent="0.35">
      <c r="C158" s="48">
        <v>0.05</v>
      </c>
      <c r="D158" s="17">
        <f>G150</f>
        <v>114127.98143503831</v>
      </c>
    </row>
    <row r="159" spans="3:20" x14ac:dyDescent="0.35">
      <c r="C159" s="48">
        <v>0.06</v>
      </c>
      <c r="D159" s="17">
        <f>I150</f>
        <v>101888.61588732885</v>
      </c>
    </row>
    <row r="160" spans="3:20" x14ac:dyDescent="0.35">
      <c r="C160" s="48">
        <v>0.08</v>
      </c>
      <c r="D160" s="17">
        <f>K150</f>
        <v>82156.520689960162</v>
      </c>
    </row>
    <row r="161" spans="3:4" x14ac:dyDescent="0.35">
      <c r="C161" s="48">
        <v>0.1</v>
      </c>
      <c r="D161" s="17">
        <f>M150</f>
        <v>67248.511924258913</v>
      </c>
    </row>
    <row r="162" spans="3:4" x14ac:dyDescent="0.35">
      <c r="C162" s="48">
        <v>0.11</v>
      </c>
      <c r="D162" s="17">
        <f>F117</f>
        <v>61172.965728372372</v>
      </c>
    </row>
    <row r="163" spans="3:4" x14ac:dyDescent="0.35">
      <c r="C163" s="48">
        <v>0.15</v>
      </c>
      <c r="D163" s="17">
        <f>O150</f>
        <v>43330.831267460009</v>
      </c>
    </row>
    <row r="164" spans="3:4" x14ac:dyDescent="0.35">
      <c r="C164" s="48">
        <v>0.25</v>
      </c>
      <c r="D164" s="17">
        <f>Q150</f>
        <v>22325.587907255307</v>
      </c>
    </row>
    <row r="165" spans="3:4" x14ac:dyDescent="0.35">
      <c r="C165" s="48">
        <v>0.5</v>
      </c>
      <c r="D165" s="17">
        <f>S150</f>
        <v>8636.7258891050624</v>
      </c>
    </row>
    <row r="191" spans="4:4" x14ac:dyDescent="0.35">
      <c r="D191" s="76" t="s">
        <v>85</v>
      </c>
    </row>
    <row r="192" spans="4:4" x14ac:dyDescent="0.35">
      <c r="D192" s="107" t="s">
        <v>95</v>
      </c>
    </row>
    <row r="193" spans="4:4" x14ac:dyDescent="0.35">
      <c r="D193" t="s">
        <v>96</v>
      </c>
    </row>
    <row r="194" spans="4:4" x14ac:dyDescent="0.35">
      <c r="D194" t="s">
        <v>98</v>
      </c>
    </row>
    <row r="195" spans="4:4" x14ac:dyDescent="0.35">
      <c r="D195" t="s">
        <v>99</v>
      </c>
    </row>
    <row r="196" spans="4:4" x14ac:dyDescent="0.35">
      <c r="D196" s="63" t="s">
        <v>100</v>
      </c>
    </row>
    <row r="202" spans="4:4" x14ac:dyDescent="0.35">
      <c r="D202" t="s">
        <v>105</v>
      </c>
    </row>
    <row r="203" spans="4:4" x14ac:dyDescent="0.35">
      <c r="D203" t="s">
        <v>103</v>
      </c>
    </row>
    <row r="204" spans="4:4" x14ac:dyDescent="0.35">
      <c r="D204" t="s">
        <v>104</v>
      </c>
    </row>
  </sheetData>
  <mergeCells count="5">
    <mergeCell ref="G57:M57"/>
    <mergeCell ref="B8:J8"/>
    <mergeCell ref="M8:R8"/>
    <mergeCell ref="B32:G32"/>
    <mergeCell ref="K32:T32"/>
  </mergeCells>
  <pageMargins left="0.7" right="0.7" top="0.75" bottom="0.75" header="0.3" footer="0.3"/>
  <pageSetup orientation="portrait" r:id="rId1"/>
  <ignoredErrors>
    <ignoredError sqref="K60:K7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Revenue_Earned</vt:lpstr>
      <vt:lpstr>Server_Facilities</vt:lpstr>
      <vt:lpstr>Information</vt:lpstr>
      <vt:lpstr>Q1</vt:lpstr>
      <vt:lpstr>Q2</vt:lpstr>
      <vt:lpstr>Q3</vt:lpstr>
      <vt:lpstr>Gross_Revenue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Vedika Mundra</dc:creator>
  <cp:lastModifiedBy>Vedika Mundra</cp:lastModifiedBy>
  <dcterms:created xsi:type="dcterms:W3CDTF">2022-02-16T09:30:28Z</dcterms:created>
  <dcterms:modified xsi:type="dcterms:W3CDTF">2022-02-19T19:38:36Z</dcterms:modified>
</cp:coreProperties>
</file>