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C:\Users\Asus\Downloads\"/>
    </mc:Choice>
  </mc:AlternateContent>
  <xr:revisionPtr revIDLastSave="0" documentId="13_ncr:1_{E7F51C89-B201-4DB6-B32F-E88F4153367F}" xr6:coauthVersionLast="47" xr6:coauthVersionMax="47" xr10:uidLastSave="{00000000-0000-0000-0000-000000000000}"/>
  <bookViews>
    <workbookView xWindow="-120" yWindow="-120" windowWidth="29040" windowHeight="16440" activeTab="1" xr2:uid="{C02DE3E7-27E5-274B-83DC-FDE66F47271B}"/>
  </bookViews>
  <sheets>
    <sheet name="Pricing" sheetId="1" r:id="rId1"/>
    <sheet name="Sales" sheetId="2" r:id="rId2"/>
    <sheet name="Pivot" sheetId="3" r:id="rId3"/>
    <sheet name="Taxes" sheetId="4" r:id="rId4"/>
    <sheet name="States" sheetId="5" r:id="rId5"/>
    <sheet name="Charts" sheetId="6" r:id="rId6"/>
    <sheet name="Heat map" sheetId="7" r:id="rId7"/>
    <sheet name="Future ahead" sheetId="8" r:id="rId8"/>
  </sheets>
  <externalReferences>
    <externalReference r:id="rId9"/>
  </externalReferences>
  <definedNames>
    <definedName name="_xlnm._FilterDatabase" localSheetId="1" hidden="1">Sales!$A$3:$H$203</definedName>
    <definedName name="Goa">[1]States!$I$4:$I$9</definedName>
    <definedName name="Gujarat">[1]States!$E$4:$E$9</definedName>
    <definedName name="Himachal_Pradesh">[1]States!$J$4:$J$9</definedName>
    <definedName name="Maharashtra">[1]States!$D$4:$D$9</definedName>
    <definedName name="_xlnm.Print_Titles" localSheetId="1">Sales!$3:$3</definedName>
    <definedName name="Punjab">[1]States!$F$4:$F$9</definedName>
    <definedName name="Rajasthan">[1]States!$H$4:$H$9</definedName>
    <definedName name="Sales">Taxes!$D$16:$D$21</definedName>
    <definedName name="Slicer_State">#N/A</definedName>
    <definedName name="Tamil_Nadu">[1]States!$G$4:$G$9</definedName>
    <definedName name="Tax_Rates">Taxes!$F$15:$H$15</definedName>
  </definedNames>
  <calcPr calcId="191029"/>
  <pivotCaches>
    <pivotCache cacheId="0"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33" i="8" l="1"/>
  <c r="I33" i="8"/>
  <c r="I35" i="8" s="1"/>
  <c r="C33" i="8"/>
  <c r="D33" i="8" s="1"/>
  <c r="D35" i="8" s="1"/>
  <c r="N32" i="8"/>
  <c r="I32" i="8"/>
  <c r="C32" i="8"/>
  <c r="D32" i="8" s="1"/>
  <c r="N31" i="8"/>
  <c r="I31" i="8"/>
  <c r="D31" i="8"/>
  <c r="C31" i="8"/>
  <c r="N30" i="8"/>
  <c r="I30" i="8"/>
  <c r="C30" i="8"/>
  <c r="D30" i="8" s="1"/>
  <c r="N29" i="8"/>
  <c r="I29" i="8"/>
  <c r="D29" i="8"/>
  <c r="C29" i="8"/>
  <c r="N28" i="8"/>
  <c r="I28" i="8"/>
  <c r="C28" i="8"/>
  <c r="D28" i="8" s="1"/>
  <c r="N27" i="8"/>
  <c r="I27" i="8"/>
  <c r="D27" i="8"/>
  <c r="C27" i="8"/>
  <c r="N26" i="8"/>
  <c r="I26" i="8"/>
  <c r="C26" i="8"/>
  <c r="D26" i="8" s="1"/>
  <c r="N25" i="8"/>
  <c r="I25" i="8"/>
  <c r="D25" i="8"/>
  <c r="C25" i="8"/>
  <c r="N24" i="8"/>
  <c r="I24" i="8"/>
  <c r="C24" i="8"/>
  <c r="D24" i="8" s="1"/>
  <c r="D11" i="8"/>
  <c r="F10" i="8"/>
  <c r="F9" i="8"/>
  <c r="F8" i="8"/>
  <c r="F7" i="8"/>
  <c r="F6" i="8"/>
  <c r="F5" i="8"/>
  <c r="F11" i="8" s="1"/>
  <c r="C35" i="6"/>
  <c r="C36" i="6"/>
  <c r="C37" i="6"/>
  <c r="C38" i="6"/>
  <c r="C39" i="6"/>
  <c r="C34" i="6"/>
  <c r="C9" i="6"/>
  <c r="C8" i="6"/>
  <c r="C7" i="6"/>
  <c r="C6" i="6"/>
  <c r="C5" i="6"/>
  <c r="C4" i="6"/>
  <c r="C3" i="6"/>
  <c r="D5" i="5"/>
  <c r="K5" i="5" s="1"/>
  <c r="E5" i="5"/>
  <c r="F5" i="5"/>
  <c r="G5" i="5"/>
  <c r="H5" i="5"/>
  <c r="I5" i="5"/>
  <c r="J5" i="5"/>
  <c r="D6" i="5"/>
  <c r="E6" i="5"/>
  <c r="F6" i="5"/>
  <c r="G6" i="5"/>
  <c r="H6" i="5"/>
  <c r="I6" i="5"/>
  <c r="J6" i="5"/>
  <c r="D7" i="5"/>
  <c r="E7" i="5"/>
  <c r="F7" i="5"/>
  <c r="G7" i="5"/>
  <c r="H7" i="5"/>
  <c r="I7" i="5"/>
  <c r="J7" i="5"/>
  <c r="D8" i="5"/>
  <c r="E8" i="5"/>
  <c r="F8" i="5"/>
  <c r="G8" i="5"/>
  <c r="H8" i="5"/>
  <c r="I8" i="5"/>
  <c r="J8" i="5"/>
  <c r="D9" i="5"/>
  <c r="E9" i="5"/>
  <c r="F9" i="5"/>
  <c r="G9" i="5"/>
  <c r="H9" i="5"/>
  <c r="I9" i="5"/>
  <c r="J9" i="5"/>
  <c r="E4" i="5"/>
  <c r="F4" i="5"/>
  <c r="G4" i="5"/>
  <c r="H4" i="5"/>
  <c r="I4" i="5"/>
  <c r="I10" i="5" s="1"/>
  <c r="J4" i="5"/>
  <c r="J10" i="5" s="1"/>
  <c r="D4" i="5"/>
  <c r="D10" i="5" s="1"/>
  <c r="I6" i="4"/>
  <c r="I7" i="4"/>
  <c r="I8" i="4"/>
  <c r="I9" i="4"/>
  <c r="I10" i="4"/>
  <c r="I11" i="4"/>
  <c r="F17" i="4"/>
  <c r="G17" i="4"/>
  <c r="H17" i="4"/>
  <c r="F18" i="4"/>
  <c r="G18" i="4"/>
  <c r="H18" i="4"/>
  <c r="F19" i="4"/>
  <c r="G19" i="4"/>
  <c r="H19" i="4"/>
  <c r="F20" i="4"/>
  <c r="G20" i="4"/>
  <c r="H20" i="4"/>
  <c r="F21" i="4"/>
  <c r="G21" i="4"/>
  <c r="H21" i="4"/>
  <c r="G16" i="4"/>
  <c r="H16" i="4"/>
  <c r="F16" i="4"/>
  <c r="H6" i="4"/>
  <c r="H7" i="4"/>
  <c r="H8" i="4"/>
  <c r="H9" i="4"/>
  <c r="H10" i="4"/>
  <c r="H11" i="4"/>
  <c r="G6" i="4"/>
  <c r="G7" i="4"/>
  <c r="G8" i="4"/>
  <c r="G9" i="4"/>
  <c r="G10" i="4"/>
  <c r="G11" i="4"/>
  <c r="F7" i="4"/>
  <c r="F8" i="4"/>
  <c r="F9" i="4"/>
  <c r="F10" i="4"/>
  <c r="F11" i="4"/>
  <c r="F6" i="4"/>
  <c r="O6" i="7"/>
  <c r="X6" i="7"/>
  <c r="X7" i="7"/>
  <c r="X8" i="7"/>
  <c r="X9" i="7"/>
  <c r="X5" i="7"/>
  <c r="W6" i="7"/>
  <c r="W7" i="7"/>
  <c r="W8" i="7"/>
  <c r="W9" i="7"/>
  <c r="W5" i="7"/>
  <c r="V6" i="7"/>
  <c r="V7" i="7"/>
  <c r="V8" i="7"/>
  <c r="V9" i="7"/>
  <c r="V5" i="7"/>
  <c r="U6" i="7"/>
  <c r="U7" i="7"/>
  <c r="U8" i="7"/>
  <c r="U9" i="7"/>
  <c r="T6" i="7"/>
  <c r="T7" i="7"/>
  <c r="T8" i="7"/>
  <c r="T9" i="7"/>
  <c r="S6" i="7"/>
  <c r="S7" i="7"/>
  <c r="S8" i="7"/>
  <c r="S9" i="7"/>
  <c r="R6" i="7"/>
  <c r="R7" i="7"/>
  <c r="R8" i="7"/>
  <c r="R9" i="7"/>
  <c r="Q6" i="7"/>
  <c r="Q7" i="7"/>
  <c r="Q8" i="7"/>
  <c r="Q9" i="7"/>
  <c r="P6" i="7"/>
  <c r="P7" i="7"/>
  <c r="P8" i="7"/>
  <c r="P9" i="7"/>
  <c r="O7" i="7"/>
  <c r="O8" i="7"/>
  <c r="O9" i="7"/>
  <c r="N6" i="7"/>
  <c r="N7" i="7"/>
  <c r="N8" i="7"/>
  <c r="N9" i="7"/>
  <c r="U5" i="7"/>
  <c r="T5" i="7"/>
  <c r="S5" i="7"/>
  <c r="R5" i="7"/>
  <c r="Q5" i="7"/>
  <c r="P5" i="7"/>
  <c r="O5" i="7"/>
  <c r="N5" i="7"/>
  <c r="M5" i="7"/>
  <c r="M6" i="7"/>
  <c r="M7" i="7"/>
  <c r="M8" i="7"/>
  <c r="M9" i="7"/>
  <c r="I37" i="7"/>
  <c r="I38" i="7"/>
  <c r="H37" i="7"/>
  <c r="H38" i="7"/>
  <c r="G38" i="7"/>
  <c r="G37" i="7"/>
  <c r="H6" i="7"/>
  <c r="I6" i="7"/>
  <c r="H7" i="7"/>
  <c r="I7" i="7"/>
  <c r="H8" i="7"/>
  <c r="I8" i="7"/>
  <c r="H9" i="7"/>
  <c r="I9" i="7"/>
  <c r="H10" i="7"/>
  <c r="I10" i="7"/>
  <c r="H11" i="7"/>
  <c r="I11" i="7"/>
  <c r="H12" i="7"/>
  <c r="I12" i="7"/>
  <c r="H13" i="7"/>
  <c r="I13" i="7"/>
  <c r="H14" i="7"/>
  <c r="I14" i="7"/>
  <c r="H15" i="7"/>
  <c r="I15" i="7"/>
  <c r="H16" i="7"/>
  <c r="I16" i="7"/>
  <c r="H17" i="7"/>
  <c r="I17" i="7"/>
  <c r="H18" i="7"/>
  <c r="I18" i="7"/>
  <c r="H19" i="7"/>
  <c r="I19" i="7"/>
  <c r="H20" i="7"/>
  <c r="I20" i="7"/>
  <c r="H21" i="7"/>
  <c r="I21" i="7"/>
  <c r="H22" i="7"/>
  <c r="I22" i="7"/>
  <c r="H23" i="7"/>
  <c r="I23" i="7"/>
  <c r="H24" i="7"/>
  <c r="I24" i="7"/>
  <c r="H25" i="7"/>
  <c r="I25" i="7"/>
  <c r="H26" i="7"/>
  <c r="I26" i="7"/>
  <c r="H27" i="7"/>
  <c r="I27" i="7"/>
  <c r="H28" i="7"/>
  <c r="I28" i="7"/>
  <c r="H29" i="7"/>
  <c r="I29" i="7"/>
  <c r="H30" i="7"/>
  <c r="I30" i="7"/>
  <c r="H31" i="7"/>
  <c r="I31" i="7"/>
  <c r="H32" i="7"/>
  <c r="I32" i="7"/>
  <c r="H33" i="7"/>
  <c r="I33" i="7"/>
  <c r="H34" i="7"/>
  <c r="I34" i="7"/>
  <c r="H35" i="7"/>
  <c r="I35" i="7"/>
  <c r="H36" i="7"/>
  <c r="I36" i="7"/>
  <c r="H39" i="7"/>
  <c r="I39" i="7"/>
  <c r="H40" i="7"/>
  <c r="I40" i="7"/>
  <c r="H41" i="7"/>
  <c r="I41" i="7"/>
  <c r="H42" i="7"/>
  <c r="I42" i="7"/>
  <c r="H43" i="7"/>
  <c r="I43" i="7"/>
  <c r="H44" i="7"/>
  <c r="I44" i="7"/>
  <c r="H45" i="7"/>
  <c r="I45" i="7"/>
  <c r="H46" i="7"/>
  <c r="I46" i="7"/>
  <c r="H47" i="7"/>
  <c r="I47" i="7"/>
  <c r="H48" i="7"/>
  <c r="I48" i="7"/>
  <c r="H49" i="7"/>
  <c r="I49" i="7"/>
  <c r="H50" i="7"/>
  <c r="I50" i="7"/>
  <c r="H51" i="7"/>
  <c r="I51" i="7"/>
  <c r="H52" i="7"/>
  <c r="I52" i="7"/>
  <c r="H53" i="7"/>
  <c r="I53" i="7"/>
  <c r="H54" i="7"/>
  <c r="I54" i="7"/>
  <c r="H55" i="7"/>
  <c r="I55" i="7"/>
  <c r="H56" i="7"/>
  <c r="I56" i="7"/>
  <c r="H57" i="7"/>
  <c r="I57" i="7"/>
  <c r="H58" i="7"/>
  <c r="I58" i="7"/>
  <c r="H59" i="7"/>
  <c r="I59" i="7"/>
  <c r="H60" i="7"/>
  <c r="I60" i="7"/>
  <c r="H61" i="7"/>
  <c r="I61" i="7"/>
  <c r="H62" i="7"/>
  <c r="I62" i="7"/>
  <c r="H63" i="7"/>
  <c r="I63" i="7"/>
  <c r="H64" i="7"/>
  <c r="I64" i="7"/>
  <c r="H65" i="7"/>
  <c r="I65" i="7"/>
  <c r="H66" i="7"/>
  <c r="I66" i="7"/>
  <c r="H67" i="7"/>
  <c r="I67" i="7"/>
  <c r="H68" i="7"/>
  <c r="I68" i="7"/>
  <c r="H69" i="7"/>
  <c r="I69" i="7"/>
  <c r="H70" i="7"/>
  <c r="I70" i="7"/>
  <c r="H71" i="7"/>
  <c r="I71" i="7"/>
  <c r="H72" i="7"/>
  <c r="I72" i="7"/>
  <c r="H73" i="7"/>
  <c r="I73" i="7"/>
  <c r="H74" i="7"/>
  <c r="I74" i="7"/>
  <c r="H75" i="7"/>
  <c r="I75" i="7"/>
  <c r="H76" i="7"/>
  <c r="I76" i="7"/>
  <c r="H77" i="7"/>
  <c r="I77" i="7"/>
  <c r="H78" i="7"/>
  <c r="I78" i="7"/>
  <c r="H79" i="7"/>
  <c r="I79" i="7"/>
  <c r="H80" i="7"/>
  <c r="I80" i="7"/>
  <c r="H81" i="7"/>
  <c r="I81" i="7"/>
  <c r="H82" i="7"/>
  <c r="I82" i="7"/>
  <c r="H83" i="7"/>
  <c r="I83" i="7"/>
  <c r="H84" i="7"/>
  <c r="I84" i="7"/>
  <c r="H85" i="7"/>
  <c r="I85" i="7"/>
  <c r="H86" i="7"/>
  <c r="I86" i="7"/>
  <c r="H87" i="7"/>
  <c r="I87" i="7"/>
  <c r="H88" i="7"/>
  <c r="I88" i="7"/>
  <c r="H89" i="7"/>
  <c r="I89" i="7"/>
  <c r="H90" i="7"/>
  <c r="I90" i="7"/>
  <c r="H91" i="7"/>
  <c r="I91" i="7"/>
  <c r="H92" i="7"/>
  <c r="I92" i="7"/>
  <c r="H93" i="7"/>
  <c r="I93" i="7"/>
  <c r="H94" i="7"/>
  <c r="I94" i="7"/>
  <c r="H95" i="7"/>
  <c r="I95" i="7"/>
  <c r="H96" i="7"/>
  <c r="I96" i="7"/>
  <c r="H97" i="7"/>
  <c r="I97" i="7"/>
  <c r="H98" i="7"/>
  <c r="I98" i="7"/>
  <c r="H99" i="7"/>
  <c r="I99" i="7"/>
  <c r="H100" i="7"/>
  <c r="I100" i="7"/>
  <c r="H101" i="7"/>
  <c r="I101" i="7"/>
  <c r="H102" i="7"/>
  <c r="I102" i="7"/>
  <c r="H103" i="7"/>
  <c r="I103" i="7"/>
  <c r="H104" i="7"/>
  <c r="I104" i="7"/>
  <c r="H105" i="7"/>
  <c r="I105" i="7"/>
  <c r="H106" i="7"/>
  <c r="I106" i="7"/>
  <c r="H107" i="7"/>
  <c r="I107" i="7"/>
  <c r="H108" i="7"/>
  <c r="I108" i="7"/>
  <c r="H109" i="7"/>
  <c r="I109" i="7"/>
  <c r="H110" i="7"/>
  <c r="I110" i="7"/>
  <c r="H111" i="7"/>
  <c r="I111" i="7"/>
  <c r="H112" i="7"/>
  <c r="I112" i="7"/>
  <c r="H113" i="7"/>
  <c r="I113" i="7"/>
  <c r="H114" i="7"/>
  <c r="I114" i="7"/>
  <c r="H115" i="7"/>
  <c r="I115" i="7"/>
  <c r="H116" i="7"/>
  <c r="I116" i="7"/>
  <c r="H117" i="7"/>
  <c r="I117" i="7"/>
  <c r="H118" i="7"/>
  <c r="I118" i="7"/>
  <c r="H119" i="7"/>
  <c r="I119" i="7"/>
  <c r="H120" i="7"/>
  <c r="I120" i="7"/>
  <c r="H121" i="7"/>
  <c r="I121" i="7"/>
  <c r="H122" i="7"/>
  <c r="I122" i="7"/>
  <c r="H123" i="7"/>
  <c r="I123" i="7"/>
  <c r="H124" i="7"/>
  <c r="I124" i="7"/>
  <c r="H125" i="7"/>
  <c r="I125" i="7"/>
  <c r="H126" i="7"/>
  <c r="I126" i="7"/>
  <c r="H127" i="7"/>
  <c r="I127" i="7"/>
  <c r="H128" i="7"/>
  <c r="I128" i="7"/>
  <c r="H129" i="7"/>
  <c r="I129" i="7"/>
  <c r="H130" i="7"/>
  <c r="I130" i="7"/>
  <c r="H131" i="7"/>
  <c r="I131" i="7"/>
  <c r="H132" i="7"/>
  <c r="I132" i="7"/>
  <c r="H133" i="7"/>
  <c r="I133" i="7"/>
  <c r="H134" i="7"/>
  <c r="I134" i="7"/>
  <c r="H135" i="7"/>
  <c r="I135" i="7"/>
  <c r="H136" i="7"/>
  <c r="I136" i="7"/>
  <c r="H137" i="7"/>
  <c r="I137" i="7"/>
  <c r="H138" i="7"/>
  <c r="I138" i="7"/>
  <c r="H139" i="7"/>
  <c r="I139" i="7"/>
  <c r="H140" i="7"/>
  <c r="I140" i="7"/>
  <c r="H141" i="7"/>
  <c r="I141" i="7"/>
  <c r="H142" i="7"/>
  <c r="I142" i="7"/>
  <c r="H143" i="7"/>
  <c r="I143" i="7"/>
  <c r="H144" i="7"/>
  <c r="I144" i="7"/>
  <c r="H145" i="7"/>
  <c r="I145" i="7"/>
  <c r="H146" i="7"/>
  <c r="I146" i="7"/>
  <c r="H147" i="7"/>
  <c r="I147" i="7"/>
  <c r="H148" i="7"/>
  <c r="I148" i="7"/>
  <c r="H149" i="7"/>
  <c r="I149" i="7"/>
  <c r="H150" i="7"/>
  <c r="I150" i="7"/>
  <c r="H151" i="7"/>
  <c r="I151" i="7"/>
  <c r="H152" i="7"/>
  <c r="I152" i="7"/>
  <c r="H153" i="7"/>
  <c r="I153" i="7"/>
  <c r="H154" i="7"/>
  <c r="I154" i="7"/>
  <c r="H155" i="7"/>
  <c r="I155" i="7"/>
  <c r="H156" i="7"/>
  <c r="I156" i="7"/>
  <c r="H157" i="7"/>
  <c r="I157" i="7"/>
  <c r="H158" i="7"/>
  <c r="I158" i="7"/>
  <c r="H159" i="7"/>
  <c r="I159" i="7"/>
  <c r="H160" i="7"/>
  <c r="I160" i="7"/>
  <c r="H161" i="7"/>
  <c r="I161" i="7"/>
  <c r="H162" i="7"/>
  <c r="I162" i="7"/>
  <c r="H163" i="7"/>
  <c r="I163" i="7"/>
  <c r="H164" i="7"/>
  <c r="I164" i="7"/>
  <c r="H165" i="7"/>
  <c r="I165" i="7"/>
  <c r="H166" i="7"/>
  <c r="I166" i="7"/>
  <c r="H167" i="7"/>
  <c r="I167" i="7"/>
  <c r="H168" i="7"/>
  <c r="I168" i="7"/>
  <c r="H169" i="7"/>
  <c r="I169" i="7"/>
  <c r="H170" i="7"/>
  <c r="I170" i="7"/>
  <c r="H171" i="7"/>
  <c r="I171" i="7"/>
  <c r="H172" i="7"/>
  <c r="I172" i="7"/>
  <c r="H173" i="7"/>
  <c r="I173" i="7"/>
  <c r="H174" i="7"/>
  <c r="I174" i="7"/>
  <c r="H175" i="7"/>
  <c r="I175" i="7"/>
  <c r="H176" i="7"/>
  <c r="I176" i="7"/>
  <c r="H177" i="7"/>
  <c r="I177" i="7"/>
  <c r="H178" i="7"/>
  <c r="I178" i="7"/>
  <c r="H179" i="7"/>
  <c r="I179" i="7"/>
  <c r="H180" i="7"/>
  <c r="I180" i="7"/>
  <c r="H181" i="7"/>
  <c r="I181" i="7"/>
  <c r="H182" i="7"/>
  <c r="I182" i="7"/>
  <c r="H183" i="7"/>
  <c r="I183" i="7"/>
  <c r="H184" i="7"/>
  <c r="I184" i="7"/>
  <c r="H185" i="7"/>
  <c r="I185" i="7"/>
  <c r="H186" i="7"/>
  <c r="I186" i="7"/>
  <c r="H187" i="7"/>
  <c r="I187" i="7"/>
  <c r="H188" i="7"/>
  <c r="I188" i="7"/>
  <c r="H189" i="7"/>
  <c r="I189" i="7"/>
  <c r="H190" i="7"/>
  <c r="I190" i="7"/>
  <c r="H191" i="7"/>
  <c r="I191" i="7"/>
  <c r="H192" i="7"/>
  <c r="I192" i="7"/>
  <c r="H193" i="7"/>
  <c r="I193" i="7"/>
  <c r="H194" i="7"/>
  <c r="I194" i="7"/>
  <c r="H195" i="7"/>
  <c r="I195" i="7"/>
  <c r="H196" i="7"/>
  <c r="I196" i="7"/>
  <c r="H197" i="7"/>
  <c r="I197" i="7"/>
  <c r="H198" i="7"/>
  <c r="I198" i="7"/>
  <c r="H199" i="7"/>
  <c r="I199" i="7"/>
  <c r="H200" i="7"/>
  <c r="I200" i="7"/>
  <c r="H201" i="7"/>
  <c r="I201" i="7"/>
  <c r="H202" i="7"/>
  <c r="I202" i="7"/>
  <c r="H203" i="7"/>
  <c r="I203" i="7"/>
  <c r="H204" i="7"/>
  <c r="I204" i="7"/>
  <c r="I5" i="7"/>
  <c r="H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5" i="7"/>
  <c r="C4" i="2"/>
  <c r="D4" i="2" s="1"/>
  <c r="D12" i="2"/>
  <c r="D20" i="2"/>
  <c r="D28" i="2"/>
  <c r="D36" i="2"/>
  <c r="D44" i="2"/>
  <c r="D52" i="2"/>
  <c r="D60" i="2"/>
  <c r="D68" i="2"/>
  <c r="D76" i="2"/>
  <c r="D84" i="2"/>
  <c r="D92" i="2"/>
  <c r="D100" i="2"/>
  <c r="D108" i="2"/>
  <c r="D116" i="2"/>
  <c r="D124" i="2"/>
  <c r="D132" i="2"/>
  <c r="D140" i="2"/>
  <c r="D148" i="2"/>
  <c r="D156" i="2"/>
  <c r="D164" i="2"/>
  <c r="D172" i="2"/>
  <c r="D180" i="2"/>
  <c r="D188" i="2"/>
  <c r="D196" i="2"/>
  <c r="C5" i="2"/>
  <c r="D5" i="2" s="1"/>
  <c r="C6" i="2"/>
  <c r="D6" i="2" s="1"/>
  <c r="C7" i="2"/>
  <c r="D7" i="2" s="1"/>
  <c r="C8" i="2"/>
  <c r="D8" i="2" s="1"/>
  <c r="C9" i="2"/>
  <c r="D9" i="2" s="1"/>
  <c r="C10" i="2"/>
  <c r="D10" i="2" s="1"/>
  <c r="C11" i="2"/>
  <c r="D11" i="2" s="1"/>
  <c r="C12" i="2"/>
  <c r="C13" i="2"/>
  <c r="D13" i="2" s="1"/>
  <c r="C14" i="2"/>
  <c r="D14" i="2" s="1"/>
  <c r="C15" i="2"/>
  <c r="D15" i="2" s="1"/>
  <c r="C16" i="2"/>
  <c r="D16" i="2" s="1"/>
  <c r="C17" i="2"/>
  <c r="D17" i="2" s="1"/>
  <c r="C18" i="2"/>
  <c r="D18" i="2" s="1"/>
  <c r="C19" i="2"/>
  <c r="D19" i="2" s="1"/>
  <c r="C20" i="2"/>
  <c r="C21" i="2"/>
  <c r="D21" i="2" s="1"/>
  <c r="C22" i="2"/>
  <c r="D22" i="2" s="1"/>
  <c r="C23" i="2"/>
  <c r="D23" i="2" s="1"/>
  <c r="C24" i="2"/>
  <c r="D24" i="2" s="1"/>
  <c r="C25" i="2"/>
  <c r="D25" i="2" s="1"/>
  <c r="C26" i="2"/>
  <c r="D26" i="2" s="1"/>
  <c r="C27" i="2"/>
  <c r="D27" i="2" s="1"/>
  <c r="C28" i="2"/>
  <c r="C29" i="2"/>
  <c r="D29" i="2" s="1"/>
  <c r="C30" i="2"/>
  <c r="D30" i="2" s="1"/>
  <c r="C31" i="2"/>
  <c r="D31" i="2" s="1"/>
  <c r="C32" i="2"/>
  <c r="D32" i="2" s="1"/>
  <c r="C33" i="2"/>
  <c r="D33" i="2" s="1"/>
  <c r="C34" i="2"/>
  <c r="D34" i="2" s="1"/>
  <c r="C35" i="2"/>
  <c r="D35" i="2" s="1"/>
  <c r="C36" i="2"/>
  <c r="C37" i="2"/>
  <c r="D37" i="2" s="1"/>
  <c r="C38" i="2"/>
  <c r="D38" i="2" s="1"/>
  <c r="C39" i="2"/>
  <c r="D39" i="2" s="1"/>
  <c r="C40" i="2"/>
  <c r="D40" i="2" s="1"/>
  <c r="C41" i="2"/>
  <c r="D41" i="2" s="1"/>
  <c r="C42" i="2"/>
  <c r="D42" i="2" s="1"/>
  <c r="C43" i="2"/>
  <c r="D43" i="2" s="1"/>
  <c r="C44" i="2"/>
  <c r="C45" i="2"/>
  <c r="D45" i="2" s="1"/>
  <c r="C46" i="2"/>
  <c r="D46" i="2" s="1"/>
  <c r="C47" i="2"/>
  <c r="D47" i="2" s="1"/>
  <c r="C48" i="2"/>
  <c r="D48" i="2" s="1"/>
  <c r="C49" i="2"/>
  <c r="D49" i="2" s="1"/>
  <c r="C50" i="2"/>
  <c r="D50" i="2" s="1"/>
  <c r="C51" i="2"/>
  <c r="D51" i="2" s="1"/>
  <c r="C52" i="2"/>
  <c r="C53" i="2"/>
  <c r="D53" i="2" s="1"/>
  <c r="C54" i="2"/>
  <c r="D54" i="2" s="1"/>
  <c r="C55" i="2"/>
  <c r="D55" i="2" s="1"/>
  <c r="C56" i="2"/>
  <c r="D56" i="2" s="1"/>
  <c r="C57" i="2"/>
  <c r="D57" i="2" s="1"/>
  <c r="C58" i="2"/>
  <c r="D58" i="2" s="1"/>
  <c r="C59" i="2"/>
  <c r="D59" i="2" s="1"/>
  <c r="C60" i="2"/>
  <c r="C61" i="2"/>
  <c r="D61" i="2" s="1"/>
  <c r="C62" i="2"/>
  <c r="D62" i="2" s="1"/>
  <c r="C63" i="2"/>
  <c r="D63" i="2" s="1"/>
  <c r="C64" i="2"/>
  <c r="D64" i="2" s="1"/>
  <c r="C65" i="2"/>
  <c r="D65" i="2" s="1"/>
  <c r="C66" i="2"/>
  <c r="D66" i="2" s="1"/>
  <c r="C67" i="2"/>
  <c r="D67" i="2" s="1"/>
  <c r="C68" i="2"/>
  <c r="C69" i="2"/>
  <c r="D69" i="2" s="1"/>
  <c r="C70" i="2"/>
  <c r="D70" i="2" s="1"/>
  <c r="C71" i="2"/>
  <c r="D71" i="2" s="1"/>
  <c r="C72" i="2"/>
  <c r="D72" i="2" s="1"/>
  <c r="C73" i="2"/>
  <c r="D73" i="2" s="1"/>
  <c r="C74" i="2"/>
  <c r="D74" i="2" s="1"/>
  <c r="C75" i="2"/>
  <c r="D75" i="2" s="1"/>
  <c r="C76" i="2"/>
  <c r="C77" i="2"/>
  <c r="D77" i="2" s="1"/>
  <c r="C78" i="2"/>
  <c r="D78" i="2" s="1"/>
  <c r="C79" i="2"/>
  <c r="D79" i="2" s="1"/>
  <c r="C80" i="2"/>
  <c r="D80" i="2" s="1"/>
  <c r="C81" i="2"/>
  <c r="D81" i="2" s="1"/>
  <c r="C82" i="2"/>
  <c r="D82" i="2" s="1"/>
  <c r="C83" i="2"/>
  <c r="D83" i="2" s="1"/>
  <c r="C84" i="2"/>
  <c r="C85" i="2"/>
  <c r="D85" i="2" s="1"/>
  <c r="C86" i="2"/>
  <c r="D86" i="2" s="1"/>
  <c r="C87" i="2"/>
  <c r="D87" i="2" s="1"/>
  <c r="C88" i="2"/>
  <c r="D88" i="2" s="1"/>
  <c r="C89" i="2"/>
  <c r="D89" i="2" s="1"/>
  <c r="C90" i="2"/>
  <c r="D90" i="2" s="1"/>
  <c r="C91" i="2"/>
  <c r="D91" i="2" s="1"/>
  <c r="C92" i="2"/>
  <c r="C93" i="2"/>
  <c r="D93" i="2" s="1"/>
  <c r="C94" i="2"/>
  <c r="D94" i="2" s="1"/>
  <c r="C95" i="2"/>
  <c r="D95" i="2" s="1"/>
  <c r="C96" i="2"/>
  <c r="D96" i="2" s="1"/>
  <c r="C97" i="2"/>
  <c r="D97" i="2" s="1"/>
  <c r="C98" i="2"/>
  <c r="D98" i="2" s="1"/>
  <c r="C99" i="2"/>
  <c r="D99" i="2" s="1"/>
  <c r="C100" i="2"/>
  <c r="C101" i="2"/>
  <c r="D101" i="2" s="1"/>
  <c r="C102" i="2"/>
  <c r="D102" i="2" s="1"/>
  <c r="C103" i="2"/>
  <c r="D103" i="2" s="1"/>
  <c r="C104" i="2"/>
  <c r="D104" i="2" s="1"/>
  <c r="C105" i="2"/>
  <c r="D105" i="2" s="1"/>
  <c r="C106" i="2"/>
  <c r="D106" i="2" s="1"/>
  <c r="C107" i="2"/>
  <c r="D107" i="2" s="1"/>
  <c r="C108" i="2"/>
  <c r="C109" i="2"/>
  <c r="D109" i="2" s="1"/>
  <c r="C110" i="2"/>
  <c r="D110" i="2" s="1"/>
  <c r="C111" i="2"/>
  <c r="D111" i="2" s="1"/>
  <c r="C112" i="2"/>
  <c r="D112" i="2" s="1"/>
  <c r="C113" i="2"/>
  <c r="D113" i="2" s="1"/>
  <c r="C114" i="2"/>
  <c r="D114" i="2" s="1"/>
  <c r="C115" i="2"/>
  <c r="D115" i="2" s="1"/>
  <c r="C116" i="2"/>
  <c r="C117" i="2"/>
  <c r="D117" i="2" s="1"/>
  <c r="C118" i="2"/>
  <c r="D118" i="2" s="1"/>
  <c r="C119" i="2"/>
  <c r="D119" i="2" s="1"/>
  <c r="C120" i="2"/>
  <c r="D120" i="2" s="1"/>
  <c r="C121" i="2"/>
  <c r="D121" i="2" s="1"/>
  <c r="C122" i="2"/>
  <c r="D122" i="2" s="1"/>
  <c r="C123" i="2"/>
  <c r="D123" i="2" s="1"/>
  <c r="C124" i="2"/>
  <c r="C125" i="2"/>
  <c r="D125" i="2" s="1"/>
  <c r="C126" i="2"/>
  <c r="D126" i="2" s="1"/>
  <c r="C127" i="2"/>
  <c r="D127" i="2" s="1"/>
  <c r="C128" i="2"/>
  <c r="D128" i="2" s="1"/>
  <c r="C129" i="2"/>
  <c r="D129" i="2" s="1"/>
  <c r="C130" i="2"/>
  <c r="D130" i="2" s="1"/>
  <c r="C131" i="2"/>
  <c r="D131" i="2" s="1"/>
  <c r="C132" i="2"/>
  <c r="C133" i="2"/>
  <c r="D133" i="2" s="1"/>
  <c r="C134" i="2"/>
  <c r="D134" i="2" s="1"/>
  <c r="C135" i="2"/>
  <c r="D135" i="2" s="1"/>
  <c r="C136" i="2"/>
  <c r="D136" i="2" s="1"/>
  <c r="C137" i="2"/>
  <c r="D137" i="2" s="1"/>
  <c r="C138" i="2"/>
  <c r="D138" i="2" s="1"/>
  <c r="C139" i="2"/>
  <c r="D139" i="2" s="1"/>
  <c r="C140" i="2"/>
  <c r="C141" i="2"/>
  <c r="D141" i="2" s="1"/>
  <c r="C142" i="2"/>
  <c r="D142" i="2" s="1"/>
  <c r="C143" i="2"/>
  <c r="D143" i="2" s="1"/>
  <c r="C144" i="2"/>
  <c r="D144" i="2" s="1"/>
  <c r="C145" i="2"/>
  <c r="D145" i="2" s="1"/>
  <c r="C146" i="2"/>
  <c r="D146" i="2" s="1"/>
  <c r="C147" i="2"/>
  <c r="D147" i="2" s="1"/>
  <c r="C148" i="2"/>
  <c r="C149" i="2"/>
  <c r="D149" i="2" s="1"/>
  <c r="C150" i="2"/>
  <c r="D150" i="2" s="1"/>
  <c r="C151" i="2"/>
  <c r="D151" i="2" s="1"/>
  <c r="C152" i="2"/>
  <c r="D152" i="2" s="1"/>
  <c r="C153" i="2"/>
  <c r="D153" i="2" s="1"/>
  <c r="C154" i="2"/>
  <c r="D154" i="2" s="1"/>
  <c r="C155" i="2"/>
  <c r="D155" i="2" s="1"/>
  <c r="C156" i="2"/>
  <c r="C157" i="2"/>
  <c r="D157" i="2" s="1"/>
  <c r="C158" i="2"/>
  <c r="D158" i="2" s="1"/>
  <c r="C159" i="2"/>
  <c r="D159" i="2" s="1"/>
  <c r="C160" i="2"/>
  <c r="D160" i="2" s="1"/>
  <c r="C161" i="2"/>
  <c r="D161" i="2" s="1"/>
  <c r="C162" i="2"/>
  <c r="D162" i="2" s="1"/>
  <c r="C163" i="2"/>
  <c r="D163" i="2" s="1"/>
  <c r="C164" i="2"/>
  <c r="C165" i="2"/>
  <c r="D165" i="2" s="1"/>
  <c r="C166" i="2"/>
  <c r="D166" i="2" s="1"/>
  <c r="C167" i="2"/>
  <c r="D167" i="2" s="1"/>
  <c r="C168" i="2"/>
  <c r="D168" i="2" s="1"/>
  <c r="C169" i="2"/>
  <c r="D169" i="2" s="1"/>
  <c r="C170" i="2"/>
  <c r="D170" i="2" s="1"/>
  <c r="C171" i="2"/>
  <c r="D171" i="2" s="1"/>
  <c r="C172" i="2"/>
  <c r="C173" i="2"/>
  <c r="D173" i="2" s="1"/>
  <c r="C174" i="2"/>
  <c r="D174" i="2" s="1"/>
  <c r="C175" i="2"/>
  <c r="D175" i="2" s="1"/>
  <c r="C176" i="2"/>
  <c r="D176" i="2" s="1"/>
  <c r="C177" i="2"/>
  <c r="D177" i="2" s="1"/>
  <c r="C178" i="2"/>
  <c r="D178" i="2" s="1"/>
  <c r="C179" i="2"/>
  <c r="D179" i="2" s="1"/>
  <c r="C180" i="2"/>
  <c r="C181" i="2"/>
  <c r="D181" i="2" s="1"/>
  <c r="C182" i="2"/>
  <c r="D182" i="2" s="1"/>
  <c r="C183" i="2"/>
  <c r="D183" i="2" s="1"/>
  <c r="C184" i="2"/>
  <c r="D184" i="2" s="1"/>
  <c r="C185" i="2"/>
  <c r="D185" i="2" s="1"/>
  <c r="C186" i="2"/>
  <c r="D186" i="2" s="1"/>
  <c r="C187" i="2"/>
  <c r="D187" i="2" s="1"/>
  <c r="C188" i="2"/>
  <c r="C189" i="2"/>
  <c r="D189" i="2" s="1"/>
  <c r="C190" i="2"/>
  <c r="D190" i="2" s="1"/>
  <c r="C191" i="2"/>
  <c r="D191" i="2" s="1"/>
  <c r="C192" i="2"/>
  <c r="D192" i="2" s="1"/>
  <c r="C193" i="2"/>
  <c r="D193" i="2" s="1"/>
  <c r="C194" i="2"/>
  <c r="D194" i="2" s="1"/>
  <c r="C195" i="2"/>
  <c r="D195" i="2" s="1"/>
  <c r="C196" i="2"/>
  <c r="C197" i="2"/>
  <c r="D197" i="2" s="1"/>
  <c r="C198" i="2"/>
  <c r="D198" i="2" s="1"/>
  <c r="C199" i="2"/>
  <c r="D199" i="2" s="1"/>
  <c r="C200" i="2"/>
  <c r="D200" i="2" s="1"/>
  <c r="C201" i="2"/>
  <c r="D201" i="2" s="1"/>
  <c r="C202" i="2"/>
  <c r="D202" i="2" s="1"/>
  <c r="C203" i="2"/>
  <c r="D203" i="2" s="1"/>
  <c r="D16" i="4"/>
  <c r="D21" i="4"/>
  <c r="D20" i="4"/>
  <c r="D19" i="4"/>
  <c r="D18" i="4"/>
  <c r="D17" i="4"/>
  <c r="D10" i="4"/>
  <c r="D9" i="4"/>
  <c r="D8" i="4"/>
  <c r="D7" i="4"/>
  <c r="D6" i="4"/>
  <c r="D11" i="4"/>
  <c r="K6" i="5" l="1"/>
  <c r="K7" i="5"/>
  <c r="G10" i="5"/>
  <c r="K8" i="5"/>
  <c r="F10" i="5"/>
  <c r="K9" i="5"/>
  <c r="H10" i="5"/>
  <c r="E10" i="5"/>
  <c r="C22" i="6"/>
  <c r="C20" i="6"/>
  <c r="K4" i="5"/>
  <c r="C19" i="6"/>
</calcChain>
</file>

<file path=xl/sharedStrings.xml><?xml version="1.0" encoding="utf-8"?>
<sst xmlns="http://schemas.openxmlformats.org/spreadsheetml/2006/main" count="785" uniqueCount="90">
  <si>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</si>
  <si>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</si>
  <si>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</si>
  <si>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</si>
  <si>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</si>
  <si>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</si>
  <si>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</si>
  <si>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</si>
  <si>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</si>
  <si>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</si>
  <si>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</si>
  <si>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</si>
  <si>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</si>
  <si>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</si>
  <si>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</si>
  <si>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</si>
  <si>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</si>
  <si>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</si>
  <si>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</si>
  <si>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</si>
  <si>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</si>
  <si>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</si>
  <si>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</si>
  <si>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</si>
  <si>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</si>
  <si>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</si>
  <si>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</si>
  <si>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</si>
  <si>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</si>
  <si>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</si>
  <si>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</si>
  <si>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</si>
  <si>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</si>
  <si>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</si>
  <si>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</si>
  <si>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</si>
  <si>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</si>
  <si>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</si>
  <si>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</si>
  <si>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</si>
  <si>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</si>
  <si>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</si>
  <si>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</si>
  <si>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</si>
  <si>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</si>
  <si>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</si>
  <si>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</si>
  <si>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</si>
  <si>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</si>
  <si>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</si>
  <si>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</si>
  <si>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</si>
  <si>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</si>
  <si>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</si>
  <si>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</si>
  <si>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</si>
  <si>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</si>
  <si>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</si>
  <si>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</si>
  <si>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</si>
  <si>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</si>
  <si>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Average of Amount (INR)</t>
  </si>
  <si>
    <t>Column Labels</t>
  </si>
  <si>
    <t>Miscellaneous</t>
  </si>
  <si>
    <t>Grand Total</t>
  </si>
  <si>
    <t>Row Labels</t>
  </si>
  <si>
    <t>Sum of Amount (INR)</t>
  </si>
  <si>
    <t>Gujrat</t>
  </si>
  <si>
    <t xml:space="preserve">Goa </t>
  </si>
  <si>
    <t>CGST Act, 2017</t>
  </si>
  <si>
    <t>Companies Act, 2013</t>
  </si>
  <si>
    <t>Income Tax Act, 1961</t>
  </si>
  <si>
    <t xml:space="preserve">a. </t>
  </si>
  <si>
    <t>b.</t>
  </si>
  <si>
    <t xml:space="preserve">c. </t>
  </si>
  <si>
    <t>1)</t>
  </si>
  <si>
    <t>2)</t>
  </si>
  <si>
    <t>3)</t>
  </si>
  <si>
    <t xml:space="preserve">Increase </t>
  </si>
  <si>
    <t>Increase for 5 years</t>
  </si>
  <si>
    <t>Paymemt</t>
  </si>
  <si>
    <t>Payment</t>
  </si>
  <si>
    <t xml:space="preserve">Decrease for next 5 </t>
  </si>
  <si>
    <t>delta</t>
  </si>
  <si>
    <t>i</t>
  </si>
  <si>
    <t>YEARS</t>
  </si>
  <si>
    <t>Accumulating fac.</t>
  </si>
  <si>
    <t>Future value</t>
  </si>
  <si>
    <t>Present value of annuity</t>
  </si>
  <si>
    <t>1) Yes, the firm should accept the offer in first case only because the present value is around 62 lakhs and he is giving us 70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</si>
</sst>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9"/>
      <color theme="1"/>
      <name val="Calibri"/>
      <family val="2"/>
      <scheme val="minor"/>
    </font>
    <font>
      <b/>
      <sz val="9"/>
      <color theme="1"/>
      <name val="Calibri"/>
      <family val="2"/>
      <scheme val="minor"/>
    </font>
    <font>
      <sz val="12"/>
      <color rgb="FFFF0000"/>
      <name val="Calibri"/>
      <family val="2"/>
      <scheme val="minor"/>
    </font>
  </fonts>
  <fills count="7">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tint="0.79998168889431442"/>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43"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43"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43" fontId="0" fillId="0" borderId="2" xfId="1" applyFont="1" applyBorder="1"/>
    <xf numFmtId="164" fontId="0" fillId="0" borderId="2" xfId="1" applyNumberFormat="1" applyFont="1" applyBorder="1"/>
    <xf numFmtId="164"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0" fillId="0" borderId="2"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7" fillId="0" borderId="0" xfId="0" applyFont="1"/>
    <xf numFmtId="0" fontId="6" fillId="0" borderId="0" xfId="0" applyFont="1"/>
    <xf numFmtId="0" fontId="7" fillId="3" borderId="2" xfId="0" applyFont="1" applyFill="1" applyBorder="1"/>
    <xf numFmtId="0" fontId="6" fillId="0" borderId="2" xfId="0" applyFont="1" applyBorder="1"/>
    <xf numFmtId="164" fontId="6" fillId="0" borderId="2" xfId="1" applyNumberFormat="1" applyFont="1" applyBorder="1"/>
    <xf numFmtId="14" fontId="6" fillId="0" borderId="2" xfId="0" applyNumberFormat="1" applyFont="1" applyBorder="1"/>
    <xf numFmtId="0" fontId="0" fillId="0" borderId="0" xfId="0" pivotButton="1"/>
    <xf numFmtId="0" fontId="0" fillId="0" borderId="0" xfId="0" applyAlignment="1">
      <alignment horizontal="left"/>
    </xf>
    <xf numFmtId="2" fontId="0" fillId="0" borderId="0" xfId="0" applyNumberFormat="1"/>
    <xf numFmtId="0" fontId="0" fillId="0" borderId="0" xfId="0" applyNumberFormat="1"/>
    <xf numFmtId="0" fontId="2" fillId="6" borderId="2" xfId="0" applyFont="1" applyFill="1" applyBorder="1"/>
    <xf numFmtId="0" fontId="2" fillId="0" borderId="0" xfId="0" applyFont="1" applyAlignment="1">
      <alignment horizontal="right"/>
    </xf>
    <xf numFmtId="0" fontId="8" fillId="0" borderId="2" xfId="0" applyFont="1" applyBorder="1"/>
    <xf numFmtId="0" fontId="0" fillId="5" borderId="2" xfId="0" applyFill="1" applyBorder="1"/>
    <xf numFmtId="9" fontId="0" fillId="5" borderId="2" xfId="0" applyNumberFormat="1" applyFill="1" applyBorder="1"/>
    <xf numFmtId="43" fontId="0" fillId="5" borderId="2" xfId="0" applyNumberFormat="1" applyFill="1" applyBorder="1"/>
    <xf numFmtId="0" fontId="2" fillId="0" borderId="2" xfId="0" applyFont="1" applyBorder="1"/>
    <xf numFmtId="10" fontId="0" fillId="0" borderId="2" xfId="0" applyNumberFormat="1" applyBorder="1"/>
    <xf numFmtId="0" fontId="2" fillId="0" borderId="2" xfId="0" applyFont="1" applyBorder="1" applyAlignment="1">
      <alignment horizontal="left"/>
    </xf>
    <xf numFmtId="0" fontId="0" fillId="0" borderId="0" xfId="0" applyAlignment="1">
      <alignment horizontal="center"/>
    </xf>
    <xf numFmtId="9" fontId="0" fillId="0" borderId="0" xfId="0" applyNumberFormat="1"/>
    <xf numFmtId="0" fontId="2" fillId="0" borderId="2" xfId="0" applyFont="1" applyBorder="1" applyAlignment="1">
      <alignment horizontal="center"/>
    </xf>
    <xf numFmtId="0" fontId="0" fillId="0" borderId="2" xfId="0" applyBorder="1" applyAlignment="1">
      <alignment horizontal="center"/>
    </xf>
    <xf numFmtId="10" fontId="0" fillId="0" borderId="2"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3" borderId="2" xfId="0" applyFont="1" applyFill="1" applyBorder="1" applyAlignment="1">
      <alignment horizontal="center"/>
    </xf>
    <xf numFmtId="0" fontId="2" fillId="3" borderId="2" xfId="0" applyFont="1" applyFill="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cellXfs>
  <cellStyles count="2">
    <cellStyle name="Comma" xfId="1" builtinId="3"/>
    <cellStyle name="Normal" xfId="0" builtinId="0"/>
  </cellStyles>
  <dxfs count="9">
    <dxf>
      <fill>
        <patternFill>
          <bgColor theme="7" tint="0.79998168889431442"/>
        </patternFill>
      </fill>
    </dxf>
    <dxf>
      <fill>
        <patternFill>
          <bgColor theme="5" tint="0.79998168889431442"/>
        </patternFill>
      </fill>
    </dxf>
    <dxf>
      <fill>
        <patternFill>
          <bgColor theme="9" tint="0.59996337778862885"/>
        </patternFill>
      </fill>
    </dxf>
    <dxf>
      <fill>
        <patternFill>
          <bgColor theme="4" tint="0.79998168889431442"/>
        </patternFill>
      </fill>
    </dxf>
    <dxf>
      <fill>
        <patternFill>
          <bgColor theme="4" tint="0.39994506668294322"/>
        </patternFill>
      </fill>
    </dxf>
    <dxf>
      <fill>
        <patternFill>
          <bgColor theme="4" tint="0.39994506668294322"/>
        </patternFill>
      </fill>
    </dxf>
    <dxf>
      <fill>
        <patternFill>
          <bgColor rgb="FFFF0000"/>
        </patternFill>
      </fill>
    </dxf>
    <dxf>
      <numFmt numFmtId="2" formatCode="0.0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[Assignment data.xlsx]Pivot!PivotTable2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Pivot!$L$15:$L$16</c:f>
              <c:strCache>
                <c:ptCount val="1"/>
                <c:pt idx="0">
                  <c:v>Goa</c:v>
                </c:pt>
              </c:strCache>
            </c:strRef>
          </c:tx>
          <c:spPr>
            <a:solidFill>
              <a:schemeClr val="accent1"/>
            </a:solidFill>
            <a:ln>
              <a:noFill/>
            </a:ln>
            <a:effectLst/>
          </c:spPr>
          <c:invertIfNegative val="0"/>
          <c:cat>
            <c:strRef>
              <c:f>Pivot!$K$17:$K$23</c:f>
              <c:strCache>
                <c:ptCount val="6"/>
                <c:pt idx="0">
                  <c:v>Accounting work</c:v>
                </c:pt>
                <c:pt idx="1">
                  <c:v>GST Audit</c:v>
                </c:pt>
                <c:pt idx="2">
                  <c:v>GSTR</c:v>
                </c:pt>
                <c:pt idx="3">
                  <c:v>ITR</c:v>
                </c:pt>
                <c:pt idx="4">
                  <c:v>Stat Audit</c:v>
                </c:pt>
                <c:pt idx="5">
                  <c:v>Tax Audit</c:v>
                </c:pt>
              </c:strCache>
            </c:strRef>
          </c:cat>
          <c:val>
            <c:numRef>
              <c:f>Pivot!$L$17:$L$23</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1-01BE-419A-B180-905A9091B192}"/>
            </c:ext>
          </c:extLst>
        </c:ser>
        <c:ser>
          <c:idx val="1"/>
          <c:order val="1"/>
          <c:tx>
            <c:strRef>
              <c:f>Pivot!$M$15:$M$16</c:f>
              <c:strCache>
                <c:ptCount val="1"/>
                <c:pt idx="0">
                  <c:v>Gujarat</c:v>
                </c:pt>
              </c:strCache>
            </c:strRef>
          </c:tx>
          <c:spPr>
            <a:solidFill>
              <a:schemeClr val="accent2"/>
            </a:solidFill>
            <a:ln>
              <a:noFill/>
            </a:ln>
            <a:effectLst/>
          </c:spPr>
          <c:invertIfNegative val="0"/>
          <c:cat>
            <c:strRef>
              <c:f>Pivot!$K$17:$K$23</c:f>
              <c:strCache>
                <c:ptCount val="6"/>
                <c:pt idx="0">
                  <c:v>Accounting work</c:v>
                </c:pt>
                <c:pt idx="1">
                  <c:v>GST Audit</c:v>
                </c:pt>
                <c:pt idx="2">
                  <c:v>GSTR</c:v>
                </c:pt>
                <c:pt idx="3">
                  <c:v>ITR</c:v>
                </c:pt>
                <c:pt idx="4">
                  <c:v>Stat Audit</c:v>
                </c:pt>
                <c:pt idx="5">
                  <c:v>Tax Audit</c:v>
                </c:pt>
              </c:strCache>
            </c:strRef>
          </c:cat>
          <c:val>
            <c:numRef>
              <c:f>Pivot!$M$17:$M$23</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2-01BE-419A-B180-905A9091B192}"/>
            </c:ext>
          </c:extLst>
        </c:ser>
        <c:ser>
          <c:idx val="2"/>
          <c:order val="2"/>
          <c:tx>
            <c:strRef>
              <c:f>Pivot!$N$15:$N$16</c:f>
              <c:strCache>
                <c:ptCount val="1"/>
                <c:pt idx="0">
                  <c:v>Himachal Pradesh</c:v>
                </c:pt>
              </c:strCache>
            </c:strRef>
          </c:tx>
          <c:spPr>
            <a:solidFill>
              <a:schemeClr val="accent3"/>
            </a:solidFill>
            <a:ln>
              <a:noFill/>
            </a:ln>
            <a:effectLst/>
          </c:spPr>
          <c:invertIfNegative val="0"/>
          <c:cat>
            <c:strRef>
              <c:f>Pivot!$K$17:$K$23</c:f>
              <c:strCache>
                <c:ptCount val="6"/>
                <c:pt idx="0">
                  <c:v>Accounting work</c:v>
                </c:pt>
                <c:pt idx="1">
                  <c:v>GST Audit</c:v>
                </c:pt>
                <c:pt idx="2">
                  <c:v>GSTR</c:v>
                </c:pt>
                <c:pt idx="3">
                  <c:v>ITR</c:v>
                </c:pt>
                <c:pt idx="4">
                  <c:v>Stat Audit</c:v>
                </c:pt>
                <c:pt idx="5">
                  <c:v>Tax Audit</c:v>
                </c:pt>
              </c:strCache>
            </c:strRef>
          </c:cat>
          <c:val>
            <c:numRef>
              <c:f>Pivot!$N$17:$N$23</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3-01BE-419A-B180-905A9091B192}"/>
            </c:ext>
          </c:extLst>
        </c:ser>
        <c:ser>
          <c:idx val="3"/>
          <c:order val="3"/>
          <c:tx>
            <c:strRef>
              <c:f>Pivot!$O$15:$O$16</c:f>
              <c:strCache>
                <c:ptCount val="1"/>
                <c:pt idx="0">
                  <c:v>Maharashtra</c:v>
                </c:pt>
              </c:strCache>
            </c:strRef>
          </c:tx>
          <c:spPr>
            <a:solidFill>
              <a:schemeClr val="accent4"/>
            </a:solidFill>
            <a:ln>
              <a:noFill/>
            </a:ln>
            <a:effectLst/>
          </c:spPr>
          <c:invertIfNegative val="0"/>
          <c:cat>
            <c:strRef>
              <c:f>Pivot!$K$17:$K$23</c:f>
              <c:strCache>
                <c:ptCount val="6"/>
                <c:pt idx="0">
                  <c:v>Accounting work</c:v>
                </c:pt>
                <c:pt idx="1">
                  <c:v>GST Audit</c:v>
                </c:pt>
                <c:pt idx="2">
                  <c:v>GSTR</c:v>
                </c:pt>
                <c:pt idx="3">
                  <c:v>ITR</c:v>
                </c:pt>
                <c:pt idx="4">
                  <c:v>Stat Audit</c:v>
                </c:pt>
                <c:pt idx="5">
                  <c:v>Tax Audit</c:v>
                </c:pt>
              </c:strCache>
            </c:strRef>
          </c:cat>
          <c:val>
            <c:numRef>
              <c:f>Pivot!$O$17:$O$23</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4-01BE-419A-B180-905A9091B192}"/>
            </c:ext>
          </c:extLst>
        </c:ser>
        <c:ser>
          <c:idx val="4"/>
          <c:order val="4"/>
          <c:tx>
            <c:strRef>
              <c:f>Pivot!$P$15:$P$16</c:f>
              <c:strCache>
                <c:ptCount val="1"/>
                <c:pt idx="0">
                  <c:v>Punjab</c:v>
                </c:pt>
              </c:strCache>
            </c:strRef>
          </c:tx>
          <c:spPr>
            <a:solidFill>
              <a:schemeClr val="accent5"/>
            </a:solidFill>
            <a:ln>
              <a:noFill/>
            </a:ln>
            <a:effectLst/>
          </c:spPr>
          <c:invertIfNegative val="0"/>
          <c:cat>
            <c:strRef>
              <c:f>Pivot!$K$17:$K$23</c:f>
              <c:strCache>
                <c:ptCount val="6"/>
                <c:pt idx="0">
                  <c:v>Accounting work</c:v>
                </c:pt>
                <c:pt idx="1">
                  <c:v>GST Audit</c:v>
                </c:pt>
                <c:pt idx="2">
                  <c:v>GSTR</c:v>
                </c:pt>
                <c:pt idx="3">
                  <c:v>ITR</c:v>
                </c:pt>
                <c:pt idx="4">
                  <c:v>Stat Audit</c:v>
                </c:pt>
                <c:pt idx="5">
                  <c:v>Tax Audit</c:v>
                </c:pt>
              </c:strCache>
            </c:strRef>
          </c:cat>
          <c:val>
            <c:numRef>
              <c:f>Pivot!$P$17:$P$23</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5-01BE-419A-B180-905A9091B192}"/>
            </c:ext>
          </c:extLst>
        </c:ser>
        <c:ser>
          <c:idx val="5"/>
          <c:order val="5"/>
          <c:tx>
            <c:strRef>
              <c:f>Pivot!$Q$15:$Q$16</c:f>
              <c:strCache>
                <c:ptCount val="1"/>
                <c:pt idx="0">
                  <c:v>Rajasthan</c:v>
                </c:pt>
              </c:strCache>
            </c:strRef>
          </c:tx>
          <c:spPr>
            <a:solidFill>
              <a:schemeClr val="accent6"/>
            </a:solidFill>
            <a:ln>
              <a:noFill/>
            </a:ln>
            <a:effectLst/>
          </c:spPr>
          <c:invertIfNegative val="0"/>
          <c:cat>
            <c:strRef>
              <c:f>Pivot!$K$17:$K$23</c:f>
              <c:strCache>
                <c:ptCount val="6"/>
                <c:pt idx="0">
                  <c:v>Accounting work</c:v>
                </c:pt>
                <c:pt idx="1">
                  <c:v>GST Audit</c:v>
                </c:pt>
                <c:pt idx="2">
                  <c:v>GSTR</c:v>
                </c:pt>
                <c:pt idx="3">
                  <c:v>ITR</c:v>
                </c:pt>
                <c:pt idx="4">
                  <c:v>Stat Audit</c:v>
                </c:pt>
                <c:pt idx="5">
                  <c:v>Tax Audit</c:v>
                </c:pt>
              </c:strCache>
            </c:strRef>
          </c:cat>
          <c:val>
            <c:numRef>
              <c:f>Pivot!$Q$17:$Q$23</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6-01BE-419A-B180-905A9091B192}"/>
            </c:ext>
          </c:extLst>
        </c:ser>
        <c:ser>
          <c:idx val="6"/>
          <c:order val="6"/>
          <c:tx>
            <c:strRef>
              <c:f>Pivot!$R$15:$R$16</c:f>
              <c:strCache>
                <c:ptCount val="1"/>
                <c:pt idx="0">
                  <c:v>Tamil Nadu</c:v>
                </c:pt>
              </c:strCache>
            </c:strRef>
          </c:tx>
          <c:spPr>
            <a:solidFill>
              <a:schemeClr val="accent1">
                <a:lumMod val="60000"/>
              </a:schemeClr>
            </a:solidFill>
            <a:ln>
              <a:noFill/>
            </a:ln>
            <a:effectLst/>
          </c:spPr>
          <c:invertIfNegative val="0"/>
          <c:cat>
            <c:strRef>
              <c:f>Pivot!$K$17:$K$23</c:f>
              <c:strCache>
                <c:ptCount val="6"/>
                <c:pt idx="0">
                  <c:v>Accounting work</c:v>
                </c:pt>
                <c:pt idx="1">
                  <c:v>GST Audit</c:v>
                </c:pt>
                <c:pt idx="2">
                  <c:v>GSTR</c:v>
                </c:pt>
                <c:pt idx="3">
                  <c:v>ITR</c:v>
                </c:pt>
                <c:pt idx="4">
                  <c:v>Stat Audit</c:v>
                </c:pt>
                <c:pt idx="5">
                  <c:v>Tax Audit</c:v>
                </c:pt>
              </c:strCache>
            </c:strRef>
          </c:cat>
          <c:val>
            <c:numRef>
              <c:f>Pivot!$R$17:$R$23</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7-01BE-419A-B180-905A9091B192}"/>
            </c:ext>
          </c:extLst>
        </c:ser>
        <c:dLbls>
          <c:showLegendKey val="0"/>
          <c:showVal val="0"/>
          <c:showCatName val="0"/>
          <c:showSerName val="0"/>
          <c:showPercent val="0"/>
          <c:showBubbleSize val="0"/>
        </c:dLbls>
        <c:gapWidth val="219"/>
        <c:overlap val="-27"/>
        <c:axId val="434625567"/>
        <c:axId val="434626815"/>
      </c:barChart>
      <c:catAx>
        <c:axId val="434625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626815"/>
        <c:crosses val="autoZero"/>
        <c:auto val="1"/>
        <c:lblAlgn val="ctr"/>
        <c:lblOffset val="100"/>
        <c:noMultiLvlLbl val="0"/>
      </c:catAx>
      <c:valAx>
        <c:axId val="434626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62556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8422222222222224"/>
          <c:y val="4.1666666666666664E-2"/>
        </c:manualLayout>
      </c:layout>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pieChart>
        <c:varyColors val="1"/>
        <c:ser>
          <c:idx val="0"/>
          <c:order val="0"/>
          <c:tx>
            <c:strRef>
              <c:f>Charts!$C$2</c:f>
              <c:strCache>
                <c:ptCount val="1"/>
                <c:pt idx="0">
                  <c:v>Total Sales</c:v>
                </c:pt>
              </c:strCache>
            </c:strRef>
          </c:tx>
          <c:spPr>
            <a:solidFill>
              <a:schemeClr val="lt1"/>
            </a:solidFill>
            <a:ln w="19050">
              <a:solidFill>
                <a:schemeClr val="accent1"/>
              </a:solidFill>
            </a:ln>
            <a:effectLst/>
          </c:spPr>
          <c:dPt>
            <c:idx val="0"/>
            <c:bubble3D val="0"/>
            <c:spPr>
              <a:solidFill>
                <a:schemeClr val="lt1"/>
              </a:solidFill>
              <a:ln w="19050">
                <a:solidFill>
                  <a:schemeClr val="accent1"/>
                </a:solidFill>
              </a:ln>
              <a:effectLst/>
            </c:spPr>
            <c:extLst>
              <c:ext xmlns:c16="http://schemas.microsoft.com/office/drawing/2014/chart" uri="{C3380CC4-5D6E-409C-BE32-E72D297353CC}">
                <c16:uniqueId val="{00000001-D8E8-4A2A-878A-FE82C7878C1F}"/>
              </c:ext>
            </c:extLst>
          </c:dPt>
          <c:dPt>
            <c:idx val="1"/>
            <c:bubble3D val="0"/>
            <c:spPr>
              <a:solidFill>
                <a:schemeClr val="lt1"/>
              </a:solidFill>
              <a:ln w="19050">
                <a:solidFill>
                  <a:schemeClr val="accent1"/>
                </a:solidFill>
              </a:ln>
              <a:effectLst/>
            </c:spPr>
            <c:extLst>
              <c:ext xmlns:c16="http://schemas.microsoft.com/office/drawing/2014/chart" uri="{C3380CC4-5D6E-409C-BE32-E72D297353CC}">
                <c16:uniqueId val="{00000003-D8E8-4A2A-878A-FE82C7878C1F}"/>
              </c:ext>
            </c:extLst>
          </c:dPt>
          <c:dPt>
            <c:idx val="2"/>
            <c:bubble3D val="0"/>
            <c:spPr>
              <a:solidFill>
                <a:schemeClr val="lt1"/>
              </a:solidFill>
              <a:ln w="19050">
                <a:solidFill>
                  <a:schemeClr val="accent1"/>
                </a:solidFill>
              </a:ln>
              <a:effectLst/>
            </c:spPr>
            <c:extLst>
              <c:ext xmlns:c16="http://schemas.microsoft.com/office/drawing/2014/chart" uri="{C3380CC4-5D6E-409C-BE32-E72D297353CC}">
                <c16:uniqueId val="{00000005-D8E8-4A2A-878A-FE82C7878C1F}"/>
              </c:ext>
            </c:extLst>
          </c:dPt>
          <c:dPt>
            <c:idx val="3"/>
            <c:bubble3D val="0"/>
            <c:spPr>
              <a:solidFill>
                <a:schemeClr val="lt1"/>
              </a:solidFill>
              <a:ln w="19050">
                <a:solidFill>
                  <a:schemeClr val="accent1"/>
                </a:solidFill>
              </a:ln>
              <a:effectLst/>
            </c:spPr>
            <c:extLst>
              <c:ext xmlns:c16="http://schemas.microsoft.com/office/drawing/2014/chart" uri="{C3380CC4-5D6E-409C-BE32-E72D297353CC}">
                <c16:uniqueId val="{00000007-D8E8-4A2A-878A-FE82C7878C1F}"/>
              </c:ext>
            </c:extLst>
          </c:dPt>
          <c:dPt>
            <c:idx val="4"/>
            <c:bubble3D val="0"/>
            <c:spPr>
              <a:solidFill>
                <a:schemeClr val="lt1"/>
              </a:solidFill>
              <a:ln w="19050">
                <a:solidFill>
                  <a:schemeClr val="accent1"/>
                </a:solidFill>
              </a:ln>
              <a:effectLst/>
            </c:spPr>
            <c:extLst>
              <c:ext xmlns:c16="http://schemas.microsoft.com/office/drawing/2014/chart" uri="{C3380CC4-5D6E-409C-BE32-E72D297353CC}">
                <c16:uniqueId val="{00000009-D8E8-4A2A-878A-FE82C7878C1F}"/>
              </c:ext>
            </c:extLst>
          </c:dPt>
          <c:dPt>
            <c:idx val="5"/>
            <c:bubble3D val="0"/>
            <c:spPr>
              <a:solidFill>
                <a:schemeClr val="lt1"/>
              </a:solidFill>
              <a:ln w="19050">
                <a:solidFill>
                  <a:schemeClr val="accent1"/>
                </a:solidFill>
              </a:ln>
              <a:effectLst/>
            </c:spPr>
            <c:extLst>
              <c:ext xmlns:c16="http://schemas.microsoft.com/office/drawing/2014/chart" uri="{C3380CC4-5D6E-409C-BE32-E72D297353CC}">
                <c16:uniqueId val="{0000000B-D8E8-4A2A-878A-FE82C7878C1F}"/>
              </c:ext>
            </c:extLst>
          </c:dPt>
          <c:dPt>
            <c:idx val="6"/>
            <c:bubble3D val="0"/>
            <c:spPr>
              <a:solidFill>
                <a:schemeClr val="lt1"/>
              </a:solidFill>
              <a:ln w="19050">
                <a:solidFill>
                  <a:schemeClr val="accent1"/>
                </a:solidFill>
              </a:ln>
              <a:effectLst/>
            </c:spPr>
            <c:extLst>
              <c:ext xmlns:c16="http://schemas.microsoft.com/office/drawing/2014/chart" uri="{C3380CC4-5D6E-409C-BE32-E72D297353CC}">
                <c16:uniqueId val="{0000000D-D8E8-4A2A-878A-FE82C7878C1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a:solidFill>
                    <a:schemeClr val="accent1">
                      <a:lumMod val="60000"/>
                      <a:lumOff val="40000"/>
                    </a:schemeClr>
                  </a:solidFill>
                </a:ln>
                <a:effectLst/>
              </c:spPr>
            </c:leaderLines>
            <c:extLst>
              <c:ext xmlns:c15="http://schemas.microsoft.com/office/drawing/2012/chart" uri="{CE6537A1-D6FC-4f65-9D91-7224C49458BB}"/>
            </c:extLst>
          </c:dLbls>
          <c:cat>
            <c:strRef>
              <c:f>Charts!$B$3:$B$9</c:f>
              <c:strCache>
                <c:ptCount val="7"/>
                <c:pt idx="0">
                  <c:v>Maharashtra</c:v>
                </c:pt>
                <c:pt idx="1">
                  <c:v>Gujrat</c:v>
                </c:pt>
                <c:pt idx="2">
                  <c:v>Punjab</c:v>
                </c:pt>
                <c:pt idx="3">
                  <c:v>Tamil Nadu</c:v>
                </c:pt>
                <c:pt idx="4">
                  <c:v>Rajasthan</c:v>
                </c:pt>
                <c:pt idx="5">
                  <c:v>Goa </c:v>
                </c:pt>
                <c:pt idx="6">
                  <c:v>Himachal Pradesh</c:v>
                </c:pt>
              </c:strCache>
            </c:strRef>
          </c:cat>
          <c:val>
            <c:numRef>
              <c:f>Charts!$C$3:$C$9</c:f>
              <c:numCache>
                <c:formatCode>General</c:formatCode>
                <c:ptCount val="7"/>
                <c:pt idx="0">
                  <c:v>979000</c:v>
                </c:pt>
                <c:pt idx="1">
                  <c:v>603000</c:v>
                </c:pt>
                <c:pt idx="2">
                  <c:v>376000</c:v>
                </c:pt>
                <c:pt idx="3">
                  <c:v>559000</c:v>
                </c:pt>
                <c:pt idx="4">
                  <c:v>453000</c:v>
                </c:pt>
                <c:pt idx="5">
                  <c:v>241000</c:v>
                </c:pt>
                <c:pt idx="6">
                  <c:v>463000</c:v>
                </c:pt>
              </c:numCache>
            </c:numRef>
          </c:val>
          <c:extLst>
            <c:ext xmlns:c16="http://schemas.microsoft.com/office/drawing/2014/chart" uri="{C3380CC4-5D6E-409C-BE32-E72D297353CC}">
              <c16:uniqueId val="{00000000-6C71-4143-B6E6-007BDD93DDF2}"/>
            </c:ext>
          </c:extLst>
        </c:ser>
        <c:dLbls>
          <c:dLblPos val="inEnd"/>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manualLayout>
          <c:layoutTarget val="inner"/>
          <c:xMode val="edge"/>
          <c:yMode val="edge"/>
          <c:x val="0.32911832895888016"/>
          <c:y val="0.17171296296296298"/>
          <c:w val="0.40287467191601051"/>
          <c:h val="0.6714577865266842"/>
        </c:manualLayout>
      </c:layout>
      <c:pieChart>
        <c:varyColors val="1"/>
        <c:ser>
          <c:idx val="0"/>
          <c:order val="0"/>
          <c:tx>
            <c:strRef>
              <c:f>Charts!$C$18</c:f>
              <c:strCache>
                <c:ptCount val="1"/>
                <c:pt idx="0">
                  <c:v>Total Sales</c:v>
                </c:pt>
              </c:strCache>
            </c:strRef>
          </c:tx>
          <c:spPr>
            <a:solidFill>
              <a:schemeClr val="lt1"/>
            </a:solidFill>
            <a:ln w="19050">
              <a:solidFill>
                <a:schemeClr val="accent1"/>
              </a:solidFill>
            </a:ln>
            <a:effectLst/>
          </c:spPr>
          <c:dPt>
            <c:idx val="0"/>
            <c:bubble3D val="0"/>
            <c:spPr>
              <a:solidFill>
                <a:schemeClr val="lt1"/>
              </a:solidFill>
              <a:ln w="19050">
                <a:solidFill>
                  <a:schemeClr val="accent1"/>
                </a:solidFill>
              </a:ln>
              <a:effectLst/>
            </c:spPr>
            <c:extLst>
              <c:ext xmlns:c16="http://schemas.microsoft.com/office/drawing/2014/chart" uri="{C3380CC4-5D6E-409C-BE32-E72D297353CC}">
                <c16:uniqueId val="{00000001-4948-459C-9874-6F9350F94632}"/>
              </c:ext>
            </c:extLst>
          </c:dPt>
          <c:dPt>
            <c:idx val="1"/>
            <c:bubble3D val="0"/>
            <c:spPr>
              <a:solidFill>
                <a:schemeClr val="lt1"/>
              </a:solidFill>
              <a:ln w="19050">
                <a:solidFill>
                  <a:schemeClr val="accent1"/>
                </a:solidFill>
              </a:ln>
              <a:effectLst/>
            </c:spPr>
            <c:extLst>
              <c:ext xmlns:c16="http://schemas.microsoft.com/office/drawing/2014/chart" uri="{C3380CC4-5D6E-409C-BE32-E72D297353CC}">
                <c16:uniqueId val="{00000003-4948-459C-9874-6F9350F94632}"/>
              </c:ext>
            </c:extLst>
          </c:dPt>
          <c:dPt>
            <c:idx val="2"/>
            <c:bubble3D val="0"/>
            <c:spPr>
              <a:solidFill>
                <a:schemeClr val="lt1"/>
              </a:solidFill>
              <a:ln w="19050">
                <a:solidFill>
                  <a:schemeClr val="accent1"/>
                </a:solidFill>
              </a:ln>
              <a:effectLst/>
            </c:spPr>
            <c:extLst>
              <c:ext xmlns:c16="http://schemas.microsoft.com/office/drawing/2014/chart" uri="{C3380CC4-5D6E-409C-BE32-E72D297353CC}">
                <c16:uniqueId val="{00000005-4948-459C-9874-6F9350F94632}"/>
              </c:ext>
            </c:extLst>
          </c:dPt>
          <c:dPt>
            <c:idx val="3"/>
            <c:bubble3D val="0"/>
            <c:spPr>
              <a:solidFill>
                <a:schemeClr val="lt1"/>
              </a:solidFill>
              <a:ln w="19050">
                <a:solidFill>
                  <a:schemeClr val="accent1"/>
                </a:solidFill>
              </a:ln>
              <a:effectLst/>
            </c:spPr>
            <c:extLst>
              <c:ext xmlns:c16="http://schemas.microsoft.com/office/drawing/2014/chart" uri="{C3380CC4-5D6E-409C-BE32-E72D297353CC}">
                <c16:uniqueId val="{00000007-4948-459C-9874-6F9350F9463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a:solidFill>
                    <a:schemeClr val="accent1">
                      <a:lumMod val="60000"/>
                      <a:lumOff val="40000"/>
                    </a:schemeClr>
                  </a:solidFill>
                </a:ln>
                <a:effectLst/>
              </c:spPr>
            </c:leaderLines>
            <c:extLst>
              <c:ext xmlns:c15="http://schemas.microsoft.com/office/drawing/2012/chart" uri="{CE6537A1-D6FC-4f65-9D91-7224C49458BB}"/>
            </c:extLst>
          </c:dLbls>
          <c:cat>
            <c:strRef>
              <c:f>Charts!$B$19:$B$22</c:f>
              <c:strCache>
                <c:ptCount val="4"/>
                <c:pt idx="0">
                  <c:v>CGST Act, 2017</c:v>
                </c:pt>
                <c:pt idx="1">
                  <c:v>Companies Act, 2013</c:v>
                </c:pt>
                <c:pt idx="2">
                  <c:v>Income Tax Act, 1961</c:v>
                </c:pt>
                <c:pt idx="3">
                  <c:v>Miscellaneous</c:v>
                </c:pt>
              </c:strCache>
            </c:strRef>
          </c:cat>
          <c:val>
            <c:numRef>
              <c:f>Charts!$C$19:$C$22</c:f>
              <c:numCache>
                <c:formatCode>General</c:formatCode>
                <c:ptCount val="4"/>
                <c:pt idx="0">
                  <c:v>1766000</c:v>
                </c:pt>
                <c:pt idx="1">
                  <c:v>500000</c:v>
                </c:pt>
                <c:pt idx="2">
                  <c:v>1197000</c:v>
                </c:pt>
                <c:pt idx="3">
                  <c:v>211000</c:v>
                </c:pt>
              </c:numCache>
            </c:numRef>
          </c:val>
          <c:extLst>
            <c:ext xmlns:c16="http://schemas.microsoft.com/office/drawing/2014/chart" uri="{C3380CC4-5D6E-409C-BE32-E72D297353CC}">
              <c16:uniqueId val="{00000000-8C1C-443F-859F-22693D214BC0}"/>
            </c:ext>
          </c:extLst>
        </c:ser>
        <c:dLbls>
          <c:dLblPos val="inEnd"/>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pieChart>
        <c:varyColors val="1"/>
        <c:ser>
          <c:idx val="0"/>
          <c:order val="0"/>
          <c:tx>
            <c:strRef>
              <c:f>Charts!$C$33</c:f>
              <c:strCache>
                <c:ptCount val="1"/>
                <c:pt idx="0">
                  <c:v>Total Sales</c:v>
                </c:pt>
              </c:strCache>
            </c:strRef>
          </c:tx>
          <c:spPr>
            <a:solidFill>
              <a:schemeClr val="lt1"/>
            </a:solidFill>
            <a:ln w="19050">
              <a:solidFill>
                <a:schemeClr val="accent1"/>
              </a:solidFill>
            </a:ln>
            <a:effectLst/>
          </c:spPr>
          <c:dPt>
            <c:idx val="0"/>
            <c:bubble3D val="0"/>
            <c:spPr>
              <a:solidFill>
                <a:schemeClr val="lt1"/>
              </a:solidFill>
              <a:ln w="19050">
                <a:solidFill>
                  <a:schemeClr val="accent1"/>
                </a:solidFill>
              </a:ln>
              <a:effectLst/>
            </c:spPr>
            <c:extLst>
              <c:ext xmlns:c16="http://schemas.microsoft.com/office/drawing/2014/chart" uri="{C3380CC4-5D6E-409C-BE32-E72D297353CC}">
                <c16:uniqueId val="{00000001-6537-4FB8-A1A7-B391EBE62BBA}"/>
              </c:ext>
            </c:extLst>
          </c:dPt>
          <c:dPt>
            <c:idx val="1"/>
            <c:bubble3D val="0"/>
            <c:spPr>
              <a:solidFill>
                <a:schemeClr val="lt1"/>
              </a:solidFill>
              <a:ln w="19050">
                <a:solidFill>
                  <a:schemeClr val="accent1"/>
                </a:solidFill>
              </a:ln>
              <a:effectLst/>
            </c:spPr>
            <c:extLst>
              <c:ext xmlns:c16="http://schemas.microsoft.com/office/drawing/2014/chart" uri="{C3380CC4-5D6E-409C-BE32-E72D297353CC}">
                <c16:uniqueId val="{00000003-6537-4FB8-A1A7-B391EBE62BBA}"/>
              </c:ext>
            </c:extLst>
          </c:dPt>
          <c:dPt>
            <c:idx val="2"/>
            <c:bubble3D val="0"/>
            <c:spPr>
              <a:solidFill>
                <a:schemeClr val="lt1"/>
              </a:solidFill>
              <a:ln w="19050">
                <a:solidFill>
                  <a:schemeClr val="accent1"/>
                </a:solidFill>
              </a:ln>
              <a:effectLst/>
            </c:spPr>
            <c:extLst>
              <c:ext xmlns:c16="http://schemas.microsoft.com/office/drawing/2014/chart" uri="{C3380CC4-5D6E-409C-BE32-E72D297353CC}">
                <c16:uniqueId val="{00000005-6537-4FB8-A1A7-B391EBE62BBA}"/>
              </c:ext>
            </c:extLst>
          </c:dPt>
          <c:dPt>
            <c:idx val="3"/>
            <c:bubble3D val="0"/>
            <c:spPr>
              <a:solidFill>
                <a:schemeClr val="lt1"/>
              </a:solidFill>
              <a:ln w="19050">
                <a:solidFill>
                  <a:schemeClr val="accent1"/>
                </a:solidFill>
              </a:ln>
              <a:effectLst/>
            </c:spPr>
            <c:extLst>
              <c:ext xmlns:c16="http://schemas.microsoft.com/office/drawing/2014/chart" uri="{C3380CC4-5D6E-409C-BE32-E72D297353CC}">
                <c16:uniqueId val="{00000007-6537-4FB8-A1A7-B391EBE62BBA}"/>
              </c:ext>
            </c:extLst>
          </c:dPt>
          <c:dPt>
            <c:idx val="4"/>
            <c:bubble3D val="0"/>
            <c:spPr>
              <a:solidFill>
                <a:schemeClr val="lt1"/>
              </a:solidFill>
              <a:ln w="19050">
                <a:solidFill>
                  <a:schemeClr val="accent1"/>
                </a:solidFill>
              </a:ln>
              <a:effectLst/>
            </c:spPr>
            <c:extLst>
              <c:ext xmlns:c16="http://schemas.microsoft.com/office/drawing/2014/chart" uri="{C3380CC4-5D6E-409C-BE32-E72D297353CC}">
                <c16:uniqueId val="{00000009-6537-4FB8-A1A7-B391EBE62BBA}"/>
              </c:ext>
            </c:extLst>
          </c:dPt>
          <c:dPt>
            <c:idx val="5"/>
            <c:bubble3D val="0"/>
            <c:spPr>
              <a:solidFill>
                <a:schemeClr val="lt1"/>
              </a:solidFill>
              <a:ln w="19050">
                <a:solidFill>
                  <a:schemeClr val="accent1"/>
                </a:solidFill>
              </a:ln>
              <a:effectLst/>
            </c:spPr>
            <c:extLst>
              <c:ext xmlns:c16="http://schemas.microsoft.com/office/drawing/2014/chart" uri="{C3380CC4-5D6E-409C-BE32-E72D297353CC}">
                <c16:uniqueId val="{0000000B-6537-4FB8-A1A7-B391EBE62BB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a:solidFill>
                    <a:schemeClr val="accent1">
                      <a:lumMod val="60000"/>
                      <a:lumOff val="40000"/>
                    </a:schemeClr>
                  </a:solidFill>
                </a:ln>
                <a:effectLst/>
              </c:spPr>
            </c:leaderLines>
            <c:extLst>
              <c:ext xmlns:c15="http://schemas.microsoft.com/office/drawing/2012/chart" uri="{CE6537A1-D6FC-4f65-9D91-7224C49458BB}"/>
            </c:extLst>
          </c:dLbls>
          <c:cat>
            <c:strRef>
              <c:f>Charts!$B$34:$B$39</c:f>
              <c:strCache>
                <c:ptCount val="6"/>
                <c:pt idx="0">
                  <c:v>GST Audit</c:v>
                </c:pt>
                <c:pt idx="1">
                  <c:v>GSTR</c:v>
                </c:pt>
                <c:pt idx="2">
                  <c:v>Stat Audit</c:v>
                </c:pt>
                <c:pt idx="3">
                  <c:v>Tax Audit</c:v>
                </c:pt>
                <c:pt idx="4">
                  <c:v>ITR</c:v>
                </c:pt>
                <c:pt idx="5">
                  <c:v>Accounting work</c:v>
                </c:pt>
              </c:strCache>
            </c:strRef>
          </c:cat>
          <c:val>
            <c:numRef>
              <c:f>Charts!$C$34:$C$39</c:f>
              <c:numCache>
                <c:formatCode>General</c:formatCode>
                <c:ptCount val="6"/>
                <c:pt idx="0">
                  <c:v>454000</c:v>
                </c:pt>
                <c:pt idx="1">
                  <c:v>1312000</c:v>
                </c:pt>
                <c:pt idx="2">
                  <c:v>500000</c:v>
                </c:pt>
                <c:pt idx="3">
                  <c:v>412000</c:v>
                </c:pt>
                <c:pt idx="4">
                  <c:v>785000</c:v>
                </c:pt>
                <c:pt idx="5">
                  <c:v>211000</c:v>
                </c:pt>
              </c:numCache>
            </c:numRef>
          </c:val>
          <c:extLst>
            <c:ext xmlns:c16="http://schemas.microsoft.com/office/drawing/2014/chart" uri="{C3380CC4-5D6E-409C-BE32-E72D297353CC}">
              <c16:uniqueId val="{00000000-096D-4FF5-AB21-CD53805E7BD5}"/>
            </c:ext>
          </c:extLst>
        </c:ser>
        <c:dLbls>
          <c:dLblPos val="inEnd"/>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0">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styleClr val="0"/>
    </cs:lnRef>
    <cs:fillRef idx="0"/>
    <cs:effectRef idx="0"/>
    <cs:fontRef idx="minor">
      <cs:styleClr val="0"/>
    </cs:fontRef>
    <cs:defRPr sz="900" b="1" kern="1200"/>
  </cs:dataLabel>
  <cs:dataLabelCallout>
    <cs:lnRef idx="0">
      <cs:styleClr val="0"/>
    </cs:lnRef>
    <cs:fillRef idx="0"/>
    <cs:effectRef idx="0"/>
    <cs:fontRef idx="minor">
      <cs:styleClr val="0"/>
    </cs:fontRef>
    <cs:spPr>
      <a:solidFill>
        <a:schemeClr val="lt1"/>
      </a:solidFill>
      <a:ln>
        <a:solidFill>
          <a:schemeClr val="phClr"/>
        </a:solidFill>
      </a:ln>
    </cs:spPr>
    <cs:defRPr sz="900" b="1" kern="1200"/>
    <cs:bodyPr rot="0" spcFirstLastPara="1" vertOverflow="clip" horzOverflow="clip" vert="horz" wrap="square" lIns="36576" tIns="18288" rIns="36576" bIns="18288" anchor="ctr" anchorCtr="1">
      <a:spAutoFit/>
    </cs:bodyPr>
  </cs:dataLabelCallout>
  <cs:dataPoint>
    <cs:lnRef idx="0">
      <cs:styleClr val="0"/>
    </cs:lnRef>
    <cs:fillRef idx="0"/>
    <cs:effectRef idx="0"/>
    <cs:fontRef idx="minor">
      <a:schemeClr val="dk1"/>
    </cs:fontRef>
    <cs:spPr>
      <a:solidFill>
        <a:schemeClr val="lt1"/>
      </a:solidFill>
      <a:ln w="19050">
        <a:solidFill>
          <a:schemeClr val="phClr"/>
        </a:solidFill>
      </a:ln>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0">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styleClr val="0"/>
    </cs:lnRef>
    <cs:fillRef idx="0"/>
    <cs:effectRef idx="0"/>
    <cs:fontRef idx="minor">
      <cs:styleClr val="0"/>
    </cs:fontRef>
    <cs:defRPr sz="900" b="1" kern="1200"/>
  </cs:dataLabel>
  <cs:dataLabelCallout>
    <cs:lnRef idx="0">
      <cs:styleClr val="0"/>
    </cs:lnRef>
    <cs:fillRef idx="0"/>
    <cs:effectRef idx="0"/>
    <cs:fontRef idx="minor">
      <cs:styleClr val="0"/>
    </cs:fontRef>
    <cs:spPr>
      <a:solidFill>
        <a:schemeClr val="lt1"/>
      </a:solidFill>
      <a:ln>
        <a:solidFill>
          <a:schemeClr val="phClr"/>
        </a:solidFill>
      </a:ln>
    </cs:spPr>
    <cs:defRPr sz="900" b="1" kern="1200"/>
    <cs:bodyPr rot="0" spcFirstLastPara="1" vertOverflow="clip" horzOverflow="clip" vert="horz" wrap="square" lIns="36576" tIns="18288" rIns="36576" bIns="18288" anchor="ctr" anchorCtr="1">
      <a:spAutoFit/>
    </cs:bodyPr>
  </cs:dataLabelCallout>
  <cs:dataPoint>
    <cs:lnRef idx="0">
      <cs:styleClr val="0"/>
    </cs:lnRef>
    <cs:fillRef idx="0"/>
    <cs:effectRef idx="0"/>
    <cs:fontRef idx="minor">
      <a:schemeClr val="dk1"/>
    </cs:fontRef>
    <cs:spPr>
      <a:solidFill>
        <a:schemeClr val="lt1"/>
      </a:solidFill>
      <a:ln w="19050">
        <a:solidFill>
          <a:schemeClr val="phClr"/>
        </a:solidFill>
      </a:ln>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0">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styleClr val="0"/>
    </cs:lnRef>
    <cs:fillRef idx="0"/>
    <cs:effectRef idx="0"/>
    <cs:fontRef idx="minor">
      <cs:styleClr val="0"/>
    </cs:fontRef>
    <cs:defRPr sz="900" b="1" kern="1200"/>
  </cs:dataLabel>
  <cs:dataLabelCallout>
    <cs:lnRef idx="0">
      <cs:styleClr val="0"/>
    </cs:lnRef>
    <cs:fillRef idx="0"/>
    <cs:effectRef idx="0"/>
    <cs:fontRef idx="minor">
      <cs:styleClr val="0"/>
    </cs:fontRef>
    <cs:spPr>
      <a:solidFill>
        <a:schemeClr val="lt1"/>
      </a:solidFill>
      <a:ln>
        <a:solidFill>
          <a:schemeClr val="phClr"/>
        </a:solidFill>
      </a:ln>
    </cs:spPr>
    <cs:defRPr sz="900" b="1" kern="1200"/>
    <cs:bodyPr rot="0" spcFirstLastPara="1" vertOverflow="clip" horzOverflow="clip" vert="horz" wrap="square" lIns="36576" tIns="18288" rIns="36576" bIns="18288" anchor="ctr" anchorCtr="1">
      <a:spAutoFit/>
    </cs:bodyPr>
  </cs:dataLabelCallout>
  <cs:dataPoint>
    <cs:lnRef idx="0">
      <cs:styleClr val="0"/>
    </cs:lnRef>
    <cs:fillRef idx="0"/>
    <cs:effectRef idx="0"/>
    <cs:fontRef idx="minor">
      <a:schemeClr val="dk1"/>
    </cs:fontRef>
    <cs:spPr>
      <a:solidFill>
        <a:schemeClr val="lt1"/>
      </a:solidFill>
      <a:ln w="19050">
        <a:solidFill>
          <a:schemeClr val="phClr"/>
        </a:solidFill>
      </a:ln>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9</xdr:col>
      <xdr:colOff>390525</xdr:colOff>
      <xdr:row>24</xdr:row>
      <xdr:rowOff>95250</xdr:rowOff>
    </xdr:from>
    <xdr:to>
      <xdr:col>11</xdr:col>
      <xdr:colOff>161925</xdr:colOff>
      <xdr:row>37</xdr:row>
      <xdr:rowOff>161925</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D942E2E5-D8EE-4A9F-BAB8-4CB4E337C5B9}"/>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8467725" y="489585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395287</xdr:colOff>
      <xdr:row>29</xdr:row>
      <xdr:rowOff>42862</xdr:rowOff>
    </xdr:from>
    <xdr:to>
      <xdr:col>6</xdr:col>
      <xdr:colOff>309562</xdr:colOff>
      <xdr:row>42</xdr:row>
      <xdr:rowOff>185737</xdr:rowOff>
    </xdr:to>
    <xdr:graphicFrame macro="">
      <xdr:nvGraphicFramePr>
        <xdr:cNvPr id="3" name="Chart 2">
          <a:extLst>
            <a:ext uri="{FF2B5EF4-FFF2-40B4-BE49-F238E27FC236}">
              <a16:creationId xmlns:a16="http://schemas.microsoft.com/office/drawing/2014/main" id="{84D4F56D-9A92-4D3C-9681-C43067BC42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423862</xdr:colOff>
      <xdr:row>1</xdr:row>
      <xdr:rowOff>0</xdr:rowOff>
    </xdr:from>
    <xdr:to>
      <xdr:col>9</xdr:col>
      <xdr:colOff>42862</xdr:colOff>
      <xdr:row>14</xdr:row>
      <xdr:rowOff>142875</xdr:rowOff>
    </xdr:to>
    <xdr:graphicFrame macro="">
      <xdr:nvGraphicFramePr>
        <xdr:cNvPr id="3" name="Chart 2">
          <a:extLst>
            <a:ext uri="{FF2B5EF4-FFF2-40B4-BE49-F238E27FC236}">
              <a16:creationId xmlns:a16="http://schemas.microsoft.com/office/drawing/2014/main" id="{64C16BF0-2234-46E5-BD94-FD9449CED3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452437</xdr:colOff>
      <xdr:row>16</xdr:row>
      <xdr:rowOff>123825</xdr:rowOff>
    </xdr:from>
    <xdr:to>
      <xdr:col>9</xdr:col>
      <xdr:colOff>71437</xdr:colOff>
      <xdr:row>30</xdr:row>
      <xdr:rowOff>66675</xdr:rowOff>
    </xdr:to>
    <xdr:graphicFrame macro="">
      <xdr:nvGraphicFramePr>
        <xdr:cNvPr id="4" name="Chart 3">
          <a:extLst>
            <a:ext uri="{FF2B5EF4-FFF2-40B4-BE49-F238E27FC236}">
              <a16:creationId xmlns:a16="http://schemas.microsoft.com/office/drawing/2014/main" id="{C8C2C10A-ABB5-4975-A493-74DFD89E9F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433387</xdr:colOff>
      <xdr:row>31</xdr:row>
      <xdr:rowOff>142875</xdr:rowOff>
    </xdr:from>
    <xdr:to>
      <xdr:col>9</xdr:col>
      <xdr:colOff>52387</xdr:colOff>
      <xdr:row>45</xdr:row>
      <xdr:rowOff>85725</xdr:rowOff>
    </xdr:to>
    <xdr:graphicFrame macro="">
      <xdr:nvGraphicFramePr>
        <xdr:cNvPr id="5" name="Chart 4">
          <a:extLst>
            <a:ext uri="{FF2B5EF4-FFF2-40B4-BE49-F238E27FC236}">
              <a16:creationId xmlns:a16="http://schemas.microsoft.com/office/drawing/2014/main" id="{05764F66-52BF-4D22-8F0E-161A1B8983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127000</xdr:colOff>
      <xdr:row>0</xdr:row>
      <xdr:rowOff>127000</xdr:rowOff>
    </xdr:from>
    <xdr:to>
      <xdr:col>3</xdr:col>
      <xdr:colOff>254021</xdr:colOff>
      <xdr:row>4</xdr:row>
      <xdr:rowOff>3111</xdr:rowOff>
    </xdr:to>
    <xdr:sp macro="" textlink="">
      <xdr:nvSpPr>
        <xdr:cNvPr id="2" name="B43B9E99-EEEB-43E0-84A8-B82E90D6F7D8">
          <a:extLst>
            <a:ext uri="{FF2B5EF4-FFF2-40B4-BE49-F238E27FC236}">
              <a16:creationId xmlns:a16="http://schemas.microsoft.com/office/drawing/2014/main" id="{4C89B25E-CD68-4F4E-9619-E7F073B22F30}"/>
            </a:ext>
          </a:extLst>
        </xdr:cNvPr>
        <xdr:cNvSpPr txBox="1"/>
      </xdr:nvSpPr>
      <xdr:spPr>
        <a:xfrm>
          <a:off x="127000" y="127000"/>
          <a:ext cx="2641621" cy="676211"/>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63500" tIns="63500" rIns="63500" bIns="63500" rtlCol="0" anchor="t">
          <a:spAutoFit/>
        </a:bodyPr>
        <a:lstStyle/>
        <a:p>
          <a:r>
            <a:rPr lang="en-US" sz="1300" b="1"/>
            <a:t>3D Maps Tours
</a:t>
          </a:r>
          <a:r>
            <a:rPr lang="en-US" sz="1100"/>
            <a:t>This workbook has 3D Maps tours available.
Open 3D Maps to edit or play the tours.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AppData/Local/Temp/Rar$DIa17080.37417/Assignment%20Solv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Name val="Sales"/>
      <sheetName val="Pivot"/>
      <sheetName val="Taxes"/>
      <sheetName val="States"/>
      <sheetName val="Charts"/>
      <sheetName val="Heat map"/>
      <sheetName val="Future ahead"/>
    </sheetNames>
    <sheetDataSet>
      <sheetData sheetId="0"/>
      <sheetData sheetId="1"/>
      <sheetData sheetId="2"/>
      <sheetData sheetId="3"/>
      <sheetData sheetId="4">
        <row r="4">
          <cell r="D4">
            <v>179000</v>
          </cell>
          <cell r="E4">
            <v>124000</v>
          </cell>
          <cell r="F4">
            <v>0</v>
          </cell>
          <cell r="G4">
            <v>103000</v>
          </cell>
          <cell r="H4">
            <v>21000</v>
          </cell>
          <cell r="I4">
            <v>0</v>
          </cell>
          <cell r="J4">
            <v>27000</v>
          </cell>
        </row>
        <row r="5">
          <cell r="D5">
            <v>80000</v>
          </cell>
          <cell r="E5">
            <v>162000</v>
          </cell>
          <cell r="F5">
            <v>66000</v>
          </cell>
          <cell r="G5">
            <v>122000</v>
          </cell>
          <cell r="H5">
            <v>39000</v>
          </cell>
          <cell r="I5">
            <v>11000</v>
          </cell>
          <cell r="J5">
            <v>20000</v>
          </cell>
        </row>
        <row r="6">
          <cell r="D6">
            <v>195000</v>
          </cell>
          <cell r="E6">
            <v>84000</v>
          </cell>
          <cell r="F6">
            <v>122000</v>
          </cell>
          <cell r="G6">
            <v>26000</v>
          </cell>
          <cell r="H6">
            <v>71000</v>
          </cell>
          <cell r="I6">
            <v>12000</v>
          </cell>
          <cell r="J6">
            <v>275000</v>
          </cell>
        </row>
        <row r="7">
          <cell r="D7">
            <v>389000</v>
          </cell>
          <cell r="E7">
            <v>139000</v>
          </cell>
          <cell r="F7">
            <v>127000</v>
          </cell>
          <cell r="G7">
            <v>159000</v>
          </cell>
          <cell r="H7">
            <v>204000</v>
          </cell>
          <cell r="I7">
            <v>164000</v>
          </cell>
          <cell r="J7">
            <v>130000</v>
          </cell>
        </row>
        <row r="8">
          <cell r="D8">
            <v>121000</v>
          </cell>
          <cell r="E8">
            <v>78000</v>
          </cell>
          <cell r="F8">
            <v>61000</v>
          </cell>
          <cell r="G8">
            <v>21000</v>
          </cell>
          <cell r="H8">
            <v>66000</v>
          </cell>
          <cell r="I8">
            <v>54000</v>
          </cell>
          <cell r="J8">
            <v>11000</v>
          </cell>
        </row>
        <row r="9">
          <cell r="D9">
            <v>15000</v>
          </cell>
          <cell r="E9">
            <v>16000</v>
          </cell>
          <cell r="F9">
            <v>0</v>
          </cell>
          <cell r="G9">
            <v>128000</v>
          </cell>
          <cell r="H9">
            <v>52000</v>
          </cell>
          <cell r="I9">
            <v>0</v>
          </cell>
          <cell r="J9">
            <v>0</v>
          </cell>
        </row>
      </sheetData>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arya Dantara" refreshedDate="44578.929155902777" createdVersion="7" refreshedVersion="7" minRefreshableVersion="3" recordCount="200" xr:uid="{2050A005-3C6D-49C0-B053-B18B1694124F}">
  <cacheSource type="worksheet">
    <worksheetSource ref="A3:H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acheField>
    <cacheField name="Law" numFmtId="0">
      <sharedItems count="4">
        <s v="CGST Act, 2017"/>
        <s v="Companies Act, 2013"/>
        <s v="Miscellaneous"/>
        <s v="Income Tax Act,1961"/>
      </sharedItems>
    </cacheField>
    <cacheField name="Amount (INR)" numFmtId="164">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99967766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s v="G2"/>
    <x v="0"/>
    <x v="0"/>
    <d v="2021-01-06T00:00:00"/>
    <x v="0"/>
  </r>
  <r>
    <n v="2"/>
    <x v="1"/>
    <s v="C1"/>
    <x v="1"/>
    <x v="0"/>
    <d v="2021-01-07T00:00:00"/>
    <x v="1"/>
  </r>
  <r>
    <n v="3"/>
    <x v="2"/>
    <s v="G1"/>
    <x v="0"/>
    <x v="1"/>
    <d v="2021-01-08T00:00:00"/>
    <x v="0"/>
  </r>
  <r>
    <n v="4"/>
    <x v="2"/>
    <s v="G1"/>
    <x v="0"/>
    <x v="2"/>
    <d v="2021-01-10T00:00:00"/>
    <x v="2"/>
  </r>
  <r>
    <n v="5"/>
    <x v="3"/>
    <s v="Service Not Found"/>
    <x v="2"/>
    <x v="3"/>
    <d v="2021-01-10T00:00:00"/>
    <x v="3"/>
  </r>
  <r>
    <n v="6"/>
    <x v="4"/>
    <s v="I2"/>
    <x v="3"/>
    <x v="4"/>
    <d v="2021-01-11T00:00:00"/>
    <x v="0"/>
  </r>
  <r>
    <n v="7"/>
    <x v="1"/>
    <s v="C1"/>
    <x v="1"/>
    <x v="5"/>
    <d v="2021-01-11T00:00:00"/>
    <x v="4"/>
  </r>
  <r>
    <n v="8"/>
    <x v="2"/>
    <s v="G1"/>
    <x v="0"/>
    <x v="6"/>
    <d v="2021-01-16T00:00:00"/>
    <x v="5"/>
  </r>
  <r>
    <n v="9"/>
    <x v="5"/>
    <s v="I1"/>
    <x v="3"/>
    <x v="7"/>
    <d v="2021-01-16T00:00:00"/>
    <x v="6"/>
  </r>
  <r>
    <n v="10"/>
    <x v="5"/>
    <s v="I1"/>
    <x v="3"/>
    <x v="8"/>
    <d v="2021-01-16T00:00:00"/>
    <x v="2"/>
  </r>
  <r>
    <n v="11"/>
    <x v="2"/>
    <s v="G1"/>
    <x v="0"/>
    <x v="9"/>
    <d v="2021-01-16T00:00:00"/>
    <x v="3"/>
  </r>
  <r>
    <n v="12"/>
    <x v="1"/>
    <s v="C1"/>
    <x v="1"/>
    <x v="10"/>
    <d v="2021-01-18T00:00:00"/>
    <x v="0"/>
  </r>
  <r>
    <n v="13"/>
    <x v="0"/>
    <s v="G2"/>
    <x v="0"/>
    <x v="11"/>
    <d v="2021-01-20T00:00:00"/>
    <x v="3"/>
  </r>
  <r>
    <n v="14"/>
    <x v="1"/>
    <s v="C1"/>
    <x v="1"/>
    <x v="12"/>
    <d v="2021-01-22T00:00:00"/>
    <x v="2"/>
  </r>
  <r>
    <n v="15"/>
    <x v="5"/>
    <s v="I1"/>
    <x v="3"/>
    <x v="8"/>
    <d v="2021-01-24T00:00:00"/>
    <x v="6"/>
  </r>
  <r>
    <n v="16"/>
    <x v="2"/>
    <s v="G1"/>
    <x v="0"/>
    <x v="3"/>
    <d v="2021-01-27T00:00:00"/>
    <x v="1"/>
  </r>
  <r>
    <n v="17"/>
    <x v="2"/>
    <s v="G1"/>
    <x v="0"/>
    <x v="10"/>
    <d v="2021-01-28T00:00:00"/>
    <x v="0"/>
  </r>
  <r>
    <n v="18"/>
    <x v="2"/>
    <s v="G1"/>
    <x v="0"/>
    <x v="4"/>
    <d v="2021-01-30T00:00:00"/>
    <x v="1"/>
  </r>
  <r>
    <n v="19"/>
    <x v="1"/>
    <s v="C1"/>
    <x v="1"/>
    <x v="13"/>
    <d v="2021-01-30T00:00:00"/>
    <x v="1"/>
  </r>
  <r>
    <n v="20"/>
    <x v="5"/>
    <s v="I1"/>
    <x v="3"/>
    <x v="7"/>
    <d v="2021-02-02T00:00:00"/>
    <x v="0"/>
  </r>
  <r>
    <n v="21"/>
    <x v="4"/>
    <s v="I2"/>
    <x v="3"/>
    <x v="14"/>
    <d v="2021-02-04T00:00:00"/>
    <x v="6"/>
  </r>
  <r>
    <n v="22"/>
    <x v="2"/>
    <s v="G1"/>
    <x v="0"/>
    <x v="7"/>
    <d v="2021-02-11T00:00:00"/>
    <x v="5"/>
  </r>
  <r>
    <n v="23"/>
    <x v="2"/>
    <s v="G1"/>
    <x v="0"/>
    <x v="9"/>
    <d v="2021-02-14T00:00:00"/>
    <x v="2"/>
  </r>
  <r>
    <n v="24"/>
    <x v="2"/>
    <s v="G1"/>
    <x v="0"/>
    <x v="9"/>
    <d v="2021-02-17T00:00:00"/>
    <x v="0"/>
  </r>
  <r>
    <n v="25"/>
    <x v="3"/>
    <s v="Service Not Found"/>
    <x v="2"/>
    <x v="3"/>
    <d v="2021-02-17T00:00:00"/>
    <x v="1"/>
  </r>
  <r>
    <n v="26"/>
    <x v="0"/>
    <s v="G2"/>
    <x v="0"/>
    <x v="13"/>
    <d v="2021-02-17T00:00:00"/>
    <x v="4"/>
  </r>
  <r>
    <n v="27"/>
    <x v="5"/>
    <s v="I1"/>
    <x v="3"/>
    <x v="15"/>
    <d v="2021-02-18T00:00:00"/>
    <x v="6"/>
  </r>
  <r>
    <n v="28"/>
    <x v="3"/>
    <s v="Service Not Found"/>
    <x v="2"/>
    <x v="2"/>
    <d v="2021-02-18T00:00:00"/>
    <x v="0"/>
  </r>
  <r>
    <n v="29"/>
    <x v="3"/>
    <s v="Service Not Found"/>
    <x v="2"/>
    <x v="0"/>
    <d v="2021-02-20T00:00:00"/>
    <x v="3"/>
  </r>
  <r>
    <n v="30"/>
    <x v="5"/>
    <s v="I1"/>
    <x v="3"/>
    <x v="3"/>
    <d v="2021-02-21T00:00:00"/>
    <x v="6"/>
  </r>
  <r>
    <n v="31"/>
    <x v="5"/>
    <s v="I1"/>
    <x v="3"/>
    <x v="9"/>
    <d v="2021-02-22T00:00:00"/>
    <x v="0"/>
  </r>
  <r>
    <n v="32"/>
    <x v="5"/>
    <s v="I1"/>
    <x v="3"/>
    <x v="2"/>
    <d v="2021-02-23T00:00:00"/>
    <x v="4"/>
  </r>
  <r>
    <n v="33"/>
    <x v="5"/>
    <s v="I1"/>
    <x v="3"/>
    <x v="16"/>
    <s v="29/02/2021"/>
    <x v="6"/>
  </r>
  <r>
    <n v="34"/>
    <x v="1"/>
    <s v="C1"/>
    <x v="1"/>
    <x v="3"/>
    <s v="29/02/2021"/>
    <x v="3"/>
  </r>
  <r>
    <n v="35"/>
    <x v="5"/>
    <s v="I1"/>
    <x v="3"/>
    <x v="17"/>
    <d v="2021-03-01T00:00:00"/>
    <x v="6"/>
  </r>
  <r>
    <n v="36"/>
    <x v="5"/>
    <s v="I1"/>
    <x v="3"/>
    <x v="16"/>
    <d v="2021-03-04T00:00:00"/>
    <x v="4"/>
  </r>
  <r>
    <n v="37"/>
    <x v="5"/>
    <s v="I1"/>
    <x v="3"/>
    <x v="10"/>
    <d v="2021-03-05T00:00:00"/>
    <x v="0"/>
  </r>
  <r>
    <n v="38"/>
    <x v="0"/>
    <s v="G2"/>
    <x v="0"/>
    <x v="18"/>
    <d v="2021-03-05T00:00:00"/>
    <x v="1"/>
  </r>
  <r>
    <n v="39"/>
    <x v="2"/>
    <s v="G1"/>
    <x v="0"/>
    <x v="18"/>
    <d v="2021-03-15T00:00:00"/>
    <x v="0"/>
  </r>
  <r>
    <n v="40"/>
    <x v="2"/>
    <s v="G1"/>
    <x v="0"/>
    <x v="3"/>
    <d v="2021-03-15T00:00:00"/>
    <x v="0"/>
  </r>
  <r>
    <n v="41"/>
    <x v="0"/>
    <s v="G2"/>
    <x v="0"/>
    <x v="12"/>
    <d v="2021-03-15T00:00:00"/>
    <x v="1"/>
  </r>
  <r>
    <n v="42"/>
    <x v="1"/>
    <s v="C1"/>
    <x v="1"/>
    <x v="12"/>
    <d v="2021-03-16T00:00:00"/>
    <x v="6"/>
  </r>
  <r>
    <n v="43"/>
    <x v="2"/>
    <s v="G1"/>
    <x v="0"/>
    <x v="3"/>
    <d v="2021-03-19T00:00:00"/>
    <x v="2"/>
  </r>
  <r>
    <n v="44"/>
    <x v="2"/>
    <s v="G1"/>
    <x v="0"/>
    <x v="8"/>
    <d v="2021-03-19T00:00:00"/>
    <x v="4"/>
  </r>
  <r>
    <n v="45"/>
    <x v="3"/>
    <s v="Service Not Found"/>
    <x v="2"/>
    <x v="8"/>
    <d v="2021-03-21T00:00:00"/>
    <x v="3"/>
  </r>
  <r>
    <n v="46"/>
    <x v="5"/>
    <s v="I1"/>
    <x v="3"/>
    <x v="16"/>
    <d v="2021-03-22T00:00:00"/>
    <x v="5"/>
  </r>
  <r>
    <n v="47"/>
    <x v="4"/>
    <s v="I2"/>
    <x v="3"/>
    <x v="13"/>
    <d v="2021-03-23T00:00:00"/>
    <x v="3"/>
  </r>
  <r>
    <n v="48"/>
    <x v="4"/>
    <s v="I2"/>
    <x v="3"/>
    <x v="18"/>
    <d v="2021-03-24T00:00:00"/>
    <x v="0"/>
  </r>
  <r>
    <n v="49"/>
    <x v="2"/>
    <s v="G1"/>
    <x v="0"/>
    <x v="7"/>
    <d v="2021-03-26T00:00:00"/>
    <x v="4"/>
  </r>
  <r>
    <n v="50"/>
    <x v="0"/>
    <s v="G2"/>
    <x v="0"/>
    <x v="12"/>
    <d v="2021-03-26T00:00:00"/>
    <x v="3"/>
  </r>
  <r>
    <n v="51"/>
    <x v="2"/>
    <s v="G1"/>
    <x v="0"/>
    <x v="7"/>
    <d v="2021-03-29T00:00:00"/>
    <x v="6"/>
  </r>
  <r>
    <n v="52"/>
    <x v="5"/>
    <s v="I1"/>
    <x v="3"/>
    <x v="4"/>
    <d v="2021-03-30T00:00:00"/>
    <x v="4"/>
  </r>
  <r>
    <n v="53"/>
    <x v="5"/>
    <s v="I1"/>
    <x v="3"/>
    <x v="17"/>
    <d v="2021-04-01T00:00:00"/>
    <x v="6"/>
  </r>
  <r>
    <n v="54"/>
    <x v="5"/>
    <s v="I1"/>
    <x v="3"/>
    <x v="0"/>
    <d v="2021-04-01T00:00:00"/>
    <x v="2"/>
  </r>
  <r>
    <n v="55"/>
    <x v="0"/>
    <s v="G2"/>
    <x v="0"/>
    <x v="7"/>
    <d v="2021-04-03T00:00:00"/>
    <x v="1"/>
  </r>
  <r>
    <n v="56"/>
    <x v="2"/>
    <s v="G1"/>
    <x v="0"/>
    <x v="2"/>
    <d v="2021-04-06T00:00:00"/>
    <x v="5"/>
  </r>
  <r>
    <n v="57"/>
    <x v="0"/>
    <s v="G2"/>
    <x v="0"/>
    <x v="13"/>
    <d v="2021-04-06T00:00:00"/>
    <x v="0"/>
  </r>
  <r>
    <n v="58"/>
    <x v="1"/>
    <s v="C1"/>
    <x v="1"/>
    <x v="16"/>
    <d v="2021-04-12T00:00:00"/>
    <x v="3"/>
  </r>
  <r>
    <n v="59"/>
    <x v="2"/>
    <s v="G1"/>
    <x v="0"/>
    <x v="16"/>
    <d v="2021-04-17T00:00:00"/>
    <x v="0"/>
  </r>
  <r>
    <n v="60"/>
    <x v="4"/>
    <s v="I2"/>
    <x v="3"/>
    <x v="13"/>
    <d v="2021-04-18T00:00:00"/>
    <x v="4"/>
  </r>
  <r>
    <n v="61"/>
    <x v="5"/>
    <s v="I1"/>
    <x v="3"/>
    <x v="19"/>
    <d v="2021-04-21T00:00:00"/>
    <x v="0"/>
  </r>
  <r>
    <n v="62"/>
    <x v="1"/>
    <s v="C1"/>
    <x v="1"/>
    <x v="20"/>
    <d v="2021-04-22T00:00:00"/>
    <x v="2"/>
  </r>
  <r>
    <n v="63"/>
    <x v="2"/>
    <s v="G1"/>
    <x v="0"/>
    <x v="16"/>
    <d v="2021-04-23T00:00:00"/>
    <x v="0"/>
  </r>
  <r>
    <n v="64"/>
    <x v="5"/>
    <s v="I1"/>
    <x v="3"/>
    <x v="17"/>
    <d v="2021-04-25T00:00:00"/>
    <x v="2"/>
  </r>
  <r>
    <n v="65"/>
    <x v="2"/>
    <s v="G1"/>
    <x v="0"/>
    <x v="6"/>
    <d v="2021-04-27T00:00:00"/>
    <x v="1"/>
  </r>
  <r>
    <n v="66"/>
    <x v="2"/>
    <s v="G1"/>
    <x v="0"/>
    <x v="10"/>
    <d v="2021-04-30T00:00:00"/>
    <x v="6"/>
  </r>
  <r>
    <n v="67"/>
    <x v="2"/>
    <s v="G1"/>
    <x v="0"/>
    <x v="18"/>
    <d v="2021-05-01T00:00:00"/>
    <x v="5"/>
  </r>
  <r>
    <n v="68"/>
    <x v="0"/>
    <s v="G2"/>
    <x v="0"/>
    <x v="3"/>
    <d v="2021-05-01T00:00:00"/>
    <x v="3"/>
  </r>
  <r>
    <n v="69"/>
    <x v="2"/>
    <s v="G1"/>
    <x v="0"/>
    <x v="5"/>
    <d v="2021-05-02T00:00:00"/>
    <x v="0"/>
  </r>
  <r>
    <n v="70"/>
    <x v="5"/>
    <s v="I1"/>
    <x v="3"/>
    <x v="19"/>
    <d v="2021-05-02T00:00:00"/>
    <x v="0"/>
  </r>
  <r>
    <n v="71"/>
    <x v="5"/>
    <s v="I1"/>
    <x v="3"/>
    <x v="7"/>
    <d v="2021-05-02T00:00:00"/>
    <x v="1"/>
  </r>
  <r>
    <n v="72"/>
    <x v="2"/>
    <s v="G1"/>
    <x v="0"/>
    <x v="3"/>
    <d v="2021-05-03T00:00:00"/>
    <x v="0"/>
  </r>
  <r>
    <n v="73"/>
    <x v="4"/>
    <s v="I2"/>
    <x v="3"/>
    <x v="13"/>
    <d v="2021-05-03T00:00:00"/>
    <x v="2"/>
  </r>
  <r>
    <n v="74"/>
    <x v="2"/>
    <s v="G1"/>
    <x v="0"/>
    <x v="11"/>
    <d v="2021-05-05T00:00:00"/>
    <x v="3"/>
  </r>
  <r>
    <n v="75"/>
    <x v="5"/>
    <s v="I1"/>
    <x v="3"/>
    <x v="11"/>
    <d v="2021-05-05T00:00:00"/>
    <x v="6"/>
  </r>
  <r>
    <n v="76"/>
    <x v="2"/>
    <s v="G1"/>
    <x v="0"/>
    <x v="4"/>
    <d v="2021-05-06T00:00:00"/>
    <x v="0"/>
  </r>
  <r>
    <n v="77"/>
    <x v="4"/>
    <s v="I2"/>
    <x v="3"/>
    <x v="18"/>
    <d v="2021-05-08T00:00:00"/>
    <x v="0"/>
  </r>
  <r>
    <n v="78"/>
    <x v="2"/>
    <s v="G1"/>
    <x v="0"/>
    <x v="21"/>
    <d v="2021-05-08T00:00:00"/>
    <x v="1"/>
  </r>
  <r>
    <n v="79"/>
    <x v="5"/>
    <s v="I1"/>
    <x v="3"/>
    <x v="3"/>
    <d v="2021-05-08T00:00:00"/>
    <x v="6"/>
  </r>
  <r>
    <n v="80"/>
    <x v="0"/>
    <s v="G2"/>
    <x v="0"/>
    <x v="11"/>
    <d v="2021-05-08T00:00:00"/>
    <x v="1"/>
  </r>
  <r>
    <n v="81"/>
    <x v="2"/>
    <s v="G1"/>
    <x v="0"/>
    <x v="0"/>
    <d v="2021-05-12T00:00:00"/>
    <x v="2"/>
  </r>
  <r>
    <n v="82"/>
    <x v="2"/>
    <s v="G1"/>
    <x v="0"/>
    <x v="0"/>
    <d v="2021-05-14T00:00:00"/>
    <x v="3"/>
  </r>
  <r>
    <n v="83"/>
    <x v="0"/>
    <s v="G2"/>
    <x v="0"/>
    <x v="9"/>
    <d v="2021-05-14T00:00:00"/>
    <x v="1"/>
  </r>
  <r>
    <n v="84"/>
    <x v="2"/>
    <s v="G1"/>
    <x v="0"/>
    <x v="12"/>
    <d v="2021-05-15T00:00:00"/>
    <x v="4"/>
  </r>
  <r>
    <n v="85"/>
    <x v="2"/>
    <s v="G1"/>
    <x v="0"/>
    <x v="13"/>
    <d v="2021-05-16T00:00:00"/>
    <x v="6"/>
  </r>
  <r>
    <n v="86"/>
    <x v="1"/>
    <s v="C1"/>
    <x v="1"/>
    <x v="17"/>
    <d v="2021-05-16T00:00:00"/>
    <x v="1"/>
  </r>
  <r>
    <n v="87"/>
    <x v="3"/>
    <s v="Service Not Found"/>
    <x v="2"/>
    <x v="18"/>
    <d v="2021-05-16T00:00:00"/>
    <x v="3"/>
  </r>
  <r>
    <n v="88"/>
    <x v="0"/>
    <s v="G2"/>
    <x v="0"/>
    <x v="9"/>
    <d v="2021-05-18T00:00:00"/>
    <x v="0"/>
  </r>
  <r>
    <n v="89"/>
    <x v="5"/>
    <s v="I1"/>
    <x v="3"/>
    <x v="17"/>
    <d v="2021-05-19T00:00:00"/>
    <x v="4"/>
  </r>
  <r>
    <n v="90"/>
    <x v="5"/>
    <s v="I1"/>
    <x v="3"/>
    <x v="12"/>
    <d v="2021-05-20T00:00:00"/>
    <x v="0"/>
  </r>
  <r>
    <n v="91"/>
    <x v="5"/>
    <s v="I1"/>
    <x v="3"/>
    <x v="2"/>
    <d v="2021-05-22T00:00:00"/>
    <x v="3"/>
  </r>
  <r>
    <n v="92"/>
    <x v="1"/>
    <s v="C1"/>
    <x v="1"/>
    <x v="5"/>
    <d v="2021-05-23T00:00:00"/>
    <x v="1"/>
  </r>
  <r>
    <n v="93"/>
    <x v="2"/>
    <s v="G1"/>
    <x v="0"/>
    <x v="7"/>
    <d v="2021-05-25T00:00:00"/>
    <x v="0"/>
  </r>
  <r>
    <n v="94"/>
    <x v="2"/>
    <s v="G1"/>
    <x v="0"/>
    <x v="0"/>
    <d v="2021-05-25T00:00:00"/>
    <x v="5"/>
  </r>
  <r>
    <n v="95"/>
    <x v="3"/>
    <s v="Service Not Found"/>
    <x v="2"/>
    <x v="3"/>
    <d v="2021-05-25T00:00:00"/>
    <x v="4"/>
  </r>
  <r>
    <n v="96"/>
    <x v="4"/>
    <s v="I2"/>
    <x v="3"/>
    <x v="2"/>
    <d v="2021-05-26T00:00:00"/>
    <x v="1"/>
  </r>
  <r>
    <n v="97"/>
    <x v="4"/>
    <s v="I2"/>
    <x v="3"/>
    <x v="2"/>
    <d v="2021-05-26T00:00:00"/>
    <x v="2"/>
  </r>
  <r>
    <n v="98"/>
    <x v="4"/>
    <s v="I2"/>
    <x v="3"/>
    <x v="13"/>
    <d v="2021-05-26T00:00:00"/>
    <x v="4"/>
  </r>
  <r>
    <n v="99"/>
    <x v="1"/>
    <s v="C1"/>
    <x v="1"/>
    <x v="10"/>
    <d v="2021-05-26T00:00:00"/>
    <x v="3"/>
  </r>
  <r>
    <n v="100"/>
    <x v="2"/>
    <s v="G1"/>
    <x v="0"/>
    <x v="18"/>
    <d v="2021-05-27T00:00:00"/>
    <x v="0"/>
  </r>
  <r>
    <n v="101"/>
    <x v="5"/>
    <s v="I1"/>
    <x v="3"/>
    <x v="16"/>
    <d v="2021-05-27T00:00:00"/>
    <x v="6"/>
  </r>
  <r>
    <n v="102"/>
    <x v="5"/>
    <s v="I1"/>
    <x v="3"/>
    <x v="11"/>
    <d v="2021-05-28T00:00:00"/>
    <x v="0"/>
  </r>
  <r>
    <n v="103"/>
    <x v="5"/>
    <s v="I1"/>
    <x v="3"/>
    <x v="3"/>
    <d v="2021-05-28T00:00:00"/>
    <x v="0"/>
  </r>
  <r>
    <n v="104"/>
    <x v="0"/>
    <s v="G2"/>
    <x v="0"/>
    <x v="22"/>
    <d v="2021-05-28T00:00:00"/>
    <x v="0"/>
  </r>
  <r>
    <n v="105"/>
    <x v="5"/>
    <s v="I1"/>
    <x v="3"/>
    <x v="14"/>
    <d v="2021-05-29T00:00:00"/>
    <x v="2"/>
  </r>
  <r>
    <n v="106"/>
    <x v="1"/>
    <s v="C1"/>
    <x v="1"/>
    <x v="18"/>
    <d v="2021-05-30T00:00:00"/>
    <x v="3"/>
  </r>
  <r>
    <n v="107"/>
    <x v="2"/>
    <s v="G1"/>
    <x v="0"/>
    <x v="16"/>
    <d v="2021-06-04T00:00:00"/>
    <x v="0"/>
  </r>
  <r>
    <n v="108"/>
    <x v="5"/>
    <s v="I1"/>
    <x v="3"/>
    <x v="12"/>
    <d v="2021-06-04T00:00:00"/>
    <x v="2"/>
  </r>
  <r>
    <n v="109"/>
    <x v="5"/>
    <s v="I1"/>
    <x v="3"/>
    <x v="2"/>
    <d v="2021-06-10T00:00:00"/>
    <x v="6"/>
  </r>
  <r>
    <n v="110"/>
    <x v="1"/>
    <s v="C1"/>
    <x v="1"/>
    <x v="3"/>
    <d v="2021-06-11T00:00:00"/>
    <x v="3"/>
  </r>
  <r>
    <n v="111"/>
    <x v="2"/>
    <s v="G1"/>
    <x v="0"/>
    <x v="9"/>
    <d v="2021-06-20T00:00:00"/>
    <x v="2"/>
  </r>
  <r>
    <n v="112"/>
    <x v="1"/>
    <s v="C1"/>
    <x v="1"/>
    <x v="13"/>
    <d v="2021-06-20T00:00:00"/>
    <x v="1"/>
  </r>
  <r>
    <n v="113"/>
    <x v="1"/>
    <s v="C1"/>
    <x v="1"/>
    <x v="18"/>
    <d v="2021-06-23T00:00:00"/>
    <x v="4"/>
  </r>
  <r>
    <n v="114"/>
    <x v="2"/>
    <s v="G1"/>
    <x v="0"/>
    <x v="1"/>
    <d v="2021-06-25T00:00:00"/>
    <x v="6"/>
  </r>
  <r>
    <n v="115"/>
    <x v="2"/>
    <s v="G1"/>
    <x v="0"/>
    <x v="14"/>
    <d v="2021-06-26T00:00:00"/>
    <x v="0"/>
  </r>
  <r>
    <n v="116"/>
    <x v="4"/>
    <s v="I2"/>
    <x v="3"/>
    <x v="0"/>
    <d v="2021-06-27T00:00:00"/>
    <x v="0"/>
  </r>
  <r>
    <n v="117"/>
    <x v="5"/>
    <s v="I1"/>
    <x v="3"/>
    <x v="3"/>
    <d v="2021-07-02T00:00:00"/>
    <x v="0"/>
  </r>
  <r>
    <n v="118"/>
    <x v="2"/>
    <s v="G1"/>
    <x v="0"/>
    <x v="5"/>
    <d v="2021-07-02T00:00:00"/>
    <x v="6"/>
  </r>
  <r>
    <n v="119"/>
    <x v="2"/>
    <s v="G1"/>
    <x v="0"/>
    <x v="11"/>
    <d v="2021-07-05T00:00:00"/>
    <x v="2"/>
  </r>
  <r>
    <n v="120"/>
    <x v="4"/>
    <s v="I2"/>
    <x v="3"/>
    <x v="9"/>
    <d v="2021-07-07T00:00:00"/>
    <x v="5"/>
  </r>
  <r>
    <n v="121"/>
    <x v="1"/>
    <s v="C1"/>
    <x v="1"/>
    <x v="12"/>
    <d v="2021-07-11T00:00:00"/>
    <x v="1"/>
  </r>
  <r>
    <n v="122"/>
    <x v="4"/>
    <s v="I2"/>
    <x v="3"/>
    <x v="12"/>
    <d v="2021-07-13T00:00:00"/>
    <x v="1"/>
  </r>
  <r>
    <n v="123"/>
    <x v="4"/>
    <s v="I2"/>
    <x v="3"/>
    <x v="2"/>
    <d v="2021-07-20T00:00:00"/>
    <x v="1"/>
  </r>
  <r>
    <n v="124"/>
    <x v="4"/>
    <s v="I2"/>
    <x v="3"/>
    <x v="8"/>
    <d v="2021-07-20T00:00:00"/>
    <x v="5"/>
  </r>
  <r>
    <n v="125"/>
    <x v="5"/>
    <s v="I1"/>
    <x v="3"/>
    <x v="14"/>
    <d v="2021-07-20T00:00:00"/>
    <x v="3"/>
  </r>
  <r>
    <n v="126"/>
    <x v="1"/>
    <s v="C1"/>
    <x v="1"/>
    <x v="13"/>
    <d v="2021-07-20T00:00:00"/>
    <x v="1"/>
  </r>
  <r>
    <n v="127"/>
    <x v="4"/>
    <s v="I2"/>
    <x v="3"/>
    <x v="23"/>
    <d v="2021-07-22T00:00:00"/>
    <x v="5"/>
  </r>
  <r>
    <n v="128"/>
    <x v="2"/>
    <s v="G1"/>
    <x v="0"/>
    <x v="5"/>
    <d v="2021-07-23T00:00:00"/>
    <x v="1"/>
  </r>
  <r>
    <n v="129"/>
    <x v="1"/>
    <s v="C1"/>
    <x v="1"/>
    <x v="3"/>
    <d v="2021-07-25T00:00:00"/>
    <x v="0"/>
  </r>
  <r>
    <n v="130"/>
    <x v="0"/>
    <s v="G2"/>
    <x v="0"/>
    <x v="11"/>
    <d v="2021-07-28T00:00:00"/>
    <x v="1"/>
  </r>
  <r>
    <n v="131"/>
    <x v="5"/>
    <s v="I1"/>
    <x v="3"/>
    <x v="18"/>
    <d v="2021-07-29T00:00:00"/>
    <x v="1"/>
  </r>
  <r>
    <n v="132"/>
    <x v="2"/>
    <s v="G1"/>
    <x v="0"/>
    <x v="18"/>
    <d v="2021-07-30T00:00:00"/>
    <x v="4"/>
  </r>
  <r>
    <n v="133"/>
    <x v="2"/>
    <s v="G1"/>
    <x v="0"/>
    <x v="19"/>
    <d v="2021-07-31T00:00:00"/>
    <x v="0"/>
  </r>
  <r>
    <n v="134"/>
    <x v="3"/>
    <s v="Service Not Found"/>
    <x v="2"/>
    <x v="11"/>
    <d v="2021-07-31T00:00:00"/>
    <x v="4"/>
  </r>
  <r>
    <n v="135"/>
    <x v="2"/>
    <s v="G1"/>
    <x v="0"/>
    <x v="10"/>
    <d v="2021-08-01T00:00:00"/>
    <x v="6"/>
  </r>
  <r>
    <n v="136"/>
    <x v="1"/>
    <s v="C1"/>
    <x v="1"/>
    <x v="17"/>
    <d v="2021-08-01T00:00:00"/>
    <x v="0"/>
  </r>
  <r>
    <n v="137"/>
    <x v="4"/>
    <s v="I2"/>
    <x v="3"/>
    <x v="23"/>
    <d v="2021-08-03T00:00:00"/>
    <x v="0"/>
  </r>
  <r>
    <n v="138"/>
    <x v="1"/>
    <s v="C1"/>
    <x v="1"/>
    <x v="8"/>
    <d v="2021-08-12T00:00:00"/>
    <x v="0"/>
  </r>
  <r>
    <n v="139"/>
    <x v="2"/>
    <s v="G1"/>
    <x v="0"/>
    <x v="7"/>
    <d v="2021-08-13T00:00:00"/>
    <x v="3"/>
  </r>
  <r>
    <n v="140"/>
    <x v="0"/>
    <s v="G2"/>
    <x v="0"/>
    <x v="2"/>
    <d v="2021-08-19T00:00:00"/>
    <x v="0"/>
  </r>
  <r>
    <n v="141"/>
    <x v="5"/>
    <s v="I1"/>
    <x v="3"/>
    <x v="0"/>
    <d v="2021-08-23T00:00:00"/>
    <x v="6"/>
  </r>
  <r>
    <n v="142"/>
    <x v="5"/>
    <s v="I1"/>
    <x v="3"/>
    <x v="3"/>
    <d v="2021-08-24T00:00:00"/>
    <x v="6"/>
  </r>
  <r>
    <n v="143"/>
    <x v="1"/>
    <s v="C1"/>
    <x v="1"/>
    <x v="16"/>
    <d v="2021-08-25T00:00:00"/>
    <x v="3"/>
  </r>
  <r>
    <n v="144"/>
    <x v="5"/>
    <s v="I1"/>
    <x v="3"/>
    <x v="6"/>
    <d v="2021-08-27T00:00:00"/>
    <x v="2"/>
  </r>
  <r>
    <n v="145"/>
    <x v="0"/>
    <s v="G2"/>
    <x v="0"/>
    <x v="5"/>
    <d v="2021-08-28T00:00:00"/>
    <x v="0"/>
  </r>
  <r>
    <n v="146"/>
    <x v="5"/>
    <s v="I1"/>
    <x v="3"/>
    <x v="18"/>
    <d v="2021-08-29T00:00:00"/>
    <x v="1"/>
  </r>
  <r>
    <n v="147"/>
    <x v="3"/>
    <s v="Service Not Found"/>
    <x v="2"/>
    <x v="18"/>
    <d v="2021-08-29T00:00:00"/>
    <x v="3"/>
  </r>
  <r>
    <n v="148"/>
    <x v="2"/>
    <s v="G1"/>
    <x v="0"/>
    <x v="13"/>
    <d v="2021-09-01T00:00:00"/>
    <x v="5"/>
  </r>
  <r>
    <n v="149"/>
    <x v="2"/>
    <s v="G1"/>
    <x v="0"/>
    <x v="5"/>
    <d v="2021-09-01T00:00:00"/>
    <x v="3"/>
  </r>
  <r>
    <n v="150"/>
    <x v="2"/>
    <s v="G1"/>
    <x v="0"/>
    <x v="23"/>
    <d v="2021-09-02T00:00:00"/>
    <x v="0"/>
  </r>
  <r>
    <n v="151"/>
    <x v="2"/>
    <s v="G1"/>
    <x v="0"/>
    <x v="5"/>
    <d v="2021-09-05T00:00:00"/>
    <x v="4"/>
  </r>
  <r>
    <n v="152"/>
    <x v="2"/>
    <s v="G1"/>
    <x v="0"/>
    <x v="8"/>
    <d v="2021-09-07T00:00:00"/>
    <x v="1"/>
  </r>
  <r>
    <n v="153"/>
    <x v="2"/>
    <s v="G1"/>
    <x v="0"/>
    <x v="6"/>
    <d v="2021-09-08T00:00:00"/>
    <x v="0"/>
  </r>
  <r>
    <n v="154"/>
    <x v="1"/>
    <s v="C1"/>
    <x v="1"/>
    <x v="14"/>
    <d v="2021-09-09T00:00:00"/>
    <x v="5"/>
  </r>
  <r>
    <n v="155"/>
    <x v="1"/>
    <s v="C1"/>
    <x v="1"/>
    <x v="5"/>
    <d v="2021-09-09T00:00:00"/>
    <x v="2"/>
  </r>
  <r>
    <n v="156"/>
    <x v="5"/>
    <s v="I1"/>
    <x v="3"/>
    <x v="6"/>
    <d v="2021-09-11T00:00:00"/>
    <x v="0"/>
  </r>
  <r>
    <n v="157"/>
    <x v="2"/>
    <s v="G1"/>
    <x v="0"/>
    <x v="6"/>
    <d v="2021-09-11T00:00:00"/>
    <x v="6"/>
  </r>
  <r>
    <n v="158"/>
    <x v="2"/>
    <s v="G1"/>
    <x v="0"/>
    <x v="8"/>
    <d v="2021-09-15T00:00:00"/>
    <x v="0"/>
  </r>
  <r>
    <n v="159"/>
    <x v="4"/>
    <s v="I2"/>
    <x v="3"/>
    <x v="10"/>
    <d v="2021-09-18T00:00:00"/>
    <x v="0"/>
  </r>
  <r>
    <n v="160"/>
    <x v="1"/>
    <s v="C1"/>
    <x v="1"/>
    <x v="17"/>
    <d v="2021-09-19T00:00:00"/>
    <x v="3"/>
  </r>
  <r>
    <n v="161"/>
    <x v="2"/>
    <s v="G1"/>
    <x v="0"/>
    <x v="15"/>
    <d v="2021-09-20T00:00:00"/>
    <x v="0"/>
  </r>
  <r>
    <n v="162"/>
    <x v="5"/>
    <s v="I1"/>
    <x v="3"/>
    <x v="12"/>
    <d v="2021-09-25T00:00:00"/>
    <x v="4"/>
  </r>
  <r>
    <n v="163"/>
    <x v="1"/>
    <s v="C1"/>
    <x v="1"/>
    <x v="0"/>
    <d v="2021-09-25T00:00:00"/>
    <x v="1"/>
  </r>
  <r>
    <n v="164"/>
    <x v="0"/>
    <s v="G2"/>
    <x v="0"/>
    <x v="2"/>
    <d v="2021-09-26T00:00:00"/>
    <x v="3"/>
  </r>
  <r>
    <n v="165"/>
    <x v="4"/>
    <s v="I2"/>
    <x v="3"/>
    <x v="0"/>
    <d v="2021-09-27T00:00:00"/>
    <x v="4"/>
  </r>
  <r>
    <n v="166"/>
    <x v="2"/>
    <s v="G1"/>
    <x v="0"/>
    <x v="9"/>
    <d v="2021-09-29T00:00:00"/>
    <x v="3"/>
  </r>
  <r>
    <n v="167"/>
    <x v="0"/>
    <s v="G2"/>
    <x v="0"/>
    <x v="23"/>
    <d v="2021-09-29T00:00:00"/>
    <x v="3"/>
  </r>
  <r>
    <n v="168"/>
    <x v="2"/>
    <s v="G1"/>
    <x v="0"/>
    <x v="13"/>
    <d v="2021-10-03T00:00:00"/>
    <x v="4"/>
  </r>
  <r>
    <n v="169"/>
    <x v="0"/>
    <s v="G2"/>
    <x v="0"/>
    <x v="6"/>
    <d v="2021-10-04T00:00:00"/>
    <x v="3"/>
  </r>
  <r>
    <n v="170"/>
    <x v="2"/>
    <s v="G1"/>
    <x v="0"/>
    <x v="18"/>
    <d v="2021-10-07T00:00:00"/>
    <x v="5"/>
  </r>
  <r>
    <n v="171"/>
    <x v="0"/>
    <s v="G2"/>
    <x v="0"/>
    <x v="16"/>
    <d v="2021-10-10T00:00:00"/>
    <x v="0"/>
  </r>
  <r>
    <n v="172"/>
    <x v="5"/>
    <s v="I1"/>
    <x v="3"/>
    <x v="5"/>
    <d v="2021-10-16T00:00:00"/>
    <x v="6"/>
  </r>
  <r>
    <n v="173"/>
    <x v="5"/>
    <s v="I1"/>
    <x v="3"/>
    <x v="3"/>
    <d v="2021-10-23T00:00:00"/>
    <x v="1"/>
  </r>
  <r>
    <n v="174"/>
    <x v="2"/>
    <s v="G1"/>
    <x v="0"/>
    <x v="13"/>
    <d v="2021-10-23T00:00:00"/>
    <x v="5"/>
  </r>
  <r>
    <n v="175"/>
    <x v="2"/>
    <s v="G1"/>
    <x v="0"/>
    <x v="5"/>
    <d v="2021-10-25T00:00:00"/>
    <x v="4"/>
  </r>
  <r>
    <n v="176"/>
    <x v="2"/>
    <s v="G1"/>
    <x v="0"/>
    <x v="18"/>
    <d v="2021-10-26T00:00:00"/>
    <x v="3"/>
  </r>
  <r>
    <n v="177"/>
    <x v="2"/>
    <s v="G1"/>
    <x v="0"/>
    <x v="5"/>
    <d v="2021-10-26T00:00:00"/>
    <x v="4"/>
  </r>
  <r>
    <n v="178"/>
    <x v="3"/>
    <s v="Service Not Found"/>
    <x v="2"/>
    <x v="11"/>
    <d v="2021-10-26T00:00:00"/>
    <x v="4"/>
  </r>
  <r>
    <n v="179"/>
    <x v="4"/>
    <s v="I2"/>
    <x v="3"/>
    <x v="16"/>
    <d v="2021-11-02T00:00:00"/>
    <x v="0"/>
  </r>
  <r>
    <n v="180"/>
    <x v="2"/>
    <s v="G1"/>
    <x v="0"/>
    <x v="7"/>
    <d v="2021-11-03T00:00:00"/>
    <x v="1"/>
  </r>
  <r>
    <n v="181"/>
    <x v="0"/>
    <s v="G2"/>
    <x v="0"/>
    <x v="12"/>
    <d v="2021-11-03T00:00:00"/>
    <x v="0"/>
  </r>
  <r>
    <n v="182"/>
    <x v="5"/>
    <s v="I1"/>
    <x v="3"/>
    <x v="14"/>
    <d v="2021-11-09T00:00:00"/>
    <x v="1"/>
  </r>
  <r>
    <n v="183"/>
    <x v="5"/>
    <s v="I1"/>
    <x v="3"/>
    <x v="13"/>
    <d v="2021-11-12T00:00:00"/>
    <x v="6"/>
  </r>
  <r>
    <n v="184"/>
    <x v="2"/>
    <s v="G1"/>
    <x v="0"/>
    <x v="8"/>
    <d v="2021-11-15T00:00:00"/>
    <x v="0"/>
  </r>
  <r>
    <n v="185"/>
    <x v="0"/>
    <s v="G2"/>
    <x v="0"/>
    <x v="17"/>
    <d v="2021-11-25T00:00:00"/>
    <x v="1"/>
  </r>
  <r>
    <n v="186"/>
    <x v="1"/>
    <s v="C1"/>
    <x v="1"/>
    <x v="1"/>
    <d v="2021-11-25T00:00:00"/>
    <x v="3"/>
  </r>
  <r>
    <n v="187"/>
    <x v="4"/>
    <s v="I2"/>
    <x v="3"/>
    <x v="22"/>
    <d v="2021-11-26T00:00:00"/>
    <x v="1"/>
  </r>
  <r>
    <n v="188"/>
    <x v="4"/>
    <s v="I2"/>
    <x v="3"/>
    <x v="15"/>
    <d v="2021-11-28T00:00:00"/>
    <x v="2"/>
  </r>
  <r>
    <n v="189"/>
    <x v="2"/>
    <s v="G1"/>
    <x v="0"/>
    <x v="18"/>
    <d v="2021-11-28T00:00:00"/>
    <x v="4"/>
  </r>
  <r>
    <n v="190"/>
    <x v="5"/>
    <s v="I1"/>
    <x v="3"/>
    <x v="2"/>
    <d v="2021-11-29T00:00:00"/>
    <x v="6"/>
  </r>
  <r>
    <n v="191"/>
    <x v="2"/>
    <s v="G1"/>
    <x v="0"/>
    <x v="15"/>
    <d v="2021-11-30T00:00:00"/>
    <x v="0"/>
  </r>
  <r>
    <n v="192"/>
    <x v="0"/>
    <s v="G2"/>
    <x v="0"/>
    <x v="10"/>
    <d v="2021-12-02T00:00:00"/>
    <x v="0"/>
  </r>
  <r>
    <n v="193"/>
    <x v="0"/>
    <s v="G2"/>
    <x v="0"/>
    <x v="8"/>
    <d v="2021-12-04T00:00:00"/>
    <x v="6"/>
  </r>
  <r>
    <n v="194"/>
    <x v="5"/>
    <s v="I1"/>
    <x v="3"/>
    <x v="6"/>
    <d v="2021-12-05T00:00:00"/>
    <x v="0"/>
  </r>
  <r>
    <n v="195"/>
    <x v="3"/>
    <s v="Service Not Found"/>
    <x v="2"/>
    <x v="5"/>
    <d v="2021-12-06T00:00:00"/>
    <x v="3"/>
  </r>
  <r>
    <n v="196"/>
    <x v="2"/>
    <s v="G1"/>
    <x v="0"/>
    <x v="3"/>
    <d v="2021-12-12T00:00:00"/>
    <x v="2"/>
  </r>
  <r>
    <n v="197"/>
    <x v="2"/>
    <s v="G1"/>
    <x v="0"/>
    <x v="22"/>
    <d v="2021-12-12T00:00:00"/>
    <x v="4"/>
  </r>
  <r>
    <n v="198"/>
    <x v="2"/>
    <s v="G1"/>
    <x v="0"/>
    <x v="17"/>
    <d v="2021-12-12T00:00:00"/>
    <x v="0"/>
  </r>
  <r>
    <n v="199"/>
    <x v="2"/>
    <s v="G1"/>
    <x v="0"/>
    <x v="8"/>
    <d v="2021-12-15T00:00:00"/>
    <x v="3"/>
  </r>
  <r>
    <n v="200"/>
    <x v="2"/>
    <s v="G1"/>
    <x v="0"/>
    <x v="3"/>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D0F7DEA-FF12-4378-9E8C-B83FE2E51720}" name="PivotTable2"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K15:S23"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4"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14">
    <chartFormat chart="0" format="0" series="1">
      <pivotArea type="data" outline="0" fieldPosition="0">
        <references count="1">
          <reference field="6" count="1" selected="0">
            <x v="0"/>
          </reference>
        </references>
      </pivotArea>
    </chartFormat>
    <chartFormat chart="0" format="1" series="1">
      <pivotArea type="data" outline="0" fieldPosition="0">
        <references count="1">
          <reference field="6" count="1" selected="0">
            <x v="1"/>
          </reference>
        </references>
      </pivotArea>
    </chartFormat>
    <chartFormat chart="0" format="2" series="1">
      <pivotArea type="data" outline="0" fieldPosition="0">
        <references count="1">
          <reference field="6" count="1" selected="0">
            <x v="2"/>
          </reference>
        </references>
      </pivotArea>
    </chartFormat>
    <chartFormat chart="0" format="3" series="1">
      <pivotArea type="data" outline="0" fieldPosition="0">
        <references count="1">
          <reference field="6" count="1" selected="0">
            <x v="3"/>
          </reference>
        </references>
      </pivotArea>
    </chartFormat>
    <chartFormat chart="0" format="4" series="1">
      <pivotArea type="data" outline="0" fieldPosition="0">
        <references count="1">
          <reference field="6" count="1" selected="0">
            <x v="4"/>
          </reference>
        </references>
      </pivotArea>
    </chartFormat>
    <chartFormat chart="0" format="5" series="1">
      <pivotArea type="data" outline="0" fieldPosition="0">
        <references count="1">
          <reference field="6" count="1" selected="0">
            <x v="5"/>
          </reference>
        </references>
      </pivotArea>
    </chartFormat>
    <chartFormat chart="0" format="6" series="1">
      <pivotArea type="data" outline="0" fieldPosition="0">
        <references count="1">
          <reference field="6" count="1" selected="0">
            <x v="6"/>
          </reference>
        </references>
      </pivotArea>
    </chartFormat>
    <chartFormat chart="0" format="7" series="1">
      <pivotArea type="data" outline="0" fieldPosition="0">
        <references count="2">
          <reference field="4294967294" count="1" selected="0">
            <x v="0"/>
          </reference>
          <reference field="6" count="1" selected="0">
            <x v="0"/>
          </reference>
        </references>
      </pivotArea>
    </chartFormat>
    <chartFormat chart="0" format="8" series="1">
      <pivotArea type="data" outline="0" fieldPosition="0">
        <references count="2">
          <reference field="4294967294" count="1" selected="0">
            <x v="0"/>
          </reference>
          <reference field="6" count="1" selected="0">
            <x v="1"/>
          </reference>
        </references>
      </pivotArea>
    </chartFormat>
    <chartFormat chart="0" format="9" series="1">
      <pivotArea type="data" outline="0" fieldPosition="0">
        <references count="2">
          <reference field="4294967294" count="1" selected="0">
            <x v="0"/>
          </reference>
          <reference field="6" count="1" selected="0">
            <x v="2"/>
          </reference>
        </references>
      </pivotArea>
    </chartFormat>
    <chartFormat chart="0" format="10" series="1">
      <pivotArea type="data" outline="0" fieldPosition="0">
        <references count="2">
          <reference field="4294967294" count="1" selected="0">
            <x v="0"/>
          </reference>
          <reference field="6" count="1" selected="0">
            <x v="3"/>
          </reference>
        </references>
      </pivotArea>
    </chartFormat>
    <chartFormat chart="0" format="11" series="1">
      <pivotArea type="data" outline="0" fieldPosition="0">
        <references count="2">
          <reference field="4294967294" count="1" selected="0">
            <x v="0"/>
          </reference>
          <reference field="6" count="1" selected="0">
            <x v="4"/>
          </reference>
        </references>
      </pivotArea>
    </chartFormat>
    <chartFormat chart="0" format="12" series="1">
      <pivotArea type="data" outline="0" fieldPosition="0">
        <references count="2">
          <reference field="4294967294" count="1" selected="0">
            <x v="0"/>
          </reference>
          <reference field="6" count="1" selected="0">
            <x v="5"/>
          </reference>
        </references>
      </pivotArea>
    </chartFormat>
    <chartFormat chart="0" format="13"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F1AA631-FC90-4588-B8F7-6D380FF3653F}"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D25:F28" firstHeaderRow="1" firstDataRow="2" firstDataCol="1" rowPageCount="1" colPageCount="1"/>
  <pivotFields count="7">
    <pivotField showAll="0"/>
    <pivotField axis="axisPage" showAll="0">
      <items count="7">
        <item x="3"/>
        <item x="0"/>
        <item x="2"/>
        <item x="5"/>
        <item x="1"/>
        <item x="4"/>
        <item t="default"/>
      </items>
    </pivotField>
    <pivotField showAll="0"/>
    <pivotField axis="axisCol" showAll="0">
      <items count="5">
        <item x="0"/>
        <item x="1"/>
        <item x="3"/>
        <item x="2"/>
        <item t="default"/>
      </items>
    </pivotField>
    <pivotField dataField="1" numFmtId="164" showAll="0">
      <items count="25">
        <item x="1"/>
        <item x="23"/>
        <item x="19"/>
        <item x="4"/>
        <item x="14"/>
        <item x="16"/>
        <item x="7"/>
        <item x="17"/>
        <item x="2"/>
        <item x="3"/>
        <item x="5"/>
        <item x="11"/>
        <item x="9"/>
        <item x="12"/>
        <item x="13"/>
        <item x="18"/>
        <item x="10"/>
        <item x="0"/>
        <item x="15"/>
        <item x="6"/>
        <item x="8"/>
        <item x="22"/>
        <item x="20"/>
        <item x="21"/>
        <item t="default"/>
      </items>
    </pivotField>
    <pivotField showAll="0"/>
    <pivotField axis="axisRow" showAll="0">
      <items count="8">
        <item h="1" x="5"/>
        <item h="1" x="1"/>
        <item h="1" x="6"/>
        <item h="1" x="0"/>
        <item h="1" x="2"/>
        <item h="1" x="4"/>
        <item x="3"/>
        <item t="default"/>
      </items>
    </pivotField>
  </pivotFields>
  <rowFields count="1">
    <field x="6"/>
  </rowFields>
  <rowItems count="2">
    <i>
      <x v="6"/>
    </i>
    <i t="grand">
      <x/>
    </i>
  </rowItems>
  <colFields count="1">
    <field x="3"/>
  </colFields>
  <colItems count="2">
    <i>
      <x v="3"/>
    </i>
    <i t="grand">
      <x/>
    </i>
  </colItems>
  <pageFields count="1">
    <pageField fld="1" item="0" hier="-1"/>
  </pageFields>
  <dataFields count="1">
    <dataField name="Average of Amount (INR)" fld="4" subtotal="average" baseField="6" baseItem="3" numFmtId="2"/>
  </dataFields>
  <formats count="2">
    <format dxfId="8">
      <pivotArea collapsedLevelsAreSubtotals="1" fieldPosition="0">
        <references count="1">
          <reference field="6" count="4">
            <x v="1"/>
            <x v="3"/>
            <x v="5"/>
            <x v="6"/>
          </reference>
        </references>
      </pivotArea>
    </format>
    <format dxfId="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7461A202-038D-4F0C-B26A-23FF0A26C90C}" sourceName="State">
  <pivotTables>
    <pivotTable tabId="3" name="PivotTable1"/>
  </pivotTables>
  <data>
    <tabular pivotCacheId="1999677669">
      <items count="7">
        <i x="1"/>
        <i x="0"/>
        <i x="4"/>
        <i x="3" s="1"/>
        <i x="5" nd="1"/>
        <i x="6" nd="1"/>
        <i x="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A1F9F6DD-4303-4008-9973-9113DAE99E1A}" cache="Slicer_State" caption="State"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517B-21CA-7143-AED7-E7108765C484}">
  <dimension ref="C1:G26"/>
  <sheetViews>
    <sheetView showGridLines="0" workbookViewId="0">
      <selection activeCell="E8" sqref="E8"/>
    </sheetView>
  </sheetViews>
  <sheetFormatPr defaultColWidth="11" defaultRowHeight="15.75" x14ac:dyDescent="0.25"/>
  <cols>
    <col min="3" max="3" width="17.875" bestFit="1" customWidth="1"/>
    <col min="4" max="4" width="12.125" bestFit="1" customWidth="1"/>
    <col min="5" max="5" width="39.5" bestFit="1" customWidth="1"/>
    <col min="6" max="6" width="11" bestFit="1" customWidth="1"/>
  </cols>
  <sheetData>
    <row r="1" spans="3:7" x14ac:dyDescent="0.25">
      <c r="C1" s="11" t="s">
        <v>20</v>
      </c>
    </row>
    <row r="3" spans="3:7" ht="28.5" x14ac:dyDescent="0.25">
      <c r="C3" s="8" t="s">
        <v>0</v>
      </c>
      <c r="D3" s="8" t="s">
        <v>1</v>
      </c>
      <c r="E3" s="8" t="s">
        <v>2</v>
      </c>
      <c r="F3" s="1" t="s">
        <v>4</v>
      </c>
    </row>
    <row r="4" spans="3:7" x14ac:dyDescent="0.25">
      <c r="C4" s="9" t="s">
        <v>5</v>
      </c>
      <c r="D4" s="9" t="s">
        <v>10</v>
      </c>
      <c r="E4" s="9" t="s">
        <v>15</v>
      </c>
      <c r="F4" s="4">
        <v>5000</v>
      </c>
      <c r="G4" s="10"/>
    </row>
    <row r="5" spans="3:7" x14ac:dyDescent="0.25">
      <c r="C5" s="9" t="s">
        <v>6</v>
      </c>
      <c r="D5" s="9" t="s">
        <v>11</v>
      </c>
      <c r="E5" s="9" t="s">
        <v>16</v>
      </c>
      <c r="F5" s="4">
        <v>10000</v>
      </c>
      <c r="G5" s="10"/>
    </row>
    <row r="6" spans="3:7" x14ac:dyDescent="0.25">
      <c r="C6" s="9" t="s">
        <v>7</v>
      </c>
      <c r="D6" s="9" t="s">
        <v>12</v>
      </c>
      <c r="E6" s="9" t="s">
        <v>17</v>
      </c>
      <c r="F6" s="4">
        <v>12500</v>
      </c>
      <c r="G6" s="10"/>
    </row>
    <row r="7" spans="3:7" x14ac:dyDescent="0.25">
      <c r="C7" s="9" t="s">
        <v>8</v>
      </c>
      <c r="D7" s="9" t="s">
        <v>13</v>
      </c>
      <c r="E7" s="9" t="s">
        <v>18</v>
      </c>
      <c r="F7" s="4">
        <v>25000</v>
      </c>
      <c r="G7" s="10"/>
    </row>
    <row r="8" spans="3:7" x14ac:dyDescent="0.25">
      <c r="C8" s="9" t="s">
        <v>9</v>
      </c>
      <c r="D8" s="9" t="s">
        <v>14</v>
      </c>
      <c r="E8" s="9" t="s">
        <v>19</v>
      </c>
      <c r="F8" s="4">
        <v>5000</v>
      </c>
      <c r="G8" s="10"/>
    </row>
    <row r="9" spans="3:7" x14ac:dyDescent="0.25">
      <c r="C9" s="2"/>
      <c r="D9" s="2"/>
      <c r="E9" s="3"/>
      <c r="F9" s="4"/>
    </row>
    <row r="10" spans="3:7" x14ac:dyDescent="0.25">
      <c r="C10" s="2"/>
      <c r="D10" s="2"/>
      <c r="E10" s="3"/>
      <c r="F10" s="4"/>
    </row>
    <row r="11" spans="3:7" x14ac:dyDescent="0.25">
      <c r="C11" s="2"/>
      <c r="D11" s="2"/>
      <c r="E11" s="3"/>
      <c r="F11" s="4"/>
    </row>
    <row r="12" spans="3:7" x14ac:dyDescent="0.25">
      <c r="C12" s="2"/>
      <c r="D12" s="2"/>
      <c r="E12" s="3"/>
      <c r="F12" s="4"/>
    </row>
    <row r="13" spans="3:7" x14ac:dyDescent="0.25">
      <c r="C13" s="2"/>
      <c r="D13" s="2"/>
      <c r="E13" s="3"/>
      <c r="F13" s="4"/>
    </row>
    <row r="14" spans="3:7" x14ac:dyDescent="0.25">
      <c r="C14" s="2"/>
      <c r="D14" s="2"/>
      <c r="E14" s="3"/>
      <c r="F14" s="4"/>
    </row>
    <row r="15" spans="3:7" x14ac:dyDescent="0.25">
      <c r="C15" s="2"/>
      <c r="D15" s="2"/>
      <c r="E15" s="3"/>
      <c r="F15" s="4"/>
    </row>
    <row r="16" spans="3:7" x14ac:dyDescent="0.25">
      <c r="C16" s="2"/>
      <c r="D16" s="2"/>
      <c r="E16" s="3"/>
      <c r="F16" s="4"/>
    </row>
    <row r="17" spans="3:6" x14ac:dyDescent="0.25">
      <c r="C17" s="2"/>
      <c r="D17" s="2"/>
      <c r="E17" s="3"/>
      <c r="F17" s="4"/>
    </row>
    <row r="18" spans="3:6" x14ac:dyDescent="0.25">
      <c r="C18" s="2"/>
      <c r="D18" s="2"/>
      <c r="E18" s="3"/>
      <c r="F18" s="4"/>
    </row>
    <row r="19" spans="3:6" x14ac:dyDescent="0.25">
      <c r="C19" s="2"/>
      <c r="D19" s="2"/>
      <c r="E19" s="3"/>
      <c r="F19" s="4"/>
    </row>
    <row r="20" spans="3:6" x14ac:dyDescent="0.25">
      <c r="C20" s="2"/>
      <c r="D20" s="2"/>
      <c r="E20" s="3"/>
      <c r="F20" s="4"/>
    </row>
    <row r="21" spans="3:6" x14ac:dyDescent="0.25">
      <c r="C21" s="2"/>
      <c r="D21" s="2"/>
      <c r="E21" s="3"/>
      <c r="F21" s="4"/>
    </row>
    <row r="22" spans="3:6" x14ac:dyDescent="0.25">
      <c r="C22" s="2"/>
      <c r="D22" s="2"/>
      <c r="E22" s="3"/>
      <c r="F22" s="4"/>
    </row>
    <row r="23" spans="3:6" x14ac:dyDescent="0.25">
      <c r="C23" s="5"/>
      <c r="D23" s="5"/>
      <c r="E23" s="5"/>
      <c r="F23" s="5"/>
    </row>
    <row r="24" spans="3:6" x14ac:dyDescent="0.25">
      <c r="C24" s="6" t="s">
        <v>3</v>
      </c>
      <c r="D24" s="7"/>
      <c r="E24" s="7"/>
      <c r="F24" s="7"/>
    </row>
    <row r="25" spans="3:6" x14ac:dyDescent="0.25">
      <c r="C25" s="52" t="s">
        <v>21</v>
      </c>
      <c r="D25" s="53"/>
      <c r="E25" s="54"/>
      <c r="F25" s="13">
        <v>0.1</v>
      </c>
    </row>
    <row r="26" spans="3:6" x14ac:dyDescent="0.25">
      <c r="C26" s="52" t="s">
        <v>22</v>
      </c>
      <c r="D26" s="53"/>
      <c r="E26" s="54"/>
      <c r="F26" s="13">
        <v>0.1</v>
      </c>
    </row>
  </sheetData>
  <sheetProtection algorithmName="SHA-512" hashValue="KiU4C4XS08mjpzMFTK5NG1vjUG7jdtQs4jXdyRwxkmZtMaPAU+pQna284QD7hY8ErrCg7KH90cx7n6AbcSImNQ==" saltValue="J/3KAdBENsoDvi24XJ1q7g==" spinCount="100000" sheet="1" objects="1" scenarios="1"/>
  <mergeCells count="2">
    <mergeCell ref="C25:E25"/>
    <mergeCell ref="C26:E2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DDEF-BBD6-0640-8B66-C177206B7F71}">
  <dimension ref="A1:J203"/>
  <sheetViews>
    <sheetView showGridLines="0" tabSelected="1" showWhiteSpace="0" view="pageLayout" zoomScaleNormal="100" workbookViewId="0">
      <selection activeCell="C1" sqref="C1:C1048576"/>
    </sheetView>
  </sheetViews>
  <sheetFormatPr defaultColWidth="11" defaultRowHeight="15.75" x14ac:dyDescent="0.25"/>
  <cols>
    <col min="1" max="1" width="5.125" bestFit="1" customWidth="1"/>
    <col min="2" max="2" width="14.375" bestFit="1" customWidth="1"/>
    <col min="3" max="3" width="15.5" bestFit="1" customWidth="1"/>
    <col min="4" max="4" width="18.25" bestFit="1" customWidth="1"/>
    <col min="5" max="5" width="9.5" bestFit="1" customWidth="1"/>
    <col min="6" max="6" width="10.375" bestFit="1" customWidth="1"/>
    <col min="7" max="7" width="15.625" bestFit="1" customWidth="1"/>
    <col min="8" max="8" width="10.375" bestFit="1" customWidth="1"/>
    <col min="9" max="9" width="15.625" bestFit="1" customWidth="1"/>
  </cols>
  <sheetData>
    <row r="1" spans="1:10" x14ac:dyDescent="0.25">
      <c r="C1" s="28" t="s">
        <v>42</v>
      </c>
      <c r="D1" s="29"/>
      <c r="E1" s="29"/>
      <c r="F1" s="29"/>
      <c r="G1" s="29"/>
      <c r="H1" s="29"/>
      <c r="I1" s="29"/>
    </row>
    <row r="2" spans="1:10" x14ac:dyDescent="0.25">
      <c r="C2" s="29"/>
      <c r="D2" s="29"/>
      <c r="E2" s="29"/>
      <c r="F2" s="29"/>
      <c r="G2" s="29"/>
      <c r="H2" s="29"/>
      <c r="I2" s="29"/>
    </row>
    <row r="3" spans="1:10" x14ac:dyDescent="0.25">
      <c r="A3" s="30" t="s">
        <v>32</v>
      </c>
      <c r="B3" s="30" t="s">
        <v>33</v>
      </c>
      <c r="C3" s="30" t="s">
        <v>38</v>
      </c>
      <c r="D3" s="30" t="s">
        <v>41</v>
      </c>
      <c r="E3" s="30" t="s">
        <v>39</v>
      </c>
      <c r="F3" s="30" t="s">
        <v>23</v>
      </c>
      <c r="G3" s="30" t="s">
        <v>24</v>
      </c>
    </row>
    <row r="4" spans="1:10" x14ac:dyDescent="0.25">
      <c r="A4" s="31">
        <v>1</v>
      </c>
      <c r="B4" s="31" t="s">
        <v>34</v>
      </c>
      <c r="C4" s="31" t="str">
        <f>IFERROR(VLOOKUP(B4,Pricing!$C$4:$D$8,2,0),"Service Not Found")</f>
        <v>G2</v>
      </c>
      <c r="D4" s="31" t="str">
        <f>IF(C4="G2","CGST Act, 2017",IF(C4="C1","Companies Act, 2013",IF(C4="G1","CGST Act, 2017",IF(C4="I1","Income Tax Act,1961",IF(C4="I2","Income Tax Act,1961",IF(C4="Service Not Found","Miscellaneous"))))))</f>
        <v>CGST Act, 2017</v>
      </c>
      <c r="E4" s="32">
        <v>24000</v>
      </c>
      <c r="F4" s="33">
        <v>44202</v>
      </c>
      <c r="G4" s="31" t="s">
        <v>26</v>
      </c>
      <c r="J4" s="17"/>
    </row>
    <row r="5" spans="1:10" x14ac:dyDescent="0.25">
      <c r="A5" s="31">
        <v>2</v>
      </c>
      <c r="B5" s="31" t="s">
        <v>36</v>
      </c>
      <c r="C5" s="31" t="str">
        <f>IFERROR(VLOOKUP(B5,Pricing!$C$4:$D$8,2,0),"Service Not Found")</f>
        <v>C1</v>
      </c>
      <c r="D5" s="31" t="str">
        <f t="shared" ref="D5:D68" si="0">IF(C5="G2","CGST Act, 2017",IF(C5="C1","Companies Act, 2013",IF(C5="G1","CGST Act, 2017",IF(C5="I1","Income Tax Act,1961",IF(C5="I2","Income Tax Act,1961",IF(C5="Service Not Found","Miscellaneous"))))))</f>
        <v>Companies Act, 2013</v>
      </c>
      <c r="E5" s="32">
        <v>24000</v>
      </c>
      <c r="F5" s="33">
        <v>44203</v>
      </c>
      <c r="G5" s="31" t="s">
        <v>27</v>
      </c>
      <c r="J5" s="17"/>
    </row>
    <row r="6" spans="1:10" x14ac:dyDescent="0.25">
      <c r="A6" s="31">
        <v>3</v>
      </c>
      <c r="B6" s="31" t="s">
        <v>6</v>
      </c>
      <c r="C6" s="31" t="str">
        <f>IFERROR(VLOOKUP(B6,Pricing!$C$4:$D$8,2,0),"Service Not Found")</f>
        <v>G1</v>
      </c>
      <c r="D6" s="31" t="str">
        <f>IF(C6="G2","CGST Act, 2017",IF(C6="C1","Companies Act, 2013",IF(C6="G1","CGST Act, 2017",IF(C6="I1","Income Tax Act,1961",IF(C6="I2","Income Tax Act,1961",IF(C6="Service Not Found","Miscellaneous"))))))</f>
        <v>CGST Act, 2017</v>
      </c>
      <c r="E6" s="32">
        <v>7000</v>
      </c>
      <c r="F6" s="33">
        <v>44204</v>
      </c>
      <c r="G6" s="31" t="s">
        <v>26</v>
      </c>
      <c r="J6" s="17"/>
    </row>
    <row r="7" spans="1:10" x14ac:dyDescent="0.25">
      <c r="A7" s="31">
        <v>4</v>
      </c>
      <c r="B7" s="31" t="s">
        <v>6</v>
      </c>
      <c r="C7" s="31" t="str">
        <f>IFERROR(VLOOKUP(B7,Pricing!$C$4:$D$8,2,0),"Service Not Found")</f>
        <v>G1</v>
      </c>
      <c r="D7" s="31" t="str">
        <f t="shared" si="0"/>
        <v>CGST Act, 2017</v>
      </c>
      <c r="E7" s="32">
        <v>15000</v>
      </c>
      <c r="F7" s="33">
        <v>44206</v>
      </c>
      <c r="G7" s="31" t="s">
        <v>28</v>
      </c>
      <c r="J7" s="17"/>
    </row>
    <row r="8" spans="1:10" x14ac:dyDescent="0.25">
      <c r="A8" s="31">
        <v>5</v>
      </c>
      <c r="B8" s="31" t="s">
        <v>37</v>
      </c>
      <c r="C8" s="31" t="str">
        <f>IFERROR(VLOOKUP(B8,Pricing!$C$4:$D$8,2,0),"Service Not Found")</f>
        <v>Service Not Found</v>
      </c>
      <c r="D8" s="31" t="str">
        <f t="shared" si="0"/>
        <v>Miscellaneous</v>
      </c>
      <c r="E8" s="32">
        <v>16000</v>
      </c>
      <c r="F8" s="33">
        <v>44206</v>
      </c>
      <c r="G8" s="31" t="s">
        <v>29</v>
      </c>
      <c r="J8" s="17"/>
    </row>
    <row r="9" spans="1:10" x14ac:dyDescent="0.25">
      <c r="A9" s="31">
        <v>6</v>
      </c>
      <c r="B9" s="31" t="s">
        <v>35</v>
      </c>
      <c r="C9" s="31" t="str">
        <f>IFERROR(VLOOKUP(B9,Pricing!$C$4:$D$8,2,0),"Service Not Found")</f>
        <v>I2</v>
      </c>
      <c r="D9" s="31" t="str">
        <f t="shared" si="0"/>
        <v>Income Tax Act,1961</v>
      </c>
      <c r="E9" s="32">
        <v>10000</v>
      </c>
      <c r="F9" s="33">
        <v>44207</v>
      </c>
      <c r="G9" s="31" t="s">
        <v>26</v>
      </c>
      <c r="J9" s="17"/>
    </row>
    <row r="10" spans="1:10" x14ac:dyDescent="0.25">
      <c r="A10" s="31">
        <v>7</v>
      </c>
      <c r="B10" s="31" t="s">
        <v>36</v>
      </c>
      <c r="C10" s="31" t="str">
        <f>IFERROR(VLOOKUP(B10,Pricing!$C$4:$D$8,2,0),"Service Not Found")</f>
        <v>C1</v>
      </c>
      <c r="D10" s="31" t="str">
        <f t="shared" si="0"/>
        <v>Companies Act, 2013</v>
      </c>
      <c r="E10" s="32">
        <v>17000</v>
      </c>
      <c r="F10" s="33">
        <v>44207</v>
      </c>
      <c r="G10" s="31" t="s">
        <v>25</v>
      </c>
      <c r="J10" s="17"/>
    </row>
    <row r="11" spans="1:10" x14ac:dyDescent="0.25">
      <c r="A11" s="31">
        <v>8</v>
      </c>
      <c r="B11" s="31" t="s">
        <v>6</v>
      </c>
      <c r="C11" s="31" t="str">
        <f>IFERROR(VLOOKUP(B11,Pricing!$C$4:$D$8,2,0),"Service Not Found")</f>
        <v>G1</v>
      </c>
      <c r="D11" s="31" t="str">
        <f t="shared" si="0"/>
        <v>CGST Act, 2017</v>
      </c>
      <c r="E11" s="32">
        <v>26000</v>
      </c>
      <c r="F11" s="33">
        <v>44212</v>
      </c>
      <c r="G11" s="31" t="s">
        <v>30</v>
      </c>
      <c r="J11" s="17"/>
    </row>
    <row r="12" spans="1:10" x14ac:dyDescent="0.25">
      <c r="A12" s="31">
        <v>9</v>
      </c>
      <c r="B12" s="31" t="s">
        <v>5</v>
      </c>
      <c r="C12" s="31" t="str">
        <f>IFERROR(VLOOKUP(B12,Pricing!$C$4:$D$8,2,0),"Service Not Found")</f>
        <v>I1</v>
      </c>
      <c r="D12" s="31" t="str">
        <f t="shared" si="0"/>
        <v>Income Tax Act,1961</v>
      </c>
      <c r="E12" s="32">
        <v>13000</v>
      </c>
      <c r="F12" s="33">
        <v>44212</v>
      </c>
      <c r="G12" s="31" t="s">
        <v>31</v>
      </c>
      <c r="J12" s="17"/>
    </row>
    <row r="13" spans="1:10" x14ac:dyDescent="0.25">
      <c r="A13" s="31">
        <v>10</v>
      </c>
      <c r="B13" s="31" t="s">
        <v>5</v>
      </c>
      <c r="C13" s="31" t="str">
        <f>IFERROR(VLOOKUP(B13,Pricing!$C$4:$D$8,2,0),"Service Not Found")</f>
        <v>I1</v>
      </c>
      <c r="D13" s="31" t="str">
        <f t="shared" si="0"/>
        <v>Income Tax Act,1961</v>
      </c>
      <c r="E13" s="32">
        <v>27000</v>
      </c>
      <c r="F13" s="33">
        <v>44212</v>
      </c>
      <c r="G13" s="31" t="s">
        <v>28</v>
      </c>
      <c r="J13" s="17"/>
    </row>
    <row r="14" spans="1:10" x14ac:dyDescent="0.25">
      <c r="A14" s="31">
        <v>11</v>
      </c>
      <c r="B14" s="31" t="s">
        <v>6</v>
      </c>
      <c r="C14" s="31" t="str">
        <f>IFERROR(VLOOKUP(B14,Pricing!$C$4:$D$8,2,0),"Service Not Found")</f>
        <v>G1</v>
      </c>
      <c r="D14" s="31" t="str">
        <f t="shared" si="0"/>
        <v>CGST Act, 2017</v>
      </c>
      <c r="E14" s="32">
        <v>19000</v>
      </c>
      <c r="F14" s="33">
        <v>44212</v>
      </c>
      <c r="G14" s="31" t="s">
        <v>29</v>
      </c>
      <c r="J14" s="17"/>
    </row>
    <row r="15" spans="1:10" x14ac:dyDescent="0.25">
      <c r="A15" s="31">
        <v>12</v>
      </c>
      <c r="B15" s="31" t="s">
        <v>36</v>
      </c>
      <c r="C15" s="31" t="str">
        <f>IFERROR(VLOOKUP(B15,Pricing!$C$4:$D$8,2,0),"Service Not Found")</f>
        <v>C1</v>
      </c>
      <c r="D15" s="31" t="str">
        <f t="shared" si="0"/>
        <v>Companies Act, 2013</v>
      </c>
      <c r="E15" s="32">
        <v>23000</v>
      </c>
      <c r="F15" s="33">
        <v>44214</v>
      </c>
      <c r="G15" s="31" t="s">
        <v>26</v>
      </c>
      <c r="J15" s="17"/>
    </row>
    <row r="16" spans="1:10" x14ac:dyDescent="0.25">
      <c r="A16" s="31">
        <v>13</v>
      </c>
      <c r="B16" s="31" t="s">
        <v>34</v>
      </c>
      <c r="C16" s="31" t="str">
        <f>IFERROR(VLOOKUP(B16,Pricing!$C$4:$D$8,2,0),"Service Not Found")</f>
        <v>G2</v>
      </c>
      <c r="D16" s="31" t="str">
        <f t="shared" si="0"/>
        <v>CGST Act, 2017</v>
      </c>
      <c r="E16" s="32">
        <v>18000</v>
      </c>
      <c r="F16" s="33">
        <v>44216</v>
      </c>
      <c r="G16" s="31" t="s">
        <v>29</v>
      </c>
      <c r="J16" s="17"/>
    </row>
    <row r="17" spans="1:10" x14ac:dyDescent="0.25">
      <c r="A17" s="31">
        <v>14</v>
      </c>
      <c r="B17" s="31" t="s">
        <v>36</v>
      </c>
      <c r="C17" s="31" t="str">
        <f>IFERROR(VLOOKUP(B17,Pricing!$C$4:$D$8,2,0),"Service Not Found")</f>
        <v>C1</v>
      </c>
      <c r="D17" s="31" t="str">
        <f t="shared" si="0"/>
        <v>Companies Act, 2013</v>
      </c>
      <c r="E17" s="32">
        <v>20000</v>
      </c>
      <c r="F17" s="33">
        <v>44218</v>
      </c>
      <c r="G17" s="31" t="s">
        <v>28</v>
      </c>
      <c r="J17" s="17"/>
    </row>
    <row r="18" spans="1:10" x14ac:dyDescent="0.25">
      <c r="A18" s="31">
        <v>15</v>
      </c>
      <c r="B18" s="31" t="s">
        <v>5</v>
      </c>
      <c r="C18" s="31" t="str">
        <f>IFERROR(VLOOKUP(B18,Pricing!$C$4:$D$8,2,0),"Service Not Found")</f>
        <v>I1</v>
      </c>
      <c r="D18" s="31" t="str">
        <f t="shared" si="0"/>
        <v>Income Tax Act,1961</v>
      </c>
      <c r="E18" s="32">
        <v>27000</v>
      </c>
      <c r="F18" s="33">
        <v>44220</v>
      </c>
      <c r="G18" s="31" t="s">
        <v>31</v>
      </c>
      <c r="J18" s="17"/>
    </row>
    <row r="19" spans="1:10" x14ac:dyDescent="0.25">
      <c r="A19" s="31">
        <v>16</v>
      </c>
      <c r="B19" s="31" t="s">
        <v>6</v>
      </c>
      <c r="C19" s="31" t="str">
        <f>IFERROR(VLOOKUP(B19,Pricing!$C$4:$D$8,2,0),"Service Not Found")</f>
        <v>G1</v>
      </c>
      <c r="D19" s="31" t="str">
        <f t="shared" si="0"/>
        <v>CGST Act, 2017</v>
      </c>
      <c r="E19" s="32">
        <v>16000</v>
      </c>
      <c r="F19" s="33">
        <v>44223</v>
      </c>
      <c r="G19" s="31" t="s">
        <v>27</v>
      </c>
      <c r="J19" s="17"/>
    </row>
    <row r="20" spans="1:10" x14ac:dyDescent="0.25">
      <c r="A20" s="31">
        <v>17</v>
      </c>
      <c r="B20" s="31" t="s">
        <v>6</v>
      </c>
      <c r="C20" s="31" t="str">
        <f>IFERROR(VLOOKUP(B20,Pricing!$C$4:$D$8,2,0),"Service Not Found")</f>
        <v>G1</v>
      </c>
      <c r="D20" s="31" t="str">
        <f t="shared" si="0"/>
        <v>CGST Act, 2017</v>
      </c>
      <c r="E20" s="32">
        <v>23000</v>
      </c>
      <c r="F20" s="33">
        <v>44224</v>
      </c>
      <c r="G20" s="31" t="s">
        <v>26</v>
      </c>
      <c r="J20" s="17"/>
    </row>
    <row r="21" spans="1:10" x14ac:dyDescent="0.25">
      <c r="A21" s="31">
        <v>18</v>
      </c>
      <c r="B21" s="31" t="s">
        <v>6</v>
      </c>
      <c r="C21" s="31" t="str">
        <f>IFERROR(VLOOKUP(B21,Pricing!$C$4:$D$8,2,0),"Service Not Found")</f>
        <v>G1</v>
      </c>
      <c r="D21" s="31" t="str">
        <f t="shared" si="0"/>
        <v>CGST Act, 2017</v>
      </c>
      <c r="E21" s="32">
        <v>10000</v>
      </c>
      <c r="F21" s="33">
        <v>44226</v>
      </c>
      <c r="G21" s="31" t="s">
        <v>27</v>
      </c>
      <c r="J21" s="17"/>
    </row>
    <row r="22" spans="1:10" x14ac:dyDescent="0.25">
      <c r="A22" s="31">
        <v>19</v>
      </c>
      <c r="B22" s="31" t="s">
        <v>36</v>
      </c>
      <c r="C22" s="31" t="str">
        <f>IFERROR(VLOOKUP(B22,Pricing!$C$4:$D$8,2,0),"Service Not Found")</f>
        <v>C1</v>
      </c>
      <c r="D22" s="31" t="str">
        <f t="shared" si="0"/>
        <v>Companies Act, 2013</v>
      </c>
      <c r="E22" s="32">
        <v>21000</v>
      </c>
      <c r="F22" s="33">
        <v>44226</v>
      </c>
      <c r="G22" s="31" t="s">
        <v>27</v>
      </c>
      <c r="J22" s="17"/>
    </row>
    <row r="23" spans="1:10" x14ac:dyDescent="0.25">
      <c r="A23" s="31">
        <v>20</v>
      </c>
      <c r="B23" s="31" t="s">
        <v>5</v>
      </c>
      <c r="C23" s="31" t="str">
        <f>IFERROR(VLOOKUP(B23,Pricing!$C$4:$D$8,2,0),"Service Not Found")</f>
        <v>I1</v>
      </c>
      <c r="D23" s="31" t="str">
        <f t="shared" si="0"/>
        <v>Income Tax Act,1961</v>
      </c>
      <c r="E23" s="32">
        <v>13000</v>
      </c>
      <c r="F23" s="33">
        <v>44229</v>
      </c>
      <c r="G23" s="31" t="s">
        <v>26</v>
      </c>
      <c r="J23" s="17"/>
    </row>
    <row r="24" spans="1:10" x14ac:dyDescent="0.25">
      <c r="A24" s="31">
        <v>21</v>
      </c>
      <c r="B24" s="31" t="s">
        <v>35</v>
      </c>
      <c r="C24" s="31" t="str">
        <f>IFERROR(VLOOKUP(B24,Pricing!$C$4:$D$8,2,0),"Service Not Found")</f>
        <v>I2</v>
      </c>
      <c r="D24" s="31" t="str">
        <f t="shared" si="0"/>
        <v>Income Tax Act,1961</v>
      </c>
      <c r="E24" s="32">
        <v>11000</v>
      </c>
      <c r="F24" s="33">
        <v>44231</v>
      </c>
      <c r="G24" s="31" t="s">
        <v>31</v>
      </c>
      <c r="J24" s="17"/>
    </row>
    <row r="25" spans="1:10" x14ac:dyDescent="0.25">
      <c r="A25" s="31">
        <v>22</v>
      </c>
      <c r="B25" s="31" t="s">
        <v>6</v>
      </c>
      <c r="C25" s="31" t="str">
        <f>IFERROR(VLOOKUP(B25,Pricing!$C$4:$D$8,2,0),"Service Not Found")</f>
        <v>G1</v>
      </c>
      <c r="D25" s="31" t="str">
        <f t="shared" si="0"/>
        <v>CGST Act, 2017</v>
      </c>
      <c r="E25" s="32">
        <v>13000</v>
      </c>
      <c r="F25" s="33">
        <v>44238</v>
      </c>
      <c r="G25" s="31" t="s">
        <v>30</v>
      </c>
      <c r="J25" s="17"/>
    </row>
    <row r="26" spans="1:10" x14ac:dyDescent="0.25">
      <c r="A26" s="31">
        <v>23</v>
      </c>
      <c r="B26" s="31" t="s">
        <v>6</v>
      </c>
      <c r="C26" s="31" t="str">
        <f>IFERROR(VLOOKUP(B26,Pricing!$C$4:$D$8,2,0),"Service Not Found")</f>
        <v>G1</v>
      </c>
      <c r="D26" s="31" t="str">
        <f t="shared" si="0"/>
        <v>CGST Act, 2017</v>
      </c>
      <c r="E26" s="32">
        <v>19000</v>
      </c>
      <c r="F26" s="33">
        <v>44241</v>
      </c>
      <c r="G26" s="31" t="s">
        <v>28</v>
      </c>
      <c r="J26" s="17"/>
    </row>
    <row r="27" spans="1:10" x14ac:dyDescent="0.25">
      <c r="A27" s="31">
        <v>24</v>
      </c>
      <c r="B27" s="31" t="s">
        <v>6</v>
      </c>
      <c r="C27" s="31" t="str">
        <f>IFERROR(VLOOKUP(B27,Pricing!$C$4:$D$8,2,0),"Service Not Found")</f>
        <v>G1</v>
      </c>
      <c r="D27" s="31" t="str">
        <f t="shared" si="0"/>
        <v>CGST Act, 2017</v>
      </c>
      <c r="E27" s="32">
        <v>19000</v>
      </c>
      <c r="F27" s="33">
        <v>44244</v>
      </c>
      <c r="G27" s="31" t="s">
        <v>26</v>
      </c>
      <c r="J27" s="17"/>
    </row>
    <row r="28" spans="1:10" x14ac:dyDescent="0.25">
      <c r="A28" s="31">
        <v>25</v>
      </c>
      <c r="B28" s="31" t="s">
        <v>37</v>
      </c>
      <c r="C28" s="31" t="str">
        <f>IFERROR(VLOOKUP(B28,Pricing!$C$4:$D$8,2,0),"Service Not Found")</f>
        <v>Service Not Found</v>
      </c>
      <c r="D28" s="31" t="str">
        <f t="shared" si="0"/>
        <v>Miscellaneous</v>
      </c>
      <c r="E28" s="32">
        <v>16000</v>
      </c>
      <c r="F28" s="33">
        <v>44244</v>
      </c>
      <c r="G28" s="31" t="s">
        <v>27</v>
      </c>
      <c r="J28" s="17"/>
    </row>
    <row r="29" spans="1:10" x14ac:dyDescent="0.25">
      <c r="A29" s="31">
        <v>26</v>
      </c>
      <c r="B29" s="31" t="s">
        <v>34</v>
      </c>
      <c r="C29" s="31" t="str">
        <f>IFERROR(VLOOKUP(B29,Pricing!$C$4:$D$8,2,0),"Service Not Found")</f>
        <v>G2</v>
      </c>
      <c r="D29" s="31" t="str">
        <f t="shared" si="0"/>
        <v>CGST Act, 2017</v>
      </c>
      <c r="E29" s="32">
        <v>21000</v>
      </c>
      <c r="F29" s="33">
        <v>44244</v>
      </c>
      <c r="G29" s="31" t="s">
        <v>25</v>
      </c>
      <c r="J29" s="17"/>
    </row>
    <row r="30" spans="1:10" x14ac:dyDescent="0.25">
      <c r="A30" s="31">
        <v>27</v>
      </c>
      <c r="B30" s="31" t="s">
        <v>5</v>
      </c>
      <c r="C30" s="31" t="str">
        <f>IFERROR(VLOOKUP(B30,Pricing!$C$4:$D$8,2,0),"Service Not Found")</f>
        <v>I1</v>
      </c>
      <c r="D30" s="31" t="str">
        <f t="shared" si="0"/>
        <v>Income Tax Act,1961</v>
      </c>
      <c r="E30" s="32">
        <v>25000</v>
      </c>
      <c r="F30" s="33">
        <v>44245</v>
      </c>
      <c r="G30" s="31" t="s">
        <v>31</v>
      </c>
      <c r="J30" s="17"/>
    </row>
    <row r="31" spans="1:10" x14ac:dyDescent="0.25">
      <c r="A31" s="31">
        <v>28</v>
      </c>
      <c r="B31" s="31" t="s">
        <v>37</v>
      </c>
      <c r="C31" s="31" t="str">
        <f>IFERROR(VLOOKUP(B31,Pricing!$C$4:$D$8,2,0),"Service Not Found")</f>
        <v>Service Not Found</v>
      </c>
      <c r="D31" s="31" t="str">
        <f t="shared" si="0"/>
        <v>Miscellaneous</v>
      </c>
      <c r="E31" s="32">
        <v>15000</v>
      </c>
      <c r="F31" s="33">
        <v>44245</v>
      </c>
      <c r="G31" s="31" t="s">
        <v>26</v>
      </c>
      <c r="J31" s="17"/>
    </row>
    <row r="32" spans="1:10" x14ac:dyDescent="0.25">
      <c r="A32" s="31">
        <v>29</v>
      </c>
      <c r="B32" s="31" t="s">
        <v>37</v>
      </c>
      <c r="C32" s="31" t="str">
        <f>IFERROR(VLOOKUP(B32,Pricing!$C$4:$D$8,2,0),"Service Not Found")</f>
        <v>Service Not Found</v>
      </c>
      <c r="D32" s="31" t="str">
        <f t="shared" si="0"/>
        <v>Miscellaneous</v>
      </c>
      <c r="E32" s="32">
        <v>24000</v>
      </c>
      <c r="F32" s="33">
        <v>44247</v>
      </c>
      <c r="G32" s="31" t="s">
        <v>29</v>
      </c>
      <c r="J32" s="17"/>
    </row>
    <row r="33" spans="1:10" x14ac:dyDescent="0.25">
      <c r="A33" s="31">
        <v>30</v>
      </c>
      <c r="B33" s="31" t="s">
        <v>5</v>
      </c>
      <c r="C33" s="31" t="str">
        <f>IFERROR(VLOOKUP(B33,Pricing!$C$4:$D$8,2,0),"Service Not Found")</f>
        <v>I1</v>
      </c>
      <c r="D33" s="31" t="str">
        <f t="shared" si="0"/>
        <v>Income Tax Act,1961</v>
      </c>
      <c r="E33" s="32">
        <v>16000</v>
      </c>
      <c r="F33" s="33">
        <v>44248</v>
      </c>
      <c r="G33" s="31" t="s">
        <v>31</v>
      </c>
      <c r="J33" s="17"/>
    </row>
    <row r="34" spans="1:10" x14ac:dyDescent="0.25">
      <c r="A34" s="31">
        <v>31</v>
      </c>
      <c r="B34" s="31" t="s">
        <v>5</v>
      </c>
      <c r="C34" s="31" t="str">
        <f>IFERROR(VLOOKUP(B34,Pricing!$C$4:$D$8,2,0),"Service Not Found")</f>
        <v>I1</v>
      </c>
      <c r="D34" s="31" t="str">
        <f t="shared" si="0"/>
        <v>Income Tax Act,1961</v>
      </c>
      <c r="E34" s="32">
        <v>19000</v>
      </c>
      <c r="F34" s="33">
        <v>44249</v>
      </c>
      <c r="G34" s="31" t="s">
        <v>26</v>
      </c>
      <c r="J34" s="17"/>
    </row>
    <row r="35" spans="1:10" x14ac:dyDescent="0.25">
      <c r="A35" s="31">
        <v>32</v>
      </c>
      <c r="B35" s="31" t="s">
        <v>5</v>
      </c>
      <c r="C35" s="31" t="str">
        <f>IFERROR(VLOOKUP(B35,Pricing!$C$4:$D$8,2,0),"Service Not Found")</f>
        <v>I1</v>
      </c>
      <c r="D35" s="31" t="str">
        <f t="shared" si="0"/>
        <v>Income Tax Act,1961</v>
      </c>
      <c r="E35" s="32">
        <v>15000</v>
      </c>
      <c r="F35" s="33">
        <v>44250</v>
      </c>
      <c r="G35" s="31" t="s">
        <v>25</v>
      </c>
      <c r="J35" s="17"/>
    </row>
    <row r="36" spans="1:10" x14ac:dyDescent="0.25">
      <c r="A36" s="31">
        <v>33</v>
      </c>
      <c r="B36" s="31" t="s">
        <v>5</v>
      </c>
      <c r="C36" s="31" t="str">
        <f>IFERROR(VLOOKUP(B36,Pricing!$C$4:$D$8,2,0),"Service Not Found")</f>
        <v>I1</v>
      </c>
      <c r="D36" s="31" t="str">
        <f t="shared" si="0"/>
        <v>Income Tax Act,1961</v>
      </c>
      <c r="E36" s="32">
        <v>12000</v>
      </c>
      <c r="F36" s="33" t="s">
        <v>40</v>
      </c>
      <c r="G36" s="31" t="s">
        <v>31</v>
      </c>
      <c r="J36" s="17"/>
    </row>
    <row r="37" spans="1:10" x14ac:dyDescent="0.25">
      <c r="A37" s="31">
        <v>34</v>
      </c>
      <c r="B37" s="31" t="s">
        <v>36</v>
      </c>
      <c r="C37" s="31" t="str">
        <f>IFERROR(VLOOKUP(B37,Pricing!$C$4:$D$8,2,0),"Service Not Found")</f>
        <v>C1</v>
      </c>
      <c r="D37" s="31" t="str">
        <f t="shared" si="0"/>
        <v>Companies Act, 2013</v>
      </c>
      <c r="E37" s="32">
        <v>16000</v>
      </c>
      <c r="F37" s="33" t="s">
        <v>40</v>
      </c>
      <c r="G37" s="31" t="s">
        <v>29</v>
      </c>
      <c r="J37" s="17"/>
    </row>
    <row r="38" spans="1:10" x14ac:dyDescent="0.25">
      <c r="A38" s="31">
        <v>35</v>
      </c>
      <c r="B38" s="31" t="s">
        <v>5</v>
      </c>
      <c r="C38" s="31" t="str">
        <f>IFERROR(VLOOKUP(B38,Pricing!$C$4:$D$8,2,0),"Service Not Found")</f>
        <v>I1</v>
      </c>
      <c r="D38" s="31" t="str">
        <f t="shared" si="0"/>
        <v>Income Tax Act,1961</v>
      </c>
      <c r="E38" s="32">
        <v>14000</v>
      </c>
      <c r="F38" s="33">
        <v>44256</v>
      </c>
      <c r="G38" s="31" t="s">
        <v>31</v>
      </c>
      <c r="J38" s="17"/>
    </row>
    <row r="39" spans="1:10" x14ac:dyDescent="0.25">
      <c r="A39" s="31">
        <v>36</v>
      </c>
      <c r="B39" s="31" t="s">
        <v>5</v>
      </c>
      <c r="C39" s="31" t="str">
        <f>IFERROR(VLOOKUP(B39,Pricing!$C$4:$D$8,2,0),"Service Not Found")</f>
        <v>I1</v>
      </c>
      <c r="D39" s="31" t="str">
        <f t="shared" si="0"/>
        <v>Income Tax Act,1961</v>
      </c>
      <c r="E39" s="32">
        <v>12000</v>
      </c>
      <c r="F39" s="33">
        <v>44259</v>
      </c>
      <c r="G39" s="31" t="s">
        <v>25</v>
      </c>
      <c r="J39" s="17"/>
    </row>
    <row r="40" spans="1:10" x14ac:dyDescent="0.25">
      <c r="A40" s="31">
        <v>37</v>
      </c>
      <c r="B40" s="31" t="s">
        <v>5</v>
      </c>
      <c r="C40" s="31" t="str">
        <f>IFERROR(VLOOKUP(B40,Pricing!$C$4:$D$8,2,0),"Service Not Found")</f>
        <v>I1</v>
      </c>
      <c r="D40" s="31" t="str">
        <f t="shared" si="0"/>
        <v>Income Tax Act,1961</v>
      </c>
      <c r="E40" s="32">
        <v>23000</v>
      </c>
      <c r="F40" s="33">
        <v>44260</v>
      </c>
      <c r="G40" s="31" t="s">
        <v>26</v>
      </c>
      <c r="J40" s="17"/>
    </row>
    <row r="41" spans="1:10" x14ac:dyDescent="0.25">
      <c r="A41" s="31">
        <v>38</v>
      </c>
      <c r="B41" s="31" t="s">
        <v>34</v>
      </c>
      <c r="C41" s="31" t="str">
        <f>IFERROR(VLOOKUP(B41,Pricing!$C$4:$D$8,2,0),"Service Not Found")</f>
        <v>G2</v>
      </c>
      <c r="D41" s="31" t="str">
        <f t="shared" si="0"/>
        <v>CGST Act, 2017</v>
      </c>
      <c r="E41" s="32">
        <v>22000</v>
      </c>
      <c r="F41" s="33">
        <v>44260</v>
      </c>
      <c r="G41" s="31" t="s">
        <v>27</v>
      </c>
      <c r="J41" s="17"/>
    </row>
    <row r="42" spans="1:10" x14ac:dyDescent="0.25">
      <c r="A42" s="31">
        <v>39</v>
      </c>
      <c r="B42" s="31" t="s">
        <v>6</v>
      </c>
      <c r="C42" s="31" t="str">
        <f>IFERROR(VLOOKUP(B42,Pricing!$C$4:$D$8,2,0),"Service Not Found")</f>
        <v>G1</v>
      </c>
      <c r="D42" s="31" t="str">
        <f t="shared" si="0"/>
        <v>CGST Act, 2017</v>
      </c>
      <c r="E42" s="32">
        <v>22000</v>
      </c>
      <c r="F42" s="33">
        <v>44270</v>
      </c>
      <c r="G42" s="31" t="s">
        <v>26</v>
      </c>
      <c r="J42" s="17"/>
    </row>
    <row r="43" spans="1:10" x14ac:dyDescent="0.25">
      <c r="A43" s="31">
        <v>40</v>
      </c>
      <c r="B43" s="31" t="s">
        <v>6</v>
      </c>
      <c r="C43" s="31" t="str">
        <f>IFERROR(VLOOKUP(B43,Pricing!$C$4:$D$8,2,0),"Service Not Found")</f>
        <v>G1</v>
      </c>
      <c r="D43" s="31" t="str">
        <f t="shared" si="0"/>
        <v>CGST Act, 2017</v>
      </c>
      <c r="E43" s="32">
        <v>16000</v>
      </c>
      <c r="F43" s="33">
        <v>44270</v>
      </c>
      <c r="G43" s="31" t="s">
        <v>26</v>
      </c>
      <c r="J43" s="17"/>
    </row>
    <row r="44" spans="1:10" x14ac:dyDescent="0.25">
      <c r="A44" s="31">
        <v>41</v>
      </c>
      <c r="B44" s="31" t="s">
        <v>34</v>
      </c>
      <c r="C44" s="31" t="str">
        <f>IFERROR(VLOOKUP(B44,Pricing!$C$4:$D$8,2,0),"Service Not Found")</f>
        <v>G2</v>
      </c>
      <c r="D44" s="31" t="str">
        <f t="shared" si="0"/>
        <v>CGST Act, 2017</v>
      </c>
      <c r="E44" s="32">
        <v>20000</v>
      </c>
      <c r="F44" s="33">
        <v>44270</v>
      </c>
      <c r="G44" s="31" t="s">
        <v>27</v>
      </c>
      <c r="J44" s="17"/>
    </row>
    <row r="45" spans="1:10" x14ac:dyDescent="0.25">
      <c r="A45" s="31">
        <v>42</v>
      </c>
      <c r="B45" s="31" t="s">
        <v>36</v>
      </c>
      <c r="C45" s="31" t="str">
        <f>IFERROR(VLOOKUP(B45,Pricing!$C$4:$D$8,2,0),"Service Not Found")</f>
        <v>C1</v>
      </c>
      <c r="D45" s="31" t="str">
        <f t="shared" si="0"/>
        <v>Companies Act, 2013</v>
      </c>
      <c r="E45" s="32">
        <v>20000</v>
      </c>
      <c r="F45" s="33">
        <v>44271</v>
      </c>
      <c r="G45" s="31" t="s">
        <v>31</v>
      </c>
      <c r="J45" s="17"/>
    </row>
    <row r="46" spans="1:10" x14ac:dyDescent="0.25">
      <c r="A46" s="31">
        <v>43</v>
      </c>
      <c r="B46" s="31" t="s">
        <v>6</v>
      </c>
      <c r="C46" s="31" t="str">
        <f>IFERROR(VLOOKUP(B46,Pricing!$C$4:$D$8,2,0),"Service Not Found")</f>
        <v>G1</v>
      </c>
      <c r="D46" s="31" t="str">
        <f t="shared" si="0"/>
        <v>CGST Act, 2017</v>
      </c>
      <c r="E46" s="32">
        <v>16000</v>
      </c>
      <c r="F46" s="33">
        <v>44274</v>
      </c>
      <c r="G46" s="31" t="s">
        <v>28</v>
      </c>
      <c r="J46" s="17"/>
    </row>
    <row r="47" spans="1:10" x14ac:dyDescent="0.25">
      <c r="A47" s="31">
        <v>44</v>
      </c>
      <c r="B47" s="31" t="s">
        <v>6</v>
      </c>
      <c r="C47" s="31" t="str">
        <f>IFERROR(VLOOKUP(B47,Pricing!$C$4:$D$8,2,0),"Service Not Found")</f>
        <v>G1</v>
      </c>
      <c r="D47" s="31" t="str">
        <f t="shared" si="0"/>
        <v>CGST Act, 2017</v>
      </c>
      <c r="E47" s="32">
        <v>27000</v>
      </c>
      <c r="F47" s="33">
        <v>44274</v>
      </c>
      <c r="G47" s="31" t="s">
        <v>25</v>
      </c>
      <c r="J47" s="17"/>
    </row>
    <row r="48" spans="1:10" x14ac:dyDescent="0.25">
      <c r="A48" s="31">
        <v>45</v>
      </c>
      <c r="B48" s="31" t="s">
        <v>37</v>
      </c>
      <c r="C48" s="31" t="str">
        <f>IFERROR(VLOOKUP(B48,Pricing!$C$4:$D$8,2,0),"Service Not Found")</f>
        <v>Service Not Found</v>
      </c>
      <c r="D48" s="31" t="str">
        <f t="shared" si="0"/>
        <v>Miscellaneous</v>
      </c>
      <c r="E48" s="32">
        <v>27000</v>
      </c>
      <c r="F48" s="33">
        <v>44276</v>
      </c>
      <c r="G48" s="31" t="s">
        <v>29</v>
      </c>
      <c r="J48" s="17"/>
    </row>
    <row r="49" spans="1:10" x14ac:dyDescent="0.25">
      <c r="A49" s="31">
        <v>46</v>
      </c>
      <c r="B49" s="31" t="s">
        <v>5</v>
      </c>
      <c r="C49" s="31" t="str">
        <f>IFERROR(VLOOKUP(B49,Pricing!$C$4:$D$8,2,0),"Service Not Found")</f>
        <v>I1</v>
      </c>
      <c r="D49" s="31" t="str">
        <f t="shared" si="0"/>
        <v>Income Tax Act,1961</v>
      </c>
      <c r="E49" s="32">
        <v>12000</v>
      </c>
      <c r="F49" s="33">
        <v>44277</v>
      </c>
      <c r="G49" s="31" t="s">
        <v>30</v>
      </c>
      <c r="J49" s="17"/>
    </row>
    <row r="50" spans="1:10" x14ac:dyDescent="0.25">
      <c r="A50" s="31">
        <v>47</v>
      </c>
      <c r="B50" s="31" t="s">
        <v>35</v>
      </c>
      <c r="C50" s="31" t="str">
        <f>IFERROR(VLOOKUP(B50,Pricing!$C$4:$D$8,2,0),"Service Not Found")</f>
        <v>I2</v>
      </c>
      <c r="D50" s="31" t="str">
        <f t="shared" si="0"/>
        <v>Income Tax Act,1961</v>
      </c>
      <c r="E50" s="32">
        <v>21000</v>
      </c>
      <c r="F50" s="33">
        <v>44278</v>
      </c>
      <c r="G50" s="31" t="s">
        <v>29</v>
      </c>
      <c r="J50" s="17"/>
    </row>
    <row r="51" spans="1:10" x14ac:dyDescent="0.25">
      <c r="A51" s="31">
        <v>48</v>
      </c>
      <c r="B51" s="31" t="s">
        <v>35</v>
      </c>
      <c r="C51" s="31" t="str">
        <f>IFERROR(VLOOKUP(B51,Pricing!$C$4:$D$8,2,0),"Service Not Found")</f>
        <v>I2</v>
      </c>
      <c r="D51" s="31" t="str">
        <f t="shared" si="0"/>
        <v>Income Tax Act,1961</v>
      </c>
      <c r="E51" s="32">
        <v>22000</v>
      </c>
      <c r="F51" s="33">
        <v>44279</v>
      </c>
      <c r="G51" s="31" t="s">
        <v>26</v>
      </c>
      <c r="J51" s="17"/>
    </row>
    <row r="52" spans="1:10" x14ac:dyDescent="0.25">
      <c r="A52" s="31">
        <v>49</v>
      </c>
      <c r="B52" s="31" t="s">
        <v>6</v>
      </c>
      <c r="C52" s="31" t="str">
        <f>IFERROR(VLOOKUP(B52,Pricing!$C$4:$D$8,2,0),"Service Not Found")</f>
        <v>G1</v>
      </c>
      <c r="D52" s="31" t="str">
        <f t="shared" si="0"/>
        <v>CGST Act, 2017</v>
      </c>
      <c r="E52" s="32">
        <v>13000</v>
      </c>
      <c r="F52" s="33">
        <v>44281</v>
      </c>
      <c r="G52" s="31" t="s">
        <v>25</v>
      </c>
      <c r="J52" s="17"/>
    </row>
    <row r="53" spans="1:10" x14ac:dyDescent="0.25">
      <c r="A53" s="31">
        <v>50</v>
      </c>
      <c r="B53" s="31" t="s">
        <v>34</v>
      </c>
      <c r="C53" s="31" t="str">
        <f>IFERROR(VLOOKUP(B53,Pricing!$C$4:$D$8,2,0),"Service Not Found")</f>
        <v>G2</v>
      </c>
      <c r="D53" s="31" t="str">
        <f t="shared" si="0"/>
        <v>CGST Act, 2017</v>
      </c>
      <c r="E53" s="32">
        <v>20000</v>
      </c>
      <c r="F53" s="33">
        <v>44281</v>
      </c>
      <c r="G53" s="31" t="s">
        <v>29</v>
      </c>
      <c r="J53" s="17"/>
    </row>
    <row r="54" spans="1:10" x14ac:dyDescent="0.25">
      <c r="A54" s="31">
        <v>51</v>
      </c>
      <c r="B54" s="31" t="s">
        <v>6</v>
      </c>
      <c r="C54" s="31" t="str">
        <f>IFERROR(VLOOKUP(B54,Pricing!$C$4:$D$8,2,0),"Service Not Found")</f>
        <v>G1</v>
      </c>
      <c r="D54" s="31" t="str">
        <f t="shared" si="0"/>
        <v>CGST Act, 2017</v>
      </c>
      <c r="E54" s="32">
        <v>13000</v>
      </c>
      <c r="F54" s="33">
        <v>44284</v>
      </c>
      <c r="G54" s="31" t="s">
        <v>31</v>
      </c>
      <c r="J54" s="17"/>
    </row>
    <row r="55" spans="1:10" x14ac:dyDescent="0.25">
      <c r="A55" s="31">
        <v>52</v>
      </c>
      <c r="B55" s="31" t="s">
        <v>5</v>
      </c>
      <c r="C55" s="31" t="str">
        <f>IFERROR(VLOOKUP(B55,Pricing!$C$4:$D$8,2,0),"Service Not Found")</f>
        <v>I1</v>
      </c>
      <c r="D55" s="31" t="str">
        <f t="shared" si="0"/>
        <v>Income Tax Act,1961</v>
      </c>
      <c r="E55" s="32">
        <v>10000</v>
      </c>
      <c r="F55" s="33">
        <v>44285</v>
      </c>
      <c r="G55" s="31" t="s">
        <v>25</v>
      </c>
      <c r="J55" s="17"/>
    </row>
    <row r="56" spans="1:10" x14ac:dyDescent="0.25">
      <c r="A56" s="31">
        <v>53</v>
      </c>
      <c r="B56" s="31" t="s">
        <v>5</v>
      </c>
      <c r="C56" s="31" t="str">
        <f>IFERROR(VLOOKUP(B56,Pricing!$C$4:$D$8,2,0),"Service Not Found")</f>
        <v>I1</v>
      </c>
      <c r="D56" s="31" t="str">
        <f t="shared" si="0"/>
        <v>Income Tax Act,1961</v>
      </c>
      <c r="E56" s="32">
        <v>14000</v>
      </c>
      <c r="F56" s="33">
        <v>44287</v>
      </c>
      <c r="G56" s="31" t="s">
        <v>31</v>
      </c>
      <c r="J56" s="17"/>
    </row>
    <row r="57" spans="1:10" x14ac:dyDescent="0.25">
      <c r="A57" s="31">
        <v>54</v>
      </c>
      <c r="B57" s="31" t="s">
        <v>5</v>
      </c>
      <c r="C57" s="31" t="str">
        <f>IFERROR(VLOOKUP(B57,Pricing!$C$4:$D$8,2,0),"Service Not Found")</f>
        <v>I1</v>
      </c>
      <c r="D57" s="31" t="str">
        <f t="shared" si="0"/>
        <v>Income Tax Act,1961</v>
      </c>
      <c r="E57" s="32">
        <v>24000</v>
      </c>
      <c r="F57" s="33">
        <v>44287</v>
      </c>
      <c r="G57" s="31" t="s">
        <v>28</v>
      </c>
      <c r="J57" s="17"/>
    </row>
    <row r="58" spans="1:10" x14ac:dyDescent="0.25">
      <c r="A58" s="31">
        <v>55</v>
      </c>
      <c r="B58" s="31" t="s">
        <v>34</v>
      </c>
      <c r="C58" s="31" t="str">
        <f>IFERROR(VLOOKUP(B58,Pricing!$C$4:$D$8,2,0),"Service Not Found")</f>
        <v>G2</v>
      </c>
      <c r="D58" s="31" t="str">
        <f t="shared" si="0"/>
        <v>CGST Act, 2017</v>
      </c>
      <c r="E58" s="32">
        <v>13000</v>
      </c>
      <c r="F58" s="33">
        <v>44289</v>
      </c>
      <c r="G58" s="31" t="s">
        <v>27</v>
      </c>
      <c r="J58" s="17"/>
    </row>
    <row r="59" spans="1:10" x14ac:dyDescent="0.25">
      <c r="A59" s="31">
        <v>56</v>
      </c>
      <c r="B59" s="31" t="s">
        <v>6</v>
      </c>
      <c r="C59" s="31" t="str">
        <f>IFERROR(VLOOKUP(B59,Pricing!$C$4:$D$8,2,0),"Service Not Found")</f>
        <v>G1</v>
      </c>
      <c r="D59" s="31" t="str">
        <f t="shared" si="0"/>
        <v>CGST Act, 2017</v>
      </c>
      <c r="E59" s="32">
        <v>15000</v>
      </c>
      <c r="F59" s="33">
        <v>44292</v>
      </c>
      <c r="G59" s="31" t="s">
        <v>30</v>
      </c>
      <c r="J59" s="17"/>
    </row>
    <row r="60" spans="1:10" x14ac:dyDescent="0.25">
      <c r="A60" s="31">
        <v>57</v>
      </c>
      <c r="B60" s="31" t="s">
        <v>34</v>
      </c>
      <c r="C60" s="31" t="str">
        <f>IFERROR(VLOOKUP(B60,Pricing!$C$4:$D$8,2,0),"Service Not Found")</f>
        <v>G2</v>
      </c>
      <c r="D60" s="31" t="str">
        <f t="shared" si="0"/>
        <v>CGST Act, 2017</v>
      </c>
      <c r="E60" s="32">
        <v>21000</v>
      </c>
      <c r="F60" s="33">
        <v>44292</v>
      </c>
      <c r="G60" s="31" t="s">
        <v>26</v>
      </c>
      <c r="J60" s="17"/>
    </row>
    <row r="61" spans="1:10" x14ac:dyDescent="0.25">
      <c r="A61" s="31">
        <v>58</v>
      </c>
      <c r="B61" s="31" t="s">
        <v>36</v>
      </c>
      <c r="C61" s="31" t="str">
        <f>IFERROR(VLOOKUP(B61,Pricing!$C$4:$D$8,2,0),"Service Not Found")</f>
        <v>C1</v>
      </c>
      <c r="D61" s="31" t="str">
        <f t="shared" si="0"/>
        <v>Companies Act, 2013</v>
      </c>
      <c r="E61" s="32">
        <v>12000</v>
      </c>
      <c r="F61" s="33">
        <v>44298</v>
      </c>
      <c r="G61" s="31" t="s">
        <v>29</v>
      </c>
      <c r="J61" s="17"/>
    </row>
    <row r="62" spans="1:10" x14ac:dyDescent="0.25">
      <c r="A62" s="31">
        <v>59</v>
      </c>
      <c r="B62" s="31" t="s">
        <v>6</v>
      </c>
      <c r="C62" s="31" t="str">
        <f>IFERROR(VLOOKUP(B62,Pricing!$C$4:$D$8,2,0),"Service Not Found")</f>
        <v>G1</v>
      </c>
      <c r="D62" s="31" t="str">
        <f t="shared" si="0"/>
        <v>CGST Act, 2017</v>
      </c>
      <c r="E62" s="32">
        <v>12000</v>
      </c>
      <c r="F62" s="33">
        <v>44303</v>
      </c>
      <c r="G62" s="31" t="s">
        <v>26</v>
      </c>
      <c r="J62" s="17"/>
    </row>
    <row r="63" spans="1:10" x14ac:dyDescent="0.25">
      <c r="A63" s="31">
        <v>60</v>
      </c>
      <c r="B63" s="31" t="s">
        <v>35</v>
      </c>
      <c r="C63" s="31" t="str">
        <f>IFERROR(VLOOKUP(B63,Pricing!$C$4:$D$8,2,0),"Service Not Found")</f>
        <v>I2</v>
      </c>
      <c r="D63" s="31" t="str">
        <f t="shared" si="0"/>
        <v>Income Tax Act,1961</v>
      </c>
      <c r="E63" s="32">
        <v>21000</v>
      </c>
      <c r="F63" s="33">
        <v>44304</v>
      </c>
      <c r="G63" s="31" t="s">
        <v>25</v>
      </c>
      <c r="J63" s="17"/>
    </row>
    <row r="64" spans="1:10" x14ac:dyDescent="0.25">
      <c r="A64" s="31">
        <v>61</v>
      </c>
      <c r="B64" s="31" t="s">
        <v>5</v>
      </c>
      <c r="C64" s="31" t="str">
        <f>IFERROR(VLOOKUP(B64,Pricing!$C$4:$D$8,2,0),"Service Not Found")</f>
        <v>I1</v>
      </c>
      <c r="D64" s="31" t="str">
        <f t="shared" si="0"/>
        <v>Income Tax Act,1961</v>
      </c>
      <c r="E64" s="32">
        <v>9000</v>
      </c>
      <c r="F64" s="33">
        <v>44307</v>
      </c>
      <c r="G64" s="31" t="s">
        <v>26</v>
      </c>
      <c r="J64" s="17"/>
    </row>
    <row r="65" spans="1:10" x14ac:dyDescent="0.25">
      <c r="A65" s="31">
        <v>62</v>
      </c>
      <c r="B65" s="31" t="s">
        <v>36</v>
      </c>
      <c r="C65" s="31" t="str">
        <f>IFERROR(VLOOKUP(B65,Pricing!$C$4:$D$8,2,0),"Service Not Found")</f>
        <v>C1</v>
      </c>
      <c r="D65" s="31" t="str">
        <f t="shared" si="0"/>
        <v>Companies Act, 2013</v>
      </c>
      <c r="E65" s="32">
        <v>29000</v>
      </c>
      <c r="F65" s="33">
        <v>44308</v>
      </c>
      <c r="G65" s="31" t="s">
        <v>28</v>
      </c>
      <c r="J65" s="17"/>
    </row>
    <row r="66" spans="1:10" x14ac:dyDescent="0.25">
      <c r="A66" s="31">
        <v>63</v>
      </c>
      <c r="B66" s="31" t="s">
        <v>6</v>
      </c>
      <c r="C66" s="31" t="str">
        <f>IFERROR(VLOOKUP(B66,Pricing!$C$4:$D$8,2,0),"Service Not Found")</f>
        <v>G1</v>
      </c>
      <c r="D66" s="31" t="str">
        <f t="shared" si="0"/>
        <v>CGST Act, 2017</v>
      </c>
      <c r="E66" s="32">
        <v>12000</v>
      </c>
      <c r="F66" s="33">
        <v>44309</v>
      </c>
      <c r="G66" s="31" t="s">
        <v>26</v>
      </c>
      <c r="J66" s="17"/>
    </row>
    <row r="67" spans="1:10" x14ac:dyDescent="0.25">
      <c r="A67" s="31">
        <v>64</v>
      </c>
      <c r="B67" s="31" t="s">
        <v>5</v>
      </c>
      <c r="C67" s="31" t="str">
        <f>IFERROR(VLOOKUP(B67,Pricing!$C$4:$D$8,2,0),"Service Not Found")</f>
        <v>I1</v>
      </c>
      <c r="D67" s="31" t="str">
        <f t="shared" si="0"/>
        <v>Income Tax Act,1961</v>
      </c>
      <c r="E67" s="32">
        <v>14000</v>
      </c>
      <c r="F67" s="33">
        <v>44311</v>
      </c>
      <c r="G67" s="31" t="s">
        <v>28</v>
      </c>
      <c r="J67" s="17"/>
    </row>
    <row r="68" spans="1:10" x14ac:dyDescent="0.25">
      <c r="A68" s="31">
        <v>65</v>
      </c>
      <c r="B68" s="31" t="s">
        <v>6</v>
      </c>
      <c r="C68" s="31" t="str">
        <f>IFERROR(VLOOKUP(B68,Pricing!$C$4:$D$8,2,0),"Service Not Found")</f>
        <v>G1</v>
      </c>
      <c r="D68" s="31" t="str">
        <f t="shared" si="0"/>
        <v>CGST Act, 2017</v>
      </c>
      <c r="E68" s="32">
        <v>26000</v>
      </c>
      <c r="F68" s="33">
        <v>44313</v>
      </c>
      <c r="G68" s="31" t="s">
        <v>27</v>
      </c>
      <c r="J68" s="17"/>
    </row>
    <row r="69" spans="1:10" x14ac:dyDescent="0.25">
      <c r="A69" s="31">
        <v>66</v>
      </c>
      <c r="B69" s="31" t="s">
        <v>6</v>
      </c>
      <c r="C69" s="31" t="str">
        <f>IFERROR(VLOOKUP(B69,Pricing!$C$4:$D$8,2,0),"Service Not Found")</f>
        <v>G1</v>
      </c>
      <c r="D69" s="31" t="str">
        <f t="shared" ref="D69:D132" si="1">IF(C69="G2","CGST Act, 2017",IF(C69="C1","Companies Act, 2013",IF(C69="G1","CGST Act, 2017",IF(C69="I1","Income Tax Act,1961",IF(C69="I2","Income Tax Act,1961",IF(C69="Service Not Found","Miscellaneous"))))))</f>
        <v>CGST Act, 2017</v>
      </c>
      <c r="E69" s="32">
        <v>23000</v>
      </c>
      <c r="F69" s="33">
        <v>44316</v>
      </c>
      <c r="G69" s="31" t="s">
        <v>31</v>
      </c>
      <c r="J69" s="17"/>
    </row>
    <row r="70" spans="1:10" x14ac:dyDescent="0.25">
      <c r="A70" s="31">
        <v>67</v>
      </c>
      <c r="B70" s="31" t="s">
        <v>6</v>
      </c>
      <c r="C70" s="31" t="str">
        <f>IFERROR(VLOOKUP(B70,Pricing!$C$4:$D$8,2,0),"Service Not Found")</f>
        <v>G1</v>
      </c>
      <c r="D70" s="31" t="str">
        <f t="shared" si="1"/>
        <v>CGST Act, 2017</v>
      </c>
      <c r="E70" s="32">
        <v>22000</v>
      </c>
      <c r="F70" s="33">
        <v>44317</v>
      </c>
      <c r="G70" s="31" t="s">
        <v>30</v>
      </c>
      <c r="J70" s="17"/>
    </row>
    <row r="71" spans="1:10" x14ac:dyDescent="0.25">
      <c r="A71" s="31">
        <v>68</v>
      </c>
      <c r="B71" s="31" t="s">
        <v>34</v>
      </c>
      <c r="C71" s="31" t="str">
        <f>IFERROR(VLOOKUP(B71,Pricing!$C$4:$D$8,2,0),"Service Not Found")</f>
        <v>G2</v>
      </c>
      <c r="D71" s="31" t="str">
        <f t="shared" si="1"/>
        <v>CGST Act, 2017</v>
      </c>
      <c r="E71" s="32">
        <v>16000</v>
      </c>
      <c r="F71" s="33">
        <v>44317</v>
      </c>
      <c r="G71" s="31" t="s">
        <v>29</v>
      </c>
      <c r="J71" s="17"/>
    </row>
    <row r="72" spans="1:10" x14ac:dyDescent="0.25">
      <c r="A72" s="31">
        <v>69</v>
      </c>
      <c r="B72" s="31" t="s">
        <v>6</v>
      </c>
      <c r="C72" s="31" t="str">
        <f>IFERROR(VLOOKUP(B72,Pricing!$C$4:$D$8,2,0),"Service Not Found")</f>
        <v>G1</v>
      </c>
      <c r="D72" s="31" t="str">
        <f t="shared" si="1"/>
        <v>CGST Act, 2017</v>
      </c>
      <c r="E72" s="32">
        <v>17000</v>
      </c>
      <c r="F72" s="33">
        <v>44318</v>
      </c>
      <c r="G72" s="31" t="s">
        <v>26</v>
      </c>
      <c r="J72" s="17"/>
    </row>
    <row r="73" spans="1:10" x14ac:dyDescent="0.25">
      <c r="A73" s="31">
        <v>70</v>
      </c>
      <c r="B73" s="31" t="s">
        <v>5</v>
      </c>
      <c r="C73" s="31" t="str">
        <f>IFERROR(VLOOKUP(B73,Pricing!$C$4:$D$8,2,0),"Service Not Found")</f>
        <v>I1</v>
      </c>
      <c r="D73" s="31" t="str">
        <f t="shared" si="1"/>
        <v>Income Tax Act,1961</v>
      </c>
      <c r="E73" s="32">
        <v>9000</v>
      </c>
      <c r="F73" s="33">
        <v>44318</v>
      </c>
      <c r="G73" s="31" t="s">
        <v>26</v>
      </c>
      <c r="J73" s="17"/>
    </row>
    <row r="74" spans="1:10" x14ac:dyDescent="0.25">
      <c r="A74" s="31">
        <v>71</v>
      </c>
      <c r="B74" s="31" t="s">
        <v>5</v>
      </c>
      <c r="C74" s="31" t="str">
        <f>IFERROR(VLOOKUP(B74,Pricing!$C$4:$D$8,2,0),"Service Not Found")</f>
        <v>I1</v>
      </c>
      <c r="D74" s="31" t="str">
        <f t="shared" si="1"/>
        <v>Income Tax Act,1961</v>
      </c>
      <c r="E74" s="32">
        <v>13000</v>
      </c>
      <c r="F74" s="33">
        <v>44318</v>
      </c>
      <c r="G74" s="31" t="s">
        <v>27</v>
      </c>
      <c r="J74" s="17"/>
    </row>
    <row r="75" spans="1:10" x14ac:dyDescent="0.25">
      <c r="A75" s="31">
        <v>72</v>
      </c>
      <c r="B75" s="31" t="s">
        <v>6</v>
      </c>
      <c r="C75" s="31" t="str">
        <f>IFERROR(VLOOKUP(B75,Pricing!$C$4:$D$8,2,0),"Service Not Found")</f>
        <v>G1</v>
      </c>
      <c r="D75" s="31" t="str">
        <f t="shared" si="1"/>
        <v>CGST Act, 2017</v>
      </c>
      <c r="E75" s="32">
        <v>16000</v>
      </c>
      <c r="F75" s="33">
        <v>44319</v>
      </c>
      <c r="G75" s="31" t="s">
        <v>26</v>
      </c>
      <c r="J75" s="17"/>
    </row>
    <row r="76" spans="1:10" x14ac:dyDescent="0.25">
      <c r="A76" s="31">
        <v>73</v>
      </c>
      <c r="B76" s="31" t="s">
        <v>35</v>
      </c>
      <c r="C76" s="31" t="str">
        <f>IFERROR(VLOOKUP(B76,Pricing!$C$4:$D$8,2,0),"Service Not Found")</f>
        <v>I2</v>
      </c>
      <c r="D76" s="31" t="str">
        <f t="shared" si="1"/>
        <v>Income Tax Act,1961</v>
      </c>
      <c r="E76" s="32">
        <v>21000</v>
      </c>
      <c r="F76" s="33">
        <v>44319</v>
      </c>
      <c r="G76" s="31" t="s">
        <v>28</v>
      </c>
      <c r="J76" s="17"/>
    </row>
    <row r="77" spans="1:10" x14ac:dyDescent="0.25">
      <c r="A77" s="31">
        <v>74</v>
      </c>
      <c r="B77" s="31" t="s">
        <v>6</v>
      </c>
      <c r="C77" s="31" t="str">
        <f>IFERROR(VLOOKUP(B77,Pricing!$C$4:$D$8,2,0),"Service Not Found")</f>
        <v>G1</v>
      </c>
      <c r="D77" s="31" t="str">
        <f t="shared" si="1"/>
        <v>CGST Act, 2017</v>
      </c>
      <c r="E77" s="32">
        <v>18000</v>
      </c>
      <c r="F77" s="33">
        <v>44321</v>
      </c>
      <c r="G77" s="31" t="s">
        <v>29</v>
      </c>
      <c r="J77" s="17"/>
    </row>
    <row r="78" spans="1:10" x14ac:dyDescent="0.25">
      <c r="A78" s="31">
        <v>75</v>
      </c>
      <c r="B78" s="31" t="s">
        <v>5</v>
      </c>
      <c r="C78" s="31" t="str">
        <f>IFERROR(VLOOKUP(B78,Pricing!$C$4:$D$8,2,0),"Service Not Found")</f>
        <v>I1</v>
      </c>
      <c r="D78" s="31" t="str">
        <f t="shared" si="1"/>
        <v>Income Tax Act,1961</v>
      </c>
      <c r="E78" s="32">
        <v>18000</v>
      </c>
      <c r="F78" s="33">
        <v>44321</v>
      </c>
      <c r="G78" s="31" t="s">
        <v>31</v>
      </c>
      <c r="J78" s="17"/>
    </row>
    <row r="79" spans="1:10" x14ac:dyDescent="0.25">
      <c r="A79" s="31">
        <v>76</v>
      </c>
      <c r="B79" s="31" t="s">
        <v>6</v>
      </c>
      <c r="C79" s="31" t="str">
        <f>IFERROR(VLOOKUP(B79,Pricing!$C$4:$D$8,2,0),"Service Not Found")</f>
        <v>G1</v>
      </c>
      <c r="D79" s="31" t="str">
        <f t="shared" si="1"/>
        <v>CGST Act, 2017</v>
      </c>
      <c r="E79" s="32">
        <v>10000</v>
      </c>
      <c r="F79" s="33">
        <v>44322</v>
      </c>
      <c r="G79" s="31" t="s">
        <v>26</v>
      </c>
      <c r="J79" s="17"/>
    </row>
    <row r="80" spans="1:10" x14ac:dyDescent="0.25">
      <c r="A80" s="31">
        <v>77</v>
      </c>
      <c r="B80" s="31" t="s">
        <v>35</v>
      </c>
      <c r="C80" s="31" t="str">
        <f>IFERROR(VLOOKUP(B80,Pricing!$C$4:$D$8,2,0),"Service Not Found")</f>
        <v>I2</v>
      </c>
      <c r="D80" s="31" t="str">
        <f t="shared" si="1"/>
        <v>Income Tax Act,1961</v>
      </c>
      <c r="E80" s="32">
        <v>22000</v>
      </c>
      <c r="F80" s="33">
        <v>44324</v>
      </c>
      <c r="G80" s="31" t="s">
        <v>26</v>
      </c>
      <c r="J80" s="17"/>
    </row>
    <row r="81" spans="1:10" x14ac:dyDescent="0.25">
      <c r="A81" s="31">
        <v>78</v>
      </c>
      <c r="B81" s="31" t="s">
        <v>6</v>
      </c>
      <c r="C81" s="31" t="str">
        <f>IFERROR(VLOOKUP(B81,Pricing!$C$4:$D$8,2,0),"Service Not Found")</f>
        <v>G1</v>
      </c>
      <c r="D81" s="31" t="str">
        <f t="shared" si="1"/>
        <v>CGST Act, 2017</v>
      </c>
      <c r="E81" s="32">
        <v>30000</v>
      </c>
      <c r="F81" s="33">
        <v>44324</v>
      </c>
      <c r="G81" s="31" t="s">
        <v>27</v>
      </c>
      <c r="J81" s="17"/>
    </row>
    <row r="82" spans="1:10" x14ac:dyDescent="0.25">
      <c r="A82" s="31">
        <v>79</v>
      </c>
      <c r="B82" s="31" t="s">
        <v>5</v>
      </c>
      <c r="C82" s="31" t="str">
        <f>IFERROR(VLOOKUP(B82,Pricing!$C$4:$D$8,2,0),"Service Not Found")</f>
        <v>I1</v>
      </c>
      <c r="D82" s="31" t="str">
        <f t="shared" si="1"/>
        <v>Income Tax Act,1961</v>
      </c>
      <c r="E82" s="32">
        <v>16000</v>
      </c>
      <c r="F82" s="33">
        <v>44324</v>
      </c>
      <c r="G82" s="31" t="s">
        <v>31</v>
      </c>
      <c r="J82" s="17"/>
    </row>
    <row r="83" spans="1:10" x14ac:dyDescent="0.25">
      <c r="A83" s="31">
        <v>80</v>
      </c>
      <c r="B83" s="31" t="s">
        <v>34</v>
      </c>
      <c r="C83" s="31" t="str">
        <f>IFERROR(VLOOKUP(B83,Pricing!$C$4:$D$8,2,0),"Service Not Found")</f>
        <v>G2</v>
      </c>
      <c r="D83" s="31" t="str">
        <f t="shared" si="1"/>
        <v>CGST Act, 2017</v>
      </c>
      <c r="E83" s="32">
        <v>18000</v>
      </c>
      <c r="F83" s="33">
        <v>44324</v>
      </c>
      <c r="G83" s="31" t="s">
        <v>27</v>
      </c>
      <c r="J83" s="17"/>
    </row>
    <row r="84" spans="1:10" x14ac:dyDescent="0.25">
      <c r="A84" s="31">
        <v>81</v>
      </c>
      <c r="B84" s="31" t="s">
        <v>6</v>
      </c>
      <c r="C84" s="31" t="str">
        <f>IFERROR(VLOOKUP(B84,Pricing!$C$4:$D$8,2,0),"Service Not Found")</f>
        <v>G1</v>
      </c>
      <c r="D84" s="31" t="str">
        <f t="shared" si="1"/>
        <v>CGST Act, 2017</v>
      </c>
      <c r="E84" s="32">
        <v>24000</v>
      </c>
      <c r="F84" s="33">
        <v>44328</v>
      </c>
      <c r="G84" s="31" t="s">
        <v>28</v>
      </c>
      <c r="J84" s="17"/>
    </row>
    <row r="85" spans="1:10" x14ac:dyDescent="0.25">
      <c r="A85" s="31">
        <v>82</v>
      </c>
      <c r="B85" s="31" t="s">
        <v>6</v>
      </c>
      <c r="C85" s="31" t="str">
        <f>IFERROR(VLOOKUP(B85,Pricing!$C$4:$D$8,2,0),"Service Not Found")</f>
        <v>G1</v>
      </c>
      <c r="D85" s="31" t="str">
        <f t="shared" si="1"/>
        <v>CGST Act, 2017</v>
      </c>
      <c r="E85" s="32">
        <v>24000</v>
      </c>
      <c r="F85" s="33">
        <v>44330</v>
      </c>
      <c r="G85" s="31" t="s">
        <v>29</v>
      </c>
      <c r="J85" s="17"/>
    </row>
    <row r="86" spans="1:10" x14ac:dyDescent="0.25">
      <c r="A86" s="31">
        <v>83</v>
      </c>
      <c r="B86" s="31" t="s">
        <v>34</v>
      </c>
      <c r="C86" s="31" t="str">
        <f>IFERROR(VLOOKUP(B86,Pricing!$C$4:$D$8,2,0),"Service Not Found")</f>
        <v>G2</v>
      </c>
      <c r="D86" s="31" t="str">
        <f t="shared" si="1"/>
        <v>CGST Act, 2017</v>
      </c>
      <c r="E86" s="32">
        <v>19000</v>
      </c>
      <c r="F86" s="33">
        <v>44330</v>
      </c>
      <c r="G86" s="31" t="s">
        <v>27</v>
      </c>
      <c r="J86" s="17"/>
    </row>
    <row r="87" spans="1:10" x14ac:dyDescent="0.25">
      <c r="A87" s="31">
        <v>84</v>
      </c>
      <c r="B87" s="31" t="s">
        <v>6</v>
      </c>
      <c r="C87" s="31" t="str">
        <f>IFERROR(VLOOKUP(B87,Pricing!$C$4:$D$8,2,0),"Service Not Found")</f>
        <v>G1</v>
      </c>
      <c r="D87" s="31" t="str">
        <f t="shared" si="1"/>
        <v>CGST Act, 2017</v>
      </c>
      <c r="E87" s="32">
        <v>20000</v>
      </c>
      <c r="F87" s="33">
        <v>44331</v>
      </c>
      <c r="G87" s="31" t="s">
        <v>25</v>
      </c>
      <c r="J87" s="17"/>
    </row>
    <row r="88" spans="1:10" x14ac:dyDescent="0.25">
      <c r="A88" s="31">
        <v>85</v>
      </c>
      <c r="B88" s="31" t="s">
        <v>6</v>
      </c>
      <c r="C88" s="31" t="str">
        <f>IFERROR(VLOOKUP(B88,Pricing!$C$4:$D$8,2,0),"Service Not Found")</f>
        <v>G1</v>
      </c>
      <c r="D88" s="31" t="str">
        <f t="shared" si="1"/>
        <v>CGST Act, 2017</v>
      </c>
      <c r="E88" s="32">
        <v>21000</v>
      </c>
      <c r="F88" s="33">
        <v>44332</v>
      </c>
      <c r="G88" s="31" t="s">
        <v>31</v>
      </c>
      <c r="J88" s="17"/>
    </row>
    <row r="89" spans="1:10" x14ac:dyDescent="0.25">
      <c r="A89" s="31">
        <v>86</v>
      </c>
      <c r="B89" s="31" t="s">
        <v>36</v>
      </c>
      <c r="C89" s="31" t="str">
        <f>IFERROR(VLOOKUP(B89,Pricing!$C$4:$D$8,2,0),"Service Not Found")</f>
        <v>C1</v>
      </c>
      <c r="D89" s="31" t="str">
        <f t="shared" si="1"/>
        <v>Companies Act, 2013</v>
      </c>
      <c r="E89" s="32">
        <v>14000</v>
      </c>
      <c r="F89" s="33">
        <v>44332</v>
      </c>
      <c r="G89" s="31" t="s">
        <v>27</v>
      </c>
      <c r="J89" s="17"/>
    </row>
    <row r="90" spans="1:10" x14ac:dyDescent="0.25">
      <c r="A90" s="31">
        <v>87</v>
      </c>
      <c r="B90" s="31" t="s">
        <v>37</v>
      </c>
      <c r="C90" s="31" t="str">
        <f>IFERROR(VLOOKUP(B90,Pricing!$C$4:$D$8,2,0),"Service Not Found")</f>
        <v>Service Not Found</v>
      </c>
      <c r="D90" s="31" t="str">
        <f t="shared" si="1"/>
        <v>Miscellaneous</v>
      </c>
      <c r="E90" s="32">
        <v>22000</v>
      </c>
      <c r="F90" s="33">
        <v>44332</v>
      </c>
      <c r="G90" s="31" t="s">
        <v>29</v>
      </c>
      <c r="J90" s="17"/>
    </row>
    <row r="91" spans="1:10" x14ac:dyDescent="0.25">
      <c r="A91" s="31">
        <v>88</v>
      </c>
      <c r="B91" s="31" t="s">
        <v>34</v>
      </c>
      <c r="C91" s="31" t="str">
        <f>IFERROR(VLOOKUP(B91,Pricing!$C$4:$D$8,2,0),"Service Not Found")</f>
        <v>G2</v>
      </c>
      <c r="D91" s="31" t="str">
        <f t="shared" si="1"/>
        <v>CGST Act, 2017</v>
      </c>
      <c r="E91" s="32">
        <v>19000</v>
      </c>
      <c r="F91" s="33">
        <v>44334</v>
      </c>
      <c r="G91" s="31" t="s">
        <v>26</v>
      </c>
      <c r="J91" s="17"/>
    </row>
    <row r="92" spans="1:10" x14ac:dyDescent="0.25">
      <c r="A92" s="31">
        <v>89</v>
      </c>
      <c r="B92" s="31" t="s">
        <v>5</v>
      </c>
      <c r="C92" s="31" t="str">
        <f>IFERROR(VLOOKUP(B92,Pricing!$C$4:$D$8,2,0),"Service Not Found")</f>
        <v>I1</v>
      </c>
      <c r="D92" s="31" t="str">
        <f t="shared" si="1"/>
        <v>Income Tax Act,1961</v>
      </c>
      <c r="E92" s="32">
        <v>14000</v>
      </c>
      <c r="F92" s="33">
        <v>44335</v>
      </c>
      <c r="G92" s="31" t="s">
        <v>25</v>
      </c>
      <c r="J92" s="17"/>
    </row>
    <row r="93" spans="1:10" x14ac:dyDescent="0.25">
      <c r="A93" s="31">
        <v>90</v>
      </c>
      <c r="B93" s="31" t="s">
        <v>5</v>
      </c>
      <c r="C93" s="31" t="str">
        <f>IFERROR(VLOOKUP(B93,Pricing!$C$4:$D$8,2,0),"Service Not Found")</f>
        <v>I1</v>
      </c>
      <c r="D93" s="31" t="str">
        <f t="shared" si="1"/>
        <v>Income Tax Act,1961</v>
      </c>
      <c r="E93" s="32">
        <v>20000</v>
      </c>
      <c r="F93" s="33">
        <v>44336</v>
      </c>
      <c r="G93" s="31" t="s">
        <v>26</v>
      </c>
      <c r="J93" s="17"/>
    </row>
    <row r="94" spans="1:10" x14ac:dyDescent="0.25">
      <c r="A94" s="31">
        <v>91</v>
      </c>
      <c r="B94" s="31" t="s">
        <v>5</v>
      </c>
      <c r="C94" s="31" t="str">
        <f>IFERROR(VLOOKUP(B94,Pricing!$C$4:$D$8,2,0),"Service Not Found")</f>
        <v>I1</v>
      </c>
      <c r="D94" s="31" t="str">
        <f t="shared" si="1"/>
        <v>Income Tax Act,1961</v>
      </c>
      <c r="E94" s="32">
        <v>15000</v>
      </c>
      <c r="F94" s="33">
        <v>44338</v>
      </c>
      <c r="G94" s="31" t="s">
        <v>29</v>
      </c>
      <c r="J94" s="17"/>
    </row>
    <row r="95" spans="1:10" x14ac:dyDescent="0.25">
      <c r="A95" s="31">
        <v>92</v>
      </c>
      <c r="B95" s="31" t="s">
        <v>36</v>
      </c>
      <c r="C95" s="31" t="str">
        <f>IFERROR(VLOOKUP(B95,Pricing!$C$4:$D$8,2,0),"Service Not Found")</f>
        <v>C1</v>
      </c>
      <c r="D95" s="31" t="str">
        <f t="shared" si="1"/>
        <v>Companies Act, 2013</v>
      </c>
      <c r="E95" s="32">
        <v>17000</v>
      </c>
      <c r="F95" s="33">
        <v>44339</v>
      </c>
      <c r="G95" s="31" t="s">
        <v>27</v>
      </c>
      <c r="J95" s="17"/>
    </row>
    <row r="96" spans="1:10" x14ac:dyDescent="0.25">
      <c r="A96" s="31">
        <v>93</v>
      </c>
      <c r="B96" s="31" t="s">
        <v>6</v>
      </c>
      <c r="C96" s="31" t="str">
        <f>IFERROR(VLOOKUP(B96,Pricing!$C$4:$D$8,2,0),"Service Not Found")</f>
        <v>G1</v>
      </c>
      <c r="D96" s="31" t="str">
        <f t="shared" si="1"/>
        <v>CGST Act, 2017</v>
      </c>
      <c r="E96" s="32">
        <v>13000</v>
      </c>
      <c r="F96" s="33">
        <v>44341</v>
      </c>
      <c r="G96" s="31" t="s">
        <v>26</v>
      </c>
      <c r="J96" s="17"/>
    </row>
    <row r="97" spans="1:10" x14ac:dyDescent="0.25">
      <c r="A97" s="31">
        <v>94</v>
      </c>
      <c r="B97" s="31" t="s">
        <v>6</v>
      </c>
      <c r="C97" s="31" t="str">
        <f>IFERROR(VLOOKUP(B97,Pricing!$C$4:$D$8,2,0),"Service Not Found")</f>
        <v>G1</v>
      </c>
      <c r="D97" s="31" t="str">
        <f t="shared" si="1"/>
        <v>CGST Act, 2017</v>
      </c>
      <c r="E97" s="32">
        <v>24000</v>
      </c>
      <c r="F97" s="33">
        <v>44341</v>
      </c>
      <c r="G97" s="31" t="s">
        <v>30</v>
      </c>
      <c r="J97" s="17"/>
    </row>
    <row r="98" spans="1:10" x14ac:dyDescent="0.25">
      <c r="A98" s="31">
        <v>95</v>
      </c>
      <c r="B98" s="31" t="s">
        <v>37</v>
      </c>
      <c r="C98" s="31" t="str">
        <f>IFERROR(VLOOKUP(B98,Pricing!$C$4:$D$8,2,0),"Service Not Found")</f>
        <v>Service Not Found</v>
      </c>
      <c r="D98" s="31" t="str">
        <f t="shared" si="1"/>
        <v>Miscellaneous</v>
      </c>
      <c r="E98" s="32">
        <v>16000</v>
      </c>
      <c r="F98" s="33">
        <v>44341</v>
      </c>
      <c r="G98" s="31" t="s">
        <v>25</v>
      </c>
      <c r="J98" s="17"/>
    </row>
    <row r="99" spans="1:10" x14ac:dyDescent="0.25">
      <c r="A99" s="31">
        <v>96</v>
      </c>
      <c r="B99" s="31" t="s">
        <v>35</v>
      </c>
      <c r="C99" s="31" t="str">
        <f>IFERROR(VLOOKUP(B99,Pricing!$C$4:$D$8,2,0),"Service Not Found")</f>
        <v>I2</v>
      </c>
      <c r="D99" s="31" t="str">
        <f t="shared" si="1"/>
        <v>Income Tax Act,1961</v>
      </c>
      <c r="E99" s="32">
        <v>15000</v>
      </c>
      <c r="F99" s="33">
        <v>44342</v>
      </c>
      <c r="G99" s="31" t="s">
        <v>27</v>
      </c>
      <c r="J99" s="17"/>
    </row>
    <row r="100" spans="1:10" x14ac:dyDescent="0.25">
      <c r="A100" s="31">
        <v>97</v>
      </c>
      <c r="B100" s="31" t="s">
        <v>35</v>
      </c>
      <c r="C100" s="31" t="str">
        <f>IFERROR(VLOOKUP(B100,Pricing!$C$4:$D$8,2,0),"Service Not Found")</f>
        <v>I2</v>
      </c>
      <c r="D100" s="31" t="str">
        <f t="shared" si="1"/>
        <v>Income Tax Act,1961</v>
      </c>
      <c r="E100" s="32">
        <v>15000</v>
      </c>
      <c r="F100" s="33">
        <v>44342</v>
      </c>
      <c r="G100" s="31" t="s">
        <v>28</v>
      </c>
      <c r="J100" s="17"/>
    </row>
    <row r="101" spans="1:10" x14ac:dyDescent="0.25">
      <c r="A101" s="31">
        <v>98</v>
      </c>
      <c r="B101" s="31" t="s">
        <v>35</v>
      </c>
      <c r="C101" s="31" t="str">
        <f>IFERROR(VLOOKUP(B101,Pricing!$C$4:$D$8,2,0),"Service Not Found")</f>
        <v>I2</v>
      </c>
      <c r="D101" s="31" t="str">
        <f t="shared" si="1"/>
        <v>Income Tax Act,1961</v>
      </c>
      <c r="E101" s="32">
        <v>21000</v>
      </c>
      <c r="F101" s="33">
        <v>44342</v>
      </c>
      <c r="G101" s="31" t="s">
        <v>25</v>
      </c>
      <c r="J101" s="17"/>
    </row>
    <row r="102" spans="1:10" x14ac:dyDescent="0.25">
      <c r="A102" s="31">
        <v>99</v>
      </c>
      <c r="B102" s="31" t="s">
        <v>36</v>
      </c>
      <c r="C102" s="31" t="str">
        <f>IFERROR(VLOOKUP(B102,Pricing!$C$4:$D$8,2,0),"Service Not Found")</f>
        <v>C1</v>
      </c>
      <c r="D102" s="31" t="str">
        <f t="shared" si="1"/>
        <v>Companies Act, 2013</v>
      </c>
      <c r="E102" s="32">
        <v>23000</v>
      </c>
      <c r="F102" s="33">
        <v>44342</v>
      </c>
      <c r="G102" s="31" t="s">
        <v>29</v>
      </c>
      <c r="J102" s="17"/>
    </row>
    <row r="103" spans="1:10" x14ac:dyDescent="0.25">
      <c r="A103" s="31">
        <v>100</v>
      </c>
      <c r="B103" s="31" t="s">
        <v>6</v>
      </c>
      <c r="C103" s="31" t="str">
        <f>IFERROR(VLOOKUP(B103,Pricing!$C$4:$D$8,2,0),"Service Not Found")</f>
        <v>G1</v>
      </c>
      <c r="D103" s="31" t="str">
        <f t="shared" si="1"/>
        <v>CGST Act, 2017</v>
      </c>
      <c r="E103" s="32">
        <v>22000</v>
      </c>
      <c r="F103" s="33">
        <v>44343</v>
      </c>
      <c r="G103" s="31" t="s">
        <v>26</v>
      </c>
      <c r="J103" s="17"/>
    </row>
    <row r="104" spans="1:10" x14ac:dyDescent="0.25">
      <c r="A104" s="12">
        <v>101</v>
      </c>
      <c r="B104" s="12" t="s">
        <v>5</v>
      </c>
      <c r="C104" s="12" t="str">
        <f>IFERROR(VLOOKUP(B104,Pricing!$C$4:$D$8,2,0),"Service Not Found")</f>
        <v>I1</v>
      </c>
      <c r="D104" s="12" t="str">
        <f t="shared" si="1"/>
        <v>Income Tax Act,1961</v>
      </c>
      <c r="E104" s="16">
        <v>12000</v>
      </c>
      <c r="F104" s="14">
        <v>44343</v>
      </c>
      <c r="G104" s="12" t="s">
        <v>31</v>
      </c>
      <c r="J104" s="17"/>
    </row>
    <row r="105" spans="1:10" x14ac:dyDescent="0.25">
      <c r="A105" s="12">
        <v>102</v>
      </c>
      <c r="B105" s="12" t="s">
        <v>5</v>
      </c>
      <c r="C105" s="12" t="str">
        <f>IFERROR(VLOOKUP(B105,Pricing!$C$4:$D$8,2,0),"Service Not Found")</f>
        <v>I1</v>
      </c>
      <c r="D105" s="12" t="str">
        <f t="shared" si="1"/>
        <v>Income Tax Act,1961</v>
      </c>
      <c r="E105" s="16">
        <v>18000</v>
      </c>
      <c r="F105" s="14">
        <v>44344</v>
      </c>
      <c r="G105" s="12" t="s">
        <v>26</v>
      </c>
      <c r="J105" s="17"/>
    </row>
    <row r="106" spans="1:10" x14ac:dyDescent="0.25">
      <c r="A106" s="12">
        <v>103</v>
      </c>
      <c r="B106" s="12" t="s">
        <v>5</v>
      </c>
      <c r="C106" s="12" t="str">
        <f>IFERROR(VLOOKUP(B106,Pricing!$C$4:$D$8,2,0),"Service Not Found")</f>
        <v>I1</v>
      </c>
      <c r="D106" s="12" t="str">
        <f t="shared" si="1"/>
        <v>Income Tax Act,1961</v>
      </c>
      <c r="E106" s="16">
        <v>16000</v>
      </c>
      <c r="F106" s="14">
        <v>44344</v>
      </c>
      <c r="G106" s="12" t="s">
        <v>26</v>
      </c>
      <c r="J106" s="17"/>
    </row>
    <row r="107" spans="1:10" x14ac:dyDescent="0.25">
      <c r="A107" s="12">
        <v>104</v>
      </c>
      <c r="B107" s="12" t="s">
        <v>34</v>
      </c>
      <c r="C107" s="12" t="str">
        <f>IFERROR(VLOOKUP(B107,Pricing!$C$4:$D$8,2,0),"Service Not Found")</f>
        <v>G2</v>
      </c>
      <c r="D107" s="12" t="str">
        <f t="shared" si="1"/>
        <v>CGST Act, 2017</v>
      </c>
      <c r="E107" s="16">
        <v>28000</v>
      </c>
      <c r="F107" s="14">
        <v>44344</v>
      </c>
      <c r="G107" s="12" t="s">
        <v>26</v>
      </c>
      <c r="J107" s="17"/>
    </row>
    <row r="108" spans="1:10" x14ac:dyDescent="0.25">
      <c r="A108" s="12">
        <v>105</v>
      </c>
      <c r="B108" s="12" t="s">
        <v>5</v>
      </c>
      <c r="C108" s="12" t="str">
        <f>IFERROR(VLOOKUP(B108,Pricing!$C$4:$D$8,2,0),"Service Not Found")</f>
        <v>I1</v>
      </c>
      <c r="D108" s="12" t="str">
        <f t="shared" si="1"/>
        <v>Income Tax Act,1961</v>
      </c>
      <c r="E108" s="16">
        <v>11000</v>
      </c>
      <c r="F108" s="14">
        <v>44345</v>
      </c>
      <c r="G108" s="12" t="s">
        <v>28</v>
      </c>
      <c r="J108" s="17"/>
    </row>
    <row r="109" spans="1:10" x14ac:dyDescent="0.25">
      <c r="A109" s="12">
        <v>106</v>
      </c>
      <c r="B109" s="12" t="s">
        <v>36</v>
      </c>
      <c r="C109" s="12" t="str">
        <f>IFERROR(VLOOKUP(B109,Pricing!$C$4:$D$8,2,0),"Service Not Found")</f>
        <v>C1</v>
      </c>
      <c r="D109" s="12" t="str">
        <f t="shared" si="1"/>
        <v>Companies Act, 2013</v>
      </c>
      <c r="E109" s="16">
        <v>22000</v>
      </c>
      <c r="F109" s="14">
        <v>44346</v>
      </c>
      <c r="G109" s="12" t="s">
        <v>29</v>
      </c>
      <c r="J109" s="17"/>
    </row>
    <row r="110" spans="1:10" x14ac:dyDescent="0.25">
      <c r="A110" s="12">
        <v>107</v>
      </c>
      <c r="B110" s="12" t="s">
        <v>6</v>
      </c>
      <c r="C110" s="12" t="str">
        <f>IFERROR(VLOOKUP(B110,Pricing!$C$4:$D$8,2,0),"Service Not Found")</f>
        <v>G1</v>
      </c>
      <c r="D110" s="12" t="str">
        <f t="shared" si="1"/>
        <v>CGST Act, 2017</v>
      </c>
      <c r="E110" s="16">
        <v>12000</v>
      </c>
      <c r="F110" s="14">
        <v>44351</v>
      </c>
      <c r="G110" s="12" t="s">
        <v>26</v>
      </c>
      <c r="J110" s="17"/>
    </row>
    <row r="111" spans="1:10" x14ac:dyDescent="0.25">
      <c r="A111" s="12">
        <v>108</v>
      </c>
      <c r="B111" s="12" t="s">
        <v>5</v>
      </c>
      <c r="C111" s="12" t="str">
        <f>IFERROR(VLOOKUP(B111,Pricing!$C$4:$D$8,2,0),"Service Not Found")</f>
        <v>I1</v>
      </c>
      <c r="D111" s="12" t="str">
        <f t="shared" si="1"/>
        <v>Income Tax Act,1961</v>
      </c>
      <c r="E111" s="16">
        <v>20000</v>
      </c>
      <c r="F111" s="14">
        <v>44351</v>
      </c>
      <c r="G111" s="12" t="s">
        <v>28</v>
      </c>
      <c r="J111" s="17"/>
    </row>
    <row r="112" spans="1:10" x14ac:dyDescent="0.25">
      <c r="A112" s="12">
        <v>109</v>
      </c>
      <c r="B112" s="12" t="s">
        <v>5</v>
      </c>
      <c r="C112" s="12" t="str">
        <f>IFERROR(VLOOKUP(B112,Pricing!$C$4:$D$8,2,0),"Service Not Found")</f>
        <v>I1</v>
      </c>
      <c r="D112" s="12" t="str">
        <f t="shared" si="1"/>
        <v>Income Tax Act,1961</v>
      </c>
      <c r="E112" s="16">
        <v>15000</v>
      </c>
      <c r="F112" s="14">
        <v>44357</v>
      </c>
      <c r="G112" s="12" t="s">
        <v>31</v>
      </c>
      <c r="J112" s="17"/>
    </row>
    <row r="113" spans="1:10" x14ac:dyDescent="0.25">
      <c r="A113" s="12">
        <v>110</v>
      </c>
      <c r="B113" s="12" t="s">
        <v>36</v>
      </c>
      <c r="C113" s="12" t="str">
        <f>IFERROR(VLOOKUP(B113,Pricing!$C$4:$D$8,2,0),"Service Not Found")</f>
        <v>C1</v>
      </c>
      <c r="D113" s="12" t="str">
        <f t="shared" si="1"/>
        <v>Companies Act, 2013</v>
      </c>
      <c r="E113" s="16">
        <v>16000</v>
      </c>
      <c r="F113" s="14">
        <v>44358</v>
      </c>
      <c r="G113" s="12" t="s">
        <v>29</v>
      </c>
      <c r="J113" s="17"/>
    </row>
    <row r="114" spans="1:10" x14ac:dyDescent="0.25">
      <c r="A114" s="12">
        <v>111</v>
      </c>
      <c r="B114" s="12" t="s">
        <v>6</v>
      </c>
      <c r="C114" s="12" t="str">
        <f>IFERROR(VLOOKUP(B114,Pricing!$C$4:$D$8,2,0),"Service Not Found")</f>
        <v>G1</v>
      </c>
      <c r="D114" s="12" t="str">
        <f t="shared" si="1"/>
        <v>CGST Act, 2017</v>
      </c>
      <c r="E114" s="16">
        <v>19000</v>
      </c>
      <c r="F114" s="14">
        <v>44367</v>
      </c>
      <c r="G114" s="12" t="s">
        <v>28</v>
      </c>
      <c r="J114" s="17"/>
    </row>
    <row r="115" spans="1:10" x14ac:dyDescent="0.25">
      <c r="A115" s="12">
        <v>112</v>
      </c>
      <c r="B115" s="12" t="s">
        <v>36</v>
      </c>
      <c r="C115" s="12" t="str">
        <f>IFERROR(VLOOKUP(B115,Pricing!$C$4:$D$8,2,0),"Service Not Found")</f>
        <v>C1</v>
      </c>
      <c r="D115" s="12" t="str">
        <f t="shared" si="1"/>
        <v>Companies Act, 2013</v>
      </c>
      <c r="E115" s="16">
        <v>21000</v>
      </c>
      <c r="F115" s="14">
        <v>44367</v>
      </c>
      <c r="G115" s="12" t="s">
        <v>27</v>
      </c>
      <c r="J115" s="17"/>
    </row>
    <row r="116" spans="1:10" x14ac:dyDescent="0.25">
      <c r="A116" s="12">
        <v>113</v>
      </c>
      <c r="B116" s="12" t="s">
        <v>36</v>
      </c>
      <c r="C116" s="12" t="str">
        <f>IFERROR(VLOOKUP(B116,Pricing!$C$4:$D$8,2,0),"Service Not Found")</f>
        <v>C1</v>
      </c>
      <c r="D116" s="12" t="str">
        <f t="shared" si="1"/>
        <v>Companies Act, 2013</v>
      </c>
      <c r="E116" s="16">
        <v>22000</v>
      </c>
      <c r="F116" s="14">
        <v>44370</v>
      </c>
      <c r="G116" s="12" t="s">
        <v>25</v>
      </c>
      <c r="J116" s="17"/>
    </row>
    <row r="117" spans="1:10" x14ac:dyDescent="0.25">
      <c r="A117" s="12">
        <v>114</v>
      </c>
      <c r="B117" s="12" t="s">
        <v>6</v>
      </c>
      <c r="C117" s="12" t="str">
        <f>IFERROR(VLOOKUP(B117,Pricing!$C$4:$D$8,2,0),"Service Not Found")</f>
        <v>G1</v>
      </c>
      <c r="D117" s="12" t="str">
        <f t="shared" si="1"/>
        <v>CGST Act, 2017</v>
      </c>
      <c r="E117" s="16">
        <v>7000</v>
      </c>
      <c r="F117" s="14">
        <v>44372</v>
      </c>
      <c r="G117" s="12" t="s">
        <v>31</v>
      </c>
      <c r="J117" s="17"/>
    </row>
    <row r="118" spans="1:10" x14ac:dyDescent="0.25">
      <c r="A118" s="12">
        <v>115</v>
      </c>
      <c r="B118" s="12" t="s">
        <v>6</v>
      </c>
      <c r="C118" s="12" t="str">
        <f>IFERROR(VLOOKUP(B118,Pricing!$C$4:$D$8,2,0),"Service Not Found")</f>
        <v>G1</v>
      </c>
      <c r="D118" s="12" t="str">
        <f t="shared" si="1"/>
        <v>CGST Act, 2017</v>
      </c>
      <c r="E118" s="16">
        <v>11000</v>
      </c>
      <c r="F118" s="14">
        <v>44373</v>
      </c>
      <c r="G118" s="12" t="s">
        <v>26</v>
      </c>
      <c r="J118" s="17"/>
    </row>
    <row r="119" spans="1:10" x14ac:dyDescent="0.25">
      <c r="A119" s="12">
        <v>116</v>
      </c>
      <c r="B119" s="12" t="s">
        <v>35</v>
      </c>
      <c r="C119" s="12" t="str">
        <f>IFERROR(VLOOKUP(B119,Pricing!$C$4:$D$8,2,0),"Service Not Found")</f>
        <v>I2</v>
      </c>
      <c r="D119" s="12" t="str">
        <f t="shared" si="1"/>
        <v>Income Tax Act,1961</v>
      </c>
      <c r="E119" s="16">
        <v>24000</v>
      </c>
      <c r="F119" s="14">
        <v>44374</v>
      </c>
      <c r="G119" s="12" t="s">
        <v>26</v>
      </c>
      <c r="J119" s="17"/>
    </row>
    <row r="120" spans="1:10" x14ac:dyDescent="0.25">
      <c r="A120" s="12">
        <v>117</v>
      </c>
      <c r="B120" s="12" t="s">
        <v>5</v>
      </c>
      <c r="C120" s="12" t="str">
        <f>IFERROR(VLOOKUP(B120,Pricing!$C$4:$D$8,2,0),"Service Not Found")</f>
        <v>I1</v>
      </c>
      <c r="D120" s="12" t="str">
        <f t="shared" si="1"/>
        <v>Income Tax Act,1961</v>
      </c>
      <c r="E120" s="16">
        <v>16000</v>
      </c>
      <c r="F120" s="14">
        <v>44379</v>
      </c>
      <c r="G120" s="12" t="s">
        <v>26</v>
      </c>
      <c r="J120" s="17"/>
    </row>
    <row r="121" spans="1:10" x14ac:dyDescent="0.25">
      <c r="A121" s="12">
        <v>118</v>
      </c>
      <c r="B121" s="12" t="s">
        <v>6</v>
      </c>
      <c r="C121" s="12" t="str">
        <f>IFERROR(VLOOKUP(B121,Pricing!$C$4:$D$8,2,0),"Service Not Found")</f>
        <v>G1</v>
      </c>
      <c r="D121" s="12" t="str">
        <f t="shared" si="1"/>
        <v>CGST Act, 2017</v>
      </c>
      <c r="E121" s="16">
        <v>17000</v>
      </c>
      <c r="F121" s="14">
        <v>44379</v>
      </c>
      <c r="G121" s="12" t="s">
        <v>31</v>
      </c>
      <c r="J121" s="17"/>
    </row>
    <row r="122" spans="1:10" x14ac:dyDescent="0.25">
      <c r="A122" s="12">
        <v>119</v>
      </c>
      <c r="B122" s="12" t="s">
        <v>6</v>
      </c>
      <c r="C122" s="12" t="str">
        <f>IFERROR(VLOOKUP(B122,Pricing!$C$4:$D$8,2,0),"Service Not Found")</f>
        <v>G1</v>
      </c>
      <c r="D122" s="12" t="str">
        <f t="shared" si="1"/>
        <v>CGST Act, 2017</v>
      </c>
      <c r="E122" s="16">
        <v>18000</v>
      </c>
      <c r="F122" s="14">
        <v>44382</v>
      </c>
      <c r="G122" s="12" t="s">
        <v>28</v>
      </c>
      <c r="J122" s="17"/>
    </row>
    <row r="123" spans="1:10" x14ac:dyDescent="0.25">
      <c r="A123" s="12">
        <v>120</v>
      </c>
      <c r="B123" s="12" t="s">
        <v>35</v>
      </c>
      <c r="C123" s="12" t="str">
        <f>IFERROR(VLOOKUP(B123,Pricing!$C$4:$D$8,2,0),"Service Not Found")</f>
        <v>I2</v>
      </c>
      <c r="D123" s="12" t="str">
        <f t="shared" si="1"/>
        <v>Income Tax Act,1961</v>
      </c>
      <c r="E123" s="16">
        <v>19000</v>
      </c>
      <c r="F123" s="14">
        <v>44384</v>
      </c>
      <c r="G123" s="12" t="s">
        <v>30</v>
      </c>
      <c r="J123" s="17"/>
    </row>
    <row r="124" spans="1:10" x14ac:dyDescent="0.25">
      <c r="A124" s="12">
        <v>121</v>
      </c>
      <c r="B124" s="12" t="s">
        <v>36</v>
      </c>
      <c r="C124" s="12" t="str">
        <f>IFERROR(VLOOKUP(B124,Pricing!$C$4:$D$8,2,0),"Service Not Found")</f>
        <v>C1</v>
      </c>
      <c r="D124" s="12" t="str">
        <f t="shared" si="1"/>
        <v>Companies Act, 2013</v>
      </c>
      <c r="E124" s="16">
        <v>20000</v>
      </c>
      <c r="F124" s="14">
        <v>44388</v>
      </c>
      <c r="G124" s="12" t="s">
        <v>27</v>
      </c>
      <c r="J124" s="17"/>
    </row>
    <row r="125" spans="1:10" x14ac:dyDescent="0.25">
      <c r="A125" s="12">
        <v>122</v>
      </c>
      <c r="B125" s="12" t="s">
        <v>35</v>
      </c>
      <c r="C125" s="12" t="str">
        <f>IFERROR(VLOOKUP(B125,Pricing!$C$4:$D$8,2,0),"Service Not Found")</f>
        <v>I2</v>
      </c>
      <c r="D125" s="12" t="str">
        <f t="shared" si="1"/>
        <v>Income Tax Act,1961</v>
      </c>
      <c r="E125" s="16">
        <v>20000</v>
      </c>
      <c r="F125" s="14">
        <v>44390</v>
      </c>
      <c r="G125" s="12" t="s">
        <v>27</v>
      </c>
      <c r="J125" s="17"/>
    </row>
    <row r="126" spans="1:10" x14ac:dyDescent="0.25">
      <c r="A126" s="12">
        <v>123</v>
      </c>
      <c r="B126" s="12" t="s">
        <v>35</v>
      </c>
      <c r="C126" s="12" t="str">
        <f>IFERROR(VLOOKUP(B126,Pricing!$C$4:$D$8,2,0),"Service Not Found")</f>
        <v>I2</v>
      </c>
      <c r="D126" s="12" t="str">
        <f t="shared" si="1"/>
        <v>Income Tax Act,1961</v>
      </c>
      <c r="E126" s="16">
        <v>15000</v>
      </c>
      <c r="F126" s="14">
        <v>44397</v>
      </c>
      <c r="G126" s="12" t="s">
        <v>27</v>
      </c>
      <c r="J126" s="17"/>
    </row>
    <row r="127" spans="1:10" x14ac:dyDescent="0.25">
      <c r="A127" s="12">
        <v>124</v>
      </c>
      <c r="B127" s="12" t="s">
        <v>35</v>
      </c>
      <c r="C127" s="12" t="str">
        <f>IFERROR(VLOOKUP(B127,Pricing!$C$4:$D$8,2,0),"Service Not Found")</f>
        <v>I2</v>
      </c>
      <c r="D127" s="12" t="str">
        <f t="shared" si="1"/>
        <v>Income Tax Act,1961</v>
      </c>
      <c r="E127" s="16">
        <v>27000</v>
      </c>
      <c r="F127" s="14">
        <v>44397</v>
      </c>
      <c r="G127" s="12" t="s">
        <v>30</v>
      </c>
      <c r="J127" s="17"/>
    </row>
    <row r="128" spans="1:10" x14ac:dyDescent="0.25">
      <c r="A128" s="12">
        <v>125</v>
      </c>
      <c r="B128" s="12" t="s">
        <v>5</v>
      </c>
      <c r="C128" s="12" t="str">
        <f>IFERROR(VLOOKUP(B128,Pricing!$C$4:$D$8,2,0),"Service Not Found")</f>
        <v>I1</v>
      </c>
      <c r="D128" s="12" t="str">
        <f t="shared" si="1"/>
        <v>Income Tax Act,1961</v>
      </c>
      <c r="E128" s="16">
        <v>11000</v>
      </c>
      <c r="F128" s="14">
        <v>44397</v>
      </c>
      <c r="G128" s="12" t="s">
        <v>29</v>
      </c>
      <c r="J128" s="17"/>
    </row>
    <row r="129" spans="1:10" x14ac:dyDescent="0.25">
      <c r="A129" s="12">
        <v>126</v>
      </c>
      <c r="B129" s="12" t="s">
        <v>36</v>
      </c>
      <c r="C129" s="12" t="str">
        <f>IFERROR(VLOOKUP(B129,Pricing!$C$4:$D$8,2,0),"Service Not Found")</f>
        <v>C1</v>
      </c>
      <c r="D129" s="12" t="str">
        <f t="shared" si="1"/>
        <v>Companies Act, 2013</v>
      </c>
      <c r="E129" s="16">
        <v>21000</v>
      </c>
      <c r="F129" s="14">
        <v>44397</v>
      </c>
      <c r="G129" s="12" t="s">
        <v>27</v>
      </c>
      <c r="J129" s="17"/>
    </row>
    <row r="130" spans="1:10" x14ac:dyDescent="0.25">
      <c r="A130" s="12">
        <v>127</v>
      </c>
      <c r="B130" s="12" t="s">
        <v>35</v>
      </c>
      <c r="C130" s="12" t="str">
        <f>IFERROR(VLOOKUP(B130,Pricing!$C$4:$D$8,2,0),"Service Not Found")</f>
        <v>I2</v>
      </c>
      <c r="D130" s="12" t="str">
        <f t="shared" si="1"/>
        <v>Income Tax Act,1961</v>
      </c>
      <c r="E130" s="16">
        <v>8000</v>
      </c>
      <c r="F130" s="14">
        <v>44399</v>
      </c>
      <c r="G130" s="12" t="s">
        <v>30</v>
      </c>
      <c r="J130" s="17"/>
    </row>
    <row r="131" spans="1:10" x14ac:dyDescent="0.25">
      <c r="A131" s="12">
        <v>128</v>
      </c>
      <c r="B131" s="12" t="s">
        <v>6</v>
      </c>
      <c r="C131" s="12" t="str">
        <f>IFERROR(VLOOKUP(B131,Pricing!$C$4:$D$8,2,0),"Service Not Found")</f>
        <v>G1</v>
      </c>
      <c r="D131" s="12" t="str">
        <f t="shared" si="1"/>
        <v>CGST Act, 2017</v>
      </c>
      <c r="E131" s="16">
        <v>17000</v>
      </c>
      <c r="F131" s="14">
        <v>44400</v>
      </c>
      <c r="G131" s="12" t="s">
        <v>27</v>
      </c>
      <c r="J131" s="17"/>
    </row>
    <row r="132" spans="1:10" x14ac:dyDescent="0.25">
      <c r="A132" s="12">
        <v>129</v>
      </c>
      <c r="B132" s="12" t="s">
        <v>36</v>
      </c>
      <c r="C132" s="12" t="str">
        <f>IFERROR(VLOOKUP(B132,Pricing!$C$4:$D$8,2,0),"Service Not Found")</f>
        <v>C1</v>
      </c>
      <c r="D132" s="12" t="str">
        <f t="shared" si="1"/>
        <v>Companies Act, 2013</v>
      </c>
      <c r="E132" s="16">
        <v>16000</v>
      </c>
      <c r="F132" s="14">
        <v>44402</v>
      </c>
      <c r="G132" s="12" t="s">
        <v>26</v>
      </c>
      <c r="J132" s="17"/>
    </row>
    <row r="133" spans="1:10" x14ac:dyDescent="0.25">
      <c r="A133" s="12">
        <v>130</v>
      </c>
      <c r="B133" s="12" t="s">
        <v>34</v>
      </c>
      <c r="C133" s="12" t="str">
        <f>IFERROR(VLOOKUP(B133,Pricing!$C$4:$D$8,2,0),"Service Not Found")</f>
        <v>G2</v>
      </c>
      <c r="D133" s="12" t="str">
        <f t="shared" ref="D133:D196" si="2">IF(C133="G2","CGST Act, 2017",IF(C133="C1","Companies Act, 2013",IF(C133="G1","CGST Act, 2017",IF(C133="I1","Income Tax Act,1961",IF(C133="I2","Income Tax Act,1961",IF(C133="Service Not Found","Miscellaneous"))))))</f>
        <v>CGST Act, 2017</v>
      </c>
      <c r="E133" s="16">
        <v>18000</v>
      </c>
      <c r="F133" s="14">
        <v>44405</v>
      </c>
      <c r="G133" s="12" t="s">
        <v>27</v>
      </c>
      <c r="J133" s="17"/>
    </row>
    <row r="134" spans="1:10" x14ac:dyDescent="0.25">
      <c r="A134" s="12">
        <v>131</v>
      </c>
      <c r="B134" s="12" t="s">
        <v>5</v>
      </c>
      <c r="C134" s="12" t="str">
        <f>IFERROR(VLOOKUP(B134,Pricing!$C$4:$D$8,2,0),"Service Not Found")</f>
        <v>I1</v>
      </c>
      <c r="D134" s="12" t="str">
        <f t="shared" si="2"/>
        <v>Income Tax Act,1961</v>
      </c>
      <c r="E134" s="16">
        <v>22000</v>
      </c>
      <c r="F134" s="14">
        <v>44406</v>
      </c>
      <c r="G134" s="12" t="s">
        <v>27</v>
      </c>
      <c r="J134" s="17"/>
    </row>
    <row r="135" spans="1:10" x14ac:dyDescent="0.25">
      <c r="A135" s="12">
        <v>132</v>
      </c>
      <c r="B135" s="12" t="s">
        <v>6</v>
      </c>
      <c r="C135" s="12" t="str">
        <f>IFERROR(VLOOKUP(B135,Pricing!$C$4:$D$8,2,0),"Service Not Found")</f>
        <v>G1</v>
      </c>
      <c r="D135" s="12" t="str">
        <f t="shared" si="2"/>
        <v>CGST Act, 2017</v>
      </c>
      <c r="E135" s="16">
        <v>22000</v>
      </c>
      <c r="F135" s="14">
        <v>44407</v>
      </c>
      <c r="G135" s="12" t="s">
        <v>25</v>
      </c>
      <c r="J135" s="17"/>
    </row>
    <row r="136" spans="1:10" x14ac:dyDescent="0.25">
      <c r="A136" s="12">
        <v>133</v>
      </c>
      <c r="B136" s="12" t="s">
        <v>6</v>
      </c>
      <c r="C136" s="12" t="str">
        <f>IFERROR(VLOOKUP(B136,Pricing!$C$4:$D$8,2,0),"Service Not Found")</f>
        <v>G1</v>
      </c>
      <c r="D136" s="12" t="str">
        <f t="shared" si="2"/>
        <v>CGST Act, 2017</v>
      </c>
      <c r="E136" s="16">
        <v>9000</v>
      </c>
      <c r="F136" s="14">
        <v>44408</v>
      </c>
      <c r="G136" s="12" t="s">
        <v>26</v>
      </c>
      <c r="J136" s="17"/>
    </row>
    <row r="137" spans="1:10" x14ac:dyDescent="0.25">
      <c r="A137" s="12">
        <v>134</v>
      </c>
      <c r="B137" s="12" t="s">
        <v>37</v>
      </c>
      <c r="C137" s="12" t="str">
        <f>IFERROR(VLOOKUP(B137,Pricing!$C$4:$D$8,2,0),"Service Not Found")</f>
        <v>Service Not Found</v>
      </c>
      <c r="D137" s="12" t="str">
        <f t="shared" si="2"/>
        <v>Miscellaneous</v>
      </c>
      <c r="E137" s="16">
        <v>18000</v>
      </c>
      <c r="F137" s="14">
        <v>44408</v>
      </c>
      <c r="G137" s="12" t="s">
        <v>25</v>
      </c>
      <c r="J137" s="17"/>
    </row>
    <row r="138" spans="1:10" x14ac:dyDescent="0.25">
      <c r="A138" s="12">
        <v>135</v>
      </c>
      <c r="B138" s="12" t="s">
        <v>6</v>
      </c>
      <c r="C138" s="12" t="str">
        <f>IFERROR(VLOOKUP(B138,Pricing!$C$4:$D$8,2,0),"Service Not Found")</f>
        <v>G1</v>
      </c>
      <c r="D138" s="12" t="str">
        <f t="shared" si="2"/>
        <v>CGST Act, 2017</v>
      </c>
      <c r="E138" s="16">
        <v>23000</v>
      </c>
      <c r="F138" s="14">
        <v>44409</v>
      </c>
      <c r="G138" s="12" t="s">
        <v>31</v>
      </c>
      <c r="J138" s="17"/>
    </row>
    <row r="139" spans="1:10" x14ac:dyDescent="0.25">
      <c r="A139" s="12">
        <v>136</v>
      </c>
      <c r="B139" s="12" t="s">
        <v>36</v>
      </c>
      <c r="C139" s="12" t="str">
        <f>IFERROR(VLOOKUP(B139,Pricing!$C$4:$D$8,2,0),"Service Not Found")</f>
        <v>C1</v>
      </c>
      <c r="D139" s="12" t="str">
        <f t="shared" si="2"/>
        <v>Companies Act, 2013</v>
      </c>
      <c r="E139" s="16">
        <v>14000</v>
      </c>
      <c r="F139" s="14">
        <v>44409</v>
      </c>
      <c r="G139" s="12" t="s">
        <v>26</v>
      </c>
      <c r="J139" s="17"/>
    </row>
    <row r="140" spans="1:10" x14ac:dyDescent="0.25">
      <c r="A140" s="12">
        <v>137</v>
      </c>
      <c r="B140" s="12" t="s">
        <v>35</v>
      </c>
      <c r="C140" s="12" t="str">
        <f>IFERROR(VLOOKUP(B140,Pricing!$C$4:$D$8,2,0),"Service Not Found")</f>
        <v>I2</v>
      </c>
      <c r="D140" s="12" t="str">
        <f t="shared" si="2"/>
        <v>Income Tax Act,1961</v>
      </c>
      <c r="E140" s="16">
        <v>8000</v>
      </c>
      <c r="F140" s="14">
        <v>44411</v>
      </c>
      <c r="G140" s="12" t="s">
        <v>26</v>
      </c>
      <c r="J140" s="17"/>
    </row>
    <row r="141" spans="1:10" x14ac:dyDescent="0.25">
      <c r="A141" s="12">
        <v>138</v>
      </c>
      <c r="B141" s="12" t="s">
        <v>36</v>
      </c>
      <c r="C141" s="12" t="str">
        <f>IFERROR(VLOOKUP(B141,Pricing!$C$4:$D$8,2,0),"Service Not Found")</f>
        <v>C1</v>
      </c>
      <c r="D141" s="12" t="str">
        <f t="shared" si="2"/>
        <v>Companies Act, 2013</v>
      </c>
      <c r="E141" s="16">
        <v>27000</v>
      </c>
      <c r="F141" s="14">
        <v>44420</v>
      </c>
      <c r="G141" s="12" t="s">
        <v>26</v>
      </c>
      <c r="J141" s="17"/>
    </row>
    <row r="142" spans="1:10" x14ac:dyDescent="0.25">
      <c r="A142" s="12">
        <v>139</v>
      </c>
      <c r="B142" s="12" t="s">
        <v>6</v>
      </c>
      <c r="C142" s="12" t="str">
        <f>IFERROR(VLOOKUP(B142,Pricing!$C$4:$D$8,2,0),"Service Not Found")</f>
        <v>G1</v>
      </c>
      <c r="D142" s="12" t="str">
        <f t="shared" si="2"/>
        <v>CGST Act, 2017</v>
      </c>
      <c r="E142" s="16">
        <v>13000</v>
      </c>
      <c r="F142" s="14">
        <v>44421</v>
      </c>
      <c r="G142" s="12" t="s">
        <v>29</v>
      </c>
      <c r="J142" s="17"/>
    </row>
    <row r="143" spans="1:10" x14ac:dyDescent="0.25">
      <c r="A143" s="12">
        <v>140</v>
      </c>
      <c r="B143" s="12" t="s">
        <v>34</v>
      </c>
      <c r="C143" s="12" t="str">
        <f>IFERROR(VLOOKUP(B143,Pricing!$C$4:$D$8,2,0),"Service Not Found")</f>
        <v>G2</v>
      </c>
      <c r="D143" s="12" t="str">
        <f t="shared" si="2"/>
        <v>CGST Act, 2017</v>
      </c>
      <c r="E143" s="16">
        <v>15000</v>
      </c>
      <c r="F143" s="14">
        <v>44427</v>
      </c>
      <c r="G143" s="12" t="s">
        <v>26</v>
      </c>
      <c r="J143" s="17"/>
    </row>
    <row r="144" spans="1:10" x14ac:dyDescent="0.25">
      <c r="A144" s="12">
        <v>141</v>
      </c>
      <c r="B144" s="12" t="s">
        <v>5</v>
      </c>
      <c r="C144" s="12" t="str">
        <f>IFERROR(VLOOKUP(B144,Pricing!$C$4:$D$8,2,0),"Service Not Found")</f>
        <v>I1</v>
      </c>
      <c r="D144" s="12" t="str">
        <f t="shared" si="2"/>
        <v>Income Tax Act,1961</v>
      </c>
      <c r="E144" s="16">
        <v>24000</v>
      </c>
      <c r="F144" s="14">
        <v>44431</v>
      </c>
      <c r="G144" s="12" t="s">
        <v>31</v>
      </c>
      <c r="J144" s="17"/>
    </row>
    <row r="145" spans="1:10" x14ac:dyDescent="0.25">
      <c r="A145" s="12">
        <v>142</v>
      </c>
      <c r="B145" s="12" t="s">
        <v>5</v>
      </c>
      <c r="C145" s="12" t="str">
        <f>IFERROR(VLOOKUP(B145,Pricing!$C$4:$D$8,2,0),"Service Not Found")</f>
        <v>I1</v>
      </c>
      <c r="D145" s="12" t="str">
        <f t="shared" si="2"/>
        <v>Income Tax Act,1961</v>
      </c>
      <c r="E145" s="16">
        <v>16000</v>
      </c>
      <c r="F145" s="14">
        <v>44432</v>
      </c>
      <c r="G145" s="12" t="s">
        <v>31</v>
      </c>
      <c r="J145" s="17"/>
    </row>
    <row r="146" spans="1:10" x14ac:dyDescent="0.25">
      <c r="A146" s="12">
        <v>143</v>
      </c>
      <c r="B146" s="12" t="s">
        <v>36</v>
      </c>
      <c r="C146" s="12" t="str">
        <f>IFERROR(VLOOKUP(B146,Pricing!$C$4:$D$8,2,0),"Service Not Found")</f>
        <v>C1</v>
      </c>
      <c r="D146" s="12" t="str">
        <f t="shared" si="2"/>
        <v>Companies Act, 2013</v>
      </c>
      <c r="E146" s="16">
        <v>12000</v>
      </c>
      <c r="F146" s="14">
        <v>44433</v>
      </c>
      <c r="G146" s="12" t="s">
        <v>29</v>
      </c>
      <c r="J146" s="17"/>
    </row>
    <row r="147" spans="1:10" x14ac:dyDescent="0.25">
      <c r="A147" s="12">
        <v>144</v>
      </c>
      <c r="B147" s="12" t="s">
        <v>5</v>
      </c>
      <c r="C147" s="12" t="str">
        <f>IFERROR(VLOOKUP(B147,Pricing!$C$4:$D$8,2,0),"Service Not Found")</f>
        <v>I1</v>
      </c>
      <c r="D147" s="12" t="str">
        <f t="shared" si="2"/>
        <v>Income Tax Act,1961</v>
      </c>
      <c r="E147" s="16">
        <v>26000</v>
      </c>
      <c r="F147" s="14">
        <v>44435</v>
      </c>
      <c r="G147" s="12" t="s">
        <v>28</v>
      </c>
      <c r="J147" s="17"/>
    </row>
    <row r="148" spans="1:10" x14ac:dyDescent="0.25">
      <c r="A148" s="12">
        <v>145</v>
      </c>
      <c r="B148" s="12" t="s">
        <v>34</v>
      </c>
      <c r="C148" s="12" t="str">
        <f>IFERROR(VLOOKUP(B148,Pricing!$C$4:$D$8,2,0),"Service Not Found")</f>
        <v>G2</v>
      </c>
      <c r="D148" s="12" t="str">
        <f t="shared" si="2"/>
        <v>CGST Act, 2017</v>
      </c>
      <c r="E148" s="16">
        <v>17000</v>
      </c>
      <c r="F148" s="14">
        <v>44436</v>
      </c>
      <c r="G148" s="12" t="s">
        <v>26</v>
      </c>
      <c r="J148" s="17"/>
    </row>
    <row r="149" spans="1:10" x14ac:dyDescent="0.25">
      <c r="A149" s="12">
        <v>146</v>
      </c>
      <c r="B149" s="12" t="s">
        <v>5</v>
      </c>
      <c r="C149" s="12" t="str">
        <f>IFERROR(VLOOKUP(B149,Pricing!$C$4:$D$8,2,0),"Service Not Found")</f>
        <v>I1</v>
      </c>
      <c r="D149" s="12" t="str">
        <f t="shared" si="2"/>
        <v>Income Tax Act,1961</v>
      </c>
      <c r="E149" s="16">
        <v>22000</v>
      </c>
      <c r="F149" s="14">
        <v>44437</v>
      </c>
      <c r="G149" s="12" t="s">
        <v>27</v>
      </c>
      <c r="J149" s="17"/>
    </row>
    <row r="150" spans="1:10" x14ac:dyDescent="0.25">
      <c r="A150" s="12">
        <v>147</v>
      </c>
      <c r="B150" s="12" t="s">
        <v>37</v>
      </c>
      <c r="C150" s="12" t="str">
        <f>IFERROR(VLOOKUP(B150,Pricing!$C$4:$D$8,2,0),"Service Not Found")</f>
        <v>Service Not Found</v>
      </c>
      <c r="D150" s="12" t="str">
        <f t="shared" si="2"/>
        <v>Miscellaneous</v>
      </c>
      <c r="E150" s="16">
        <v>22000</v>
      </c>
      <c r="F150" s="14">
        <v>44437</v>
      </c>
      <c r="G150" s="12" t="s">
        <v>29</v>
      </c>
      <c r="J150" s="17"/>
    </row>
    <row r="151" spans="1:10" x14ac:dyDescent="0.25">
      <c r="A151" s="12">
        <v>148</v>
      </c>
      <c r="B151" s="12" t="s">
        <v>6</v>
      </c>
      <c r="C151" s="12" t="str">
        <f>IFERROR(VLOOKUP(B151,Pricing!$C$4:$D$8,2,0),"Service Not Found")</f>
        <v>G1</v>
      </c>
      <c r="D151" s="12" t="str">
        <f t="shared" si="2"/>
        <v>CGST Act, 2017</v>
      </c>
      <c r="E151" s="16">
        <v>21000</v>
      </c>
      <c r="F151" s="14">
        <v>44440</v>
      </c>
      <c r="G151" s="12" t="s">
        <v>30</v>
      </c>
      <c r="J151" s="17"/>
    </row>
    <row r="152" spans="1:10" x14ac:dyDescent="0.25">
      <c r="A152" s="12">
        <v>149</v>
      </c>
      <c r="B152" s="12" t="s">
        <v>6</v>
      </c>
      <c r="C152" s="12" t="str">
        <f>IFERROR(VLOOKUP(B152,Pricing!$C$4:$D$8,2,0),"Service Not Found")</f>
        <v>G1</v>
      </c>
      <c r="D152" s="12" t="str">
        <f t="shared" si="2"/>
        <v>CGST Act, 2017</v>
      </c>
      <c r="E152" s="16">
        <v>17000</v>
      </c>
      <c r="F152" s="14">
        <v>44440</v>
      </c>
      <c r="G152" s="12" t="s">
        <v>29</v>
      </c>
      <c r="J152" s="17"/>
    </row>
    <row r="153" spans="1:10" x14ac:dyDescent="0.25">
      <c r="A153" s="12">
        <v>150</v>
      </c>
      <c r="B153" s="12" t="s">
        <v>6</v>
      </c>
      <c r="C153" s="12" t="str">
        <f>IFERROR(VLOOKUP(B153,Pricing!$C$4:$D$8,2,0),"Service Not Found")</f>
        <v>G1</v>
      </c>
      <c r="D153" s="12" t="str">
        <f t="shared" si="2"/>
        <v>CGST Act, 2017</v>
      </c>
      <c r="E153" s="16">
        <v>8000</v>
      </c>
      <c r="F153" s="14">
        <v>44441</v>
      </c>
      <c r="G153" s="12" t="s">
        <v>26</v>
      </c>
      <c r="J153" s="17"/>
    </row>
    <row r="154" spans="1:10" x14ac:dyDescent="0.25">
      <c r="A154" s="12">
        <v>151</v>
      </c>
      <c r="B154" s="12" t="s">
        <v>6</v>
      </c>
      <c r="C154" s="12" t="str">
        <f>IFERROR(VLOOKUP(B154,Pricing!$C$4:$D$8,2,0),"Service Not Found")</f>
        <v>G1</v>
      </c>
      <c r="D154" s="12" t="str">
        <f t="shared" si="2"/>
        <v>CGST Act, 2017</v>
      </c>
      <c r="E154" s="16">
        <v>17000</v>
      </c>
      <c r="F154" s="14">
        <v>44444</v>
      </c>
      <c r="G154" s="12" t="s">
        <v>25</v>
      </c>
      <c r="J154" s="17"/>
    </row>
    <row r="155" spans="1:10" x14ac:dyDescent="0.25">
      <c r="A155" s="12">
        <v>152</v>
      </c>
      <c r="B155" s="12" t="s">
        <v>6</v>
      </c>
      <c r="C155" s="12" t="str">
        <f>IFERROR(VLOOKUP(B155,Pricing!$C$4:$D$8,2,0),"Service Not Found")</f>
        <v>G1</v>
      </c>
      <c r="D155" s="12" t="str">
        <f t="shared" si="2"/>
        <v>CGST Act, 2017</v>
      </c>
      <c r="E155" s="16">
        <v>27000</v>
      </c>
      <c r="F155" s="14">
        <v>44446</v>
      </c>
      <c r="G155" s="12" t="s">
        <v>27</v>
      </c>
      <c r="J155" s="17"/>
    </row>
    <row r="156" spans="1:10" x14ac:dyDescent="0.25">
      <c r="A156" s="12">
        <v>153</v>
      </c>
      <c r="B156" s="12" t="s">
        <v>6</v>
      </c>
      <c r="C156" s="12" t="str">
        <f>IFERROR(VLOOKUP(B156,Pricing!$C$4:$D$8,2,0),"Service Not Found")</f>
        <v>G1</v>
      </c>
      <c r="D156" s="12" t="str">
        <f t="shared" si="2"/>
        <v>CGST Act, 2017</v>
      </c>
      <c r="E156" s="16">
        <v>26000</v>
      </c>
      <c r="F156" s="14">
        <v>44447</v>
      </c>
      <c r="G156" s="12" t="s">
        <v>26</v>
      </c>
      <c r="J156" s="17"/>
    </row>
    <row r="157" spans="1:10" x14ac:dyDescent="0.25">
      <c r="A157" s="12">
        <v>154</v>
      </c>
      <c r="B157" s="12" t="s">
        <v>36</v>
      </c>
      <c r="C157" s="12" t="str">
        <f>IFERROR(VLOOKUP(B157,Pricing!$C$4:$D$8,2,0),"Service Not Found")</f>
        <v>C1</v>
      </c>
      <c r="D157" s="12" t="str">
        <f t="shared" si="2"/>
        <v>Companies Act, 2013</v>
      </c>
      <c r="E157" s="16">
        <v>11000</v>
      </c>
      <c r="F157" s="14">
        <v>44448</v>
      </c>
      <c r="G157" s="12" t="s">
        <v>30</v>
      </c>
      <c r="J157" s="17"/>
    </row>
    <row r="158" spans="1:10" x14ac:dyDescent="0.25">
      <c r="A158" s="12">
        <v>155</v>
      </c>
      <c r="B158" s="12" t="s">
        <v>36</v>
      </c>
      <c r="C158" s="12" t="str">
        <f>IFERROR(VLOOKUP(B158,Pricing!$C$4:$D$8,2,0),"Service Not Found")</f>
        <v>C1</v>
      </c>
      <c r="D158" s="12" t="str">
        <f t="shared" si="2"/>
        <v>Companies Act, 2013</v>
      </c>
      <c r="E158" s="16">
        <v>17000</v>
      </c>
      <c r="F158" s="14">
        <v>44448</v>
      </c>
      <c r="G158" s="12" t="s">
        <v>28</v>
      </c>
      <c r="J158" s="17"/>
    </row>
    <row r="159" spans="1:10" x14ac:dyDescent="0.25">
      <c r="A159" s="12">
        <v>156</v>
      </c>
      <c r="B159" s="12" t="s">
        <v>5</v>
      </c>
      <c r="C159" s="12" t="str">
        <f>IFERROR(VLOOKUP(B159,Pricing!$C$4:$D$8,2,0),"Service Not Found")</f>
        <v>I1</v>
      </c>
      <c r="D159" s="12" t="str">
        <f t="shared" si="2"/>
        <v>Income Tax Act,1961</v>
      </c>
      <c r="E159" s="16">
        <v>26000</v>
      </c>
      <c r="F159" s="14">
        <v>44450</v>
      </c>
      <c r="G159" s="12" t="s">
        <v>26</v>
      </c>
      <c r="J159" s="17"/>
    </row>
    <row r="160" spans="1:10" x14ac:dyDescent="0.25">
      <c r="A160" s="12">
        <v>157</v>
      </c>
      <c r="B160" s="12" t="s">
        <v>6</v>
      </c>
      <c r="C160" s="12" t="str">
        <f>IFERROR(VLOOKUP(B160,Pricing!$C$4:$D$8,2,0),"Service Not Found")</f>
        <v>G1</v>
      </c>
      <c r="D160" s="12" t="str">
        <f t="shared" si="2"/>
        <v>CGST Act, 2017</v>
      </c>
      <c r="E160" s="16">
        <v>26000</v>
      </c>
      <c r="F160" s="14">
        <v>44450</v>
      </c>
      <c r="G160" s="12" t="s">
        <v>31</v>
      </c>
      <c r="J160" s="17"/>
    </row>
    <row r="161" spans="1:10" x14ac:dyDescent="0.25">
      <c r="A161" s="12">
        <v>158</v>
      </c>
      <c r="B161" s="12" t="s">
        <v>6</v>
      </c>
      <c r="C161" s="12" t="str">
        <f>IFERROR(VLOOKUP(B161,Pricing!$C$4:$D$8,2,0),"Service Not Found")</f>
        <v>G1</v>
      </c>
      <c r="D161" s="12" t="str">
        <f t="shared" si="2"/>
        <v>CGST Act, 2017</v>
      </c>
      <c r="E161" s="16">
        <v>27000</v>
      </c>
      <c r="F161" s="14">
        <v>44454</v>
      </c>
      <c r="G161" s="12" t="s">
        <v>26</v>
      </c>
      <c r="J161" s="17"/>
    </row>
    <row r="162" spans="1:10" x14ac:dyDescent="0.25">
      <c r="A162" s="12">
        <v>159</v>
      </c>
      <c r="B162" s="12" t="s">
        <v>35</v>
      </c>
      <c r="C162" s="12" t="str">
        <f>IFERROR(VLOOKUP(B162,Pricing!$C$4:$D$8,2,0),"Service Not Found")</f>
        <v>I2</v>
      </c>
      <c r="D162" s="12" t="str">
        <f t="shared" si="2"/>
        <v>Income Tax Act,1961</v>
      </c>
      <c r="E162" s="16">
        <v>23000</v>
      </c>
      <c r="F162" s="14">
        <v>44457</v>
      </c>
      <c r="G162" s="12" t="s">
        <v>26</v>
      </c>
      <c r="J162" s="17"/>
    </row>
    <row r="163" spans="1:10" x14ac:dyDescent="0.25">
      <c r="A163" s="12">
        <v>160</v>
      </c>
      <c r="B163" s="12" t="s">
        <v>36</v>
      </c>
      <c r="C163" s="12" t="str">
        <f>IFERROR(VLOOKUP(B163,Pricing!$C$4:$D$8,2,0),"Service Not Found")</f>
        <v>C1</v>
      </c>
      <c r="D163" s="12" t="str">
        <f t="shared" si="2"/>
        <v>Companies Act, 2013</v>
      </c>
      <c r="E163" s="16">
        <v>14000</v>
      </c>
      <c r="F163" s="14">
        <v>44458</v>
      </c>
      <c r="G163" s="12" t="s">
        <v>29</v>
      </c>
      <c r="J163" s="17"/>
    </row>
    <row r="164" spans="1:10" x14ac:dyDescent="0.25">
      <c r="A164" s="12">
        <v>161</v>
      </c>
      <c r="B164" s="12" t="s">
        <v>6</v>
      </c>
      <c r="C164" s="12" t="str">
        <f>IFERROR(VLOOKUP(B164,Pricing!$C$4:$D$8,2,0),"Service Not Found")</f>
        <v>G1</v>
      </c>
      <c r="D164" s="12" t="str">
        <f t="shared" si="2"/>
        <v>CGST Act, 2017</v>
      </c>
      <c r="E164" s="16">
        <v>25000</v>
      </c>
      <c r="F164" s="14">
        <v>44459</v>
      </c>
      <c r="G164" s="12" t="s">
        <v>26</v>
      </c>
      <c r="J164" s="17"/>
    </row>
    <row r="165" spans="1:10" x14ac:dyDescent="0.25">
      <c r="A165" s="12">
        <v>162</v>
      </c>
      <c r="B165" s="12" t="s">
        <v>5</v>
      </c>
      <c r="C165" s="12" t="str">
        <f>IFERROR(VLOOKUP(B165,Pricing!$C$4:$D$8,2,0),"Service Not Found")</f>
        <v>I1</v>
      </c>
      <c r="D165" s="12" t="str">
        <f t="shared" si="2"/>
        <v>Income Tax Act,1961</v>
      </c>
      <c r="E165" s="16">
        <v>20000</v>
      </c>
      <c r="F165" s="14">
        <v>44464</v>
      </c>
      <c r="G165" s="12" t="s">
        <v>25</v>
      </c>
      <c r="J165" s="17"/>
    </row>
    <row r="166" spans="1:10" x14ac:dyDescent="0.25">
      <c r="A166" s="12">
        <v>163</v>
      </c>
      <c r="B166" s="12" t="s">
        <v>36</v>
      </c>
      <c r="C166" s="12" t="str">
        <f>IFERROR(VLOOKUP(B166,Pricing!$C$4:$D$8,2,0),"Service Not Found")</f>
        <v>C1</v>
      </c>
      <c r="D166" s="12" t="str">
        <f t="shared" si="2"/>
        <v>Companies Act, 2013</v>
      </c>
      <c r="E166" s="16">
        <v>24000</v>
      </c>
      <c r="F166" s="14">
        <v>44464</v>
      </c>
      <c r="G166" s="12" t="s">
        <v>27</v>
      </c>
      <c r="J166" s="17"/>
    </row>
    <row r="167" spans="1:10" x14ac:dyDescent="0.25">
      <c r="A167" s="12">
        <v>164</v>
      </c>
      <c r="B167" s="12" t="s">
        <v>34</v>
      </c>
      <c r="C167" s="12" t="str">
        <f>IFERROR(VLOOKUP(B167,Pricing!$C$4:$D$8,2,0),"Service Not Found")</f>
        <v>G2</v>
      </c>
      <c r="D167" s="12" t="str">
        <f t="shared" si="2"/>
        <v>CGST Act, 2017</v>
      </c>
      <c r="E167" s="16">
        <v>15000</v>
      </c>
      <c r="F167" s="14">
        <v>44465</v>
      </c>
      <c r="G167" s="12" t="s">
        <v>29</v>
      </c>
      <c r="J167" s="17"/>
    </row>
    <row r="168" spans="1:10" x14ac:dyDescent="0.25">
      <c r="A168" s="12">
        <v>165</v>
      </c>
      <c r="B168" s="12" t="s">
        <v>35</v>
      </c>
      <c r="C168" s="12" t="str">
        <f>IFERROR(VLOOKUP(B168,Pricing!$C$4:$D$8,2,0),"Service Not Found")</f>
        <v>I2</v>
      </c>
      <c r="D168" s="12" t="str">
        <f t="shared" si="2"/>
        <v>Income Tax Act,1961</v>
      </c>
      <c r="E168" s="16">
        <v>24000</v>
      </c>
      <c r="F168" s="14">
        <v>44466</v>
      </c>
      <c r="G168" s="12" t="s">
        <v>25</v>
      </c>
      <c r="J168" s="17"/>
    </row>
    <row r="169" spans="1:10" x14ac:dyDescent="0.25">
      <c r="A169" s="12">
        <v>166</v>
      </c>
      <c r="B169" s="12" t="s">
        <v>6</v>
      </c>
      <c r="C169" s="12" t="str">
        <f>IFERROR(VLOOKUP(B169,Pricing!$C$4:$D$8,2,0),"Service Not Found")</f>
        <v>G1</v>
      </c>
      <c r="D169" s="12" t="str">
        <f t="shared" si="2"/>
        <v>CGST Act, 2017</v>
      </c>
      <c r="E169" s="16">
        <v>19000</v>
      </c>
      <c r="F169" s="14">
        <v>44468</v>
      </c>
      <c r="G169" s="12" t="s">
        <v>29</v>
      </c>
      <c r="J169" s="17"/>
    </row>
    <row r="170" spans="1:10" x14ac:dyDescent="0.25">
      <c r="A170" s="12">
        <v>167</v>
      </c>
      <c r="B170" s="12" t="s">
        <v>34</v>
      </c>
      <c r="C170" s="12" t="str">
        <f>IFERROR(VLOOKUP(B170,Pricing!$C$4:$D$8,2,0),"Service Not Found")</f>
        <v>G2</v>
      </c>
      <c r="D170" s="12" t="str">
        <f t="shared" si="2"/>
        <v>CGST Act, 2017</v>
      </c>
      <c r="E170" s="16">
        <v>8000</v>
      </c>
      <c r="F170" s="14">
        <v>44468</v>
      </c>
      <c r="G170" s="12" t="s">
        <v>29</v>
      </c>
      <c r="J170" s="17"/>
    </row>
    <row r="171" spans="1:10" x14ac:dyDescent="0.25">
      <c r="A171" s="12">
        <v>168</v>
      </c>
      <c r="B171" s="12" t="s">
        <v>6</v>
      </c>
      <c r="C171" s="12" t="str">
        <f>IFERROR(VLOOKUP(B171,Pricing!$C$4:$D$8,2,0),"Service Not Found")</f>
        <v>G1</v>
      </c>
      <c r="D171" s="12" t="str">
        <f t="shared" si="2"/>
        <v>CGST Act, 2017</v>
      </c>
      <c r="E171" s="16">
        <v>21000</v>
      </c>
      <c r="F171" s="14">
        <v>44472</v>
      </c>
      <c r="G171" s="12" t="s">
        <v>25</v>
      </c>
      <c r="J171" s="17"/>
    </row>
    <row r="172" spans="1:10" x14ac:dyDescent="0.25">
      <c r="A172" s="12">
        <v>169</v>
      </c>
      <c r="B172" s="12" t="s">
        <v>34</v>
      </c>
      <c r="C172" s="12" t="str">
        <f>IFERROR(VLOOKUP(B172,Pricing!$C$4:$D$8,2,0),"Service Not Found")</f>
        <v>G2</v>
      </c>
      <c r="D172" s="12" t="str">
        <f t="shared" si="2"/>
        <v>CGST Act, 2017</v>
      </c>
      <c r="E172" s="16">
        <v>26000</v>
      </c>
      <c r="F172" s="14">
        <v>44473</v>
      </c>
      <c r="G172" s="12" t="s">
        <v>29</v>
      </c>
      <c r="J172" s="17"/>
    </row>
    <row r="173" spans="1:10" x14ac:dyDescent="0.25">
      <c r="A173" s="12">
        <v>170</v>
      </c>
      <c r="B173" s="12" t="s">
        <v>6</v>
      </c>
      <c r="C173" s="12" t="str">
        <f>IFERROR(VLOOKUP(B173,Pricing!$C$4:$D$8,2,0),"Service Not Found")</f>
        <v>G1</v>
      </c>
      <c r="D173" s="12" t="str">
        <f t="shared" si="2"/>
        <v>CGST Act, 2017</v>
      </c>
      <c r="E173" s="16">
        <v>22000</v>
      </c>
      <c r="F173" s="14">
        <v>44476</v>
      </c>
      <c r="G173" s="12" t="s">
        <v>30</v>
      </c>
      <c r="J173" s="17"/>
    </row>
    <row r="174" spans="1:10" x14ac:dyDescent="0.25">
      <c r="A174" s="12">
        <v>171</v>
      </c>
      <c r="B174" s="12" t="s">
        <v>34</v>
      </c>
      <c r="C174" s="12" t="str">
        <f>IFERROR(VLOOKUP(B174,Pricing!$C$4:$D$8,2,0),"Service Not Found")</f>
        <v>G2</v>
      </c>
      <c r="D174" s="12" t="str">
        <f t="shared" si="2"/>
        <v>CGST Act, 2017</v>
      </c>
      <c r="E174" s="16">
        <v>12000</v>
      </c>
      <c r="F174" s="14">
        <v>44479</v>
      </c>
      <c r="G174" s="12" t="s">
        <v>26</v>
      </c>
      <c r="J174" s="17"/>
    </row>
    <row r="175" spans="1:10" x14ac:dyDescent="0.25">
      <c r="A175" s="12">
        <v>172</v>
      </c>
      <c r="B175" s="12" t="s">
        <v>5</v>
      </c>
      <c r="C175" s="12" t="str">
        <f>IFERROR(VLOOKUP(B175,Pricing!$C$4:$D$8,2,0),"Service Not Found")</f>
        <v>I1</v>
      </c>
      <c r="D175" s="12" t="str">
        <f t="shared" si="2"/>
        <v>Income Tax Act,1961</v>
      </c>
      <c r="E175" s="16">
        <v>17000</v>
      </c>
      <c r="F175" s="14">
        <v>44485</v>
      </c>
      <c r="G175" s="12" t="s">
        <v>31</v>
      </c>
      <c r="J175" s="17"/>
    </row>
    <row r="176" spans="1:10" x14ac:dyDescent="0.25">
      <c r="A176" s="12">
        <v>173</v>
      </c>
      <c r="B176" s="12" t="s">
        <v>5</v>
      </c>
      <c r="C176" s="12" t="str">
        <f>IFERROR(VLOOKUP(B176,Pricing!$C$4:$D$8,2,0),"Service Not Found")</f>
        <v>I1</v>
      </c>
      <c r="D176" s="12" t="str">
        <f t="shared" si="2"/>
        <v>Income Tax Act,1961</v>
      </c>
      <c r="E176" s="16">
        <v>16000</v>
      </c>
      <c r="F176" s="14">
        <v>44492</v>
      </c>
      <c r="G176" s="12" t="s">
        <v>27</v>
      </c>
      <c r="J176" s="17"/>
    </row>
    <row r="177" spans="1:10" x14ac:dyDescent="0.25">
      <c r="A177" s="12">
        <v>174</v>
      </c>
      <c r="B177" s="12" t="s">
        <v>6</v>
      </c>
      <c r="C177" s="12" t="str">
        <f>IFERROR(VLOOKUP(B177,Pricing!$C$4:$D$8,2,0),"Service Not Found")</f>
        <v>G1</v>
      </c>
      <c r="D177" s="12" t="str">
        <f t="shared" si="2"/>
        <v>CGST Act, 2017</v>
      </c>
      <c r="E177" s="16">
        <v>21000</v>
      </c>
      <c r="F177" s="14">
        <v>44492</v>
      </c>
      <c r="G177" s="12" t="s">
        <v>30</v>
      </c>
      <c r="J177" s="17"/>
    </row>
    <row r="178" spans="1:10" x14ac:dyDescent="0.25">
      <c r="A178" s="12">
        <v>175</v>
      </c>
      <c r="B178" s="12" t="s">
        <v>6</v>
      </c>
      <c r="C178" s="12" t="str">
        <f>IFERROR(VLOOKUP(B178,Pricing!$C$4:$D$8,2,0),"Service Not Found")</f>
        <v>G1</v>
      </c>
      <c r="D178" s="12" t="str">
        <f t="shared" si="2"/>
        <v>CGST Act, 2017</v>
      </c>
      <c r="E178" s="16">
        <v>17000</v>
      </c>
      <c r="F178" s="14">
        <v>44494</v>
      </c>
      <c r="G178" s="12" t="s">
        <v>25</v>
      </c>
      <c r="J178" s="17"/>
    </row>
    <row r="179" spans="1:10" x14ac:dyDescent="0.25">
      <c r="A179" s="12">
        <v>176</v>
      </c>
      <c r="B179" s="12" t="s">
        <v>6</v>
      </c>
      <c r="C179" s="12" t="str">
        <f>IFERROR(VLOOKUP(B179,Pricing!$C$4:$D$8,2,0),"Service Not Found")</f>
        <v>G1</v>
      </c>
      <c r="D179" s="12" t="str">
        <f t="shared" si="2"/>
        <v>CGST Act, 2017</v>
      </c>
      <c r="E179" s="16">
        <v>22000</v>
      </c>
      <c r="F179" s="14">
        <v>44495</v>
      </c>
      <c r="G179" s="12" t="s">
        <v>29</v>
      </c>
      <c r="J179" s="17"/>
    </row>
    <row r="180" spans="1:10" x14ac:dyDescent="0.25">
      <c r="A180" s="12">
        <v>177</v>
      </c>
      <c r="B180" s="12" t="s">
        <v>6</v>
      </c>
      <c r="C180" s="12" t="str">
        <f>IFERROR(VLOOKUP(B180,Pricing!$C$4:$D$8,2,0),"Service Not Found")</f>
        <v>G1</v>
      </c>
      <c r="D180" s="12" t="str">
        <f t="shared" si="2"/>
        <v>CGST Act, 2017</v>
      </c>
      <c r="E180" s="16">
        <v>17000</v>
      </c>
      <c r="F180" s="14">
        <v>44495</v>
      </c>
      <c r="G180" s="12" t="s">
        <v>25</v>
      </c>
      <c r="J180" s="17"/>
    </row>
    <row r="181" spans="1:10" x14ac:dyDescent="0.25">
      <c r="A181" s="12">
        <v>178</v>
      </c>
      <c r="B181" s="12" t="s">
        <v>37</v>
      </c>
      <c r="C181" s="12" t="str">
        <f>IFERROR(VLOOKUP(B181,Pricing!$C$4:$D$8,2,0),"Service Not Found")</f>
        <v>Service Not Found</v>
      </c>
      <c r="D181" s="12" t="str">
        <f t="shared" si="2"/>
        <v>Miscellaneous</v>
      </c>
      <c r="E181" s="16">
        <v>18000</v>
      </c>
      <c r="F181" s="14">
        <v>44495</v>
      </c>
      <c r="G181" s="12" t="s">
        <v>25</v>
      </c>
      <c r="J181" s="17"/>
    </row>
    <row r="182" spans="1:10" x14ac:dyDescent="0.25">
      <c r="A182" s="12">
        <v>179</v>
      </c>
      <c r="B182" s="12" t="s">
        <v>35</v>
      </c>
      <c r="C182" s="12" t="str">
        <f>IFERROR(VLOOKUP(B182,Pricing!$C$4:$D$8,2,0),"Service Not Found")</f>
        <v>I2</v>
      </c>
      <c r="D182" s="12" t="str">
        <f t="shared" si="2"/>
        <v>Income Tax Act,1961</v>
      </c>
      <c r="E182" s="16">
        <v>12000</v>
      </c>
      <c r="F182" s="14">
        <v>44502</v>
      </c>
      <c r="G182" s="12" t="s">
        <v>26</v>
      </c>
      <c r="J182" s="17"/>
    </row>
    <row r="183" spans="1:10" x14ac:dyDescent="0.25">
      <c r="A183" s="12">
        <v>180</v>
      </c>
      <c r="B183" s="12" t="s">
        <v>6</v>
      </c>
      <c r="C183" s="12" t="str">
        <f>IFERROR(VLOOKUP(B183,Pricing!$C$4:$D$8,2,0),"Service Not Found")</f>
        <v>G1</v>
      </c>
      <c r="D183" s="12" t="str">
        <f t="shared" si="2"/>
        <v>CGST Act, 2017</v>
      </c>
      <c r="E183" s="16">
        <v>13000</v>
      </c>
      <c r="F183" s="14">
        <v>44503</v>
      </c>
      <c r="G183" s="12" t="s">
        <v>27</v>
      </c>
      <c r="J183" s="17"/>
    </row>
    <row r="184" spans="1:10" x14ac:dyDescent="0.25">
      <c r="A184" s="12">
        <v>181</v>
      </c>
      <c r="B184" s="12" t="s">
        <v>34</v>
      </c>
      <c r="C184" s="12" t="str">
        <f>IFERROR(VLOOKUP(B184,Pricing!$C$4:$D$8,2,0),"Service Not Found")</f>
        <v>G2</v>
      </c>
      <c r="D184" s="12" t="str">
        <f t="shared" si="2"/>
        <v>CGST Act, 2017</v>
      </c>
      <c r="E184" s="16">
        <v>20000</v>
      </c>
      <c r="F184" s="14">
        <v>44503</v>
      </c>
      <c r="G184" s="12" t="s">
        <v>26</v>
      </c>
      <c r="J184" s="17"/>
    </row>
    <row r="185" spans="1:10" x14ac:dyDescent="0.25">
      <c r="A185" s="12">
        <v>182</v>
      </c>
      <c r="B185" s="12" t="s">
        <v>5</v>
      </c>
      <c r="C185" s="12" t="str">
        <f>IFERROR(VLOOKUP(B185,Pricing!$C$4:$D$8,2,0),"Service Not Found")</f>
        <v>I1</v>
      </c>
      <c r="D185" s="12" t="str">
        <f t="shared" si="2"/>
        <v>Income Tax Act,1961</v>
      </c>
      <c r="E185" s="16">
        <v>11000</v>
      </c>
      <c r="F185" s="14">
        <v>44509</v>
      </c>
      <c r="G185" s="12" t="s">
        <v>27</v>
      </c>
      <c r="J185" s="17"/>
    </row>
    <row r="186" spans="1:10" x14ac:dyDescent="0.25">
      <c r="A186" s="12">
        <v>183</v>
      </c>
      <c r="B186" s="12" t="s">
        <v>5</v>
      </c>
      <c r="C186" s="12" t="str">
        <f>IFERROR(VLOOKUP(B186,Pricing!$C$4:$D$8,2,0),"Service Not Found")</f>
        <v>I1</v>
      </c>
      <c r="D186" s="12" t="str">
        <f t="shared" si="2"/>
        <v>Income Tax Act,1961</v>
      </c>
      <c r="E186" s="16">
        <v>21000</v>
      </c>
      <c r="F186" s="14">
        <v>44512</v>
      </c>
      <c r="G186" s="12" t="s">
        <v>31</v>
      </c>
      <c r="J186" s="17"/>
    </row>
    <row r="187" spans="1:10" x14ac:dyDescent="0.25">
      <c r="A187" s="12">
        <v>184</v>
      </c>
      <c r="B187" s="12" t="s">
        <v>6</v>
      </c>
      <c r="C187" s="12" t="str">
        <f>IFERROR(VLOOKUP(B187,Pricing!$C$4:$D$8,2,0),"Service Not Found")</f>
        <v>G1</v>
      </c>
      <c r="D187" s="12" t="str">
        <f t="shared" si="2"/>
        <v>CGST Act, 2017</v>
      </c>
      <c r="E187" s="16">
        <v>27000</v>
      </c>
      <c r="F187" s="14">
        <v>44515</v>
      </c>
      <c r="G187" s="12" t="s">
        <v>26</v>
      </c>
      <c r="J187" s="17"/>
    </row>
    <row r="188" spans="1:10" x14ac:dyDescent="0.25">
      <c r="A188" s="12">
        <v>185</v>
      </c>
      <c r="B188" s="12" t="s">
        <v>34</v>
      </c>
      <c r="C188" s="12" t="str">
        <f>IFERROR(VLOOKUP(B188,Pricing!$C$4:$D$8,2,0),"Service Not Found")</f>
        <v>G2</v>
      </c>
      <c r="D188" s="12" t="str">
        <f t="shared" si="2"/>
        <v>CGST Act, 2017</v>
      </c>
      <c r="E188" s="16">
        <v>14000</v>
      </c>
      <c r="F188" s="14">
        <v>44525</v>
      </c>
      <c r="G188" s="12" t="s">
        <v>27</v>
      </c>
      <c r="J188" s="17"/>
    </row>
    <row r="189" spans="1:10" x14ac:dyDescent="0.25">
      <c r="A189" s="12">
        <v>186</v>
      </c>
      <c r="B189" s="12" t="s">
        <v>36</v>
      </c>
      <c r="C189" s="12" t="str">
        <f>IFERROR(VLOOKUP(B189,Pricing!$C$4:$D$8,2,0),"Service Not Found")</f>
        <v>C1</v>
      </c>
      <c r="D189" s="12" t="str">
        <f t="shared" si="2"/>
        <v>Companies Act, 2013</v>
      </c>
      <c r="E189" s="16">
        <v>7000</v>
      </c>
      <c r="F189" s="14">
        <v>44525</v>
      </c>
      <c r="G189" s="12" t="s">
        <v>29</v>
      </c>
      <c r="J189" s="17"/>
    </row>
    <row r="190" spans="1:10" x14ac:dyDescent="0.25">
      <c r="A190" s="12">
        <v>187</v>
      </c>
      <c r="B190" s="12" t="s">
        <v>35</v>
      </c>
      <c r="C190" s="12" t="str">
        <f>IFERROR(VLOOKUP(B190,Pricing!$C$4:$D$8,2,0),"Service Not Found")</f>
        <v>I2</v>
      </c>
      <c r="D190" s="12" t="str">
        <f t="shared" si="2"/>
        <v>Income Tax Act,1961</v>
      </c>
      <c r="E190" s="16">
        <v>28000</v>
      </c>
      <c r="F190" s="14">
        <v>44526</v>
      </c>
      <c r="G190" s="12" t="s">
        <v>27</v>
      </c>
      <c r="J190" s="17"/>
    </row>
    <row r="191" spans="1:10" x14ac:dyDescent="0.25">
      <c r="A191" s="12">
        <v>188</v>
      </c>
      <c r="B191" s="12" t="s">
        <v>35</v>
      </c>
      <c r="C191" s="12" t="str">
        <f>IFERROR(VLOOKUP(B191,Pricing!$C$4:$D$8,2,0),"Service Not Found")</f>
        <v>I2</v>
      </c>
      <c r="D191" s="12" t="str">
        <f t="shared" si="2"/>
        <v>Income Tax Act,1961</v>
      </c>
      <c r="E191" s="16">
        <v>25000</v>
      </c>
      <c r="F191" s="14">
        <v>44528</v>
      </c>
      <c r="G191" s="12" t="s">
        <v>28</v>
      </c>
      <c r="J191" s="17"/>
    </row>
    <row r="192" spans="1:10" x14ac:dyDescent="0.25">
      <c r="A192" s="12">
        <v>189</v>
      </c>
      <c r="B192" s="12" t="s">
        <v>6</v>
      </c>
      <c r="C192" s="12" t="str">
        <f>IFERROR(VLOOKUP(B192,Pricing!$C$4:$D$8,2,0),"Service Not Found")</f>
        <v>G1</v>
      </c>
      <c r="D192" s="12" t="str">
        <f t="shared" si="2"/>
        <v>CGST Act, 2017</v>
      </c>
      <c r="E192" s="16">
        <v>22000</v>
      </c>
      <c r="F192" s="14">
        <v>44528</v>
      </c>
      <c r="G192" s="12" t="s">
        <v>25</v>
      </c>
      <c r="J192" s="17"/>
    </row>
    <row r="193" spans="1:10" x14ac:dyDescent="0.25">
      <c r="A193" s="12">
        <v>190</v>
      </c>
      <c r="B193" s="12" t="s">
        <v>5</v>
      </c>
      <c r="C193" s="12" t="str">
        <f>IFERROR(VLOOKUP(B193,Pricing!$C$4:$D$8,2,0),"Service Not Found")</f>
        <v>I1</v>
      </c>
      <c r="D193" s="12" t="str">
        <f t="shared" si="2"/>
        <v>Income Tax Act,1961</v>
      </c>
      <c r="E193" s="16">
        <v>15000</v>
      </c>
      <c r="F193" s="14">
        <v>44529</v>
      </c>
      <c r="G193" s="12" t="s">
        <v>31</v>
      </c>
      <c r="J193" s="17"/>
    </row>
    <row r="194" spans="1:10" x14ac:dyDescent="0.25">
      <c r="A194" s="12">
        <v>191</v>
      </c>
      <c r="B194" s="12" t="s">
        <v>6</v>
      </c>
      <c r="C194" s="12" t="str">
        <f>IFERROR(VLOOKUP(B194,Pricing!$C$4:$D$8,2,0),"Service Not Found")</f>
        <v>G1</v>
      </c>
      <c r="D194" s="12" t="str">
        <f t="shared" si="2"/>
        <v>CGST Act, 2017</v>
      </c>
      <c r="E194" s="16">
        <v>25000</v>
      </c>
      <c r="F194" s="14">
        <v>44530</v>
      </c>
      <c r="G194" s="12" t="s">
        <v>26</v>
      </c>
      <c r="J194" s="17"/>
    </row>
    <row r="195" spans="1:10" x14ac:dyDescent="0.25">
      <c r="A195" s="12">
        <v>192</v>
      </c>
      <c r="B195" s="12" t="s">
        <v>34</v>
      </c>
      <c r="C195" s="12" t="str">
        <f>IFERROR(VLOOKUP(B195,Pricing!$C$4:$D$8,2,0),"Service Not Found")</f>
        <v>G2</v>
      </c>
      <c r="D195" s="12" t="str">
        <f t="shared" si="2"/>
        <v>CGST Act, 2017</v>
      </c>
      <c r="E195" s="16">
        <v>23000</v>
      </c>
      <c r="F195" s="14">
        <v>44532</v>
      </c>
      <c r="G195" s="12" t="s">
        <v>26</v>
      </c>
      <c r="J195" s="17"/>
    </row>
    <row r="196" spans="1:10" x14ac:dyDescent="0.25">
      <c r="A196" s="12">
        <v>193</v>
      </c>
      <c r="B196" s="12" t="s">
        <v>34</v>
      </c>
      <c r="C196" s="12" t="str">
        <f>IFERROR(VLOOKUP(B196,Pricing!$C$4:$D$8,2,0),"Service Not Found")</f>
        <v>G2</v>
      </c>
      <c r="D196" s="12" t="str">
        <f t="shared" si="2"/>
        <v>CGST Act, 2017</v>
      </c>
      <c r="E196" s="16">
        <v>27000</v>
      </c>
      <c r="F196" s="14">
        <v>44534</v>
      </c>
      <c r="G196" s="12" t="s">
        <v>31</v>
      </c>
      <c r="J196" s="17"/>
    </row>
    <row r="197" spans="1:10" x14ac:dyDescent="0.25">
      <c r="A197" s="12">
        <v>194</v>
      </c>
      <c r="B197" s="12" t="s">
        <v>5</v>
      </c>
      <c r="C197" s="12" t="str">
        <f>IFERROR(VLOOKUP(B197,Pricing!$C$4:$D$8,2,0),"Service Not Found")</f>
        <v>I1</v>
      </c>
      <c r="D197" s="12" t="str">
        <f t="shared" ref="D197:D203" si="3">IF(C197="G2","CGST Act, 2017",IF(C197="C1","Companies Act, 2013",IF(C197="G1","CGST Act, 2017",IF(C197="I1","Income Tax Act,1961",IF(C197="I2","Income Tax Act,1961",IF(C197="Service Not Found","Miscellaneous"))))))</f>
        <v>Income Tax Act,1961</v>
      </c>
      <c r="E197" s="16">
        <v>26000</v>
      </c>
      <c r="F197" s="14">
        <v>44535</v>
      </c>
      <c r="G197" s="12" t="s">
        <v>26</v>
      </c>
      <c r="J197" s="17"/>
    </row>
    <row r="198" spans="1:10" x14ac:dyDescent="0.25">
      <c r="A198" s="12">
        <v>195</v>
      </c>
      <c r="B198" s="12" t="s">
        <v>37</v>
      </c>
      <c r="C198" s="12" t="str">
        <f>IFERROR(VLOOKUP(B198,Pricing!$C$4:$D$8,2,0),"Service Not Found")</f>
        <v>Service Not Found</v>
      </c>
      <c r="D198" s="12" t="str">
        <f t="shared" si="3"/>
        <v>Miscellaneous</v>
      </c>
      <c r="E198" s="16">
        <v>17000</v>
      </c>
      <c r="F198" s="14">
        <v>44536</v>
      </c>
      <c r="G198" s="12" t="s">
        <v>29</v>
      </c>
      <c r="J198" s="17"/>
    </row>
    <row r="199" spans="1:10" x14ac:dyDescent="0.25">
      <c r="A199" s="12">
        <v>196</v>
      </c>
      <c r="B199" s="12" t="s">
        <v>6</v>
      </c>
      <c r="C199" s="12" t="str">
        <f>IFERROR(VLOOKUP(B199,Pricing!$C$4:$D$8,2,0),"Service Not Found")</f>
        <v>G1</v>
      </c>
      <c r="D199" s="12" t="str">
        <f t="shared" si="3"/>
        <v>CGST Act, 2017</v>
      </c>
      <c r="E199" s="16">
        <v>16000</v>
      </c>
      <c r="F199" s="14">
        <v>44542</v>
      </c>
      <c r="G199" s="12" t="s">
        <v>28</v>
      </c>
      <c r="J199" s="17"/>
    </row>
    <row r="200" spans="1:10" x14ac:dyDescent="0.25">
      <c r="A200" s="12">
        <v>197</v>
      </c>
      <c r="B200" s="12" t="s">
        <v>6</v>
      </c>
      <c r="C200" s="12" t="str">
        <f>IFERROR(VLOOKUP(B200,Pricing!$C$4:$D$8,2,0),"Service Not Found")</f>
        <v>G1</v>
      </c>
      <c r="D200" s="12" t="str">
        <f t="shared" si="3"/>
        <v>CGST Act, 2017</v>
      </c>
      <c r="E200" s="16">
        <v>28000</v>
      </c>
      <c r="F200" s="14">
        <v>44542</v>
      </c>
      <c r="G200" s="12" t="s">
        <v>25</v>
      </c>
      <c r="J200" s="17"/>
    </row>
    <row r="201" spans="1:10" x14ac:dyDescent="0.25">
      <c r="A201" s="12">
        <v>198</v>
      </c>
      <c r="B201" s="12" t="s">
        <v>6</v>
      </c>
      <c r="C201" s="12" t="str">
        <f>IFERROR(VLOOKUP(B201,Pricing!$C$4:$D$8,2,0),"Service Not Found")</f>
        <v>G1</v>
      </c>
      <c r="D201" s="12" t="str">
        <f t="shared" si="3"/>
        <v>CGST Act, 2017</v>
      </c>
      <c r="E201" s="16">
        <v>14000</v>
      </c>
      <c r="F201" s="14">
        <v>44542</v>
      </c>
      <c r="G201" s="12" t="s">
        <v>26</v>
      </c>
      <c r="J201" s="17"/>
    </row>
    <row r="202" spans="1:10" x14ac:dyDescent="0.25">
      <c r="A202" s="12">
        <v>199</v>
      </c>
      <c r="B202" s="12" t="s">
        <v>6</v>
      </c>
      <c r="C202" s="12" t="str">
        <f>IFERROR(VLOOKUP(B202,Pricing!$C$4:$D$8,2,0),"Service Not Found")</f>
        <v>G1</v>
      </c>
      <c r="D202" s="12" t="str">
        <f t="shared" si="3"/>
        <v>CGST Act, 2017</v>
      </c>
      <c r="E202" s="16">
        <v>27000</v>
      </c>
      <c r="F202" s="14">
        <v>44545</v>
      </c>
      <c r="G202" s="12" t="s">
        <v>29</v>
      </c>
      <c r="J202" s="17"/>
    </row>
    <row r="203" spans="1:10" x14ac:dyDescent="0.25">
      <c r="A203" s="12">
        <v>200</v>
      </c>
      <c r="B203" s="12" t="s">
        <v>6</v>
      </c>
      <c r="C203" s="12" t="str">
        <f>IFERROR(VLOOKUP(B203,Pricing!$C$4:$D$8,2,0),"Service Not Found")</f>
        <v>G1</v>
      </c>
      <c r="D203" s="12" t="str">
        <f t="shared" si="3"/>
        <v>CGST Act, 2017</v>
      </c>
      <c r="E203" s="16">
        <v>16000</v>
      </c>
      <c r="F203" s="14">
        <v>44546</v>
      </c>
      <c r="G203" s="12" t="s">
        <v>26</v>
      </c>
      <c r="J203" s="17"/>
    </row>
  </sheetData>
  <conditionalFormatting sqref="E4:E203">
    <cfRule type="iconSet" priority="4">
      <iconSet iconSet="5Arrows">
        <cfvo type="percent" val="0"/>
        <cfvo type="percent" val="20"/>
        <cfvo type="percent" val="40"/>
        <cfvo type="percent" val="60"/>
        <cfvo type="percent" val="80"/>
      </iconSet>
    </cfRule>
  </conditionalFormatting>
  <conditionalFormatting sqref="A193:G203">
    <cfRule type="expression" dxfId="5" priority="19">
      <formula>COUNTIF($C194:$C204,$D$4)=1</formula>
    </cfRule>
  </conditionalFormatting>
  <conditionalFormatting sqref="A3:G192">
    <cfRule type="expression" dxfId="4" priority="22">
      <formula>COUNTIF($A4:$A14,$D$4)=1</formula>
    </cfRule>
  </conditionalFormatting>
  <printOptions horizontalCentered="1" verticalCentered="1"/>
  <pageMargins left="0.7" right="0.7" top="0.75" bottom="0.75" header="0.3" footer="0.3"/>
  <pageSetup orientation="landscape" r:id="rId1"/>
  <headerFooter>
    <oddHeader>&amp;L&amp;D</oddHeader>
    <oddFooter xml:space="preserve">&amp;C&amp;P
</oddFooter>
  </headerFooter>
  <extLst>
    <ext xmlns:x14="http://schemas.microsoft.com/office/spreadsheetml/2009/9/main" uri="{78C0D931-6437-407d-A8EE-F0AAD7539E65}">
      <x14:conditionalFormattings>
        <x14:conditionalFormatting xmlns:xm="http://schemas.microsoft.com/office/excel/2006/main">
          <x14:cfRule type="containsText" priority="11" operator="containsText" id="{9FE0EFA8-39F0-469B-A2CC-FECDFACCF709}">
            <xm:f>NOT(ISERROR(SEARCH($D$4,D5)))</xm:f>
            <xm:f>$D$4</xm:f>
            <x14:dxf>
              <fill>
                <patternFill>
                  <bgColor rgb="FFFF0000"/>
                </patternFill>
              </fill>
            </x14:dxf>
          </x14:cfRule>
          <xm:sqref>D5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0E6A-8E66-B14D-A356-C7B616BCF456}">
  <dimension ref="D15:S28"/>
  <sheetViews>
    <sheetView showGridLines="0" topLeftCell="A13" workbookViewId="0">
      <selection activeCell="L36" sqref="L36"/>
    </sheetView>
  </sheetViews>
  <sheetFormatPr defaultColWidth="11" defaultRowHeight="15.75" x14ac:dyDescent="0.25"/>
  <cols>
    <col min="4" max="4" width="22.75" bestFit="1" customWidth="1"/>
    <col min="5" max="5" width="16.375" bestFit="1" customWidth="1"/>
    <col min="6" max="6" width="11" bestFit="1" customWidth="1"/>
    <col min="7" max="10" width="7.625" bestFit="1" customWidth="1"/>
    <col min="11" max="11" width="19.375" bestFit="1" customWidth="1"/>
    <col min="12" max="12" width="15.25" bestFit="1" customWidth="1"/>
    <col min="13" max="13" width="7.25" bestFit="1" customWidth="1"/>
    <col min="14" max="14" width="16.25" bestFit="1" customWidth="1"/>
    <col min="15" max="15" width="11.875" bestFit="1" customWidth="1"/>
    <col min="16" max="16" width="6.875" bestFit="1" customWidth="1"/>
    <col min="17" max="17" width="9.25" bestFit="1" customWidth="1"/>
    <col min="18" max="18" width="10.625" bestFit="1" customWidth="1"/>
  </cols>
  <sheetData>
    <row r="15" spans="11:19" x14ac:dyDescent="0.25">
      <c r="K15" s="34" t="s">
        <v>66</v>
      </c>
      <c r="L15" s="34" t="s">
        <v>62</v>
      </c>
    </row>
    <row r="16" spans="11:19" x14ac:dyDescent="0.25">
      <c r="K16" s="34" t="s">
        <v>65</v>
      </c>
      <c r="L16" t="s">
        <v>30</v>
      </c>
      <c r="M16" t="s">
        <v>27</v>
      </c>
      <c r="N16" t="s">
        <v>31</v>
      </c>
      <c r="O16" t="s">
        <v>26</v>
      </c>
      <c r="P16" t="s">
        <v>28</v>
      </c>
      <c r="Q16" t="s">
        <v>25</v>
      </c>
      <c r="R16" t="s">
        <v>29</v>
      </c>
      <c r="S16" t="s">
        <v>64</v>
      </c>
    </row>
    <row r="17" spans="4:19" x14ac:dyDescent="0.25">
      <c r="K17" s="35" t="s">
        <v>37</v>
      </c>
      <c r="L17" s="37"/>
      <c r="M17" s="37">
        <v>16000</v>
      </c>
      <c r="N17" s="37"/>
      <c r="O17" s="37">
        <v>15000</v>
      </c>
      <c r="P17" s="37"/>
      <c r="Q17" s="37">
        <v>52000</v>
      </c>
      <c r="R17" s="37">
        <v>128000</v>
      </c>
      <c r="S17" s="37">
        <v>211000</v>
      </c>
    </row>
    <row r="18" spans="4:19" x14ac:dyDescent="0.25">
      <c r="K18" s="35" t="s">
        <v>34</v>
      </c>
      <c r="L18" s="37"/>
      <c r="M18" s="37">
        <v>124000</v>
      </c>
      <c r="N18" s="37">
        <v>27000</v>
      </c>
      <c r="O18" s="37">
        <v>179000</v>
      </c>
      <c r="P18" s="37"/>
      <c r="Q18" s="37">
        <v>21000</v>
      </c>
      <c r="R18" s="37">
        <v>103000</v>
      </c>
      <c r="S18" s="37">
        <v>454000</v>
      </c>
    </row>
    <row r="19" spans="4:19" x14ac:dyDescent="0.25">
      <c r="K19" s="35" t="s">
        <v>6</v>
      </c>
      <c r="L19" s="37">
        <v>164000</v>
      </c>
      <c r="M19" s="37">
        <v>139000</v>
      </c>
      <c r="N19" s="37">
        <v>130000</v>
      </c>
      <c r="O19" s="37">
        <v>389000</v>
      </c>
      <c r="P19" s="37">
        <v>127000</v>
      </c>
      <c r="Q19" s="37">
        <v>204000</v>
      </c>
      <c r="R19" s="37">
        <v>159000</v>
      </c>
      <c r="S19" s="37">
        <v>1312000</v>
      </c>
    </row>
    <row r="20" spans="4:19" x14ac:dyDescent="0.25">
      <c r="K20" s="35" t="s">
        <v>5</v>
      </c>
      <c r="L20" s="37">
        <v>12000</v>
      </c>
      <c r="M20" s="37">
        <v>84000</v>
      </c>
      <c r="N20" s="37">
        <v>275000</v>
      </c>
      <c r="O20" s="37">
        <v>195000</v>
      </c>
      <c r="P20" s="37">
        <v>122000</v>
      </c>
      <c r="Q20" s="37">
        <v>71000</v>
      </c>
      <c r="R20" s="37">
        <v>26000</v>
      </c>
      <c r="S20" s="37">
        <v>785000</v>
      </c>
    </row>
    <row r="21" spans="4:19" x14ac:dyDescent="0.25">
      <c r="K21" s="35" t="s">
        <v>36</v>
      </c>
      <c r="L21" s="37">
        <v>11000</v>
      </c>
      <c r="M21" s="37">
        <v>162000</v>
      </c>
      <c r="N21" s="37">
        <v>20000</v>
      </c>
      <c r="O21" s="37">
        <v>80000</v>
      </c>
      <c r="P21" s="37">
        <v>66000</v>
      </c>
      <c r="Q21" s="37">
        <v>39000</v>
      </c>
      <c r="R21" s="37">
        <v>122000</v>
      </c>
      <c r="S21" s="37">
        <v>500000</v>
      </c>
    </row>
    <row r="22" spans="4:19" x14ac:dyDescent="0.25">
      <c r="K22" s="35" t="s">
        <v>35</v>
      </c>
      <c r="L22" s="37">
        <v>54000</v>
      </c>
      <c r="M22" s="37">
        <v>78000</v>
      </c>
      <c r="N22" s="37">
        <v>11000</v>
      </c>
      <c r="O22" s="37">
        <v>121000</v>
      </c>
      <c r="P22" s="37">
        <v>61000</v>
      </c>
      <c r="Q22" s="37">
        <v>66000</v>
      </c>
      <c r="R22" s="37">
        <v>21000</v>
      </c>
      <c r="S22" s="37">
        <v>412000</v>
      </c>
    </row>
    <row r="23" spans="4:19" x14ac:dyDescent="0.25">
      <c r="D23" s="34" t="s">
        <v>33</v>
      </c>
      <c r="E23" t="s">
        <v>37</v>
      </c>
      <c r="K23" s="35" t="s">
        <v>64</v>
      </c>
      <c r="L23" s="37">
        <v>241000</v>
      </c>
      <c r="M23" s="37">
        <v>603000</v>
      </c>
      <c r="N23" s="37">
        <v>463000</v>
      </c>
      <c r="O23" s="37">
        <v>979000</v>
      </c>
      <c r="P23" s="37">
        <v>376000</v>
      </c>
      <c r="Q23" s="37">
        <v>453000</v>
      </c>
      <c r="R23" s="37">
        <v>559000</v>
      </c>
      <c r="S23" s="37">
        <v>3674000</v>
      </c>
    </row>
    <row r="25" spans="4:19" x14ac:dyDescent="0.25">
      <c r="D25" s="34" t="s">
        <v>61</v>
      </c>
      <c r="E25" s="34" t="s">
        <v>62</v>
      </c>
    </row>
    <row r="26" spans="4:19" x14ac:dyDescent="0.25">
      <c r="D26" s="34" t="s">
        <v>65</v>
      </c>
      <c r="E26" t="s">
        <v>63</v>
      </c>
      <c r="F26" t="s">
        <v>64</v>
      </c>
    </row>
    <row r="27" spans="4:19" x14ac:dyDescent="0.25">
      <c r="D27" s="35" t="s">
        <v>29</v>
      </c>
      <c r="E27" s="36">
        <v>21333.333333333332</v>
      </c>
      <c r="F27" s="36">
        <v>21333.333333333332</v>
      </c>
    </row>
    <row r="28" spans="4:19" x14ac:dyDescent="0.25">
      <c r="D28" s="35" t="s">
        <v>64</v>
      </c>
      <c r="E28" s="36">
        <v>21333.333333333332</v>
      </c>
      <c r="F28" s="36">
        <v>21333.333333333332</v>
      </c>
    </row>
  </sheetData>
  <pageMargins left="0.7" right="0.7" top="0.75" bottom="0.75" header="0.3" footer="0.3"/>
  <pageSetup orientation="portrait" verticalDpi="0" r:id="rId3"/>
  <drawing r:id="rId4"/>
  <extLst>
    <ext xmlns:x14="http://schemas.microsoft.com/office/spreadsheetml/2009/9/main" uri="{A8765BA9-456A-4dab-B4F3-ACF838C121DE}">
      <x14:slicerList>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6C7C-7261-BE4E-9D0C-F60EEA111DB4}">
  <dimension ref="C1:I21"/>
  <sheetViews>
    <sheetView showGridLines="0" workbookViewId="0">
      <selection activeCell="C34" sqref="C34"/>
    </sheetView>
  </sheetViews>
  <sheetFormatPr defaultColWidth="11" defaultRowHeight="15.75" x14ac:dyDescent="0.25"/>
  <cols>
    <col min="3" max="3" width="14.625" bestFit="1" customWidth="1"/>
    <col min="6" max="6" width="11.375" bestFit="1" customWidth="1"/>
    <col min="7" max="7" width="9.875" bestFit="1" customWidth="1"/>
    <col min="8" max="8" width="9.625" bestFit="1" customWidth="1"/>
    <col min="9" max="9" width="117.875" bestFit="1" customWidth="1"/>
  </cols>
  <sheetData>
    <row r="1" spans="3:9" x14ac:dyDescent="0.25">
      <c r="C1" s="11" t="s">
        <v>49</v>
      </c>
    </row>
    <row r="4" spans="3:9" x14ac:dyDescent="0.25">
      <c r="C4" s="55" t="s">
        <v>33</v>
      </c>
      <c r="D4" s="55" t="s">
        <v>43</v>
      </c>
      <c r="E4" s="55" t="s">
        <v>48</v>
      </c>
      <c r="F4" s="20" t="s">
        <v>44</v>
      </c>
      <c r="G4" s="20" t="s">
        <v>45</v>
      </c>
      <c r="H4" s="20" t="s">
        <v>46</v>
      </c>
      <c r="I4" s="56" t="s">
        <v>50</v>
      </c>
    </row>
    <row r="5" spans="3:9" x14ac:dyDescent="0.25">
      <c r="C5" s="55"/>
      <c r="D5" s="55"/>
      <c r="E5" s="55"/>
      <c r="F5" s="21">
        <v>0.09</v>
      </c>
      <c r="G5" s="21">
        <v>0.09</v>
      </c>
      <c r="H5" s="21">
        <v>0.05</v>
      </c>
      <c r="I5" s="56"/>
    </row>
    <row r="6" spans="3:9" x14ac:dyDescent="0.25">
      <c r="C6" s="19" t="s">
        <v>34</v>
      </c>
      <c r="D6">
        <f>GETPIVOTDATA("Amount (INR)",Pivot!$K$15,"Service","GST Audit")</f>
        <v>454000</v>
      </c>
      <c r="E6" s="57" t="s">
        <v>47</v>
      </c>
      <c r="F6" s="12">
        <f>$D6*F$5</f>
        <v>40860</v>
      </c>
      <c r="G6" s="12">
        <f>$D6*G$5</f>
        <v>40860</v>
      </c>
      <c r="H6" s="12">
        <f>$D6*H$5</f>
        <v>22700</v>
      </c>
      <c r="I6" s="12" t="str">
        <f>"Amount payable to Central Govt. is "&amp;F6 &amp; "Rs., to the State Govt. is " &amp;G6 &amp; "Rs., and the Local Govt. is " &amp;H6 &amp; "Rs. for the " &amp;C6 &amp; " Service"</f>
        <v>Amount payable to Central Govt. is 40860Rs., to the State Govt. is 40860Rs., and the Local Govt. is 22700Rs. for the GST Audit Service</v>
      </c>
    </row>
    <row r="7" spans="3:9" x14ac:dyDescent="0.25">
      <c r="C7" s="12" t="s">
        <v>36</v>
      </c>
      <c r="D7" s="12">
        <f>GETPIVOTDATA("Amount (INR)",Pivot!$K$15,"Service","Stat Audit")</f>
        <v>500000</v>
      </c>
      <c r="E7" s="58"/>
      <c r="F7" s="12">
        <f t="shared" ref="F7:H11" si="0">$D7*F$5</f>
        <v>45000</v>
      </c>
      <c r="G7" s="12">
        <f t="shared" si="0"/>
        <v>45000</v>
      </c>
      <c r="H7" s="12">
        <f t="shared" si="0"/>
        <v>25000</v>
      </c>
      <c r="I7" s="12" t="str">
        <f t="shared" ref="I7:I11" si="1">"Amount payable to Central Govt. is "&amp;F7 &amp; "Rs., to the State Govt. is " &amp;G7 &amp; "Rs., and the Local Govt. is " &amp;H7 &amp; "Rs. for the " &amp;C7 &amp; " Service"</f>
        <v>Amount payable to Central Govt. is 45000Rs., to the State Govt. is 45000Rs., and the Local Govt. is 25000Rs. for the Stat Audit Service</v>
      </c>
    </row>
    <row r="8" spans="3:9" x14ac:dyDescent="0.25">
      <c r="C8" s="12" t="s">
        <v>5</v>
      </c>
      <c r="D8" s="12">
        <f>GETPIVOTDATA("Amount (INR)",Pivot!$K$15,"Service","ITR")</f>
        <v>785000</v>
      </c>
      <c r="E8" s="58"/>
      <c r="F8" s="12">
        <f t="shared" si="0"/>
        <v>70650</v>
      </c>
      <c r="G8" s="12">
        <f t="shared" si="0"/>
        <v>70650</v>
      </c>
      <c r="H8" s="12">
        <f t="shared" si="0"/>
        <v>39250</v>
      </c>
      <c r="I8" s="12" t="str">
        <f t="shared" si="1"/>
        <v>Amount payable to Central Govt. is 70650Rs., to the State Govt. is 70650Rs., and the Local Govt. is 39250Rs. for the ITR Service</v>
      </c>
    </row>
    <row r="9" spans="3:9" x14ac:dyDescent="0.25">
      <c r="C9" s="12" t="s">
        <v>6</v>
      </c>
      <c r="D9" s="12">
        <f>GETPIVOTDATA("Amount (INR)",Pivot!$K$15,"Service","GSTR")</f>
        <v>1312000</v>
      </c>
      <c r="E9" s="58"/>
      <c r="F9" s="12">
        <f t="shared" si="0"/>
        <v>118080</v>
      </c>
      <c r="G9" s="12">
        <f t="shared" si="0"/>
        <v>118080</v>
      </c>
      <c r="H9" s="12">
        <f t="shared" si="0"/>
        <v>65600</v>
      </c>
      <c r="I9" s="12" t="str">
        <f t="shared" si="1"/>
        <v>Amount payable to Central Govt. is 118080Rs., to the State Govt. is 118080Rs., and the Local Govt. is 65600Rs. for the GSTR Service</v>
      </c>
    </row>
    <row r="10" spans="3:9" x14ac:dyDescent="0.25">
      <c r="C10" s="23" t="s">
        <v>35</v>
      </c>
      <c r="D10" s="12">
        <f>GETPIVOTDATA("Amount (INR)",Pivot!$K$15,"Service","Tax Audit")</f>
        <v>412000</v>
      </c>
      <c r="E10" s="58"/>
      <c r="F10" s="12">
        <f t="shared" si="0"/>
        <v>37080</v>
      </c>
      <c r="G10" s="12">
        <f t="shared" si="0"/>
        <v>37080</v>
      </c>
      <c r="H10" s="12">
        <f t="shared" si="0"/>
        <v>20600</v>
      </c>
      <c r="I10" s="12" t="str">
        <f t="shared" si="1"/>
        <v>Amount payable to Central Govt. is 37080Rs., to the State Govt. is 37080Rs., and the Local Govt. is 20600Rs. for the Tax Audit Service</v>
      </c>
    </row>
    <row r="11" spans="3:9" x14ac:dyDescent="0.25">
      <c r="C11" s="12" t="s">
        <v>37</v>
      </c>
      <c r="D11" s="12">
        <f>GETPIVOTDATA("Amount (INR)",Pivot!$K$15,"Service","Accounting work")</f>
        <v>211000</v>
      </c>
      <c r="E11" s="59"/>
      <c r="F11" s="12">
        <f t="shared" si="0"/>
        <v>18990</v>
      </c>
      <c r="G11" s="12">
        <f t="shared" si="0"/>
        <v>18990</v>
      </c>
      <c r="H11" s="12">
        <f t="shared" si="0"/>
        <v>10550</v>
      </c>
      <c r="I11" s="12" t="str">
        <f t="shared" si="1"/>
        <v>Amount payable to Central Govt. is 18990Rs., to the State Govt. is 18990Rs., and the Local Govt. is 10550Rs. for the Accounting work Service</v>
      </c>
    </row>
    <row r="14" spans="3:9" x14ac:dyDescent="0.25">
      <c r="C14" s="55" t="s">
        <v>33</v>
      </c>
      <c r="D14" s="55" t="s">
        <v>43</v>
      </c>
      <c r="E14" s="55" t="s">
        <v>48</v>
      </c>
      <c r="F14" s="20" t="s">
        <v>44</v>
      </c>
      <c r="G14" s="20" t="s">
        <v>45</v>
      </c>
      <c r="H14" s="20" t="s">
        <v>46</v>
      </c>
    </row>
    <row r="15" spans="3:9" x14ac:dyDescent="0.25">
      <c r="C15" s="55"/>
      <c r="D15" s="55"/>
      <c r="E15" s="55"/>
      <c r="F15" s="21">
        <v>0.09</v>
      </c>
      <c r="G15" s="21">
        <v>0.09</v>
      </c>
      <c r="H15" s="21">
        <v>0.05</v>
      </c>
    </row>
    <row r="16" spans="3:9" x14ac:dyDescent="0.25">
      <c r="C16" s="19" t="s">
        <v>34</v>
      </c>
      <c r="D16">
        <f>GETPIVOTDATA("Amount (INR)",Pivot!$K$15,"Service","GST Audit")</f>
        <v>454000</v>
      </c>
      <c r="E16" s="57" t="s">
        <v>47</v>
      </c>
      <c r="F16" s="12">
        <f t="shared" ref="F16:H21" si="2">Sales*Tax_Rates</f>
        <v>40860</v>
      </c>
      <c r="G16" s="12">
        <f t="shared" si="2"/>
        <v>40860</v>
      </c>
      <c r="H16" s="12">
        <f t="shared" si="2"/>
        <v>22700</v>
      </c>
    </row>
    <row r="17" spans="3:8" x14ac:dyDescent="0.25">
      <c r="C17" s="12" t="s">
        <v>36</v>
      </c>
      <c r="D17" s="12">
        <f>GETPIVOTDATA("Amount (INR)",Pivot!$K$15,"Service","Stat Audit")</f>
        <v>500000</v>
      </c>
      <c r="E17" s="58"/>
      <c r="F17" s="12">
        <f t="shared" si="2"/>
        <v>45000</v>
      </c>
      <c r="G17" s="12">
        <f t="shared" si="2"/>
        <v>45000</v>
      </c>
      <c r="H17" s="12">
        <f t="shared" si="2"/>
        <v>25000</v>
      </c>
    </row>
    <row r="18" spans="3:8" x14ac:dyDescent="0.25">
      <c r="C18" s="12" t="s">
        <v>5</v>
      </c>
      <c r="D18" s="12">
        <f>GETPIVOTDATA("Amount (INR)",Pivot!$K$15,"Service","ITR")</f>
        <v>785000</v>
      </c>
      <c r="E18" s="58"/>
      <c r="F18" s="12">
        <f t="shared" si="2"/>
        <v>70650</v>
      </c>
      <c r="G18" s="12">
        <f t="shared" si="2"/>
        <v>70650</v>
      </c>
      <c r="H18" s="12">
        <f t="shared" si="2"/>
        <v>39250</v>
      </c>
    </row>
    <row r="19" spans="3:8" x14ac:dyDescent="0.25">
      <c r="C19" s="12" t="s">
        <v>6</v>
      </c>
      <c r="D19" s="12">
        <f>GETPIVOTDATA("Amount (INR)",Pivot!$K$15,"Service","GSTR")</f>
        <v>1312000</v>
      </c>
      <c r="E19" s="58"/>
      <c r="F19" s="12">
        <f t="shared" si="2"/>
        <v>118080</v>
      </c>
      <c r="G19" s="12">
        <f t="shared" si="2"/>
        <v>118080</v>
      </c>
      <c r="H19" s="12">
        <f t="shared" si="2"/>
        <v>65600</v>
      </c>
    </row>
    <row r="20" spans="3:8" x14ac:dyDescent="0.25">
      <c r="C20" s="23" t="s">
        <v>35</v>
      </c>
      <c r="D20" s="12">
        <f>GETPIVOTDATA("Amount (INR)",Pivot!$K$15,"Service","Tax Audit")</f>
        <v>412000</v>
      </c>
      <c r="E20" s="58"/>
      <c r="F20" s="12">
        <f t="shared" si="2"/>
        <v>37080</v>
      </c>
      <c r="G20" s="12">
        <f t="shared" si="2"/>
        <v>37080</v>
      </c>
      <c r="H20" s="12">
        <f t="shared" si="2"/>
        <v>20600</v>
      </c>
    </row>
    <row r="21" spans="3:8" x14ac:dyDescent="0.25">
      <c r="C21" s="12" t="s">
        <v>37</v>
      </c>
      <c r="D21" s="12">
        <f>GETPIVOTDATA("Amount (INR)",Pivot!$K$15,"Service","Accounting work")</f>
        <v>211000</v>
      </c>
      <c r="E21" s="59"/>
      <c r="F21" s="12">
        <f t="shared" si="2"/>
        <v>18990</v>
      </c>
      <c r="G21" s="12">
        <f t="shared" si="2"/>
        <v>18990</v>
      </c>
      <c r="H21" s="12">
        <f t="shared" si="2"/>
        <v>10550</v>
      </c>
    </row>
  </sheetData>
  <mergeCells count="9">
    <mergeCell ref="E16:E21"/>
    <mergeCell ref="E4:E5"/>
    <mergeCell ref="D4:D5"/>
    <mergeCell ref="C4:C5"/>
    <mergeCell ref="C14:C15"/>
    <mergeCell ref="D14:D15"/>
    <mergeCell ref="E14:E15"/>
    <mergeCell ref="I4:I5"/>
    <mergeCell ref="E6:E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E486-8123-B541-8210-A1A27CCE63B5}">
  <dimension ref="C1:K10"/>
  <sheetViews>
    <sheetView showGridLines="0" workbookViewId="0">
      <selection activeCell="D3" sqref="D3"/>
    </sheetView>
  </sheetViews>
  <sheetFormatPr defaultColWidth="11" defaultRowHeight="15.75" x14ac:dyDescent="0.25"/>
  <cols>
    <col min="3" max="3" width="14.625" bestFit="1" customWidth="1"/>
    <col min="4" max="4" width="11.625" bestFit="1" customWidth="1"/>
    <col min="5" max="5" width="7.25" bestFit="1" customWidth="1"/>
    <col min="6" max="6" width="6.875" bestFit="1" customWidth="1"/>
    <col min="7" max="7" width="10.625" bestFit="1" customWidth="1"/>
    <col min="8" max="8" width="9.25" bestFit="1" customWidth="1"/>
    <col min="9" max="9" width="6.875" bestFit="1" customWidth="1"/>
    <col min="10" max="10" width="15.875" bestFit="1" customWidth="1"/>
    <col min="11" max="11" width="19.625" bestFit="1" customWidth="1"/>
  </cols>
  <sheetData>
    <row r="1" spans="3:11" x14ac:dyDescent="0.25">
      <c r="C1" s="11" t="s">
        <v>51</v>
      </c>
    </row>
    <row r="3" spans="3:11" x14ac:dyDescent="0.25">
      <c r="C3" s="22" t="s">
        <v>33</v>
      </c>
      <c r="D3" s="20" t="s">
        <v>26</v>
      </c>
      <c r="E3" s="20" t="s">
        <v>27</v>
      </c>
      <c r="F3" s="20" t="s">
        <v>28</v>
      </c>
      <c r="G3" s="20" t="s">
        <v>29</v>
      </c>
      <c r="H3" s="20" t="s">
        <v>25</v>
      </c>
      <c r="I3" s="20" t="s">
        <v>30</v>
      </c>
      <c r="J3" s="20" t="s">
        <v>31</v>
      </c>
      <c r="K3" s="20" t="s">
        <v>53</v>
      </c>
    </row>
    <row r="4" spans="3:11" x14ac:dyDescent="0.25">
      <c r="C4" s="25" t="s">
        <v>34</v>
      </c>
      <c r="D4" s="12">
        <f>SUMIFS(Sales!$E$4:$E$203,Sales!$B$4:$B$203,States!$C4,Sales!$G$4:$G$203,States!D$3)</f>
        <v>179000</v>
      </c>
      <c r="E4" s="12">
        <f>SUMIFS(Sales!$E$4:$E$203,Sales!$B$4:$B$203,States!$C4,Sales!$G$4:$G$203,States!E$3)</f>
        <v>124000</v>
      </c>
      <c r="F4" s="12">
        <f>SUMIFS(Sales!$E$4:$E$203,Sales!$B$4:$B$203,States!$C4,Sales!$G$4:$G$203,States!F$3)</f>
        <v>0</v>
      </c>
      <c r="G4" s="12">
        <f>SUMIFS(Sales!$E$4:$E$203,Sales!$B$4:$B$203,States!$C4,Sales!$G$4:$G$203,States!G$3)</f>
        <v>103000</v>
      </c>
      <c r="H4" s="12">
        <f>SUMIFS(Sales!$E$4:$E$203,Sales!$B$4:$B$203,States!$C4,Sales!$G$4:$G$203,States!H$3)</f>
        <v>21000</v>
      </c>
      <c r="I4" s="12">
        <f>SUMIFS(Sales!$E$4:$E$203,Sales!$B$4:$B$203,States!$C4,Sales!$G$4:$G$203,States!I$3)</f>
        <v>0</v>
      </c>
      <c r="J4" s="12">
        <f>SUMIFS(Sales!$E$4:$E$203,Sales!$B$4:$B$203,States!$C4,Sales!$G$4:$G$203,States!J$3)</f>
        <v>27000</v>
      </c>
      <c r="K4" s="24">
        <f>9%*SUM(D4:J4)</f>
        <v>40860</v>
      </c>
    </row>
    <row r="5" spans="3:11" x14ac:dyDescent="0.25">
      <c r="C5" s="26" t="s">
        <v>36</v>
      </c>
      <c r="D5" s="12">
        <f>SUMIFS(Sales!$E$4:$E$203,Sales!$B$4:$B$203,States!$C5,Sales!$G$4:$G$203,States!D$3)</f>
        <v>80000</v>
      </c>
      <c r="E5" s="12">
        <f>SUMIFS(Sales!$E$4:$E$203,Sales!$B$4:$B$203,States!$C5,Sales!$G$4:$G$203,States!E$3)</f>
        <v>162000</v>
      </c>
      <c r="F5" s="12">
        <f>SUMIFS(Sales!$E$4:$E$203,Sales!$B$4:$B$203,States!$C5,Sales!$G$4:$G$203,States!F$3)</f>
        <v>66000</v>
      </c>
      <c r="G5" s="12">
        <f>SUMIFS(Sales!$E$4:$E$203,Sales!$B$4:$B$203,States!$C5,Sales!$G$4:$G$203,States!G$3)</f>
        <v>122000</v>
      </c>
      <c r="H5" s="12">
        <f>SUMIFS(Sales!$E$4:$E$203,Sales!$B$4:$B$203,States!$C5,Sales!$G$4:$G$203,States!H$3)</f>
        <v>39000</v>
      </c>
      <c r="I5" s="12">
        <f>SUMIFS(Sales!$E$4:$E$203,Sales!$B$4:$B$203,States!$C5,Sales!$G$4:$G$203,States!I$3)</f>
        <v>11000</v>
      </c>
      <c r="J5" s="12">
        <f>SUMIFS(Sales!$E$4:$E$203,Sales!$B$4:$B$203,States!$C5,Sales!$G$4:$G$203,States!J$3)</f>
        <v>20000</v>
      </c>
      <c r="K5" s="24">
        <f t="shared" ref="K5:K9" si="0">9%*SUM(D5:J5)</f>
        <v>45000</v>
      </c>
    </row>
    <row r="6" spans="3:11" x14ac:dyDescent="0.25">
      <c r="C6" s="26" t="s">
        <v>5</v>
      </c>
      <c r="D6" s="12">
        <f>SUMIFS(Sales!$E$4:$E$203,Sales!$B$4:$B$203,States!$C6,Sales!$G$4:$G$203,States!D$3)</f>
        <v>195000</v>
      </c>
      <c r="E6" s="12">
        <f>SUMIFS(Sales!$E$4:$E$203,Sales!$B$4:$B$203,States!$C6,Sales!$G$4:$G$203,States!E$3)</f>
        <v>84000</v>
      </c>
      <c r="F6" s="12">
        <f>SUMIFS(Sales!$E$4:$E$203,Sales!$B$4:$B$203,States!$C6,Sales!$G$4:$G$203,States!F$3)</f>
        <v>122000</v>
      </c>
      <c r="G6" s="12">
        <f>SUMIFS(Sales!$E$4:$E$203,Sales!$B$4:$B$203,States!$C6,Sales!$G$4:$G$203,States!G$3)</f>
        <v>26000</v>
      </c>
      <c r="H6" s="12">
        <f>SUMIFS(Sales!$E$4:$E$203,Sales!$B$4:$B$203,States!$C6,Sales!$G$4:$G$203,States!H$3)</f>
        <v>71000</v>
      </c>
      <c r="I6" s="12">
        <f>SUMIFS(Sales!$E$4:$E$203,Sales!$B$4:$B$203,States!$C6,Sales!$G$4:$G$203,States!I$3)</f>
        <v>12000</v>
      </c>
      <c r="J6" s="12">
        <f>SUMIFS(Sales!$E$4:$E$203,Sales!$B$4:$B$203,States!$C6,Sales!$G$4:$G$203,States!J$3)</f>
        <v>275000</v>
      </c>
      <c r="K6" s="24">
        <f t="shared" si="0"/>
        <v>70650</v>
      </c>
    </row>
    <row r="7" spans="3:11" x14ac:dyDescent="0.25">
      <c r="C7" s="26" t="s">
        <v>6</v>
      </c>
      <c r="D7" s="12">
        <f>SUMIFS(Sales!$E$4:$E$203,Sales!$B$4:$B$203,States!$C7,Sales!$G$4:$G$203,States!D$3)</f>
        <v>389000</v>
      </c>
      <c r="E7" s="12">
        <f>SUMIFS(Sales!$E$4:$E$203,Sales!$B$4:$B$203,States!$C7,Sales!$G$4:$G$203,States!E$3)</f>
        <v>139000</v>
      </c>
      <c r="F7" s="12">
        <f>SUMIFS(Sales!$E$4:$E$203,Sales!$B$4:$B$203,States!$C7,Sales!$G$4:$G$203,States!F$3)</f>
        <v>127000</v>
      </c>
      <c r="G7" s="12">
        <f>SUMIFS(Sales!$E$4:$E$203,Sales!$B$4:$B$203,States!$C7,Sales!$G$4:$G$203,States!G$3)</f>
        <v>159000</v>
      </c>
      <c r="H7" s="12">
        <f>SUMIFS(Sales!$E$4:$E$203,Sales!$B$4:$B$203,States!$C7,Sales!$G$4:$G$203,States!H$3)</f>
        <v>204000</v>
      </c>
      <c r="I7" s="12">
        <f>SUMIFS(Sales!$E$4:$E$203,Sales!$B$4:$B$203,States!$C7,Sales!$G$4:$G$203,States!I$3)</f>
        <v>164000</v>
      </c>
      <c r="J7" s="12">
        <f>SUMIFS(Sales!$E$4:$E$203,Sales!$B$4:$B$203,States!$C7,Sales!$G$4:$G$203,States!J$3)</f>
        <v>130000</v>
      </c>
      <c r="K7" s="24">
        <f t="shared" si="0"/>
        <v>118080</v>
      </c>
    </row>
    <row r="8" spans="3:11" x14ac:dyDescent="0.25">
      <c r="C8" s="26" t="s">
        <v>35</v>
      </c>
      <c r="D8" s="12">
        <f>SUMIFS(Sales!$E$4:$E$203,Sales!$B$4:$B$203,States!$C8,Sales!$G$4:$G$203,States!D$3)</f>
        <v>121000</v>
      </c>
      <c r="E8" s="12">
        <f>SUMIFS(Sales!$E$4:$E$203,Sales!$B$4:$B$203,States!$C8,Sales!$G$4:$G$203,States!E$3)</f>
        <v>78000</v>
      </c>
      <c r="F8" s="12">
        <f>SUMIFS(Sales!$E$4:$E$203,Sales!$B$4:$B$203,States!$C8,Sales!$G$4:$G$203,States!F$3)</f>
        <v>61000</v>
      </c>
      <c r="G8" s="12">
        <f>SUMIFS(Sales!$E$4:$E$203,Sales!$B$4:$B$203,States!$C8,Sales!$G$4:$G$203,States!G$3)</f>
        <v>21000</v>
      </c>
      <c r="H8" s="12">
        <f>SUMIFS(Sales!$E$4:$E$203,Sales!$B$4:$B$203,States!$C8,Sales!$G$4:$G$203,States!H$3)</f>
        <v>66000</v>
      </c>
      <c r="I8" s="12">
        <f>SUMIFS(Sales!$E$4:$E$203,Sales!$B$4:$B$203,States!$C8,Sales!$G$4:$G$203,States!I$3)</f>
        <v>54000</v>
      </c>
      <c r="J8" s="12">
        <f>SUMIFS(Sales!$E$4:$E$203,Sales!$B$4:$B$203,States!$C8,Sales!$G$4:$G$203,States!J$3)</f>
        <v>11000</v>
      </c>
      <c r="K8" s="24">
        <f t="shared" si="0"/>
        <v>37080</v>
      </c>
    </row>
    <row r="9" spans="3:11" x14ac:dyDescent="0.25">
      <c r="C9" s="26" t="s">
        <v>37</v>
      </c>
      <c r="D9" s="12">
        <f>SUMIFS(Sales!$E$4:$E$203,Sales!$B$4:$B$203,States!$C9,Sales!$G$4:$G$203,States!D$3)</f>
        <v>15000</v>
      </c>
      <c r="E9" s="12">
        <f>SUMIFS(Sales!$E$4:$E$203,Sales!$B$4:$B$203,States!$C9,Sales!$G$4:$G$203,States!E$3)</f>
        <v>16000</v>
      </c>
      <c r="F9" s="12">
        <f>SUMIFS(Sales!$E$4:$E$203,Sales!$B$4:$B$203,States!$C9,Sales!$G$4:$G$203,States!F$3)</f>
        <v>0</v>
      </c>
      <c r="G9" s="12">
        <f>SUMIFS(Sales!$E$4:$E$203,Sales!$B$4:$B$203,States!$C9,Sales!$G$4:$G$203,States!G$3)</f>
        <v>128000</v>
      </c>
      <c r="H9" s="12">
        <f>SUMIFS(Sales!$E$4:$E$203,Sales!$B$4:$B$203,States!$C9,Sales!$G$4:$G$203,States!H$3)</f>
        <v>52000</v>
      </c>
      <c r="I9" s="12">
        <f>SUMIFS(Sales!$E$4:$E$203,Sales!$B$4:$B$203,States!$C9,Sales!$G$4:$G$203,States!I$3)</f>
        <v>0</v>
      </c>
      <c r="J9" s="12">
        <f>SUMIFS(Sales!$E$4:$E$203,Sales!$B$4:$B$203,States!$C9,Sales!$G$4:$G$203,States!J$3)</f>
        <v>0</v>
      </c>
      <c r="K9" s="24">
        <f t="shared" si="0"/>
        <v>18990</v>
      </c>
    </row>
    <row r="10" spans="3:11" x14ac:dyDescent="0.25">
      <c r="C10" s="26" t="s">
        <v>54</v>
      </c>
      <c r="D10" s="12">
        <f>9%*SUM(D4:D9)</f>
        <v>88110</v>
      </c>
      <c r="E10" s="12">
        <f t="shared" ref="E10:J10" si="1">9%*SUM(E4:E9)</f>
        <v>54270</v>
      </c>
      <c r="F10" s="12">
        <f t="shared" si="1"/>
        <v>33840</v>
      </c>
      <c r="G10" s="12">
        <f t="shared" si="1"/>
        <v>50310</v>
      </c>
      <c r="H10" s="12">
        <f t="shared" si="1"/>
        <v>40770</v>
      </c>
      <c r="I10" s="12">
        <f t="shared" si="1"/>
        <v>21690</v>
      </c>
      <c r="J10" s="12">
        <f t="shared" si="1"/>
        <v>41670</v>
      </c>
      <c r="K10" s="24" t="s">
        <v>47</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3E0A-0474-B646-AC0F-2B32FA693ADE}">
  <dimension ref="A2:C39"/>
  <sheetViews>
    <sheetView showGridLines="0" topLeftCell="B28" workbookViewId="0">
      <selection activeCell="G54" sqref="G54"/>
    </sheetView>
  </sheetViews>
  <sheetFormatPr defaultColWidth="11" defaultRowHeight="15.75" x14ac:dyDescent="0.25"/>
  <cols>
    <col min="2" max="3" width="18.5" bestFit="1" customWidth="1"/>
    <col min="4" max="4" width="10" bestFit="1" customWidth="1"/>
  </cols>
  <sheetData>
    <row r="2" spans="1:3" x14ac:dyDescent="0.25">
      <c r="A2" s="39" t="s">
        <v>72</v>
      </c>
      <c r="B2" s="38" t="s">
        <v>24</v>
      </c>
      <c r="C2" s="38" t="s">
        <v>43</v>
      </c>
    </row>
    <row r="3" spans="1:3" x14ac:dyDescent="0.25">
      <c r="B3" s="12" t="s">
        <v>26</v>
      </c>
      <c r="C3" s="12">
        <f>SUM(Maharashtra)</f>
        <v>979000</v>
      </c>
    </row>
    <row r="4" spans="1:3" x14ac:dyDescent="0.25">
      <c r="B4" s="12" t="s">
        <v>67</v>
      </c>
      <c r="C4" s="12">
        <f>SUM(Gujarat)</f>
        <v>603000</v>
      </c>
    </row>
    <row r="5" spans="1:3" x14ac:dyDescent="0.25">
      <c r="B5" s="12" t="s">
        <v>28</v>
      </c>
      <c r="C5" s="12">
        <f>SUM(Punjab)</f>
        <v>376000</v>
      </c>
    </row>
    <row r="6" spans="1:3" x14ac:dyDescent="0.25">
      <c r="B6" s="12" t="s">
        <v>29</v>
      </c>
      <c r="C6" s="12">
        <f>SUM(Tamil_Nadu)</f>
        <v>559000</v>
      </c>
    </row>
    <row r="7" spans="1:3" x14ac:dyDescent="0.25">
      <c r="B7" s="12" t="s">
        <v>25</v>
      </c>
      <c r="C7" s="12">
        <f>SUM(Rajasthan)</f>
        <v>453000</v>
      </c>
    </row>
    <row r="8" spans="1:3" x14ac:dyDescent="0.25">
      <c r="B8" s="12" t="s">
        <v>68</v>
      </c>
      <c r="C8" s="12">
        <f>SUM(Goa)</f>
        <v>241000</v>
      </c>
    </row>
    <row r="9" spans="1:3" x14ac:dyDescent="0.25">
      <c r="B9" s="12" t="s">
        <v>31</v>
      </c>
      <c r="C9" s="12">
        <f>SUM(Himachal_Pradesh)</f>
        <v>463000</v>
      </c>
    </row>
    <row r="18" spans="1:3" x14ac:dyDescent="0.25">
      <c r="A18" s="39" t="s">
        <v>73</v>
      </c>
      <c r="B18" s="38" t="s">
        <v>41</v>
      </c>
      <c r="C18" s="38" t="s">
        <v>43</v>
      </c>
    </row>
    <row r="19" spans="1:3" x14ac:dyDescent="0.25">
      <c r="B19" s="12" t="s">
        <v>69</v>
      </c>
      <c r="C19" s="12">
        <f>SUMIF(Sales!$D$4:$D$203,Charts!B19,Sales!$E$4:$E$203)</f>
        <v>1766000</v>
      </c>
    </row>
    <row r="20" spans="1:3" x14ac:dyDescent="0.25">
      <c r="B20" s="12" t="s">
        <v>70</v>
      </c>
      <c r="C20" s="12">
        <f>SUMIF(Sales!$D$4:$D$203,Charts!B20,Sales!$E$4:$E$203)</f>
        <v>500000</v>
      </c>
    </row>
    <row r="21" spans="1:3" x14ac:dyDescent="0.25">
      <c r="B21" s="12" t="s">
        <v>71</v>
      </c>
      <c r="C21" s="12">
        <v>1197000</v>
      </c>
    </row>
    <row r="22" spans="1:3" x14ac:dyDescent="0.25">
      <c r="B22" s="12" t="s">
        <v>63</v>
      </c>
      <c r="C22" s="12">
        <f>SUMIF(Sales!$D$4:$D$203,Charts!B22,Sales!$E$4:$E$203)</f>
        <v>211000</v>
      </c>
    </row>
    <row r="33" spans="1:3" x14ac:dyDescent="0.25">
      <c r="A33" s="39" t="s">
        <v>74</v>
      </c>
      <c r="B33" s="38" t="s">
        <v>33</v>
      </c>
      <c r="C33" s="38" t="s">
        <v>43</v>
      </c>
    </row>
    <row r="34" spans="1:3" x14ac:dyDescent="0.25">
      <c r="B34" s="12" t="s">
        <v>34</v>
      </c>
      <c r="C34" s="12">
        <f>SUMIF(Sales!$B$4:$B$203,Charts!B34,Sales!$E$4:$E$203)</f>
        <v>454000</v>
      </c>
    </row>
    <row r="35" spans="1:3" x14ac:dyDescent="0.25">
      <c r="B35" s="12" t="s">
        <v>6</v>
      </c>
      <c r="C35" s="12">
        <f>SUMIF(Sales!$B$4:$B$203,Charts!B35,Sales!$E$4:$E$203)</f>
        <v>1312000</v>
      </c>
    </row>
    <row r="36" spans="1:3" x14ac:dyDescent="0.25">
      <c r="B36" s="12" t="s">
        <v>36</v>
      </c>
      <c r="C36" s="12">
        <f>SUMIF(Sales!$B$4:$B$203,Charts!B36,Sales!$E$4:$E$203)</f>
        <v>500000</v>
      </c>
    </row>
    <row r="37" spans="1:3" x14ac:dyDescent="0.25">
      <c r="B37" s="12" t="s">
        <v>35</v>
      </c>
      <c r="C37" s="12">
        <f>SUMIF(Sales!$B$4:$B$203,Charts!B37,Sales!$E$4:$E$203)</f>
        <v>412000</v>
      </c>
    </row>
    <row r="38" spans="1:3" x14ac:dyDescent="0.25">
      <c r="B38" s="12" t="s">
        <v>5</v>
      </c>
      <c r="C38" s="12">
        <f>SUMIF(Sales!$B$4:$B$203,Charts!B38,Sales!$E$4:$E$203)</f>
        <v>785000</v>
      </c>
    </row>
    <row r="39" spans="1:3" x14ac:dyDescent="0.25">
      <c r="B39" s="12" t="s">
        <v>37</v>
      </c>
      <c r="C39" s="12">
        <f>SUMIF(Sales!$B$4:$B$203,Charts!B39,Sales!$E$4:$E$203)</f>
        <v>211000</v>
      </c>
    </row>
  </sheetData>
  <conditionalFormatting sqref="B19">
    <cfRule type="expression" dxfId="3" priority="15">
      <formula>COUNTIF($B20:$I20,$F$8)=1</formula>
    </cfRule>
    <cfRule type="expression" dxfId="2" priority="16">
      <formula>COUNTIF($B20:$I20,$F$9)=1</formula>
    </cfRule>
    <cfRule type="expression" dxfId="1" priority="17">
      <formula>COUNTIF($B20:$I20,$F$5)=1</formula>
    </cfRule>
    <cfRule type="expression" dxfId="0" priority="18">
      <formula>COUNTIF($B20:$I20,$F$4)=1</formula>
    </cfRule>
  </conditionalFormatting>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49B4-06DA-8647-8C27-A706DE50431B}">
  <dimension ref="C3:X204"/>
  <sheetViews>
    <sheetView showGridLines="0" topLeftCell="K1" zoomScale="71" zoomScaleNormal="71" workbookViewId="0">
      <selection activeCell="M5" sqref="M5:X9"/>
    </sheetView>
  </sheetViews>
  <sheetFormatPr defaultColWidth="11" defaultRowHeight="15.75" x14ac:dyDescent="0.25"/>
  <cols>
    <col min="4" max="4" width="14.375" bestFit="1" customWidth="1"/>
    <col min="12" max="12" width="14.625" bestFit="1" customWidth="1"/>
    <col min="13" max="13" width="11.5" bestFit="1" customWidth="1"/>
  </cols>
  <sheetData>
    <row r="3" spans="3:24" x14ac:dyDescent="0.25">
      <c r="L3" s="55" t="s">
        <v>33</v>
      </c>
      <c r="M3" s="60" t="s">
        <v>58</v>
      </c>
      <c r="N3" s="61"/>
      <c r="O3" s="61"/>
      <c r="P3" s="61"/>
      <c r="Q3" s="61"/>
      <c r="R3" s="61"/>
      <c r="S3" s="61"/>
      <c r="T3" s="61"/>
      <c r="U3" s="61"/>
      <c r="V3" s="61"/>
      <c r="W3" s="61"/>
      <c r="X3" s="62"/>
    </row>
    <row r="4" spans="3:24" x14ac:dyDescent="0.25">
      <c r="C4" s="18" t="s">
        <v>32</v>
      </c>
      <c r="D4" s="18" t="s">
        <v>33</v>
      </c>
      <c r="E4" s="18" t="s">
        <v>39</v>
      </c>
      <c r="F4" s="18" t="s">
        <v>23</v>
      </c>
      <c r="G4" s="18" t="s">
        <v>55</v>
      </c>
      <c r="H4" s="18" t="s">
        <v>56</v>
      </c>
      <c r="I4" s="18" t="s">
        <v>57</v>
      </c>
      <c r="L4" s="55"/>
      <c r="M4" s="18">
        <v>1</v>
      </c>
      <c r="N4" s="18">
        <v>2</v>
      </c>
      <c r="O4" s="18">
        <v>3</v>
      </c>
      <c r="P4" s="18">
        <v>4</v>
      </c>
      <c r="Q4" s="18">
        <v>5</v>
      </c>
      <c r="R4" s="18">
        <v>6</v>
      </c>
      <c r="S4" s="18">
        <v>7</v>
      </c>
      <c r="T4" s="18">
        <v>8</v>
      </c>
      <c r="U4" s="18">
        <v>9</v>
      </c>
      <c r="V4" s="18">
        <v>10</v>
      </c>
      <c r="W4" s="18">
        <v>11</v>
      </c>
      <c r="X4" s="18">
        <v>12</v>
      </c>
    </row>
    <row r="5" spans="3:24" x14ac:dyDescent="0.25">
      <c r="C5" s="12">
        <v>1</v>
      </c>
      <c r="D5" s="12" t="s">
        <v>34</v>
      </c>
      <c r="E5" s="16">
        <v>24000</v>
      </c>
      <c r="F5" s="14">
        <v>44202</v>
      </c>
      <c r="G5" s="12">
        <f>DAY(F5)</f>
        <v>6</v>
      </c>
      <c r="H5" s="12">
        <f>MONTH(F5)</f>
        <v>1</v>
      </c>
      <c r="I5" s="12">
        <f>YEAR(F5)</f>
        <v>2021</v>
      </c>
      <c r="L5" s="12" t="s">
        <v>34</v>
      </c>
      <c r="M5" s="40">
        <f t="shared" ref="M5:M9" si="0">COUNTIFS($D$5:$D$204,$L5,$H$5:$H$204,"1")</f>
        <v>2</v>
      </c>
      <c r="N5" s="40">
        <f>COUNTIFS($D$5:$D$204,$L5,$H$5:$H$204,"2")</f>
        <v>1</v>
      </c>
      <c r="O5" s="40">
        <f>COUNTIFS($D$5:$D$204,$L5,$H$5:$H$204,"3")</f>
        <v>3</v>
      </c>
      <c r="P5" s="40">
        <f>COUNTIFS($D$5:$D$204,$L5,$H$5:$H$204,"4")</f>
        <v>2</v>
      </c>
      <c r="Q5" s="40">
        <f>COUNTIFS($D$5:$D$204,$L5,$H$5:$H$204,"5")</f>
        <v>5</v>
      </c>
      <c r="R5" s="40">
        <f>COUNTIFS($D$5:$D$204,$L5,$H$5:$H$204,"6")</f>
        <v>0</v>
      </c>
      <c r="S5" s="40">
        <f>COUNTIFS($D$5:$D$204,$L5,$H$5:$H$204,"7")</f>
        <v>1</v>
      </c>
      <c r="T5" s="40">
        <f>COUNTIFS($D$5:$D$204,$L5,$H$5:$H$204,"8")</f>
        <v>2</v>
      </c>
      <c r="U5" s="40">
        <f>COUNTIFS($D$5:$D$204,$L5,$H$5:$H$204,"9")</f>
        <v>2</v>
      </c>
      <c r="V5" s="40">
        <f>COUNTIFS($D$5:$D$204,$L5,$H$5:$H$204,"10")</f>
        <v>2</v>
      </c>
      <c r="W5" s="40">
        <f>COUNTIFS($D$5:$D$204,$L5,$H$5:$H$204,"11")</f>
        <v>2</v>
      </c>
      <c r="X5" s="40">
        <f>COUNTIFS($D$5:$D$204,$L5,$H$5:$H$204,"12")</f>
        <v>2</v>
      </c>
    </row>
    <row r="6" spans="3:24" x14ac:dyDescent="0.25">
      <c r="C6" s="12">
        <v>2</v>
      </c>
      <c r="D6" s="12" t="s">
        <v>36</v>
      </c>
      <c r="E6" s="16">
        <v>24000</v>
      </c>
      <c r="F6" s="14">
        <v>44203</v>
      </c>
      <c r="G6" s="12">
        <f t="shared" ref="G6:G69" si="1">DAY(F6)</f>
        <v>7</v>
      </c>
      <c r="H6" s="12">
        <f t="shared" ref="H6:H69" si="2">MONTH(F6)</f>
        <v>1</v>
      </c>
      <c r="I6" s="12">
        <f t="shared" ref="I6:I69" si="3">YEAR(F6)</f>
        <v>2021</v>
      </c>
      <c r="L6" s="12" t="s">
        <v>36</v>
      </c>
      <c r="M6" s="40">
        <f t="shared" si="0"/>
        <v>5</v>
      </c>
      <c r="N6" s="40">
        <f t="shared" ref="N6:N9" si="4">COUNTIFS($D$5:$D$204,$L6,$H$5:$H$204,"2")</f>
        <v>1</v>
      </c>
      <c r="O6" s="40">
        <f>COUNTIFS($D$5:$D$204,$L6,$H$5:$H$204,"3")</f>
        <v>1</v>
      </c>
      <c r="P6" s="40">
        <f t="shared" ref="P6:P9" si="5">COUNTIFS($D$5:$D$204,$L6,$H$5:$H$204,"4")</f>
        <v>2</v>
      </c>
      <c r="Q6" s="40">
        <f t="shared" ref="Q6:Q9" si="6">COUNTIFS($D$5:$D$204,$L6,$H$5:$H$204,"5")</f>
        <v>4</v>
      </c>
      <c r="R6" s="40">
        <f t="shared" ref="R6:R9" si="7">COUNTIFS($D$5:$D$204,$L6,$H$5:$H$204,"6")</f>
        <v>3</v>
      </c>
      <c r="S6" s="40">
        <f t="shared" ref="S6:S9" si="8">COUNTIFS($D$5:$D$204,$L6,$H$5:$H$204,"7")</f>
        <v>3</v>
      </c>
      <c r="T6" s="40">
        <f t="shared" ref="T6:T9" si="9">COUNTIFS($D$5:$D$204,$L6,$H$5:$H$204,"8")</f>
        <v>3</v>
      </c>
      <c r="U6" s="40">
        <f t="shared" ref="U6:U9" si="10">COUNTIFS($D$5:$D$204,$L6,$H$5:$H$204,"9")</f>
        <v>4</v>
      </c>
      <c r="V6" s="40">
        <f t="shared" ref="V6:V9" si="11">COUNTIFS($D$5:$D$204,$L6,$H$5:$H$204,"10")</f>
        <v>0</v>
      </c>
      <c r="W6" s="40">
        <f t="shared" ref="W6:W9" si="12">COUNTIFS($D$5:$D$204,$L6,$H$5:$H$204,"11")</f>
        <v>1</v>
      </c>
      <c r="X6" s="40">
        <f t="shared" ref="X6:X9" si="13">COUNTIFS($D$5:$D$204,$L6,$H$5:$H$204,"12")</f>
        <v>0</v>
      </c>
    </row>
    <row r="7" spans="3:24" x14ac:dyDescent="0.25">
      <c r="C7" s="12">
        <v>3</v>
      </c>
      <c r="D7" s="12" t="s">
        <v>6</v>
      </c>
      <c r="E7" s="16">
        <v>7000</v>
      </c>
      <c r="F7" s="14">
        <v>44204</v>
      </c>
      <c r="G7" s="12">
        <f t="shared" si="1"/>
        <v>8</v>
      </c>
      <c r="H7" s="12">
        <f t="shared" si="2"/>
        <v>1</v>
      </c>
      <c r="I7" s="12">
        <f t="shared" si="3"/>
        <v>2021</v>
      </c>
      <c r="L7" s="12" t="s">
        <v>6</v>
      </c>
      <c r="M7" s="40">
        <f t="shared" si="0"/>
        <v>7</v>
      </c>
      <c r="N7" s="40">
        <f t="shared" si="4"/>
        <v>3</v>
      </c>
      <c r="O7" s="40">
        <f t="shared" ref="O7:O9" si="14">COUNTIFS($D$5:$D$204,$L7,$H$5:$H$204,"3")</f>
        <v>6</v>
      </c>
      <c r="P7" s="40">
        <f t="shared" si="5"/>
        <v>5</v>
      </c>
      <c r="Q7" s="40">
        <f t="shared" si="6"/>
        <v>13</v>
      </c>
      <c r="R7" s="40">
        <f t="shared" si="7"/>
        <v>4</v>
      </c>
      <c r="S7" s="40">
        <f t="shared" si="8"/>
        <v>5</v>
      </c>
      <c r="T7" s="40">
        <f t="shared" si="9"/>
        <v>2</v>
      </c>
      <c r="U7" s="40">
        <f t="shared" si="10"/>
        <v>10</v>
      </c>
      <c r="V7" s="40">
        <f t="shared" si="11"/>
        <v>6</v>
      </c>
      <c r="W7" s="40">
        <f t="shared" si="12"/>
        <v>4</v>
      </c>
      <c r="X7" s="40">
        <f t="shared" si="13"/>
        <v>5</v>
      </c>
    </row>
    <row r="8" spans="3:24" x14ac:dyDescent="0.25">
      <c r="C8" s="12">
        <v>4</v>
      </c>
      <c r="D8" s="12" t="s">
        <v>6</v>
      </c>
      <c r="E8" s="16">
        <v>15000</v>
      </c>
      <c r="F8" s="14">
        <v>44206</v>
      </c>
      <c r="G8" s="12">
        <f t="shared" si="1"/>
        <v>10</v>
      </c>
      <c r="H8" s="12">
        <f t="shared" si="2"/>
        <v>1</v>
      </c>
      <c r="I8" s="12">
        <f t="shared" si="3"/>
        <v>2021</v>
      </c>
      <c r="L8" s="12" t="s">
        <v>5</v>
      </c>
      <c r="M8" s="40">
        <f t="shared" si="0"/>
        <v>3</v>
      </c>
      <c r="N8" s="40">
        <f t="shared" si="4"/>
        <v>6</v>
      </c>
      <c r="O8" s="40">
        <f t="shared" si="14"/>
        <v>5</v>
      </c>
      <c r="P8" s="40">
        <f t="shared" si="5"/>
        <v>4</v>
      </c>
      <c r="Q8" s="40">
        <f t="shared" si="6"/>
        <v>11</v>
      </c>
      <c r="R8" s="40">
        <f t="shared" si="7"/>
        <v>2</v>
      </c>
      <c r="S8" s="40">
        <f t="shared" si="8"/>
        <v>3</v>
      </c>
      <c r="T8" s="40">
        <f t="shared" si="9"/>
        <v>4</v>
      </c>
      <c r="U8" s="40">
        <f t="shared" si="10"/>
        <v>2</v>
      </c>
      <c r="V8" s="40">
        <f t="shared" si="11"/>
        <v>2</v>
      </c>
      <c r="W8" s="40">
        <f t="shared" si="12"/>
        <v>3</v>
      </c>
      <c r="X8" s="40">
        <f t="shared" si="13"/>
        <v>1</v>
      </c>
    </row>
    <row r="9" spans="3:24" x14ac:dyDescent="0.25">
      <c r="C9" s="12">
        <v>5</v>
      </c>
      <c r="D9" s="12" t="s">
        <v>37</v>
      </c>
      <c r="E9" s="16">
        <v>16000</v>
      </c>
      <c r="F9" s="14">
        <v>44206</v>
      </c>
      <c r="G9" s="12">
        <f t="shared" si="1"/>
        <v>10</v>
      </c>
      <c r="H9" s="12">
        <f t="shared" si="2"/>
        <v>1</v>
      </c>
      <c r="I9" s="12">
        <f t="shared" si="3"/>
        <v>2021</v>
      </c>
      <c r="L9" s="12" t="s">
        <v>37</v>
      </c>
      <c r="M9" s="40">
        <f t="shared" si="0"/>
        <v>1</v>
      </c>
      <c r="N9" s="40">
        <f t="shared" si="4"/>
        <v>3</v>
      </c>
      <c r="O9" s="40">
        <f t="shared" si="14"/>
        <v>1</v>
      </c>
      <c r="P9" s="40">
        <f t="shared" si="5"/>
        <v>0</v>
      </c>
      <c r="Q9" s="40">
        <f t="shared" si="6"/>
        <v>2</v>
      </c>
      <c r="R9" s="40">
        <f t="shared" si="7"/>
        <v>0</v>
      </c>
      <c r="S9" s="40">
        <f t="shared" si="8"/>
        <v>1</v>
      </c>
      <c r="T9" s="40">
        <f t="shared" si="9"/>
        <v>1</v>
      </c>
      <c r="U9" s="40">
        <f t="shared" si="10"/>
        <v>0</v>
      </c>
      <c r="V9" s="40">
        <f t="shared" si="11"/>
        <v>1</v>
      </c>
      <c r="W9" s="40">
        <f t="shared" si="12"/>
        <v>0</v>
      </c>
      <c r="X9" s="40">
        <f t="shared" si="13"/>
        <v>1</v>
      </c>
    </row>
    <row r="10" spans="3:24" x14ac:dyDescent="0.25">
      <c r="C10" s="12">
        <v>6</v>
      </c>
      <c r="D10" s="12" t="s">
        <v>35</v>
      </c>
      <c r="E10" s="16">
        <v>10000</v>
      </c>
      <c r="F10" s="14">
        <v>44207</v>
      </c>
      <c r="G10" s="12">
        <f t="shared" si="1"/>
        <v>11</v>
      </c>
      <c r="H10" s="12">
        <f t="shared" si="2"/>
        <v>1</v>
      </c>
      <c r="I10" s="12">
        <f t="shared" si="3"/>
        <v>2021</v>
      </c>
    </row>
    <row r="11" spans="3:24" x14ac:dyDescent="0.25">
      <c r="C11" s="12">
        <v>7</v>
      </c>
      <c r="D11" s="12" t="s">
        <v>36</v>
      </c>
      <c r="E11" s="16">
        <v>17000</v>
      </c>
      <c r="F11" s="14">
        <v>44207</v>
      </c>
      <c r="G11" s="12">
        <f t="shared" si="1"/>
        <v>11</v>
      </c>
      <c r="H11" s="12">
        <f t="shared" si="2"/>
        <v>1</v>
      </c>
      <c r="I11" s="12">
        <f t="shared" si="3"/>
        <v>2021</v>
      </c>
    </row>
    <row r="12" spans="3:24" x14ac:dyDescent="0.25">
      <c r="C12" s="12">
        <v>8</v>
      </c>
      <c r="D12" s="12" t="s">
        <v>6</v>
      </c>
      <c r="E12" s="16">
        <v>26000</v>
      </c>
      <c r="F12" s="14">
        <v>44212</v>
      </c>
      <c r="G12" s="12">
        <f t="shared" si="1"/>
        <v>16</v>
      </c>
      <c r="H12" s="12">
        <f t="shared" si="2"/>
        <v>1</v>
      </c>
      <c r="I12" s="12">
        <f t="shared" si="3"/>
        <v>2021</v>
      </c>
    </row>
    <row r="13" spans="3:24" x14ac:dyDescent="0.25">
      <c r="C13" s="12">
        <v>9</v>
      </c>
      <c r="D13" s="12" t="s">
        <v>5</v>
      </c>
      <c r="E13" s="16">
        <v>13000</v>
      </c>
      <c r="F13" s="14">
        <v>44212</v>
      </c>
      <c r="G13" s="12">
        <f t="shared" si="1"/>
        <v>16</v>
      </c>
      <c r="H13" s="12">
        <f t="shared" si="2"/>
        <v>1</v>
      </c>
      <c r="I13" s="12">
        <f t="shared" si="3"/>
        <v>2021</v>
      </c>
    </row>
    <row r="14" spans="3:24" x14ac:dyDescent="0.25">
      <c r="C14" s="12">
        <v>10</v>
      </c>
      <c r="D14" s="12" t="s">
        <v>5</v>
      </c>
      <c r="E14" s="16">
        <v>27000</v>
      </c>
      <c r="F14" s="14">
        <v>44212</v>
      </c>
      <c r="G14" s="12">
        <f t="shared" si="1"/>
        <v>16</v>
      </c>
      <c r="H14" s="12">
        <f t="shared" si="2"/>
        <v>1</v>
      </c>
      <c r="I14" s="12">
        <f t="shared" si="3"/>
        <v>2021</v>
      </c>
    </row>
    <row r="15" spans="3:24" x14ac:dyDescent="0.25">
      <c r="C15" s="12">
        <v>11</v>
      </c>
      <c r="D15" s="12" t="s">
        <v>6</v>
      </c>
      <c r="E15" s="16">
        <v>19000</v>
      </c>
      <c r="F15" s="14">
        <v>44212</v>
      </c>
      <c r="G15" s="12">
        <f t="shared" si="1"/>
        <v>16</v>
      </c>
      <c r="H15" s="12">
        <f t="shared" si="2"/>
        <v>1</v>
      </c>
      <c r="I15" s="12">
        <f t="shared" si="3"/>
        <v>2021</v>
      </c>
    </row>
    <row r="16" spans="3:24" x14ac:dyDescent="0.25">
      <c r="C16" s="12">
        <v>12</v>
      </c>
      <c r="D16" s="12" t="s">
        <v>36</v>
      </c>
      <c r="E16" s="16">
        <v>23000</v>
      </c>
      <c r="F16" s="14">
        <v>44214</v>
      </c>
      <c r="G16" s="12">
        <f t="shared" si="1"/>
        <v>18</v>
      </c>
      <c r="H16" s="12">
        <f t="shared" si="2"/>
        <v>1</v>
      </c>
      <c r="I16" s="12">
        <f t="shared" si="3"/>
        <v>2021</v>
      </c>
    </row>
    <row r="17" spans="3:9" x14ac:dyDescent="0.25">
      <c r="C17" s="12">
        <v>13</v>
      </c>
      <c r="D17" s="12" t="s">
        <v>34</v>
      </c>
      <c r="E17" s="16">
        <v>18000</v>
      </c>
      <c r="F17" s="14">
        <v>44216</v>
      </c>
      <c r="G17" s="12">
        <f t="shared" si="1"/>
        <v>20</v>
      </c>
      <c r="H17" s="12">
        <f t="shared" si="2"/>
        <v>1</v>
      </c>
      <c r="I17" s="12">
        <f t="shared" si="3"/>
        <v>2021</v>
      </c>
    </row>
    <row r="18" spans="3:9" x14ac:dyDescent="0.25">
      <c r="C18" s="12">
        <v>14</v>
      </c>
      <c r="D18" s="12" t="s">
        <v>36</v>
      </c>
      <c r="E18" s="16">
        <v>20000</v>
      </c>
      <c r="F18" s="14">
        <v>44218</v>
      </c>
      <c r="G18" s="12">
        <f t="shared" si="1"/>
        <v>22</v>
      </c>
      <c r="H18" s="12">
        <f t="shared" si="2"/>
        <v>1</v>
      </c>
      <c r="I18" s="12">
        <f t="shared" si="3"/>
        <v>2021</v>
      </c>
    </row>
    <row r="19" spans="3:9" x14ac:dyDescent="0.25">
      <c r="C19" s="12">
        <v>15</v>
      </c>
      <c r="D19" s="12" t="s">
        <v>5</v>
      </c>
      <c r="E19" s="16">
        <v>27000</v>
      </c>
      <c r="F19" s="14">
        <v>44220</v>
      </c>
      <c r="G19" s="12">
        <f t="shared" si="1"/>
        <v>24</v>
      </c>
      <c r="H19" s="12">
        <f t="shared" si="2"/>
        <v>1</v>
      </c>
      <c r="I19" s="12">
        <f t="shared" si="3"/>
        <v>2021</v>
      </c>
    </row>
    <row r="20" spans="3:9" x14ac:dyDescent="0.25">
      <c r="C20" s="12">
        <v>16</v>
      </c>
      <c r="D20" s="12" t="s">
        <v>6</v>
      </c>
      <c r="E20" s="16">
        <v>16000</v>
      </c>
      <c r="F20" s="14">
        <v>44223</v>
      </c>
      <c r="G20" s="12">
        <f t="shared" si="1"/>
        <v>27</v>
      </c>
      <c r="H20" s="12">
        <f t="shared" si="2"/>
        <v>1</v>
      </c>
      <c r="I20" s="12">
        <f t="shared" si="3"/>
        <v>2021</v>
      </c>
    </row>
    <row r="21" spans="3:9" x14ac:dyDescent="0.25">
      <c r="C21" s="12">
        <v>17</v>
      </c>
      <c r="D21" s="12" t="s">
        <v>6</v>
      </c>
      <c r="E21" s="16">
        <v>23000</v>
      </c>
      <c r="F21" s="14">
        <v>44224</v>
      </c>
      <c r="G21" s="12">
        <f t="shared" si="1"/>
        <v>28</v>
      </c>
      <c r="H21" s="12">
        <f t="shared" si="2"/>
        <v>1</v>
      </c>
      <c r="I21" s="12">
        <f t="shared" si="3"/>
        <v>2021</v>
      </c>
    </row>
    <row r="22" spans="3:9" x14ac:dyDescent="0.25">
      <c r="C22" s="12">
        <v>18</v>
      </c>
      <c r="D22" s="12" t="s">
        <v>6</v>
      </c>
      <c r="E22" s="16">
        <v>10000</v>
      </c>
      <c r="F22" s="14">
        <v>44226</v>
      </c>
      <c r="G22" s="12">
        <f t="shared" si="1"/>
        <v>30</v>
      </c>
      <c r="H22" s="12">
        <f t="shared" si="2"/>
        <v>1</v>
      </c>
      <c r="I22" s="12">
        <f t="shared" si="3"/>
        <v>2021</v>
      </c>
    </row>
    <row r="23" spans="3:9" x14ac:dyDescent="0.25">
      <c r="C23" s="12">
        <v>19</v>
      </c>
      <c r="D23" s="12" t="s">
        <v>36</v>
      </c>
      <c r="E23" s="16">
        <v>21000</v>
      </c>
      <c r="F23" s="14">
        <v>44226</v>
      </c>
      <c r="G23" s="12">
        <f t="shared" si="1"/>
        <v>30</v>
      </c>
      <c r="H23" s="12">
        <f t="shared" si="2"/>
        <v>1</v>
      </c>
      <c r="I23" s="12">
        <f t="shared" si="3"/>
        <v>2021</v>
      </c>
    </row>
    <row r="24" spans="3:9" x14ac:dyDescent="0.25">
      <c r="C24" s="12">
        <v>20</v>
      </c>
      <c r="D24" s="12" t="s">
        <v>5</v>
      </c>
      <c r="E24" s="16">
        <v>13000</v>
      </c>
      <c r="F24" s="14">
        <v>44229</v>
      </c>
      <c r="G24" s="12">
        <f t="shared" si="1"/>
        <v>2</v>
      </c>
      <c r="H24" s="12">
        <f t="shared" si="2"/>
        <v>2</v>
      </c>
      <c r="I24" s="12">
        <f t="shared" si="3"/>
        <v>2021</v>
      </c>
    </row>
    <row r="25" spans="3:9" x14ac:dyDescent="0.25">
      <c r="C25" s="12">
        <v>21</v>
      </c>
      <c r="D25" s="12" t="s">
        <v>35</v>
      </c>
      <c r="E25" s="16">
        <v>11000</v>
      </c>
      <c r="F25" s="14">
        <v>44231</v>
      </c>
      <c r="G25" s="12">
        <f t="shared" si="1"/>
        <v>4</v>
      </c>
      <c r="H25" s="12">
        <f t="shared" si="2"/>
        <v>2</v>
      </c>
      <c r="I25" s="12">
        <f t="shared" si="3"/>
        <v>2021</v>
      </c>
    </row>
    <row r="26" spans="3:9" x14ac:dyDescent="0.25">
      <c r="C26" s="12">
        <v>22</v>
      </c>
      <c r="D26" s="12" t="s">
        <v>6</v>
      </c>
      <c r="E26" s="16">
        <v>13000</v>
      </c>
      <c r="F26" s="14">
        <v>44238</v>
      </c>
      <c r="G26" s="12">
        <f t="shared" si="1"/>
        <v>11</v>
      </c>
      <c r="H26" s="12">
        <f t="shared" si="2"/>
        <v>2</v>
      </c>
      <c r="I26" s="12">
        <f t="shared" si="3"/>
        <v>2021</v>
      </c>
    </row>
    <row r="27" spans="3:9" x14ac:dyDescent="0.25">
      <c r="C27" s="12">
        <v>23</v>
      </c>
      <c r="D27" s="12" t="s">
        <v>6</v>
      </c>
      <c r="E27" s="16">
        <v>19000</v>
      </c>
      <c r="F27" s="14">
        <v>44241</v>
      </c>
      <c r="G27" s="12">
        <f t="shared" si="1"/>
        <v>14</v>
      </c>
      <c r="H27" s="12">
        <f t="shared" si="2"/>
        <v>2</v>
      </c>
      <c r="I27" s="12">
        <f t="shared" si="3"/>
        <v>2021</v>
      </c>
    </row>
    <row r="28" spans="3:9" x14ac:dyDescent="0.25">
      <c r="C28" s="12">
        <v>24</v>
      </c>
      <c r="D28" s="12" t="s">
        <v>6</v>
      </c>
      <c r="E28" s="16">
        <v>19000</v>
      </c>
      <c r="F28" s="14">
        <v>44244</v>
      </c>
      <c r="G28" s="12">
        <f t="shared" si="1"/>
        <v>17</v>
      </c>
      <c r="H28" s="12">
        <f t="shared" si="2"/>
        <v>2</v>
      </c>
      <c r="I28" s="12">
        <f t="shared" si="3"/>
        <v>2021</v>
      </c>
    </row>
    <row r="29" spans="3:9" x14ac:dyDescent="0.25">
      <c r="C29" s="12">
        <v>25</v>
      </c>
      <c r="D29" s="12" t="s">
        <v>37</v>
      </c>
      <c r="E29" s="16">
        <v>16000</v>
      </c>
      <c r="F29" s="14">
        <v>44244</v>
      </c>
      <c r="G29" s="12">
        <f t="shared" si="1"/>
        <v>17</v>
      </c>
      <c r="H29" s="12">
        <f t="shared" si="2"/>
        <v>2</v>
      </c>
      <c r="I29" s="12">
        <f t="shared" si="3"/>
        <v>2021</v>
      </c>
    </row>
    <row r="30" spans="3:9" x14ac:dyDescent="0.25">
      <c r="C30" s="12">
        <v>26</v>
      </c>
      <c r="D30" s="12" t="s">
        <v>34</v>
      </c>
      <c r="E30" s="16">
        <v>21000</v>
      </c>
      <c r="F30" s="14">
        <v>44244</v>
      </c>
      <c r="G30" s="12">
        <f t="shared" si="1"/>
        <v>17</v>
      </c>
      <c r="H30" s="12">
        <f t="shared" si="2"/>
        <v>2</v>
      </c>
      <c r="I30" s="12">
        <f t="shared" si="3"/>
        <v>2021</v>
      </c>
    </row>
    <row r="31" spans="3:9" x14ac:dyDescent="0.25">
      <c r="C31" s="12">
        <v>27</v>
      </c>
      <c r="D31" s="12" t="s">
        <v>5</v>
      </c>
      <c r="E31" s="16">
        <v>25000</v>
      </c>
      <c r="F31" s="14">
        <v>44245</v>
      </c>
      <c r="G31" s="12">
        <f t="shared" si="1"/>
        <v>18</v>
      </c>
      <c r="H31" s="12">
        <f t="shared" si="2"/>
        <v>2</v>
      </c>
      <c r="I31" s="12">
        <f t="shared" si="3"/>
        <v>2021</v>
      </c>
    </row>
    <row r="32" spans="3:9" x14ac:dyDescent="0.25">
      <c r="C32" s="12">
        <v>28</v>
      </c>
      <c r="D32" s="12" t="s">
        <v>37</v>
      </c>
      <c r="E32" s="16">
        <v>15000</v>
      </c>
      <c r="F32" s="14">
        <v>44245</v>
      </c>
      <c r="G32" s="12">
        <f t="shared" si="1"/>
        <v>18</v>
      </c>
      <c r="H32" s="12">
        <f t="shared" si="2"/>
        <v>2</v>
      </c>
      <c r="I32" s="12">
        <f t="shared" si="3"/>
        <v>2021</v>
      </c>
    </row>
    <row r="33" spans="3:9" x14ac:dyDescent="0.25">
      <c r="C33" s="12">
        <v>29</v>
      </c>
      <c r="D33" s="12" t="s">
        <v>37</v>
      </c>
      <c r="E33" s="16">
        <v>24000</v>
      </c>
      <c r="F33" s="14">
        <v>44247</v>
      </c>
      <c r="G33" s="12">
        <f t="shared" si="1"/>
        <v>20</v>
      </c>
      <c r="H33" s="12">
        <f t="shared" si="2"/>
        <v>2</v>
      </c>
      <c r="I33" s="12">
        <f t="shared" si="3"/>
        <v>2021</v>
      </c>
    </row>
    <row r="34" spans="3:9" x14ac:dyDescent="0.25">
      <c r="C34" s="12">
        <v>30</v>
      </c>
      <c r="D34" s="12" t="s">
        <v>5</v>
      </c>
      <c r="E34" s="16">
        <v>16000</v>
      </c>
      <c r="F34" s="14">
        <v>44248</v>
      </c>
      <c r="G34" s="12">
        <f t="shared" si="1"/>
        <v>21</v>
      </c>
      <c r="H34" s="12">
        <f t="shared" si="2"/>
        <v>2</v>
      </c>
      <c r="I34" s="12">
        <f t="shared" si="3"/>
        <v>2021</v>
      </c>
    </row>
    <row r="35" spans="3:9" x14ac:dyDescent="0.25">
      <c r="C35" s="12">
        <v>31</v>
      </c>
      <c r="D35" s="12" t="s">
        <v>5</v>
      </c>
      <c r="E35" s="16">
        <v>19000</v>
      </c>
      <c r="F35" s="14">
        <v>44249</v>
      </c>
      <c r="G35" s="12">
        <f t="shared" si="1"/>
        <v>22</v>
      </c>
      <c r="H35" s="12">
        <f t="shared" si="2"/>
        <v>2</v>
      </c>
      <c r="I35" s="12">
        <f t="shared" si="3"/>
        <v>2021</v>
      </c>
    </row>
    <row r="36" spans="3:9" x14ac:dyDescent="0.25">
      <c r="C36" s="12">
        <v>32</v>
      </c>
      <c r="D36" s="12" t="s">
        <v>5</v>
      </c>
      <c r="E36" s="16">
        <v>15000</v>
      </c>
      <c r="F36" s="14">
        <v>44250</v>
      </c>
      <c r="G36" s="12">
        <f t="shared" si="1"/>
        <v>23</v>
      </c>
      <c r="H36" s="12">
        <f t="shared" si="2"/>
        <v>2</v>
      </c>
      <c r="I36" s="12">
        <f t="shared" si="3"/>
        <v>2021</v>
      </c>
    </row>
    <row r="37" spans="3:9" x14ac:dyDescent="0.25">
      <c r="C37" s="12">
        <v>33</v>
      </c>
      <c r="D37" s="12" t="s">
        <v>5</v>
      </c>
      <c r="E37" s="16">
        <v>12000</v>
      </c>
      <c r="F37" s="14">
        <v>44255</v>
      </c>
      <c r="G37" s="24">
        <f>DAY(F37)</f>
        <v>28</v>
      </c>
      <c r="H37" s="12">
        <f t="shared" si="2"/>
        <v>2</v>
      </c>
      <c r="I37" s="12">
        <f t="shared" si="3"/>
        <v>2021</v>
      </c>
    </row>
    <row r="38" spans="3:9" x14ac:dyDescent="0.25">
      <c r="C38" s="12">
        <v>34</v>
      </c>
      <c r="D38" s="12" t="s">
        <v>36</v>
      </c>
      <c r="E38" s="16">
        <v>16000</v>
      </c>
      <c r="F38" s="14">
        <v>44255</v>
      </c>
      <c r="G38" s="23">
        <f>DAY(F38)</f>
        <v>28</v>
      </c>
      <c r="H38" s="12">
        <f t="shared" si="2"/>
        <v>2</v>
      </c>
      <c r="I38" s="12">
        <f t="shared" si="3"/>
        <v>2021</v>
      </c>
    </row>
    <row r="39" spans="3:9" x14ac:dyDescent="0.25">
      <c r="C39" s="12">
        <v>35</v>
      </c>
      <c r="D39" s="12" t="s">
        <v>5</v>
      </c>
      <c r="E39" s="16">
        <v>14000</v>
      </c>
      <c r="F39" s="14">
        <v>44256</v>
      </c>
      <c r="G39" s="12">
        <f t="shared" si="1"/>
        <v>1</v>
      </c>
      <c r="H39" s="12">
        <f t="shared" si="2"/>
        <v>3</v>
      </c>
      <c r="I39" s="12">
        <f t="shared" si="3"/>
        <v>2021</v>
      </c>
    </row>
    <row r="40" spans="3:9" x14ac:dyDescent="0.25">
      <c r="C40" s="12">
        <v>36</v>
      </c>
      <c r="D40" s="12" t="s">
        <v>5</v>
      </c>
      <c r="E40" s="16">
        <v>12000</v>
      </c>
      <c r="F40" s="14">
        <v>44259</v>
      </c>
      <c r="G40" s="12">
        <f t="shared" si="1"/>
        <v>4</v>
      </c>
      <c r="H40" s="12">
        <f t="shared" si="2"/>
        <v>3</v>
      </c>
      <c r="I40" s="12">
        <f t="shared" si="3"/>
        <v>2021</v>
      </c>
    </row>
    <row r="41" spans="3:9" x14ac:dyDescent="0.25">
      <c r="C41" s="12">
        <v>37</v>
      </c>
      <c r="D41" s="12" t="s">
        <v>5</v>
      </c>
      <c r="E41" s="16">
        <v>23000</v>
      </c>
      <c r="F41" s="14">
        <v>44260</v>
      </c>
      <c r="G41" s="12">
        <f t="shared" si="1"/>
        <v>5</v>
      </c>
      <c r="H41" s="12">
        <f t="shared" si="2"/>
        <v>3</v>
      </c>
      <c r="I41" s="12">
        <f t="shared" si="3"/>
        <v>2021</v>
      </c>
    </row>
    <row r="42" spans="3:9" x14ac:dyDescent="0.25">
      <c r="C42" s="12">
        <v>38</v>
      </c>
      <c r="D42" s="12" t="s">
        <v>34</v>
      </c>
      <c r="E42" s="16">
        <v>22000</v>
      </c>
      <c r="F42" s="14">
        <v>44260</v>
      </c>
      <c r="G42" s="12">
        <f t="shared" si="1"/>
        <v>5</v>
      </c>
      <c r="H42" s="12">
        <f t="shared" si="2"/>
        <v>3</v>
      </c>
      <c r="I42" s="12">
        <f t="shared" si="3"/>
        <v>2021</v>
      </c>
    </row>
    <row r="43" spans="3:9" x14ac:dyDescent="0.25">
      <c r="C43" s="12">
        <v>39</v>
      </c>
      <c r="D43" s="12" t="s">
        <v>6</v>
      </c>
      <c r="E43" s="16">
        <v>22000</v>
      </c>
      <c r="F43" s="14">
        <v>44270</v>
      </c>
      <c r="G43" s="12">
        <f t="shared" si="1"/>
        <v>15</v>
      </c>
      <c r="H43" s="12">
        <f t="shared" si="2"/>
        <v>3</v>
      </c>
      <c r="I43" s="12">
        <f t="shared" si="3"/>
        <v>2021</v>
      </c>
    </row>
    <row r="44" spans="3:9" x14ac:dyDescent="0.25">
      <c r="C44" s="12">
        <v>40</v>
      </c>
      <c r="D44" s="12" t="s">
        <v>6</v>
      </c>
      <c r="E44" s="16">
        <v>16000</v>
      </c>
      <c r="F44" s="14">
        <v>44270</v>
      </c>
      <c r="G44" s="12">
        <f t="shared" si="1"/>
        <v>15</v>
      </c>
      <c r="H44" s="12">
        <f t="shared" si="2"/>
        <v>3</v>
      </c>
      <c r="I44" s="12">
        <f t="shared" si="3"/>
        <v>2021</v>
      </c>
    </row>
    <row r="45" spans="3:9" x14ac:dyDescent="0.25">
      <c r="C45" s="12">
        <v>41</v>
      </c>
      <c r="D45" s="12" t="s">
        <v>34</v>
      </c>
      <c r="E45" s="16">
        <v>20000</v>
      </c>
      <c r="F45" s="14">
        <v>44270</v>
      </c>
      <c r="G45" s="12">
        <f t="shared" si="1"/>
        <v>15</v>
      </c>
      <c r="H45" s="12">
        <f t="shared" si="2"/>
        <v>3</v>
      </c>
      <c r="I45" s="12">
        <f t="shared" si="3"/>
        <v>2021</v>
      </c>
    </row>
    <row r="46" spans="3:9" x14ac:dyDescent="0.25">
      <c r="C46" s="12">
        <v>42</v>
      </c>
      <c r="D46" s="12" t="s">
        <v>36</v>
      </c>
      <c r="E46" s="16">
        <v>20000</v>
      </c>
      <c r="F46" s="14">
        <v>44271</v>
      </c>
      <c r="G46" s="12">
        <f t="shared" si="1"/>
        <v>16</v>
      </c>
      <c r="H46" s="12">
        <f t="shared" si="2"/>
        <v>3</v>
      </c>
      <c r="I46" s="12">
        <f t="shared" si="3"/>
        <v>2021</v>
      </c>
    </row>
    <row r="47" spans="3:9" x14ac:dyDescent="0.25">
      <c r="C47" s="12">
        <v>43</v>
      </c>
      <c r="D47" s="12" t="s">
        <v>6</v>
      </c>
      <c r="E47" s="16">
        <v>16000</v>
      </c>
      <c r="F47" s="14">
        <v>44274</v>
      </c>
      <c r="G47" s="12">
        <f t="shared" si="1"/>
        <v>19</v>
      </c>
      <c r="H47" s="12">
        <f t="shared" si="2"/>
        <v>3</v>
      </c>
      <c r="I47" s="12">
        <f t="shared" si="3"/>
        <v>2021</v>
      </c>
    </row>
    <row r="48" spans="3:9" x14ac:dyDescent="0.25">
      <c r="C48" s="12">
        <v>44</v>
      </c>
      <c r="D48" s="12" t="s">
        <v>6</v>
      </c>
      <c r="E48" s="16">
        <v>27000</v>
      </c>
      <c r="F48" s="14">
        <v>44274</v>
      </c>
      <c r="G48" s="12">
        <f t="shared" si="1"/>
        <v>19</v>
      </c>
      <c r="H48" s="12">
        <f t="shared" si="2"/>
        <v>3</v>
      </c>
      <c r="I48" s="12">
        <f t="shared" si="3"/>
        <v>2021</v>
      </c>
    </row>
    <row r="49" spans="3:9" x14ac:dyDescent="0.25">
      <c r="C49" s="12">
        <v>45</v>
      </c>
      <c r="D49" s="12" t="s">
        <v>37</v>
      </c>
      <c r="E49" s="16">
        <v>27000</v>
      </c>
      <c r="F49" s="14">
        <v>44276</v>
      </c>
      <c r="G49" s="12">
        <f t="shared" si="1"/>
        <v>21</v>
      </c>
      <c r="H49" s="12">
        <f t="shared" si="2"/>
        <v>3</v>
      </c>
      <c r="I49" s="12">
        <f t="shared" si="3"/>
        <v>2021</v>
      </c>
    </row>
    <row r="50" spans="3:9" x14ac:dyDescent="0.25">
      <c r="C50" s="12">
        <v>46</v>
      </c>
      <c r="D50" s="12" t="s">
        <v>5</v>
      </c>
      <c r="E50" s="16">
        <v>12000</v>
      </c>
      <c r="F50" s="14">
        <v>44277</v>
      </c>
      <c r="G50" s="12">
        <f t="shared" si="1"/>
        <v>22</v>
      </c>
      <c r="H50" s="12">
        <f t="shared" si="2"/>
        <v>3</v>
      </c>
      <c r="I50" s="12">
        <f t="shared" si="3"/>
        <v>2021</v>
      </c>
    </row>
    <row r="51" spans="3:9" x14ac:dyDescent="0.25">
      <c r="C51" s="12">
        <v>47</v>
      </c>
      <c r="D51" s="12" t="s">
        <v>35</v>
      </c>
      <c r="E51" s="16">
        <v>21000</v>
      </c>
      <c r="F51" s="14">
        <v>44278</v>
      </c>
      <c r="G51" s="12">
        <f t="shared" si="1"/>
        <v>23</v>
      </c>
      <c r="H51" s="12">
        <f t="shared" si="2"/>
        <v>3</v>
      </c>
      <c r="I51" s="12">
        <f t="shared" si="3"/>
        <v>2021</v>
      </c>
    </row>
    <row r="52" spans="3:9" x14ac:dyDescent="0.25">
      <c r="C52" s="12">
        <v>48</v>
      </c>
      <c r="D52" s="12" t="s">
        <v>35</v>
      </c>
      <c r="E52" s="16">
        <v>22000</v>
      </c>
      <c r="F52" s="14">
        <v>44279</v>
      </c>
      <c r="G52" s="12">
        <f t="shared" si="1"/>
        <v>24</v>
      </c>
      <c r="H52" s="12">
        <f t="shared" si="2"/>
        <v>3</v>
      </c>
      <c r="I52" s="12">
        <f t="shared" si="3"/>
        <v>2021</v>
      </c>
    </row>
    <row r="53" spans="3:9" x14ac:dyDescent="0.25">
      <c r="C53" s="12">
        <v>49</v>
      </c>
      <c r="D53" s="12" t="s">
        <v>6</v>
      </c>
      <c r="E53" s="16">
        <v>13000</v>
      </c>
      <c r="F53" s="14">
        <v>44281</v>
      </c>
      <c r="G53" s="12">
        <f t="shared" si="1"/>
        <v>26</v>
      </c>
      <c r="H53" s="12">
        <f t="shared" si="2"/>
        <v>3</v>
      </c>
      <c r="I53" s="12">
        <f t="shared" si="3"/>
        <v>2021</v>
      </c>
    </row>
    <row r="54" spans="3:9" x14ac:dyDescent="0.25">
      <c r="C54" s="12">
        <v>50</v>
      </c>
      <c r="D54" s="12" t="s">
        <v>34</v>
      </c>
      <c r="E54" s="16">
        <v>20000</v>
      </c>
      <c r="F54" s="14">
        <v>44281</v>
      </c>
      <c r="G54" s="12">
        <f t="shared" si="1"/>
        <v>26</v>
      </c>
      <c r="H54" s="12">
        <f t="shared" si="2"/>
        <v>3</v>
      </c>
      <c r="I54" s="12">
        <f t="shared" si="3"/>
        <v>2021</v>
      </c>
    </row>
    <row r="55" spans="3:9" x14ac:dyDescent="0.25">
      <c r="C55" s="12">
        <v>51</v>
      </c>
      <c r="D55" s="12" t="s">
        <v>6</v>
      </c>
      <c r="E55" s="16">
        <v>13000</v>
      </c>
      <c r="F55" s="14">
        <v>44284</v>
      </c>
      <c r="G55" s="12">
        <f t="shared" si="1"/>
        <v>29</v>
      </c>
      <c r="H55" s="12">
        <f t="shared" si="2"/>
        <v>3</v>
      </c>
      <c r="I55" s="12">
        <f t="shared" si="3"/>
        <v>2021</v>
      </c>
    </row>
    <row r="56" spans="3:9" x14ac:dyDescent="0.25">
      <c r="C56" s="12">
        <v>52</v>
      </c>
      <c r="D56" s="12" t="s">
        <v>5</v>
      </c>
      <c r="E56" s="16">
        <v>10000</v>
      </c>
      <c r="F56" s="14">
        <v>44285</v>
      </c>
      <c r="G56" s="12">
        <f t="shared" si="1"/>
        <v>30</v>
      </c>
      <c r="H56" s="12">
        <f t="shared" si="2"/>
        <v>3</v>
      </c>
      <c r="I56" s="12">
        <f t="shared" si="3"/>
        <v>2021</v>
      </c>
    </row>
    <row r="57" spans="3:9" x14ac:dyDescent="0.25">
      <c r="C57" s="12">
        <v>53</v>
      </c>
      <c r="D57" s="12" t="s">
        <v>5</v>
      </c>
      <c r="E57" s="16">
        <v>14000</v>
      </c>
      <c r="F57" s="14">
        <v>44287</v>
      </c>
      <c r="G57" s="12">
        <f t="shared" si="1"/>
        <v>1</v>
      </c>
      <c r="H57" s="12">
        <f t="shared" si="2"/>
        <v>4</v>
      </c>
      <c r="I57" s="12">
        <f t="shared" si="3"/>
        <v>2021</v>
      </c>
    </row>
    <row r="58" spans="3:9" x14ac:dyDescent="0.25">
      <c r="C58" s="12">
        <v>54</v>
      </c>
      <c r="D58" s="12" t="s">
        <v>5</v>
      </c>
      <c r="E58" s="16">
        <v>24000</v>
      </c>
      <c r="F58" s="14">
        <v>44287</v>
      </c>
      <c r="G58" s="12">
        <f t="shared" si="1"/>
        <v>1</v>
      </c>
      <c r="H58" s="12">
        <f t="shared" si="2"/>
        <v>4</v>
      </c>
      <c r="I58" s="12">
        <f t="shared" si="3"/>
        <v>2021</v>
      </c>
    </row>
    <row r="59" spans="3:9" x14ac:dyDescent="0.25">
      <c r="C59" s="12">
        <v>55</v>
      </c>
      <c r="D59" s="12" t="s">
        <v>34</v>
      </c>
      <c r="E59" s="16">
        <v>13000</v>
      </c>
      <c r="F59" s="14">
        <v>44289</v>
      </c>
      <c r="G59" s="12">
        <f t="shared" si="1"/>
        <v>3</v>
      </c>
      <c r="H59" s="12">
        <f t="shared" si="2"/>
        <v>4</v>
      </c>
      <c r="I59" s="12">
        <f t="shared" si="3"/>
        <v>2021</v>
      </c>
    </row>
    <row r="60" spans="3:9" x14ac:dyDescent="0.25">
      <c r="C60" s="12">
        <v>56</v>
      </c>
      <c r="D60" s="12" t="s">
        <v>6</v>
      </c>
      <c r="E60" s="16">
        <v>15000</v>
      </c>
      <c r="F60" s="14">
        <v>44292</v>
      </c>
      <c r="G60" s="12">
        <f t="shared" si="1"/>
        <v>6</v>
      </c>
      <c r="H60" s="12">
        <f t="shared" si="2"/>
        <v>4</v>
      </c>
      <c r="I60" s="12">
        <f t="shared" si="3"/>
        <v>2021</v>
      </c>
    </row>
    <row r="61" spans="3:9" x14ac:dyDescent="0.25">
      <c r="C61" s="12">
        <v>57</v>
      </c>
      <c r="D61" s="12" t="s">
        <v>34</v>
      </c>
      <c r="E61" s="16">
        <v>21000</v>
      </c>
      <c r="F61" s="14">
        <v>44292</v>
      </c>
      <c r="G61" s="12">
        <f t="shared" si="1"/>
        <v>6</v>
      </c>
      <c r="H61" s="12">
        <f t="shared" si="2"/>
        <v>4</v>
      </c>
      <c r="I61" s="12">
        <f t="shared" si="3"/>
        <v>2021</v>
      </c>
    </row>
    <row r="62" spans="3:9" x14ac:dyDescent="0.25">
      <c r="C62" s="12">
        <v>58</v>
      </c>
      <c r="D62" s="12" t="s">
        <v>36</v>
      </c>
      <c r="E62" s="16">
        <v>12000</v>
      </c>
      <c r="F62" s="14">
        <v>44298</v>
      </c>
      <c r="G62" s="12">
        <f t="shared" si="1"/>
        <v>12</v>
      </c>
      <c r="H62" s="12">
        <f t="shared" si="2"/>
        <v>4</v>
      </c>
      <c r="I62" s="12">
        <f t="shared" si="3"/>
        <v>2021</v>
      </c>
    </row>
    <row r="63" spans="3:9" x14ac:dyDescent="0.25">
      <c r="C63" s="12">
        <v>59</v>
      </c>
      <c r="D63" s="12" t="s">
        <v>6</v>
      </c>
      <c r="E63" s="16">
        <v>12000</v>
      </c>
      <c r="F63" s="14">
        <v>44303</v>
      </c>
      <c r="G63" s="12">
        <f t="shared" si="1"/>
        <v>17</v>
      </c>
      <c r="H63" s="12">
        <f t="shared" si="2"/>
        <v>4</v>
      </c>
      <c r="I63" s="12">
        <f t="shared" si="3"/>
        <v>2021</v>
      </c>
    </row>
    <row r="64" spans="3:9" x14ac:dyDescent="0.25">
      <c r="C64" s="12">
        <v>60</v>
      </c>
      <c r="D64" s="12" t="s">
        <v>35</v>
      </c>
      <c r="E64" s="16">
        <v>21000</v>
      </c>
      <c r="F64" s="14">
        <v>44304</v>
      </c>
      <c r="G64" s="12">
        <f t="shared" si="1"/>
        <v>18</v>
      </c>
      <c r="H64" s="12">
        <f t="shared" si="2"/>
        <v>4</v>
      </c>
      <c r="I64" s="12">
        <f t="shared" si="3"/>
        <v>2021</v>
      </c>
    </row>
    <row r="65" spans="3:9" x14ac:dyDescent="0.25">
      <c r="C65" s="12">
        <v>61</v>
      </c>
      <c r="D65" s="12" t="s">
        <v>5</v>
      </c>
      <c r="E65" s="16">
        <v>9000</v>
      </c>
      <c r="F65" s="14">
        <v>44307</v>
      </c>
      <c r="G65" s="12">
        <f t="shared" si="1"/>
        <v>21</v>
      </c>
      <c r="H65" s="12">
        <f t="shared" si="2"/>
        <v>4</v>
      </c>
      <c r="I65" s="12">
        <f t="shared" si="3"/>
        <v>2021</v>
      </c>
    </row>
    <row r="66" spans="3:9" x14ac:dyDescent="0.25">
      <c r="C66" s="12">
        <v>62</v>
      </c>
      <c r="D66" s="12" t="s">
        <v>36</v>
      </c>
      <c r="E66" s="16">
        <v>29000</v>
      </c>
      <c r="F66" s="14">
        <v>44308</v>
      </c>
      <c r="G66" s="12">
        <f t="shared" si="1"/>
        <v>22</v>
      </c>
      <c r="H66" s="12">
        <f t="shared" si="2"/>
        <v>4</v>
      </c>
      <c r="I66" s="12">
        <f t="shared" si="3"/>
        <v>2021</v>
      </c>
    </row>
    <row r="67" spans="3:9" x14ac:dyDescent="0.25">
      <c r="C67" s="12">
        <v>63</v>
      </c>
      <c r="D67" s="12" t="s">
        <v>6</v>
      </c>
      <c r="E67" s="16">
        <v>12000</v>
      </c>
      <c r="F67" s="14">
        <v>44309</v>
      </c>
      <c r="G67" s="12">
        <f t="shared" si="1"/>
        <v>23</v>
      </c>
      <c r="H67" s="12">
        <f t="shared" si="2"/>
        <v>4</v>
      </c>
      <c r="I67" s="12">
        <f t="shared" si="3"/>
        <v>2021</v>
      </c>
    </row>
    <row r="68" spans="3:9" x14ac:dyDescent="0.25">
      <c r="C68" s="12">
        <v>64</v>
      </c>
      <c r="D68" s="12" t="s">
        <v>5</v>
      </c>
      <c r="E68" s="16">
        <v>14000</v>
      </c>
      <c r="F68" s="14">
        <v>44311</v>
      </c>
      <c r="G68" s="12">
        <f t="shared" si="1"/>
        <v>25</v>
      </c>
      <c r="H68" s="12">
        <f t="shared" si="2"/>
        <v>4</v>
      </c>
      <c r="I68" s="12">
        <f t="shared" si="3"/>
        <v>2021</v>
      </c>
    </row>
    <row r="69" spans="3:9" x14ac:dyDescent="0.25">
      <c r="C69" s="12">
        <v>65</v>
      </c>
      <c r="D69" s="12" t="s">
        <v>6</v>
      </c>
      <c r="E69" s="16">
        <v>26000</v>
      </c>
      <c r="F69" s="14">
        <v>44313</v>
      </c>
      <c r="G69" s="12">
        <f t="shared" si="1"/>
        <v>27</v>
      </c>
      <c r="H69" s="12">
        <f t="shared" si="2"/>
        <v>4</v>
      </c>
      <c r="I69" s="12">
        <f t="shared" si="3"/>
        <v>2021</v>
      </c>
    </row>
    <row r="70" spans="3:9" x14ac:dyDescent="0.25">
      <c r="C70" s="12">
        <v>66</v>
      </c>
      <c r="D70" s="12" t="s">
        <v>6</v>
      </c>
      <c r="E70" s="16">
        <v>23000</v>
      </c>
      <c r="F70" s="14">
        <v>44316</v>
      </c>
      <c r="G70" s="12">
        <f t="shared" ref="G70:G133" si="15">DAY(F70)</f>
        <v>30</v>
      </c>
      <c r="H70" s="12">
        <f t="shared" ref="H70:H133" si="16">MONTH(F70)</f>
        <v>4</v>
      </c>
      <c r="I70" s="12">
        <f t="shared" ref="I70:I133" si="17">YEAR(F70)</f>
        <v>2021</v>
      </c>
    </row>
    <row r="71" spans="3:9" x14ac:dyDescent="0.25">
      <c r="C71" s="12">
        <v>67</v>
      </c>
      <c r="D71" s="12" t="s">
        <v>6</v>
      </c>
      <c r="E71" s="16">
        <v>22000</v>
      </c>
      <c r="F71" s="14">
        <v>44317</v>
      </c>
      <c r="G71" s="12">
        <f t="shared" si="15"/>
        <v>1</v>
      </c>
      <c r="H71" s="12">
        <f t="shared" si="16"/>
        <v>5</v>
      </c>
      <c r="I71" s="12">
        <f t="shared" si="17"/>
        <v>2021</v>
      </c>
    </row>
    <row r="72" spans="3:9" x14ac:dyDescent="0.25">
      <c r="C72" s="12">
        <v>68</v>
      </c>
      <c r="D72" s="12" t="s">
        <v>34</v>
      </c>
      <c r="E72" s="16">
        <v>16000</v>
      </c>
      <c r="F72" s="14">
        <v>44317</v>
      </c>
      <c r="G72" s="12">
        <f t="shared" si="15"/>
        <v>1</v>
      </c>
      <c r="H72" s="12">
        <f t="shared" si="16"/>
        <v>5</v>
      </c>
      <c r="I72" s="12">
        <f t="shared" si="17"/>
        <v>2021</v>
      </c>
    </row>
    <row r="73" spans="3:9" x14ac:dyDescent="0.25">
      <c r="C73" s="12">
        <v>69</v>
      </c>
      <c r="D73" s="12" t="s">
        <v>6</v>
      </c>
      <c r="E73" s="16">
        <v>17000</v>
      </c>
      <c r="F73" s="14">
        <v>44318</v>
      </c>
      <c r="G73" s="12">
        <f t="shared" si="15"/>
        <v>2</v>
      </c>
      <c r="H73" s="12">
        <f t="shared" si="16"/>
        <v>5</v>
      </c>
      <c r="I73" s="12">
        <f t="shared" si="17"/>
        <v>2021</v>
      </c>
    </row>
    <row r="74" spans="3:9" x14ac:dyDescent="0.25">
      <c r="C74" s="12">
        <v>70</v>
      </c>
      <c r="D74" s="12" t="s">
        <v>5</v>
      </c>
      <c r="E74" s="16">
        <v>9000</v>
      </c>
      <c r="F74" s="14">
        <v>44318</v>
      </c>
      <c r="G74" s="12">
        <f t="shared" si="15"/>
        <v>2</v>
      </c>
      <c r="H74" s="12">
        <f t="shared" si="16"/>
        <v>5</v>
      </c>
      <c r="I74" s="12">
        <f t="shared" si="17"/>
        <v>2021</v>
      </c>
    </row>
    <row r="75" spans="3:9" x14ac:dyDescent="0.25">
      <c r="C75" s="12">
        <v>71</v>
      </c>
      <c r="D75" s="12" t="s">
        <v>5</v>
      </c>
      <c r="E75" s="16">
        <v>13000</v>
      </c>
      <c r="F75" s="14">
        <v>44318</v>
      </c>
      <c r="G75" s="12">
        <f t="shared" si="15"/>
        <v>2</v>
      </c>
      <c r="H75" s="12">
        <f t="shared" si="16"/>
        <v>5</v>
      </c>
      <c r="I75" s="12">
        <f t="shared" si="17"/>
        <v>2021</v>
      </c>
    </row>
    <row r="76" spans="3:9" x14ac:dyDescent="0.25">
      <c r="C76" s="12">
        <v>72</v>
      </c>
      <c r="D76" s="12" t="s">
        <v>6</v>
      </c>
      <c r="E76" s="16">
        <v>16000</v>
      </c>
      <c r="F76" s="14">
        <v>44319</v>
      </c>
      <c r="G76" s="12">
        <f t="shared" si="15"/>
        <v>3</v>
      </c>
      <c r="H76" s="12">
        <f t="shared" si="16"/>
        <v>5</v>
      </c>
      <c r="I76" s="12">
        <f t="shared" si="17"/>
        <v>2021</v>
      </c>
    </row>
    <row r="77" spans="3:9" x14ac:dyDescent="0.25">
      <c r="C77" s="12">
        <v>73</v>
      </c>
      <c r="D77" s="12" t="s">
        <v>35</v>
      </c>
      <c r="E77" s="16">
        <v>21000</v>
      </c>
      <c r="F77" s="14">
        <v>44319</v>
      </c>
      <c r="G77" s="12">
        <f t="shared" si="15"/>
        <v>3</v>
      </c>
      <c r="H77" s="12">
        <f t="shared" si="16"/>
        <v>5</v>
      </c>
      <c r="I77" s="12">
        <f t="shared" si="17"/>
        <v>2021</v>
      </c>
    </row>
    <row r="78" spans="3:9" x14ac:dyDescent="0.25">
      <c r="C78" s="12">
        <v>74</v>
      </c>
      <c r="D78" s="12" t="s">
        <v>6</v>
      </c>
      <c r="E78" s="16">
        <v>18000</v>
      </c>
      <c r="F78" s="14">
        <v>44321</v>
      </c>
      <c r="G78" s="12">
        <f t="shared" si="15"/>
        <v>5</v>
      </c>
      <c r="H78" s="12">
        <f t="shared" si="16"/>
        <v>5</v>
      </c>
      <c r="I78" s="12">
        <f t="shared" si="17"/>
        <v>2021</v>
      </c>
    </row>
    <row r="79" spans="3:9" x14ac:dyDescent="0.25">
      <c r="C79" s="12">
        <v>75</v>
      </c>
      <c r="D79" s="12" t="s">
        <v>5</v>
      </c>
      <c r="E79" s="16">
        <v>18000</v>
      </c>
      <c r="F79" s="14">
        <v>44321</v>
      </c>
      <c r="G79" s="12">
        <f t="shared" si="15"/>
        <v>5</v>
      </c>
      <c r="H79" s="12">
        <f t="shared" si="16"/>
        <v>5</v>
      </c>
      <c r="I79" s="12">
        <f t="shared" si="17"/>
        <v>2021</v>
      </c>
    </row>
    <row r="80" spans="3:9" x14ac:dyDescent="0.25">
      <c r="C80" s="12">
        <v>76</v>
      </c>
      <c r="D80" s="12" t="s">
        <v>6</v>
      </c>
      <c r="E80" s="16">
        <v>10000</v>
      </c>
      <c r="F80" s="14">
        <v>44322</v>
      </c>
      <c r="G80" s="12">
        <f t="shared" si="15"/>
        <v>6</v>
      </c>
      <c r="H80" s="12">
        <f t="shared" si="16"/>
        <v>5</v>
      </c>
      <c r="I80" s="12">
        <f t="shared" si="17"/>
        <v>2021</v>
      </c>
    </row>
    <row r="81" spans="3:9" x14ac:dyDescent="0.25">
      <c r="C81" s="12">
        <v>77</v>
      </c>
      <c r="D81" s="12" t="s">
        <v>35</v>
      </c>
      <c r="E81" s="16">
        <v>22000</v>
      </c>
      <c r="F81" s="14">
        <v>44324</v>
      </c>
      <c r="G81" s="12">
        <f t="shared" si="15"/>
        <v>8</v>
      </c>
      <c r="H81" s="12">
        <f t="shared" si="16"/>
        <v>5</v>
      </c>
      <c r="I81" s="12">
        <f t="shared" si="17"/>
        <v>2021</v>
      </c>
    </row>
    <row r="82" spans="3:9" x14ac:dyDescent="0.25">
      <c r="C82" s="12">
        <v>78</v>
      </c>
      <c r="D82" s="12" t="s">
        <v>6</v>
      </c>
      <c r="E82" s="16">
        <v>30000</v>
      </c>
      <c r="F82" s="14">
        <v>44324</v>
      </c>
      <c r="G82" s="12">
        <f t="shared" si="15"/>
        <v>8</v>
      </c>
      <c r="H82" s="12">
        <f t="shared" si="16"/>
        <v>5</v>
      </c>
      <c r="I82" s="12">
        <f t="shared" si="17"/>
        <v>2021</v>
      </c>
    </row>
    <row r="83" spans="3:9" x14ac:dyDescent="0.25">
      <c r="C83" s="12">
        <v>79</v>
      </c>
      <c r="D83" s="12" t="s">
        <v>5</v>
      </c>
      <c r="E83" s="16">
        <v>16000</v>
      </c>
      <c r="F83" s="14">
        <v>44324</v>
      </c>
      <c r="G83" s="12">
        <f t="shared" si="15"/>
        <v>8</v>
      </c>
      <c r="H83" s="12">
        <f t="shared" si="16"/>
        <v>5</v>
      </c>
      <c r="I83" s="12">
        <f t="shared" si="17"/>
        <v>2021</v>
      </c>
    </row>
    <row r="84" spans="3:9" x14ac:dyDescent="0.25">
      <c r="C84" s="12">
        <v>80</v>
      </c>
      <c r="D84" s="12" t="s">
        <v>34</v>
      </c>
      <c r="E84" s="16">
        <v>18000</v>
      </c>
      <c r="F84" s="14">
        <v>44324</v>
      </c>
      <c r="G84" s="12">
        <f t="shared" si="15"/>
        <v>8</v>
      </c>
      <c r="H84" s="12">
        <f t="shared" si="16"/>
        <v>5</v>
      </c>
      <c r="I84" s="12">
        <f t="shared" si="17"/>
        <v>2021</v>
      </c>
    </row>
    <row r="85" spans="3:9" x14ac:dyDescent="0.25">
      <c r="C85" s="12">
        <v>81</v>
      </c>
      <c r="D85" s="12" t="s">
        <v>6</v>
      </c>
      <c r="E85" s="16">
        <v>24000</v>
      </c>
      <c r="F85" s="14">
        <v>44328</v>
      </c>
      <c r="G85" s="12">
        <f t="shared" si="15"/>
        <v>12</v>
      </c>
      <c r="H85" s="12">
        <f t="shared" si="16"/>
        <v>5</v>
      </c>
      <c r="I85" s="12">
        <f t="shared" si="17"/>
        <v>2021</v>
      </c>
    </row>
    <row r="86" spans="3:9" x14ac:dyDescent="0.25">
      <c r="C86" s="12">
        <v>82</v>
      </c>
      <c r="D86" s="12" t="s">
        <v>6</v>
      </c>
      <c r="E86" s="16">
        <v>24000</v>
      </c>
      <c r="F86" s="14">
        <v>44330</v>
      </c>
      <c r="G86" s="12">
        <f t="shared" si="15"/>
        <v>14</v>
      </c>
      <c r="H86" s="12">
        <f t="shared" si="16"/>
        <v>5</v>
      </c>
      <c r="I86" s="12">
        <f t="shared" si="17"/>
        <v>2021</v>
      </c>
    </row>
    <row r="87" spans="3:9" x14ac:dyDescent="0.25">
      <c r="C87" s="12">
        <v>83</v>
      </c>
      <c r="D87" s="12" t="s">
        <v>34</v>
      </c>
      <c r="E87" s="16">
        <v>19000</v>
      </c>
      <c r="F87" s="14">
        <v>44330</v>
      </c>
      <c r="G87" s="12">
        <f t="shared" si="15"/>
        <v>14</v>
      </c>
      <c r="H87" s="12">
        <f t="shared" si="16"/>
        <v>5</v>
      </c>
      <c r="I87" s="12">
        <f t="shared" si="17"/>
        <v>2021</v>
      </c>
    </row>
    <row r="88" spans="3:9" x14ac:dyDescent="0.25">
      <c r="C88" s="12">
        <v>84</v>
      </c>
      <c r="D88" s="12" t="s">
        <v>6</v>
      </c>
      <c r="E88" s="16">
        <v>20000</v>
      </c>
      <c r="F88" s="14">
        <v>44331</v>
      </c>
      <c r="G88" s="12">
        <f t="shared" si="15"/>
        <v>15</v>
      </c>
      <c r="H88" s="12">
        <f t="shared" si="16"/>
        <v>5</v>
      </c>
      <c r="I88" s="12">
        <f t="shared" si="17"/>
        <v>2021</v>
      </c>
    </row>
    <row r="89" spans="3:9" x14ac:dyDescent="0.25">
      <c r="C89" s="12">
        <v>85</v>
      </c>
      <c r="D89" s="12" t="s">
        <v>6</v>
      </c>
      <c r="E89" s="16">
        <v>21000</v>
      </c>
      <c r="F89" s="14">
        <v>44332</v>
      </c>
      <c r="G89" s="12">
        <f t="shared" si="15"/>
        <v>16</v>
      </c>
      <c r="H89" s="12">
        <f t="shared" si="16"/>
        <v>5</v>
      </c>
      <c r="I89" s="12">
        <f t="shared" si="17"/>
        <v>2021</v>
      </c>
    </row>
    <row r="90" spans="3:9" x14ac:dyDescent="0.25">
      <c r="C90" s="12">
        <v>86</v>
      </c>
      <c r="D90" s="12" t="s">
        <v>36</v>
      </c>
      <c r="E90" s="16">
        <v>14000</v>
      </c>
      <c r="F90" s="14">
        <v>44332</v>
      </c>
      <c r="G90" s="12">
        <f t="shared" si="15"/>
        <v>16</v>
      </c>
      <c r="H90" s="12">
        <f t="shared" si="16"/>
        <v>5</v>
      </c>
      <c r="I90" s="12">
        <f t="shared" si="17"/>
        <v>2021</v>
      </c>
    </row>
    <row r="91" spans="3:9" x14ac:dyDescent="0.25">
      <c r="C91" s="12">
        <v>87</v>
      </c>
      <c r="D91" s="12" t="s">
        <v>37</v>
      </c>
      <c r="E91" s="16">
        <v>22000</v>
      </c>
      <c r="F91" s="14">
        <v>44332</v>
      </c>
      <c r="G91" s="12">
        <f t="shared" si="15"/>
        <v>16</v>
      </c>
      <c r="H91" s="12">
        <f t="shared" si="16"/>
        <v>5</v>
      </c>
      <c r="I91" s="12">
        <f t="shared" si="17"/>
        <v>2021</v>
      </c>
    </row>
    <row r="92" spans="3:9" x14ac:dyDescent="0.25">
      <c r="C92" s="12">
        <v>88</v>
      </c>
      <c r="D92" s="12" t="s">
        <v>34</v>
      </c>
      <c r="E92" s="16">
        <v>19000</v>
      </c>
      <c r="F92" s="14">
        <v>44334</v>
      </c>
      <c r="G92" s="12">
        <f t="shared" si="15"/>
        <v>18</v>
      </c>
      <c r="H92" s="12">
        <f t="shared" si="16"/>
        <v>5</v>
      </c>
      <c r="I92" s="12">
        <f t="shared" si="17"/>
        <v>2021</v>
      </c>
    </row>
    <row r="93" spans="3:9" x14ac:dyDescent="0.25">
      <c r="C93" s="12">
        <v>89</v>
      </c>
      <c r="D93" s="12" t="s">
        <v>5</v>
      </c>
      <c r="E93" s="16">
        <v>14000</v>
      </c>
      <c r="F93" s="14">
        <v>44335</v>
      </c>
      <c r="G93" s="12">
        <f t="shared" si="15"/>
        <v>19</v>
      </c>
      <c r="H93" s="12">
        <f t="shared" si="16"/>
        <v>5</v>
      </c>
      <c r="I93" s="12">
        <f t="shared" si="17"/>
        <v>2021</v>
      </c>
    </row>
    <row r="94" spans="3:9" x14ac:dyDescent="0.25">
      <c r="C94" s="12">
        <v>90</v>
      </c>
      <c r="D94" s="12" t="s">
        <v>5</v>
      </c>
      <c r="E94" s="16">
        <v>20000</v>
      </c>
      <c r="F94" s="14">
        <v>44336</v>
      </c>
      <c r="G94" s="12">
        <f t="shared" si="15"/>
        <v>20</v>
      </c>
      <c r="H94" s="12">
        <f t="shared" si="16"/>
        <v>5</v>
      </c>
      <c r="I94" s="12">
        <f t="shared" si="17"/>
        <v>2021</v>
      </c>
    </row>
    <row r="95" spans="3:9" x14ac:dyDescent="0.25">
      <c r="C95" s="12">
        <v>91</v>
      </c>
      <c r="D95" s="12" t="s">
        <v>5</v>
      </c>
      <c r="E95" s="16">
        <v>15000</v>
      </c>
      <c r="F95" s="14">
        <v>44338</v>
      </c>
      <c r="G95" s="12">
        <f t="shared" si="15"/>
        <v>22</v>
      </c>
      <c r="H95" s="12">
        <f t="shared" si="16"/>
        <v>5</v>
      </c>
      <c r="I95" s="12">
        <f t="shared" si="17"/>
        <v>2021</v>
      </c>
    </row>
    <row r="96" spans="3:9" x14ac:dyDescent="0.25">
      <c r="C96" s="12">
        <v>92</v>
      </c>
      <c r="D96" s="12" t="s">
        <v>36</v>
      </c>
      <c r="E96" s="16">
        <v>17000</v>
      </c>
      <c r="F96" s="14">
        <v>44339</v>
      </c>
      <c r="G96" s="12">
        <f t="shared" si="15"/>
        <v>23</v>
      </c>
      <c r="H96" s="12">
        <f t="shared" si="16"/>
        <v>5</v>
      </c>
      <c r="I96" s="12">
        <f t="shared" si="17"/>
        <v>2021</v>
      </c>
    </row>
    <row r="97" spans="3:9" x14ac:dyDescent="0.25">
      <c r="C97" s="12">
        <v>93</v>
      </c>
      <c r="D97" s="12" t="s">
        <v>6</v>
      </c>
      <c r="E97" s="16">
        <v>13000</v>
      </c>
      <c r="F97" s="14">
        <v>44341</v>
      </c>
      <c r="G97" s="12">
        <f t="shared" si="15"/>
        <v>25</v>
      </c>
      <c r="H97" s="12">
        <f t="shared" si="16"/>
        <v>5</v>
      </c>
      <c r="I97" s="12">
        <f t="shared" si="17"/>
        <v>2021</v>
      </c>
    </row>
    <row r="98" spans="3:9" x14ac:dyDescent="0.25">
      <c r="C98" s="12">
        <v>94</v>
      </c>
      <c r="D98" s="12" t="s">
        <v>6</v>
      </c>
      <c r="E98" s="16">
        <v>24000</v>
      </c>
      <c r="F98" s="14">
        <v>44341</v>
      </c>
      <c r="G98" s="12">
        <f t="shared" si="15"/>
        <v>25</v>
      </c>
      <c r="H98" s="12">
        <f t="shared" si="16"/>
        <v>5</v>
      </c>
      <c r="I98" s="12">
        <f t="shared" si="17"/>
        <v>2021</v>
      </c>
    </row>
    <row r="99" spans="3:9" x14ac:dyDescent="0.25">
      <c r="C99" s="12">
        <v>95</v>
      </c>
      <c r="D99" s="12" t="s">
        <v>37</v>
      </c>
      <c r="E99" s="16">
        <v>16000</v>
      </c>
      <c r="F99" s="14">
        <v>44341</v>
      </c>
      <c r="G99" s="12">
        <f t="shared" si="15"/>
        <v>25</v>
      </c>
      <c r="H99" s="12">
        <f t="shared" si="16"/>
        <v>5</v>
      </c>
      <c r="I99" s="12">
        <f t="shared" si="17"/>
        <v>2021</v>
      </c>
    </row>
    <row r="100" spans="3:9" x14ac:dyDescent="0.25">
      <c r="C100" s="12">
        <v>96</v>
      </c>
      <c r="D100" s="12" t="s">
        <v>35</v>
      </c>
      <c r="E100" s="16">
        <v>15000</v>
      </c>
      <c r="F100" s="14">
        <v>44342</v>
      </c>
      <c r="G100" s="12">
        <f t="shared" si="15"/>
        <v>26</v>
      </c>
      <c r="H100" s="12">
        <f t="shared" si="16"/>
        <v>5</v>
      </c>
      <c r="I100" s="12">
        <f t="shared" si="17"/>
        <v>2021</v>
      </c>
    </row>
    <row r="101" spans="3:9" x14ac:dyDescent="0.25">
      <c r="C101" s="12">
        <v>97</v>
      </c>
      <c r="D101" s="12" t="s">
        <v>35</v>
      </c>
      <c r="E101" s="16">
        <v>15000</v>
      </c>
      <c r="F101" s="14">
        <v>44342</v>
      </c>
      <c r="G101" s="12">
        <f t="shared" si="15"/>
        <v>26</v>
      </c>
      <c r="H101" s="12">
        <f t="shared" si="16"/>
        <v>5</v>
      </c>
      <c r="I101" s="12">
        <f t="shared" si="17"/>
        <v>2021</v>
      </c>
    </row>
    <row r="102" spans="3:9" x14ac:dyDescent="0.25">
      <c r="C102" s="12">
        <v>98</v>
      </c>
      <c r="D102" s="12" t="s">
        <v>35</v>
      </c>
      <c r="E102" s="16">
        <v>21000</v>
      </c>
      <c r="F102" s="14">
        <v>44342</v>
      </c>
      <c r="G102" s="12">
        <f t="shared" si="15"/>
        <v>26</v>
      </c>
      <c r="H102" s="12">
        <f t="shared" si="16"/>
        <v>5</v>
      </c>
      <c r="I102" s="12">
        <f t="shared" si="17"/>
        <v>2021</v>
      </c>
    </row>
    <row r="103" spans="3:9" x14ac:dyDescent="0.25">
      <c r="C103" s="12">
        <v>99</v>
      </c>
      <c r="D103" s="12" t="s">
        <v>36</v>
      </c>
      <c r="E103" s="16">
        <v>23000</v>
      </c>
      <c r="F103" s="14">
        <v>44342</v>
      </c>
      <c r="G103" s="12">
        <f t="shared" si="15"/>
        <v>26</v>
      </c>
      <c r="H103" s="12">
        <f t="shared" si="16"/>
        <v>5</v>
      </c>
      <c r="I103" s="12">
        <f t="shared" si="17"/>
        <v>2021</v>
      </c>
    </row>
    <row r="104" spans="3:9" x14ac:dyDescent="0.25">
      <c r="C104" s="12">
        <v>100</v>
      </c>
      <c r="D104" s="12" t="s">
        <v>6</v>
      </c>
      <c r="E104" s="16">
        <v>22000</v>
      </c>
      <c r="F104" s="14">
        <v>44343</v>
      </c>
      <c r="G104" s="12">
        <f t="shared" si="15"/>
        <v>27</v>
      </c>
      <c r="H104" s="12">
        <f t="shared" si="16"/>
        <v>5</v>
      </c>
      <c r="I104" s="12">
        <f t="shared" si="17"/>
        <v>2021</v>
      </c>
    </row>
    <row r="105" spans="3:9" x14ac:dyDescent="0.25">
      <c r="C105" s="12">
        <v>101</v>
      </c>
      <c r="D105" s="12" t="s">
        <v>5</v>
      </c>
      <c r="E105" s="16">
        <v>12000</v>
      </c>
      <c r="F105" s="14">
        <v>44343</v>
      </c>
      <c r="G105" s="12">
        <f t="shared" si="15"/>
        <v>27</v>
      </c>
      <c r="H105" s="12">
        <f t="shared" si="16"/>
        <v>5</v>
      </c>
      <c r="I105" s="12">
        <f t="shared" si="17"/>
        <v>2021</v>
      </c>
    </row>
    <row r="106" spans="3:9" x14ac:dyDescent="0.25">
      <c r="C106" s="12">
        <v>102</v>
      </c>
      <c r="D106" s="12" t="s">
        <v>5</v>
      </c>
      <c r="E106" s="16">
        <v>18000</v>
      </c>
      <c r="F106" s="14">
        <v>44344</v>
      </c>
      <c r="G106" s="12">
        <f t="shared" si="15"/>
        <v>28</v>
      </c>
      <c r="H106" s="12">
        <f t="shared" si="16"/>
        <v>5</v>
      </c>
      <c r="I106" s="12">
        <f t="shared" si="17"/>
        <v>2021</v>
      </c>
    </row>
    <row r="107" spans="3:9" x14ac:dyDescent="0.25">
      <c r="C107" s="12">
        <v>103</v>
      </c>
      <c r="D107" s="12" t="s">
        <v>5</v>
      </c>
      <c r="E107" s="16">
        <v>16000</v>
      </c>
      <c r="F107" s="14">
        <v>44344</v>
      </c>
      <c r="G107" s="12">
        <f t="shared" si="15"/>
        <v>28</v>
      </c>
      <c r="H107" s="12">
        <f t="shared" si="16"/>
        <v>5</v>
      </c>
      <c r="I107" s="12">
        <f t="shared" si="17"/>
        <v>2021</v>
      </c>
    </row>
    <row r="108" spans="3:9" x14ac:dyDescent="0.25">
      <c r="C108" s="12">
        <v>104</v>
      </c>
      <c r="D108" s="12" t="s">
        <v>34</v>
      </c>
      <c r="E108" s="16">
        <v>28000</v>
      </c>
      <c r="F108" s="14">
        <v>44344</v>
      </c>
      <c r="G108" s="12">
        <f t="shared" si="15"/>
        <v>28</v>
      </c>
      <c r="H108" s="12">
        <f t="shared" si="16"/>
        <v>5</v>
      </c>
      <c r="I108" s="12">
        <f t="shared" si="17"/>
        <v>2021</v>
      </c>
    </row>
    <row r="109" spans="3:9" x14ac:dyDescent="0.25">
      <c r="C109" s="12">
        <v>105</v>
      </c>
      <c r="D109" s="12" t="s">
        <v>5</v>
      </c>
      <c r="E109" s="16">
        <v>11000</v>
      </c>
      <c r="F109" s="14">
        <v>44345</v>
      </c>
      <c r="G109" s="12">
        <f t="shared" si="15"/>
        <v>29</v>
      </c>
      <c r="H109" s="12">
        <f t="shared" si="16"/>
        <v>5</v>
      </c>
      <c r="I109" s="12">
        <f t="shared" si="17"/>
        <v>2021</v>
      </c>
    </row>
    <row r="110" spans="3:9" x14ac:dyDescent="0.25">
      <c r="C110" s="12">
        <v>106</v>
      </c>
      <c r="D110" s="12" t="s">
        <v>36</v>
      </c>
      <c r="E110" s="16">
        <v>22000</v>
      </c>
      <c r="F110" s="14">
        <v>44346</v>
      </c>
      <c r="G110" s="12">
        <f t="shared" si="15"/>
        <v>30</v>
      </c>
      <c r="H110" s="12">
        <f t="shared" si="16"/>
        <v>5</v>
      </c>
      <c r="I110" s="12">
        <f t="shared" si="17"/>
        <v>2021</v>
      </c>
    </row>
    <row r="111" spans="3:9" x14ac:dyDescent="0.25">
      <c r="C111" s="12">
        <v>107</v>
      </c>
      <c r="D111" s="12" t="s">
        <v>6</v>
      </c>
      <c r="E111" s="16">
        <v>12000</v>
      </c>
      <c r="F111" s="14">
        <v>44351</v>
      </c>
      <c r="G111" s="12">
        <f t="shared" si="15"/>
        <v>4</v>
      </c>
      <c r="H111" s="12">
        <f t="shared" si="16"/>
        <v>6</v>
      </c>
      <c r="I111" s="12">
        <f t="shared" si="17"/>
        <v>2021</v>
      </c>
    </row>
    <row r="112" spans="3:9" x14ac:dyDescent="0.25">
      <c r="C112" s="12">
        <v>108</v>
      </c>
      <c r="D112" s="12" t="s">
        <v>5</v>
      </c>
      <c r="E112" s="16">
        <v>20000</v>
      </c>
      <c r="F112" s="14">
        <v>44351</v>
      </c>
      <c r="G112" s="12">
        <f t="shared" si="15"/>
        <v>4</v>
      </c>
      <c r="H112" s="12">
        <f t="shared" si="16"/>
        <v>6</v>
      </c>
      <c r="I112" s="12">
        <f t="shared" si="17"/>
        <v>2021</v>
      </c>
    </row>
    <row r="113" spans="3:9" x14ac:dyDescent="0.25">
      <c r="C113" s="12">
        <v>109</v>
      </c>
      <c r="D113" s="12" t="s">
        <v>5</v>
      </c>
      <c r="E113" s="16">
        <v>15000</v>
      </c>
      <c r="F113" s="14">
        <v>44357</v>
      </c>
      <c r="G113" s="12">
        <f t="shared" si="15"/>
        <v>10</v>
      </c>
      <c r="H113" s="12">
        <f t="shared" si="16"/>
        <v>6</v>
      </c>
      <c r="I113" s="12">
        <f t="shared" si="17"/>
        <v>2021</v>
      </c>
    </row>
    <row r="114" spans="3:9" x14ac:dyDescent="0.25">
      <c r="C114" s="12">
        <v>110</v>
      </c>
      <c r="D114" s="12" t="s">
        <v>36</v>
      </c>
      <c r="E114" s="16">
        <v>16000</v>
      </c>
      <c r="F114" s="14">
        <v>44358</v>
      </c>
      <c r="G114" s="12">
        <f t="shared" si="15"/>
        <v>11</v>
      </c>
      <c r="H114" s="12">
        <f t="shared" si="16"/>
        <v>6</v>
      </c>
      <c r="I114" s="12">
        <f t="shared" si="17"/>
        <v>2021</v>
      </c>
    </row>
    <row r="115" spans="3:9" x14ac:dyDescent="0.25">
      <c r="C115" s="12">
        <v>111</v>
      </c>
      <c r="D115" s="12" t="s">
        <v>6</v>
      </c>
      <c r="E115" s="16">
        <v>19000</v>
      </c>
      <c r="F115" s="14">
        <v>44367</v>
      </c>
      <c r="G115" s="12">
        <f t="shared" si="15"/>
        <v>20</v>
      </c>
      <c r="H115" s="12">
        <f t="shared" si="16"/>
        <v>6</v>
      </c>
      <c r="I115" s="12">
        <f t="shared" si="17"/>
        <v>2021</v>
      </c>
    </row>
    <row r="116" spans="3:9" x14ac:dyDescent="0.25">
      <c r="C116" s="12">
        <v>112</v>
      </c>
      <c r="D116" s="12" t="s">
        <v>36</v>
      </c>
      <c r="E116" s="16">
        <v>21000</v>
      </c>
      <c r="F116" s="14">
        <v>44367</v>
      </c>
      <c r="G116" s="12">
        <f t="shared" si="15"/>
        <v>20</v>
      </c>
      <c r="H116" s="12">
        <f t="shared" si="16"/>
        <v>6</v>
      </c>
      <c r="I116" s="12">
        <f t="shared" si="17"/>
        <v>2021</v>
      </c>
    </row>
    <row r="117" spans="3:9" x14ac:dyDescent="0.25">
      <c r="C117" s="12">
        <v>113</v>
      </c>
      <c r="D117" s="12" t="s">
        <v>36</v>
      </c>
      <c r="E117" s="16">
        <v>22000</v>
      </c>
      <c r="F117" s="14">
        <v>44370</v>
      </c>
      <c r="G117" s="12">
        <f t="shared" si="15"/>
        <v>23</v>
      </c>
      <c r="H117" s="12">
        <f t="shared" si="16"/>
        <v>6</v>
      </c>
      <c r="I117" s="12">
        <f t="shared" si="17"/>
        <v>2021</v>
      </c>
    </row>
    <row r="118" spans="3:9" x14ac:dyDescent="0.25">
      <c r="C118" s="12">
        <v>114</v>
      </c>
      <c r="D118" s="12" t="s">
        <v>6</v>
      </c>
      <c r="E118" s="16">
        <v>7000</v>
      </c>
      <c r="F118" s="14">
        <v>44372</v>
      </c>
      <c r="G118" s="12">
        <f t="shared" si="15"/>
        <v>25</v>
      </c>
      <c r="H118" s="12">
        <f t="shared" si="16"/>
        <v>6</v>
      </c>
      <c r="I118" s="12">
        <f t="shared" si="17"/>
        <v>2021</v>
      </c>
    </row>
    <row r="119" spans="3:9" x14ac:dyDescent="0.25">
      <c r="C119" s="12">
        <v>115</v>
      </c>
      <c r="D119" s="12" t="s">
        <v>6</v>
      </c>
      <c r="E119" s="16">
        <v>11000</v>
      </c>
      <c r="F119" s="14">
        <v>44373</v>
      </c>
      <c r="G119" s="12">
        <f t="shared" si="15"/>
        <v>26</v>
      </c>
      <c r="H119" s="12">
        <f t="shared" si="16"/>
        <v>6</v>
      </c>
      <c r="I119" s="12">
        <f t="shared" si="17"/>
        <v>2021</v>
      </c>
    </row>
    <row r="120" spans="3:9" x14ac:dyDescent="0.25">
      <c r="C120" s="12">
        <v>116</v>
      </c>
      <c r="D120" s="12" t="s">
        <v>35</v>
      </c>
      <c r="E120" s="16">
        <v>24000</v>
      </c>
      <c r="F120" s="14">
        <v>44374</v>
      </c>
      <c r="G120" s="12">
        <f t="shared" si="15"/>
        <v>27</v>
      </c>
      <c r="H120" s="12">
        <f t="shared" si="16"/>
        <v>6</v>
      </c>
      <c r="I120" s="12">
        <f t="shared" si="17"/>
        <v>2021</v>
      </c>
    </row>
    <row r="121" spans="3:9" x14ac:dyDescent="0.25">
      <c r="C121" s="12">
        <v>117</v>
      </c>
      <c r="D121" s="12" t="s">
        <v>5</v>
      </c>
      <c r="E121" s="16">
        <v>16000</v>
      </c>
      <c r="F121" s="14">
        <v>44379</v>
      </c>
      <c r="G121" s="12">
        <f t="shared" si="15"/>
        <v>2</v>
      </c>
      <c r="H121" s="12">
        <f t="shared" si="16"/>
        <v>7</v>
      </c>
      <c r="I121" s="12">
        <f t="shared" si="17"/>
        <v>2021</v>
      </c>
    </row>
    <row r="122" spans="3:9" x14ac:dyDescent="0.25">
      <c r="C122" s="12">
        <v>118</v>
      </c>
      <c r="D122" s="12" t="s">
        <v>6</v>
      </c>
      <c r="E122" s="16">
        <v>17000</v>
      </c>
      <c r="F122" s="14">
        <v>44379</v>
      </c>
      <c r="G122" s="12">
        <f t="shared" si="15"/>
        <v>2</v>
      </c>
      <c r="H122" s="12">
        <f t="shared" si="16"/>
        <v>7</v>
      </c>
      <c r="I122" s="12">
        <f t="shared" si="17"/>
        <v>2021</v>
      </c>
    </row>
    <row r="123" spans="3:9" x14ac:dyDescent="0.25">
      <c r="C123" s="12">
        <v>119</v>
      </c>
      <c r="D123" s="12" t="s">
        <v>6</v>
      </c>
      <c r="E123" s="16">
        <v>18000</v>
      </c>
      <c r="F123" s="14">
        <v>44382</v>
      </c>
      <c r="G123" s="12">
        <f t="shared" si="15"/>
        <v>5</v>
      </c>
      <c r="H123" s="12">
        <f t="shared" si="16"/>
        <v>7</v>
      </c>
      <c r="I123" s="12">
        <f t="shared" si="17"/>
        <v>2021</v>
      </c>
    </row>
    <row r="124" spans="3:9" x14ac:dyDescent="0.25">
      <c r="C124" s="12">
        <v>120</v>
      </c>
      <c r="D124" s="12" t="s">
        <v>35</v>
      </c>
      <c r="E124" s="16">
        <v>19000</v>
      </c>
      <c r="F124" s="14">
        <v>44384</v>
      </c>
      <c r="G124" s="12">
        <f t="shared" si="15"/>
        <v>7</v>
      </c>
      <c r="H124" s="12">
        <f t="shared" si="16"/>
        <v>7</v>
      </c>
      <c r="I124" s="12">
        <f t="shared" si="17"/>
        <v>2021</v>
      </c>
    </row>
    <row r="125" spans="3:9" x14ac:dyDescent="0.25">
      <c r="C125" s="12">
        <v>121</v>
      </c>
      <c r="D125" s="12" t="s">
        <v>36</v>
      </c>
      <c r="E125" s="16">
        <v>20000</v>
      </c>
      <c r="F125" s="14">
        <v>44388</v>
      </c>
      <c r="G125" s="12">
        <f t="shared" si="15"/>
        <v>11</v>
      </c>
      <c r="H125" s="12">
        <f t="shared" si="16"/>
        <v>7</v>
      </c>
      <c r="I125" s="12">
        <f t="shared" si="17"/>
        <v>2021</v>
      </c>
    </row>
    <row r="126" spans="3:9" x14ac:dyDescent="0.25">
      <c r="C126" s="12">
        <v>122</v>
      </c>
      <c r="D126" s="12" t="s">
        <v>35</v>
      </c>
      <c r="E126" s="16">
        <v>20000</v>
      </c>
      <c r="F126" s="14">
        <v>44390</v>
      </c>
      <c r="G126" s="12">
        <f t="shared" si="15"/>
        <v>13</v>
      </c>
      <c r="H126" s="12">
        <f t="shared" si="16"/>
        <v>7</v>
      </c>
      <c r="I126" s="12">
        <f t="shared" si="17"/>
        <v>2021</v>
      </c>
    </row>
    <row r="127" spans="3:9" x14ac:dyDescent="0.25">
      <c r="C127" s="12">
        <v>123</v>
      </c>
      <c r="D127" s="12" t="s">
        <v>35</v>
      </c>
      <c r="E127" s="16">
        <v>15000</v>
      </c>
      <c r="F127" s="14">
        <v>44397</v>
      </c>
      <c r="G127" s="12">
        <f t="shared" si="15"/>
        <v>20</v>
      </c>
      <c r="H127" s="12">
        <f t="shared" si="16"/>
        <v>7</v>
      </c>
      <c r="I127" s="12">
        <f t="shared" si="17"/>
        <v>2021</v>
      </c>
    </row>
    <row r="128" spans="3:9" x14ac:dyDescent="0.25">
      <c r="C128" s="12">
        <v>124</v>
      </c>
      <c r="D128" s="12" t="s">
        <v>35</v>
      </c>
      <c r="E128" s="16">
        <v>27000</v>
      </c>
      <c r="F128" s="14">
        <v>44397</v>
      </c>
      <c r="G128" s="12">
        <f t="shared" si="15"/>
        <v>20</v>
      </c>
      <c r="H128" s="12">
        <f t="shared" si="16"/>
        <v>7</v>
      </c>
      <c r="I128" s="12">
        <f t="shared" si="17"/>
        <v>2021</v>
      </c>
    </row>
    <row r="129" spans="3:9" x14ac:dyDescent="0.25">
      <c r="C129" s="12">
        <v>125</v>
      </c>
      <c r="D129" s="12" t="s">
        <v>5</v>
      </c>
      <c r="E129" s="16">
        <v>11000</v>
      </c>
      <c r="F129" s="14">
        <v>44397</v>
      </c>
      <c r="G129" s="12">
        <f t="shared" si="15"/>
        <v>20</v>
      </c>
      <c r="H129" s="12">
        <f t="shared" si="16"/>
        <v>7</v>
      </c>
      <c r="I129" s="12">
        <f t="shared" si="17"/>
        <v>2021</v>
      </c>
    </row>
    <row r="130" spans="3:9" x14ac:dyDescent="0.25">
      <c r="C130" s="12">
        <v>126</v>
      </c>
      <c r="D130" s="12" t="s">
        <v>36</v>
      </c>
      <c r="E130" s="16">
        <v>21000</v>
      </c>
      <c r="F130" s="14">
        <v>44397</v>
      </c>
      <c r="G130" s="12">
        <f t="shared" si="15"/>
        <v>20</v>
      </c>
      <c r="H130" s="12">
        <f t="shared" si="16"/>
        <v>7</v>
      </c>
      <c r="I130" s="12">
        <f t="shared" si="17"/>
        <v>2021</v>
      </c>
    </row>
    <row r="131" spans="3:9" x14ac:dyDescent="0.25">
      <c r="C131" s="12">
        <v>127</v>
      </c>
      <c r="D131" s="12" t="s">
        <v>35</v>
      </c>
      <c r="E131" s="16">
        <v>8000</v>
      </c>
      <c r="F131" s="14">
        <v>44399</v>
      </c>
      <c r="G131" s="12">
        <f t="shared" si="15"/>
        <v>22</v>
      </c>
      <c r="H131" s="12">
        <f t="shared" si="16"/>
        <v>7</v>
      </c>
      <c r="I131" s="12">
        <f t="shared" si="17"/>
        <v>2021</v>
      </c>
    </row>
    <row r="132" spans="3:9" x14ac:dyDescent="0.25">
      <c r="C132" s="12">
        <v>128</v>
      </c>
      <c r="D132" s="12" t="s">
        <v>6</v>
      </c>
      <c r="E132" s="16">
        <v>17000</v>
      </c>
      <c r="F132" s="14">
        <v>44400</v>
      </c>
      <c r="G132" s="12">
        <f t="shared" si="15"/>
        <v>23</v>
      </c>
      <c r="H132" s="12">
        <f t="shared" si="16"/>
        <v>7</v>
      </c>
      <c r="I132" s="12">
        <f t="shared" si="17"/>
        <v>2021</v>
      </c>
    </row>
    <row r="133" spans="3:9" x14ac:dyDescent="0.25">
      <c r="C133" s="12">
        <v>129</v>
      </c>
      <c r="D133" s="12" t="s">
        <v>36</v>
      </c>
      <c r="E133" s="16">
        <v>16000</v>
      </c>
      <c r="F133" s="14">
        <v>44402</v>
      </c>
      <c r="G133" s="12">
        <f t="shared" si="15"/>
        <v>25</v>
      </c>
      <c r="H133" s="12">
        <f t="shared" si="16"/>
        <v>7</v>
      </c>
      <c r="I133" s="12">
        <f t="shared" si="17"/>
        <v>2021</v>
      </c>
    </row>
    <row r="134" spans="3:9" x14ac:dyDescent="0.25">
      <c r="C134" s="12">
        <v>130</v>
      </c>
      <c r="D134" s="12" t="s">
        <v>34</v>
      </c>
      <c r="E134" s="16">
        <v>18000</v>
      </c>
      <c r="F134" s="14">
        <v>44405</v>
      </c>
      <c r="G134" s="12">
        <f t="shared" ref="G134:G197" si="18">DAY(F134)</f>
        <v>28</v>
      </c>
      <c r="H134" s="12">
        <f t="shared" ref="H134:H197" si="19">MONTH(F134)</f>
        <v>7</v>
      </c>
      <c r="I134" s="12">
        <f t="shared" ref="I134:I197" si="20">YEAR(F134)</f>
        <v>2021</v>
      </c>
    </row>
    <row r="135" spans="3:9" x14ac:dyDescent="0.25">
      <c r="C135" s="12">
        <v>131</v>
      </c>
      <c r="D135" s="12" t="s">
        <v>5</v>
      </c>
      <c r="E135" s="16">
        <v>22000</v>
      </c>
      <c r="F135" s="14">
        <v>44406</v>
      </c>
      <c r="G135" s="12">
        <f t="shared" si="18"/>
        <v>29</v>
      </c>
      <c r="H135" s="12">
        <f t="shared" si="19"/>
        <v>7</v>
      </c>
      <c r="I135" s="12">
        <f t="shared" si="20"/>
        <v>2021</v>
      </c>
    </row>
    <row r="136" spans="3:9" x14ac:dyDescent="0.25">
      <c r="C136" s="12">
        <v>132</v>
      </c>
      <c r="D136" s="12" t="s">
        <v>6</v>
      </c>
      <c r="E136" s="16">
        <v>22000</v>
      </c>
      <c r="F136" s="14">
        <v>44407</v>
      </c>
      <c r="G136" s="12">
        <f t="shared" si="18"/>
        <v>30</v>
      </c>
      <c r="H136" s="12">
        <f t="shared" si="19"/>
        <v>7</v>
      </c>
      <c r="I136" s="12">
        <f t="shared" si="20"/>
        <v>2021</v>
      </c>
    </row>
    <row r="137" spans="3:9" x14ac:dyDescent="0.25">
      <c r="C137" s="12">
        <v>133</v>
      </c>
      <c r="D137" s="12" t="s">
        <v>6</v>
      </c>
      <c r="E137" s="16">
        <v>9000</v>
      </c>
      <c r="F137" s="14">
        <v>44408</v>
      </c>
      <c r="G137" s="12">
        <f t="shared" si="18"/>
        <v>31</v>
      </c>
      <c r="H137" s="12">
        <f t="shared" si="19"/>
        <v>7</v>
      </c>
      <c r="I137" s="12">
        <f t="shared" si="20"/>
        <v>2021</v>
      </c>
    </row>
    <row r="138" spans="3:9" x14ac:dyDescent="0.25">
      <c r="C138" s="12">
        <v>134</v>
      </c>
      <c r="D138" s="12" t="s">
        <v>37</v>
      </c>
      <c r="E138" s="16">
        <v>18000</v>
      </c>
      <c r="F138" s="14">
        <v>44408</v>
      </c>
      <c r="G138" s="12">
        <f t="shared" si="18"/>
        <v>31</v>
      </c>
      <c r="H138" s="12">
        <f t="shared" si="19"/>
        <v>7</v>
      </c>
      <c r="I138" s="12">
        <f t="shared" si="20"/>
        <v>2021</v>
      </c>
    </row>
    <row r="139" spans="3:9" x14ac:dyDescent="0.25">
      <c r="C139" s="12">
        <v>135</v>
      </c>
      <c r="D139" s="12" t="s">
        <v>6</v>
      </c>
      <c r="E139" s="16">
        <v>23000</v>
      </c>
      <c r="F139" s="14">
        <v>44409</v>
      </c>
      <c r="G139" s="12">
        <f t="shared" si="18"/>
        <v>1</v>
      </c>
      <c r="H139" s="12">
        <f t="shared" si="19"/>
        <v>8</v>
      </c>
      <c r="I139" s="12">
        <f t="shared" si="20"/>
        <v>2021</v>
      </c>
    </row>
    <row r="140" spans="3:9" x14ac:dyDescent="0.25">
      <c r="C140" s="12">
        <v>136</v>
      </c>
      <c r="D140" s="12" t="s">
        <v>36</v>
      </c>
      <c r="E140" s="16">
        <v>14000</v>
      </c>
      <c r="F140" s="14">
        <v>44409</v>
      </c>
      <c r="G140" s="12">
        <f t="shared" si="18"/>
        <v>1</v>
      </c>
      <c r="H140" s="12">
        <f t="shared" si="19"/>
        <v>8</v>
      </c>
      <c r="I140" s="12">
        <f t="shared" si="20"/>
        <v>2021</v>
      </c>
    </row>
    <row r="141" spans="3:9" x14ac:dyDescent="0.25">
      <c r="C141" s="12">
        <v>137</v>
      </c>
      <c r="D141" s="12" t="s">
        <v>35</v>
      </c>
      <c r="E141" s="16">
        <v>8000</v>
      </c>
      <c r="F141" s="14">
        <v>44411</v>
      </c>
      <c r="G141" s="12">
        <f t="shared" si="18"/>
        <v>3</v>
      </c>
      <c r="H141" s="12">
        <f t="shared" si="19"/>
        <v>8</v>
      </c>
      <c r="I141" s="12">
        <f t="shared" si="20"/>
        <v>2021</v>
      </c>
    </row>
    <row r="142" spans="3:9" x14ac:dyDescent="0.25">
      <c r="C142" s="12">
        <v>138</v>
      </c>
      <c r="D142" s="12" t="s">
        <v>36</v>
      </c>
      <c r="E142" s="16">
        <v>27000</v>
      </c>
      <c r="F142" s="14">
        <v>44420</v>
      </c>
      <c r="G142" s="12">
        <f t="shared" si="18"/>
        <v>12</v>
      </c>
      <c r="H142" s="12">
        <f t="shared" si="19"/>
        <v>8</v>
      </c>
      <c r="I142" s="12">
        <f t="shared" si="20"/>
        <v>2021</v>
      </c>
    </row>
    <row r="143" spans="3:9" x14ac:dyDescent="0.25">
      <c r="C143" s="12">
        <v>139</v>
      </c>
      <c r="D143" s="12" t="s">
        <v>6</v>
      </c>
      <c r="E143" s="16">
        <v>13000</v>
      </c>
      <c r="F143" s="14">
        <v>44421</v>
      </c>
      <c r="G143" s="12">
        <f t="shared" si="18"/>
        <v>13</v>
      </c>
      <c r="H143" s="12">
        <f t="shared" si="19"/>
        <v>8</v>
      </c>
      <c r="I143" s="12">
        <f t="shared" si="20"/>
        <v>2021</v>
      </c>
    </row>
    <row r="144" spans="3:9" x14ac:dyDescent="0.25">
      <c r="C144" s="12">
        <v>140</v>
      </c>
      <c r="D144" s="12" t="s">
        <v>34</v>
      </c>
      <c r="E144" s="16">
        <v>15000</v>
      </c>
      <c r="F144" s="14">
        <v>44427</v>
      </c>
      <c r="G144" s="12">
        <f t="shared" si="18"/>
        <v>19</v>
      </c>
      <c r="H144" s="12">
        <f t="shared" si="19"/>
        <v>8</v>
      </c>
      <c r="I144" s="12">
        <f t="shared" si="20"/>
        <v>2021</v>
      </c>
    </row>
    <row r="145" spans="3:9" x14ac:dyDescent="0.25">
      <c r="C145" s="12">
        <v>141</v>
      </c>
      <c r="D145" s="12" t="s">
        <v>5</v>
      </c>
      <c r="E145" s="16">
        <v>24000</v>
      </c>
      <c r="F145" s="14">
        <v>44431</v>
      </c>
      <c r="G145" s="12">
        <f t="shared" si="18"/>
        <v>23</v>
      </c>
      <c r="H145" s="12">
        <f t="shared" si="19"/>
        <v>8</v>
      </c>
      <c r="I145" s="12">
        <f t="shared" si="20"/>
        <v>2021</v>
      </c>
    </row>
    <row r="146" spans="3:9" x14ac:dyDescent="0.25">
      <c r="C146" s="12">
        <v>142</v>
      </c>
      <c r="D146" s="12" t="s">
        <v>5</v>
      </c>
      <c r="E146" s="16">
        <v>16000</v>
      </c>
      <c r="F146" s="14">
        <v>44432</v>
      </c>
      <c r="G146" s="12">
        <f t="shared" si="18"/>
        <v>24</v>
      </c>
      <c r="H146" s="12">
        <f t="shared" si="19"/>
        <v>8</v>
      </c>
      <c r="I146" s="12">
        <f t="shared" si="20"/>
        <v>2021</v>
      </c>
    </row>
    <row r="147" spans="3:9" x14ac:dyDescent="0.25">
      <c r="C147" s="12">
        <v>143</v>
      </c>
      <c r="D147" s="12" t="s">
        <v>36</v>
      </c>
      <c r="E147" s="16">
        <v>12000</v>
      </c>
      <c r="F147" s="14">
        <v>44433</v>
      </c>
      <c r="G147" s="12">
        <f t="shared" si="18"/>
        <v>25</v>
      </c>
      <c r="H147" s="12">
        <f t="shared" si="19"/>
        <v>8</v>
      </c>
      <c r="I147" s="12">
        <f t="shared" si="20"/>
        <v>2021</v>
      </c>
    </row>
    <row r="148" spans="3:9" x14ac:dyDescent="0.25">
      <c r="C148" s="12">
        <v>144</v>
      </c>
      <c r="D148" s="12" t="s">
        <v>5</v>
      </c>
      <c r="E148" s="16">
        <v>26000</v>
      </c>
      <c r="F148" s="14">
        <v>44435</v>
      </c>
      <c r="G148" s="12">
        <f t="shared" si="18"/>
        <v>27</v>
      </c>
      <c r="H148" s="12">
        <f t="shared" si="19"/>
        <v>8</v>
      </c>
      <c r="I148" s="12">
        <f t="shared" si="20"/>
        <v>2021</v>
      </c>
    </row>
    <row r="149" spans="3:9" x14ac:dyDescent="0.25">
      <c r="C149" s="12">
        <v>145</v>
      </c>
      <c r="D149" s="12" t="s">
        <v>34</v>
      </c>
      <c r="E149" s="16">
        <v>17000</v>
      </c>
      <c r="F149" s="14">
        <v>44436</v>
      </c>
      <c r="G149" s="12">
        <f t="shared" si="18"/>
        <v>28</v>
      </c>
      <c r="H149" s="12">
        <f t="shared" si="19"/>
        <v>8</v>
      </c>
      <c r="I149" s="12">
        <f t="shared" si="20"/>
        <v>2021</v>
      </c>
    </row>
    <row r="150" spans="3:9" x14ac:dyDescent="0.25">
      <c r="C150" s="12">
        <v>146</v>
      </c>
      <c r="D150" s="12" t="s">
        <v>5</v>
      </c>
      <c r="E150" s="16">
        <v>22000</v>
      </c>
      <c r="F150" s="14">
        <v>44437</v>
      </c>
      <c r="G150" s="12">
        <f t="shared" si="18"/>
        <v>29</v>
      </c>
      <c r="H150" s="12">
        <f t="shared" si="19"/>
        <v>8</v>
      </c>
      <c r="I150" s="12">
        <f t="shared" si="20"/>
        <v>2021</v>
      </c>
    </row>
    <row r="151" spans="3:9" x14ac:dyDescent="0.25">
      <c r="C151" s="12">
        <v>147</v>
      </c>
      <c r="D151" s="12" t="s">
        <v>37</v>
      </c>
      <c r="E151" s="16">
        <v>22000</v>
      </c>
      <c r="F151" s="14">
        <v>44437</v>
      </c>
      <c r="G151" s="12">
        <f t="shared" si="18"/>
        <v>29</v>
      </c>
      <c r="H151" s="12">
        <f t="shared" si="19"/>
        <v>8</v>
      </c>
      <c r="I151" s="12">
        <f t="shared" si="20"/>
        <v>2021</v>
      </c>
    </row>
    <row r="152" spans="3:9" x14ac:dyDescent="0.25">
      <c r="C152" s="12">
        <v>148</v>
      </c>
      <c r="D152" s="12" t="s">
        <v>6</v>
      </c>
      <c r="E152" s="16">
        <v>21000</v>
      </c>
      <c r="F152" s="14">
        <v>44440</v>
      </c>
      <c r="G152" s="12">
        <f t="shared" si="18"/>
        <v>1</v>
      </c>
      <c r="H152" s="12">
        <f t="shared" si="19"/>
        <v>9</v>
      </c>
      <c r="I152" s="12">
        <f t="shared" si="20"/>
        <v>2021</v>
      </c>
    </row>
    <row r="153" spans="3:9" x14ac:dyDescent="0.25">
      <c r="C153" s="12">
        <v>149</v>
      </c>
      <c r="D153" s="12" t="s">
        <v>6</v>
      </c>
      <c r="E153" s="16">
        <v>17000</v>
      </c>
      <c r="F153" s="14">
        <v>44440</v>
      </c>
      <c r="G153" s="12">
        <f t="shared" si="18"/>
        <v>1</v>
      </c>
      <c r="H153" s="12">
        <f t="shared" si="19"/>
        <v>9</v>
      </c>
      <c r="I153" s="12">
        <f t="shared" si="20"/>
        <v>2021</v>
      </c>
    </row>
    <row r="154" spans="3:9" x14ac:dyDescent="0.25">
      <c r="C154" s="12">
        <v>150</v>
      </c>
      <c r="D154" s="12" t="s">
        <v>6</v>
      </c>
      <c r="E154" s="16">
        <v>8000</v>
      </c>
      <c r="F154" s="14">
        <v>44441</v>
      </c>
      <c r="G154" s="12">
        <f t="shared" si="18"/>
        <v>2</v>
      </c>
      <c r="H154" s="12">
        <f t="shared" si="19"/>
        <v>9</v>
      </c>
      <c r="I154" s="12">
        <f t="shared" si="20"/>
        <v>2021</v>
      </c>
    </row>
    <row r="155" spans="3:9" x14ac:dyDescent="0.25">
      <c r="C155" s="12">
        <v>151</v>
      </c>
      <c r="D155" s="12" t="s">
        <v>6</v>
      </c>
      <c r="E155" s="16">
        <v>17000</v>
      </c>
      <c r="F155" s="14">
        <v>44444</v>
      </c>
      <c r="G155" s="12">
        <f t="shared" si="18"/>
        <v>5</v>
      </c>
      <c r="H155" s="12">
        <f t="shared" si="19"/>
        <v>9</v>
      </c>
      <c r="I155" s="12">
        <f t="shared" si="20"/>
        <v>2021</v>
      </c>
    </row>
    <row r="156" spans="3:9" x14ac:dyDescent="0.25">
      <c r="C156" s="12">
        <v>152</v>
      </c>
      <c r="D156" s="12" t="s">
        <v>6</v>
      </c>
      <c r="E156" s="16">
        <v>27000</v>
      </c>
      <c r="F156" s="14">
        <v>44446</v>
      </c>
      <c r="G156" s="12">
        <f t="shared" si="18"/>
        <v>7</v>
      </c>
      <c r="H156" s="12">
        <f t="shared" si="19"/>
        <v>9</v>
      </c>
      <c r="I156" s="12">
        <f t="shared" si="20"/>
        <v>2021</v>
      </c>
    </row>
    <row r="157" spans="3:9" x14ac:dyDescent="0.25">
      <c r="C157" s="12">
        <v>153</v>
      </c>
      <c r="D157" s="12" t="s">
        <v>6</v>
      </c>
      <c r="E157" s="16">
        <v>26000</v>
      </c>
      <c r="F157" s="14">
        <v>44447</v>
      </c>
      <c r="G157" s="12">
        <f t="shared" si="18"/>
        <v>8</v>
      </c>
      <c r="H157" s="12">
        <f t="shared" si="19"/>
        <v>9</v>
      </c>
      <c r="I157" s="12">
        <f t="shared" si="20"/>
        <v>2021</v>
      </c>
    </row>
    <row r="158" spans="3:9" x14ac:dyDescent="0.25">
      <c r="C158" s="12">
        <v>154</v>
      </c>
      <c r="D158" s="12" t="s">
        <v>36</v>
      </c>
      <c r="E158" s="16">
        <v>11000</v>
      </c>
      <c r="F158" s="14">
        <v>44448</v>
      </c>
      <c r="G158" s="12">
        <f t="shared" si="18"/>
        <v>9</v>
      </c>
      <c r="H158" s="12">
        <f t="shared" si="19"/>
        <v>9</v>
      </c>
      <c r="I158" s="12">
        <f t="shared" si="20"/>
        <v>2021</v>
      </c>
    </row>
    <row r="159" spans="3:9" x14ac:dyDescent="0.25">
      <c r="C159" s="12">
        <v>155</v>
      </c>
      <c r="D159" s="12" t="s">
        <v>36</v>
      </c>
      <c r="E159" s="16">
        <v>17000</v>
      </c>
      <c r="F159" s="14">
        <v>44448</v>
      </c>
      <c r="G159" s="12">
        <f t="shared" si="18"/>
        <v>9</v>
      </c>
      <c r="H159" s="12">
        <f t="shared" si="19"/>
        <v>9</v>
      </c>
      <c r="I159" s="12">
        <f t="shared" si="20"/>
        <v>2021</v>
      </c>
    </row>
    <row r="160" spans="3:9" x14ac:dyDescent="0.25">
      <c r="C160" s="12">
        <v>156</v>
      </c>
      <c r="D160" s="12" t="s">
        <v>5</v>
      </c>
      <c r="E160" s="16">
        <v>26000</v>
      </c>
      <c r="F160" s="14">
        <v>44450</v>
      </c>
      <c r="G160" s="12">
        <f t="shared" si="18"/>
        <v>11</v>
      </c>
      <c r="H160" s="12">
        <f t="shared" si="19"/>
        <v>9</v>
      </c>
      <c r="I160" s="12">
        <f t="shared" si="20"/>
        <v>2021</v>
      </c>
    </row>
    <row r="161" spans="3:9" x14ac:dyDescent="0.25">
      <c r="C161" s="12">
        <v>157</v>
      </c>
      <c r="D161" s="12" t="s">
        <v>6</v>
      </c>
      <c r="E161" s="16">
        <v>26000</v>
      </c>
      <c r="F161" s="14">
        <v>44450</v>
      </c>
      <c r="G161" s="12">
        <f t="shared" si="18"/>
        <v>11</v>
      </c>
      <c r="H161" s="12">
        <f t="shared" si="19"/>
        <v>9</v>
      </c>
      <c r="I161" s="12">
        <f t="shared" si="20"/>
        <v>2021</v>
      </c>
    </row>
    <row r="162" spans="3:9" x14ac:dyDescent="0.25">
      <c r="C162" s="12">
        <v>158</v>
      </c>
      <c r="D162" s="12" t="s">
        <v>6</v>
      </c>
      <c r="E162" s="16">
        <v>27000</v>
      </c>
      <c r="F162" s="14">
        <v>44454</v>
      </c>
      <c r="G162" s="12">
        <f t="shared" si="18"/>
        <v>15</v>
      </c>
      <c r="H162" s="12">
        <f t="shared" si="19"/>
        <v>9</v>
      </c>
      <c r="I162" s="12">
        <f t="shared" si="20"/>
        <v>2021</v>
      </c>
    </row>
    <row r="163" spans="3:9" x14ac:dyDescent="0.25">
      <c r="C163" s="12">
        <v>159</v>
      </c>
      <c r="D163" s="12" t="s">
        <v>35</v>
      </c>
      <c r="E163" s="16">
        <v>23000</v>
      </c>
      <c r="F163" s="14">
        <v>44457</v>
      </c>
      <c r="G163" s="12">
        <f t="shared" si="18"/>
        <v>18</v>
      </c>
      <c r="H163" s="12">
        <f t="shared" si="19"/>
        <v>9</v>
      </c>
      <c r="I163" s="12">
        <f t="shared" si="20"/>
        <v>2021</v>
      </c>
    </row>
    <row r="164" spans="3:9" x14ac:dyDescent="0.25">
      <c r="C164" s="12">
        <v>160</v>
      </c>
      <c r="D164" s="12" t="s">
        <v>36</v>
      </c>
      <c r="E164" s="16">
        <v>14000</v>
      </c>
      <c r="F164" s="14">
        <v>44458</v>
      </c>
      <c r="G164" s="12">
        <f t="shared" si="18"/>
        <v>19</v>
      </c>
      <c r="H164" s="12">
        <f t="shared" si="19"/>
        <v>9</v>
      </c>
      <c r="I164" s="12">
        <f t="shared" si="20"/>
        <v>2021</v>
      </c>
    </row>
    <row r="165" spans="3:9" x14ac:dyDescent="0.25">
      <c r="C165" s="12">
        <v>161</v>
      </c>
      <c r="D165" s="12" t="s">
        <v>6</v>
      </c>
      <c r="E165" s="16">
        <v>25000</v>
      </c>
      <c r="F165" s="14">
        <v>44459</v>
      </c>
      <c r="G165" s="12">
        <f t="shared" si="18"/>
        <v>20</v>
      </c>
      <c r="H165" s="12">
        <f t="shared" si="19"/>
        <v>9</v>
      </c>
      <c r="I165" s="12">
        <f t="shared" si="20"/>
        <v>2021</v>
      </c>
    </row>
    <row r="166" spans="3:9" x14ac:dyDescent="0.25">
      <c r="C166" s="12">
        <v>162</v>
      </c>
      <c r="D166" s="12" t="s">
        <v>5</v>
      </c>
      <c r="E166" s="16">
        <v>20000</v>
      </c>
      <c r="F166" s="14">
        <v>44464</v>
      </c>
      <c r="G166" s="12">
        <f t="shared" si="18"/>
        <v>25</v>
      </c>
      <c r="H166" s="12">
        <f t="shared" si="19"/>
        <v>9</v>
      </c>
      <c r="I166" s="12">
        <f t="shared" si="20"/>
        <v>2021</v>
      </c>
    </row>
    <row r="167" spans="3:9" x14ac:dyDescent="0.25">
      <c r="C167" s="12">
        <v>163</v>
      </c>
      <c r="D167" s="12" t="s">
        <v>36</v>
      </c>
      <c r="E167" s="16">
        <v>24000</v>
      </c>
      <c r="F167" s="14">
        <v>44464</v>
      </c>
      <c r="G167" s="12">
        <f t="shared" si="18"/>
        <v>25</v>
      </c>
      <c r="H167" s="12">
        <f t="shared" si="19"/>
        <v>9</v>
      </c>
      <c r="I167" s="12">
        <f t="shared" si="20"/>
        <v>2021</v>
      </c>
    </row>
    <row r="168" spans="3:9" x14ac:dyDescent="0.25">
      <c r="C168" s="12">
        <v>164</v>
      </c>
      <c r="D168" s="12" t="s">
        <v>34</v>
      </c>
      <c r="E168" s="16">
        <v>15000</v>
      </c>
      <c r="F168" s="14">
        <v>44465</v>
      </c>
      <c r="G168" s="12">
        <f t="shared" si="18"/>
        <v>26</v>
      </c>
      <c r="H168" s="12">
        <f t="shared" si="19"/>
        <v>9</v>
      </c>
      <c r="I168" s="12">
        <f t="shared" si="20"/>
        <v>2021</v>
      </c>
    </row>
    <row r="169" spans="3:9" x14ac:dyDescent="0.25">
      <c r="C169" s="12">
        <v>165</v>
      </c>
      <c r="D169" s="12" t="s">
        <v>35</v>
      </c>
      <c r="E169" s="16">
        <v>24000</v>
      </c>
      <c r="F169" s="14">
        <v>44466</v>
      </c>
      <c r="G169" s="12">
        <f t="shared" si="18"/>
        <v>27</v>
      </c>
      <c r="H169" s="12">
        <f t="shared" si="19"/>
        <v>9</v>
      </c>
      <c r="I169" s="12">
        <f t="shared" si="20"/>
        <v>2021</v>
      </c>
    </row>
    <row r="170" spans="3:9" x14ac:dyDescent="0.25">
      <c r="C170" s="12">
        <v>166</v>
      </c>
      <c r="D170" s="12" t="s">
        <v>6</v>
      </c>
      <c r="E170" s="16">
        <v>19000</v>
      </c>
      <c r="F170" s="14">
        <v>44468</v>
      </c>
      <c r="G170" s="12">
        <f t="shared" si="18"/>
        <v>29</v>
      </c>
      <c r="H170" s="12">
        <f t="shared" si="19"/>
        <v>9</v>
      </c>
      <c r="I170" s="12">
        <f t="shared" si="20"/>
        <v>2021</v>
      </c>
    </row>
    <row r="171" spans="3:9" x14ac:dyDescent="0.25">
      <c r="C171" s="12">
        <v>167</v>
      </c>
      <c r="D171" s="12" t="s">
        <v>34</v>
      </c>
      <c r="E171" s="16">
        <v>8000</v>
      </c>
      <c r="F171" s="14">
        <v>44468</v>
      </c>
      <c r="G171" s="12">
        <f t="shared" si="18"/>
        <v>29</v>
      </c>
      <c r="H171" s="12">
        <f t="shared" si="19"/>
        <v>9</v>
      </c>
      <c r="I171" s="12">
        <f t="shared" si="20"/>
        <v>2021</v>
      </c>
    </row>
    <row r="172" spans="3:9" x14ac:dyDescent="0.25">
      <c r="C172" s="12">
        <v>168</v>
      </c>
      <c r="D172" s="12" t="s">
        <v>6</v>
      </c>
      <c r="E172" s="16">
        <v>21000</v>
      </c>
      <c r="F172" s="14">
        <v>44472</v>
      </c>
      <c r="G172" s="12">
        <f t="shared" si="18"/>
        <v>3</v>
      </c>
      <c r="H172" s="12">
        <f t="shared" si="19"/>
        <v>10</v>
      </c>
      <c r="I172" s="12">
        <f t="shared" si="20"/>
        <v>2021</v>
      </c>
    </row>
    <row r="173" spans="3:9" x14ac:dyDescent="0.25">
      <c r="C173" s="12">
        <v>169</v>
      </c>
      <c r="D173" s="12" t="s">
        <v>34</v>
      </c>
      <c r="E173" s="16">
        <v>26000</v>
      </c>
      <c r="F173" s="14">
        <v>44473</v>
      </c>
      <c r="G173" s="12">
        <f t="shared" si="18"/>
        <v>4</v>
      </c>
      <c r="H173" s="12">
        <f t="shared" si="19"/>
        <v>10</v>
      </c>
      <c r="I173" s="12">
        <f t="shared" si="20"/>
        <v>2021</v>
      </c>
    </row>
    <row r="174" spans="3:9" x14ac:dyDescent="0.25">
      <c r="C174" s="12">
        <v>170</v>
      </c>
      <c r="D174" s="12" t="s">
        <v>6</v>
      </c>
      <c r="E174" s="16">
        <v>22000</v>
      </c>
      <c r="F174" s="14">
        <v>44476</v>
      </c>
      <c r="G174" s="12">
        <f t="shared" si="18"/>
        <v>7</v>
      </c>
      <c r="H174" s="12">
        <f t="shared" si="19"/>
        <v>10</v>
      </c>
      <c r="I174" s="12">
        <f t="shared" si="20"/>
        <v>2021</v>
      </c>
    </row>
    <row r="175" spans="3:9" x14ac:dyDescent="0.25">
      <c r="C175" s="12">
        <v>171</v>
      </c>
      <c r="D175" s="12" t="s">
        <v>34</v>
      </c>
      <c r="E175" s="16">
        <v>12000</v>
      </c>
      <c r="F175" s="14">
        <v>44479</v>
      </c>
      <c r="G175" s="12">
        <f t="shared" si="18"/>
        <v>10</v>
      </c>
      <c r="H175" s="12">
        <f t="shared" si="19"/>
        <v>10</v>
      </c>
      <c r="I175" s="12">
        <f t="shared" si="20"/>
        <v>2021</v>
      </c>
    </row>
    <row r="176" spans="3:9" x14ac:dyDescent="0.25">
      <c r="C176" s="12">
        <v>172</v>
      </c>
      <c r="D176" s="12" t="s">
        <v>5</v>
      </c>
      <c r="E176" s="16">
        <v>17000</v>
      </c>
      <c r="F176" s="14">
        <v>44485</v>
      </c>
      <c r="G176" s="12">
        <f t="shared" si="18"/>
        <v>16</v>
      </c>
      <c r="H176" s="12">
        <f t="shared" si="19"/>
        <v>10</v>
      </c>
      <c r="I176" s="12">
        <f t="shared" si="20"/>
        <v>2021</v>
      </c>
    </row>
    <row r="177" spans="3:9" x14ac:dyDescent="0.25">
      <c r="C177" s="12">
        <v>173</v>
      </c>
      <c r="D177" s="12" t="s">
        <v>5</v>
      </c>
      <c r="E177" s="16">
        <v>16000</v>
      </c>
      <c r="F177" s="14">
        <v>44492</v>
      </c>
      <c r="G177" s="12">
        <f t="shared" si="18"/>
        <v>23</v>
      </c>
      <c r="H177" s="12">
        <f t="shared" si="19"/>
        <v>10</v>
      </c>
      <c r="I177" s="12">
        <f t="shared" si="20"/>
        <v>2021</v>
      </c>
    </row>
    <row r="178" spans="3:9" x14ac:dyDescent="0.25">
      <c r="C178" s="12">
        <v>174</v>
      </c>
      <c r="D178" s="12" t="s">
        <v>6</v>
      </c>
      <c r="E178" s="16">
        <v>21000</v>
      </c>
      <c r="F178" s="14">
        <v>44492</v>
      </c>
      <c r="G178" s="12">
        <f t="shared" si="18"/>
        <v>23</v>
      </c>
      <c r="H178" s="12">
        <f t="shared" si="19"/>
        <v>10</v>
      </c>
      <c r="I178" s="12">
        <f t="shared" si="20"/>
        <v>2021</v>
      </c>
    </row>
    <row r="179" spans="3:9" x14ac:dyDescent="0.25">
      <c r="C179" s="12">
        <v>175</v>
      </c>
      <c r="D179" s="12" t="s">
        <v>6</v>
      </c>
      <c r="E179" s="16">
        <v>17000</v>
      </c>
      <c r="F179" s="14">
        <v>44494</v>
      </c>
      <c r="G179" s="12">
        <f t="shared" si="18"/>
        <v>25</v>
      </c>
      <c r="H179" s="12">
        <f t="shared" si="19"/>
        <v>10</v>
      </c>
      <c r="I179" s="12">
        <f t="shared" si="20"/>
        <v>2021</v>
      </c>
    </row>
    <row r="180" spans="3:9" x14ac:dyDescent="0.25">
      <c r="C180" s="12">
        <v>176</v>
      </c>
      <c r="D180" s="12" t="s">
        <v>6</v>
      </c>
      <c r="E180" s="16">
        <v>22000</v>
      </c>
      <c r="F180" s="14">
        <v>44495</v>
      </c>
      <c r="G180" s="12">
        <f t="shared" si="18"/>
        <v>26</v>
      </c>
      <c r="H180" s="12">
        <f t="shared" si="19"/>
        <v>10</v>
      </c>
      <c r="I180" s="12">
        <f t="shared" si="20"/>
        <v>2021</v>
      </c>
    </row>
    <row r="181" spans="3:9" x14ac:dyDescent="0.25">
      <c r="C181" s="12">
        <v>177</v>
      </c>
      <c r="D181" s="12" t="s">
        <v>6</v>
      </c>
      <c r="E181" s="16">
        <v>17000</v>
      </c>
      <c r="F181" s="14">
        <v>44495</v>
      </c>
      <c r="G181" s="12">
        <f t="shared" si="18"/>
        <v>26</v>
      </c>
      <c r="H181" s="12">
        <f t="shared" si="19"/>
        <v>10</v>
      </c>
      <c r="I181" s="12">
        <f t="shared" si="20"/>
        <v>2021</v>
      </c>
    </row>
    <row r="182" spans="3:9" x14ac:dyDescent="0.25">
      <c r="C182" s="12">
        <v>178</v>
      </c>
      <c r="D182" s="12" t="s">
        <v>37</v>
      </c>
      <c r="E182" s="16">
        <v>18000</v>
      </c>
      <c r="F182" s="14">
        <v>44495</v>
      </c>
      <c r="G182" s="12">
        <f t="shared" si="18"/>
        <v>26</v>
      </c>
      <c r="H182" s="12">
        <f t="shared" si="19"/>
        <v>10</v>
      </c>
      <c r="I182" s="12">
        <f t="shared" si="20"/>
        <v>2021</v>
      </c>
    </row>
    <row r="183" spans="3:9" x14ac:dyDescent="0.25">
      <c r="C183" s="12">
        <v>179</v>
      </c>
      <c r="D183" s="12" t="s">
        <v>35</v>
      </c>
      <c r="E183" s="16">
        <v>12000</v>
      </c>
      <c r="F183" s="14">
        <v>44502</v>
      </c>
      <c r="G183" s="12">
        <f t="shared" si="18"/>
        <v>2</v>
      </c>
      <c r="H183" s="12">
        <f t="shared" si="19"/>
        <v>11</v>
      </c>
      <c r="I183" s="12">
        <f t="shared" si="20"/>
        <v>2021</v>
      </c>
    </row>
    <row r="184" spans="3:9" x14ac:dyDescent="0.25">
      <c r="C184" s="12">
        <v>180</v>
      </c>
      <c r="D184" s="12" t="s">
        <v>6</v>
      </c>
      <c r="E184" s="16">
        <v>13000</v>
      </c>
      <c r="F184" s="14">
        <v>44503</v>
      </c>
      <c r="G184" s="12">
        <f t="shared" si="18"/>
        <v>3</v>
      </c>
      <c r="H184" s="12">
        <f t="shared" si="19"/>
        <v>11</v>
      </c>
      <c r="I184" s="12">
        <f t="shared" si="20"/>
        <v>2021</v>
      </c>
    </row>
    <row r="185" spans="3:9" x14ac:dyDescent="0.25">
      <c r="C185" s="12">
        <v>181</v>
      </c>
      <c r="D185" s="12" t="s">
        <v>34</v>
      </c>
      <c r="E185" s="16">
        <v>20000</v>
      </c>
      <c r="F185" s="14">
        <v>44503</v>
      </c>
      <c r="G185" s="12">
        <f t="shared" si="18"/>
        <v>3</v>
      </c>
      <c r="H185" s="12">
        <f t="shared" si="19"/>
        <v>11</v>
      </c>
      <c r="I185" s="12">
        <f t="shared" si="20"/>
        <v>2021</v>
      </c>
    </row>
    <row r="186" spans="3:9" x14ac:dyDescent="0.25">
      <c r="C186" s="12">
        <v>182</v>
      </c>
      <c r="D186" s="12" t="s">
        <v>5</v>
      </c>
      <c r="E186" s="16">
        <v>11000</v>
      </c>
      <c r="F186" s="14">
        <v>44509</v>
      </c>
      <c r="G186" s="12">
        <f t="shared" si="18"/>
        <v>9</v>
      </c>
      <c r="H186" s="12">
        <f t="shared" si="19"/>
        <v>11</v>
      </c>
      <c r="I186" s="12">
        <f t="shared" si="20"/>
        <v>2021</v>
      </c>
    </row>
    <row r="187" spans="3:9" x14ac:dyDescent="0.25">
      <c r="C187" s="12">
        <v>183</v>
      </c>
      <c r="D187" s="12" t="s">
        <v>5</v>
      </c>
      <c r="E187" s="16">
        <v>21000</v>
      </c>
      <c r="F187" s="14">
        <v>44512</v>
      </c>
      <c r="G187" s="12">
        <f t="shared" si="18"/>
        <v>12</v>
      </c>
      <c r="H187" s="12">
        <f t="shared" si="19"/>
        <v>11</v>
      </c>
      <c r="I187" s="12">
        <f t="shared" si="20"/>
        <v>2021</v>
      </c>
    </row>
    <row r="188" spans="3:9" x14ac:dyDescent="0.25">
      <c r="C188" s="12">
        <v>184</v>
      </c>
      <c r="D188" s="12" t="s">
        <v>6</v>
      </c>
      <c r="E188" s="16">
        <v>27000</v>
      </c>
      <c r="F188" s="14">
        <v>44515</v>
      </c>
      <c r="G188" s="12">
        <f t="shared" si="18"/>
        <v>15</v>
      </c>
      <c r="H188" s="12">
        <f t="shared" si="19"/>
        <v>11</v>
      </c>
      <c r="I188" s="12">
        <f t="shared" si="20"/>
        <v>2021</v>
      </c>
    </row>
    <row r="189" spans="3:9" x14ac:dyDescent="0.25">
      <c r="C189" s="12">
        <v>185</v>
      </c>
      <c r="D189" s="12" t="s">
        <v>34</v>
      </c>
      <c r="E189" s="16">
        <v>14000</v>
      </c>
      <c r="F189" s="14">
        <v>44525</v>
      </c>
      <c r="G189" s="12">
        <f t="shared" si="18"/>
        <v>25</v>
      </c>
      <c r="H189" s="12">
        <f t="shared" si="19"/>
        <v>11</v>
      </c>
      <c r="I189" s="12">
        <f t="shared" si="20"/>
        <v>2021</v>
      </c>
    </row>
    <row r="190" spans="3:9" x14ac:dyDescent="0.25">
      <c r="C190" s="12">
        <v>186</v>
      </c>
      <c r="D190" s="12" t="s">
        <v>36</v>
      </c>
      <c r="E190" s="16">
        <v>7000</v>
      </c>
      <c r="F190" s="14">
        <v>44525</v>
      </c>
      <c r="G190" s="12">
        <f t="shared" si="18"/>
        <v>25</v>
      </c>
      <c r="H190" s="12">
        <f t="shared" si="19"/>
        <v>11</v>
      </c>
      <c r="I190" s="12">
        <f t="shared" si="20"/>
        <v>2021</v>
      </c>
    </row>
    <row r="191" spans="3:9" x14ac:dyDescent="0.25">
      <c r="C191" s="12">
        <v>187</v>
      </c>
      <c r="D191" s="12" t="s">
        <v>35</v>
      </c>
      <c r="E191" s="16">
        <v>28000</v>
      </c>
      <c r="F191" s="14">
        <v>44526</v>
      </c>
      <c r="G191" s="12">
        <f t="shared" si="18"/>
        <v>26</v>
      </c>
      <c r="H191" s="12">
        <f t="shared" si="19"/>
        <v>11</v>
      </c>
      <c r="I191" s="12">
        <f t="shared" si="20"/>
        <v>2021</v>
      </c>
    </row>
    <row r="192" spans="3:9" x14ac:dyDescent="0.25">
      <c r="C192" s="12">
        <v>188</v>
      </c>
      <c r="D192" s="12" t="s">
        <v>35</v>
      </c>
      <c r="E192" s="16">
        <v>25000</v>
      </c>
      <c r="F192" s="14">
        <v>44528</v>
      </c>
      <c r="G192" s="12">
        <f t="shared" si="18"/>
        <v>28</v>
      </c>
      <c r="H192" s="12">
        <f t="shared" si="19"/>
        <v>11</v>
      </c>
      <c r="I192" s="12">
        <f t="shared" si="20"/>
        <v>2021</v>
      </c>
    </row>
    <row r="193" spans="3:9" x14ac:dyDescent="0.25">
      <c r="C193" s="12">
        <v>189</v>
      </c>
      <c r="D193" s="12" t="s">
        <v>6</v>
      </c>
      <c r="E193" s="16">
        <v>22000</v>
      </c>
      <c r="F193" s="14">
        <v>44528</v>
      </c>
      <c r="G193" s="12">
        <f t="shared" si="18"/>
        <v>28</v>
      </c>
      <c r="H193" s="12">
        <f t="shared" si="19"/>
        <v>11</v>
      </c>
      <c r="I193" s="12">
        <f t="shared" si="20"/>
        <v>2021</v>
      </c>
    </row>
    <row r="194" spans="3:9" x14ac:dyDescent="0.25">
      <c r="C194" s="12">
        <v>190</v>
      </c>
      <c r="D194" s="12" t="s">
        <v>5</v>
      </c>
      <c r="E194" s="16">
        <v>15000</v>
      </c>
      <c r="F194" s="14">
        <v>44529</v>
      </c>
      <c r="G194" s="12">
        <f t="shared" si="18"/>
        <v>29</v>
      </c>
      <c r="H194" s="12">
        <f t="shared" si="19"/>
        <v>11</v>
      </c>
      <c r="I194" s="12">
        <f t="shared" si="20"/>
        <v>2021</v>
      </c>
    </row>
    <row r="195" spans="3:9" x14ac:dyDescent="0.25">
      <c r="C195" s="12">
        <v>191</v>
      </c>
      <c r="D195" s="12" t="s">
        <v>6</v>
      </c>
      <c r="E195" s="16">
        <v>25000</v>
      </c>
      <c r="F195" s="14">
        <v>44530</v>
      </c>
      <c r="G195" s="12">
        <f t="shared" si="18"/>
        <v>30</v>
      </c>
      <c r="H195" s="12">
        <f t="shared" si="19"/>
        <v>11</v>
      </c>
      <c r="I195" s="12">
        <f t="shared" si="20"/>
        <v>2021</v>
      </c>
    </row>
    <row r="196" spans="3:9" x14ac:dyDescent="0.25">
      <c r="C196" s="12">
        <v>192</v>
      </c>
      <c r="D196" s="12" t="s">
        <v>34</v>
      </c>
      <c r="E196" s="16">
        <v>23000</v>
      </c>
      <c r="F196" s="14">
        <v>44532</v>
      </c>
      <c r="G196" s="12">
        <f t="shared" si="18"/>
        <v>2</v>
      </c>
      <c r="H196" s="12">
        <f t="shared" si="19"/>
        <v>12</v>
      </c>
      <c r="I196" s="12">
        <f t="shared" si="20"/>
        <v>2021</v>
      </c>
    </row>
    <row r="197" spans="3:9" x14ac:dyDescent="0.25">
      <c r="C197" s="12">
        <v>193</v>
      </c>
      <c r="D197" s="12" t="s">
        <v>34</v>
      </c>
      <c r="E197" s="16">
        <v>27000</v>
      </c>
      <c r="F197" s="14">
        <v>44534</v>
      </c>
      <c r="G197" s="12">
        <f t="shared" si="18"/>
        <v>4</v>
      </c>
      <c r="H197" s="12">
        <f t="shared" si="19"/>
        <v>12</v>
      </c>
      <c r="I197" s="12">
        <f t="shared" si="20"/>
        <v>2021</v>
      </c>
    </row>
    <row r="198" spans="3:9" x14ac:dyDescent="0.25">
      <c r="C198" s="12">
        <v>194</v>
      </c>
      <c r="D198" s="12" t="s">
        <v>5</v>
      </c>
      <c r="E198" s="16">
        <v>26000</v>
      </c>
      <c r="F198" s="14">
        <v>44535</v>
      </c>
      <c r="G198" s="12">
        <f t="shared" ref="G198:G204" si="21">DAY(F198)</f>
        <v>5</v>
      </c>
      <c r="H198" s="12">
        <f t="shared" ref="H198:H204" si="22">MONTH(F198)</f>
        <v>12</v>
      </c>
      <c r="I198" s="12">
        <f t="shared" ref="I198:I204" si="23">YEAR(F198)</f>
        <v>2021</v>
      </c>
    </row>
    <row r="199" spans="3:9" x14ac:dyDescent="0.25">
      <c r="C199" s="12">
        <v>195</v>
      </c>
      <c r="D199" s="12" t="s">
        <v>37</v>
      </c>
      <c r="E199" s="16">
        <v>17000</v>
      </c>
      <c r="F199" s="14">
        <v>44536</v>
      </c>
      <c r="G199" s="12">
        <f t="shared" si="21"/>
        <v>6</v>
      </c>
      <c r="H199" s="12">
        <f t="shared" si="22"/>
        <v>12</v>
      </c>
      <c r="I199" s="12">
        <f t="shared" si="23"/>
        <v>2021</v>
      </c>
    </row>
    <row r="200" spans="3:9" x14ac:dyDescent="0.25">
      <c r="C200" s="12">
        <v>196</v>
      </c>
      <c r="D200" s="12" t="s">
        <v>6</v>
      </c>
      <c r="E200" s="16">
        <v>16000</v>
      </c>
      <c r="F200" s="14">
        <v>44542</v>
      </c>
      <c r="G200" s="12">
        <f t="shared" si="21"/>
        <v>12</v>
      </c>
      <c r="H200" s="12">
        <f t="shared" si="22"/>
        <v>12</v>
      </c>
      <c r="I200" s="12">
        <f t="shared" si="23"/>
        <v>2021</v>
      </c>
    </row>
    <row r="201" spans="3:9" x14ac:dyDescent="0.25">
      <c r="C201" s="12">
        <v>197</v>
      </c>
      <c r="D201" s="12" t="s">
        <v>6</v>
      </c>
      <c r="E201" s="16">
        <v>28000</v>
      </c>
      <c r="F201" s="14">
        <v>44542</v>
      </c>
      <c r="G201" s="12">
        <f t="shared" si="21"/>
        <v>12</v>
      </c>
      <c r="H201" s="12">
        <f t="shared" si="22"/>
        <v>12</v>
      </c>
      <c r="I201" s="12">
        <f t="shared" si="23"/>
        <v>2021</v>
      </c>
    </row>
    <row r="202" spans="3:9" x14ac:dyDescent="0.25">
      <c r="C202" s="12">
        <v>198</v>
      </c>
      <c r="D202" s="12" t="s">
        <v>6</v>
      </c>
      <c r="E202" s="16">
        <v>14000</v>
      </c>
      <c r="F202" s="14">
        <v>44542</v>
      </c>
      <c r="G202" s="12">
        <f t="shared" si="21"/>
        <v>12</v>
      </c>
      <c r="H202" s="12">
        <f t="shared" si="22"/>
        <v>12</v>
      </c>
      <c r="I202" s="12">
        <f t="shared" si="23"/>
        <v>2021</v>
      </c>
    </row>
    <row r="203" spans="3:9" x14ac:dyDescent="0.25">
      <c r="C203" s="12">
        <v>199</v>
      </c>
      <c r="D203" s="12" t="s">
        <v>6</v>
      </c>
      <c r="E203" s="16">
        <v>27000</v>
      </c>
      <c r="F203" s="14">
        <v>44545</v>
      </c>
      <c r="G203" s="12">
        <f t="shared" si="21"/>
        <v>15</v>
      </c>
      <c r="H203" s="12">
        <f t="shared" si="22"/>
        <v>12</v>
      </c>
      <c r="I203" s="12">
        <f t="shared" si="23"/>
        <v>2021</v>
      </c>
    </row>
    <row r="204" spans="3:9" x14ac:dyDescent="0.25">
      <c r="C204" s="12">
        <v>200</v>
      </c>
      <c r="D204" s="12" t="s">
        <v>6</v>
      </c>
      <c r="E204" s="16">
        <v>16000</v>
      </c>
      <c r="F204" s="14">
        <v>44546</v>
      </c>
      <c r="G204" s="12">
        <f t="shared" si="21"/>
        <v>16</v>
      </c>
      <c r="H204" s="12">
        <f t="shared" si="22"/>
        <v>12</v>
      </c>
      <c r="I204" s="12">
        <f t="shared" si="23"/>
        <v>2021</v>
      </c>
    </row>
  </sheetData>
  <mergeCells count="2">
    <mergeCell ref="M3:X3"/>
    <mergeCell ref="L3:L4"/>
  </mergeCells>
  <conditionalFormatting sqref="M5:X9">
    <cfRule type="colorScale" priority="1">
      <colorScale>
        <cfvo type="min"/>
        <cfvo type="max"/>
        <color theme="1"/>
        <color rgb="FFFCFCFF"/>
      </colorScale>
    </cfRule>
  </conditionalFormatting>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55D0-E151-E841-A6AA-65B9A947DDA2}">
  <dimension ref="B4:N39"/>
  <sheetViews>
    <sheetView showGridLines="0" topLeftCell="F16" workbookViewId="0">
      <selection activeCell="H38" sqref="H38"/>
    </sheetView>
  </sheetViews>
  <sheetFormatPr defaultColWidth="11" defaultRowHeight="15.75" x14ac:dyDescent="0.25"/>
  <cols>
    <col min="3" max="3" width="15.625" bestFit="1" customWidth="1"/>
    <col min="5" max="6" width="12" bestFit="1" customWidth="1"/>
    <col min="8" max="8" width="13" bestFit="1" customWidth="1"/>
    <col min="11" max="11" width="13" bestFit="1" customWidth="1"/>
    <col min="12" max="12" width="22.25" bestFit="1" customWidth="1"/>
    <col min="13" max="13" width="12.125" bestFit="1" customWidth="1"/>
    <col min="14" max="14" width="13" bestFit="1" customWidth="1"/>
    <col min="16" max="16" width="3.125" bestFit="1" customWidth="1"/>
    <col min="17" max="18" width="13" bestFit="1" customWidth="1"/>
    <col min="19" max="19" width="12.125" bestFit="1" customWidth="1"/>
    <col min="20" max="20" width="13" bestFit="1" customWidth="1"/>
  </cols>
  <sheetData>
    <row r="4" spans="3:6" x14ac:dyDescent="0.25">
      <c r="C4" s="22" t="s">
        <v>33</v>
      </c>
      <c r="D4" s="22" t="s">
        <v>43</v>
      </c>
      <c r="E4" s="22" t="s">
        <v>60</v>
      </c>
      <c r="F4" s="22" t="s">
        <v>59</v>
      </c>
    </row>
    <row r="5" spans="3:6" x14ac:dyDescent="0.25">
      <c r="C5" s="25" t="s">
        <v>34</v>
      </c>
      <c r="D5" s="12">
        <v>454000</v>
      </c>
      <c r="E5" s="13">
        <v>0.15</v>
      </c>
      <c r="F5" s="15">
        <f t="shared" ref="F5:F10" si="0">D5*E5</f>
        <v>68100</v>
      </c>
    </row>
    <row r="6" spans="3:6" x14ac:dyDescent="0.25">
      <c r="C6" s="26" t="s">
        <v>36</v>
      </c>
      <c r="D6" s="12">
        <v>500000</v>
      </c>
      <c r="E6" s="13">
        <v>0.3</v>
      </c>
      <c r="F6" s="15">
        <f t="shared" si="0"/>
        <v>150000</v>
      </c>
    </row>
    <row r="7" spans="3:6" x14ac:dyDescent="0.25">
      <c r="C7" s="26" t="s">
        <v>5</v>
      </c>
      <c r="D7" s="12">
        <v>785000</v>
      </c>
      <c r="E7" s="13">
        <v>0.2</v>
      </c>
      <c r="F7" s="15">
        <f t="shared" si="0"/>
        <v>157000</v>
      </c>
    </row>
    <row r="8" spans="3:6" x14ac:dyDescent="0.25">
      <c r="C8" s="26" t="s">
        <v>6</v>
      </c>
      <c r="D8" s="12">
        <v>1312000</v>
      </c>
      <c r="E8" s="13">
        <v>0.25</v>
      </c>
      <c r="F8" s="15">
        <f t="shared" si="0"/>
        <v>328000</v>
      </c>
    </row>
    <row r="9" spans="3:6" x14ac:dyDescent="0.25">
      <c r="C9" s="26" t="s">
        <v>35</v>
      </c>
      <c r="D9" s="12">
        <v>412000</v>
      </c>
      <c r="E9" s="13">
        <v>0.15</v>
      </c>
      <c r="F9" s="15">
        <f t="shared" si="0"/>
        <v>61800</v>
      </c>
    </row>
    <row r="10" spans="3:6" x14ac:dyDescent="0.25">
      <c r="C10" s="26" t="s">
        <v>37</v>
      </c>
      <c r="D10" s="12">
        <v>211000</v>
      </c>
      <c r="E10" s="13">
        <v>0.6</v>
      </c>
      <c r="F10" s="15">
        <f t="shared" si="0"/>
        <v>126600</v>
      </c>
    </row>
    <row r="11" spans="3:6" x14ac:dyDescent="0.25">
      <c r="C11" s="27" t="s">
        <v>52</v>
      </c>
      <c r="D11" s="41">
        <f>SUM(D5:D10)</f>
        <v>3674000</v>
      </c>
      <c r="E11" s="42"/>
      <c r="F11" s="43">
        <f>SUM(F5:F10)</f>
        <v>891500</v>
      </c>
    </row>
    <row r="17" spans="2:14" x14ac:dyDescent="0.25">
      <c r="B17" s="11" t="s">
        <v>75</v>
      </c>
      <c r="G17" s="11" t="s">
        <v>76</v>
      </c>
      <c r="L17" s="11" t="s">
        <v>77</v>
      </c>
    </row>
    <row r="18" spans="2:14" x14ac:dyDescent="0.25">
      <c r="G18" s="44" t="s">
        <v>78</v>
      </c>
      <c r="H18" s="13">
        <v>0.06</v>
      </c>
      <c r="L18" s="44" t="s">
        <v>79</v>
      </c>
      <c r="M18" s="13">
        <v>1.06</v>
      </c>
    </row>
    <row r="19" spans="2:14" x14ac:dyDescent="0.25">
      <c r="B19" s="44" t="s">
        <v>80</v>
      </c>
      <c r="C19" s="12">
        <v>891500</v>
      </c>
      <c r="G19" s="44" t="s">
        <v>81</v>
      </c>
      <c r="H19" s="12">
        <v>891500</v>
      </c>
      <c r="L19" s="44" t="s">
        <v>82</v>
      </c>
      <c r="M19" s="12">
        <v>0.97</v>
      </c>
    </row>
    <row r="20" spans="2:14" x14ac:dyDescent="0.25">
      <c r="B20" s="44" t="s">
        <v>83</v>
      </c>
      <c r="C20" s="45">
        <v>7.6961000000000002E-2</v>
      </c>
      <c r="G20" s="44" t="s">
        <v>83</v>
      </c>
      <c r="H20" s="45">
        <v>7.6961000000000002E-2</v>
      </c>
      <c r="L20" s="44" t="s">
        <v>83</v>
      </c>
      <c r="M20" s="45">
        <v>7.6999999999999999E-2</v>
      </c>
    </row>
    <row r="21" spans="2:14" x14ac:dyDescent="0.25">
      <c r="B21" s="46" t="s">
        <v>84</v>
      </c>
      <c r="C21" s="13">
        <v>0.08</v>
      </c>
      <c r="G21" s="46" t="s">
        <v>84</v>
      </c>
      <c r="H21" s="13">
        <v>0.08</v>
      </c>
      <c r="L21" s="44" t="s">
        <v>84</v>
      </c>
      <c r="M21" s="12">
        <v>8</v>
      </c>
    </row>
    <row r="22" spans="2:14" x14ac:dyDescent="0.25">
      <c r="B22" s="47"/>
      <c r="C22" s="48"/>
    </row>
    <row r="23" spans="2:14" x14ac:dyDescent="0.25">
      <c r="B23" s="49" t="s">
        <v>85</v>
      </c>
      <c r="C23" s="49" t="s">
        <v>86</v>
      </c>
      <c r="D23" s="49" t="s">
        <v>87</v>
      </c>
      <c r="G23" s="49" t="s">
        <v>85</v>
      </c>
      <c r="H23" s="49" t="s">
        <v>86</v>
      </c>
      <c r="I23" s="49" t="s">
        <v>87</v>
      </c>
      <c r="L23" s="49" t="s">
        <v>85</v>
      </c>
      <c r="M23" s="49" t="s">
        <v>86</v>
      </c>
      <c r="N23" s="49" t="s">
        <v>87</v>
      </c>
    </row>
    <row r="24" spans="2:14" x14ac:dyDescent="0.25">
      <c r="B24" s="50">
        <v>1</v>
      </c>
      <c r="C24" s="51">
        <f t="shared" ref="C24:C33" si="1">((1+$C$21)^(B24)-1)/$C$20</f>
        <v>1.0394875326464061</v>
      </c>
      <c r="D24" s="50">
        <f t="shared" ref="D24:D33" si="2">$C$19*C24</f>
        <v>926703.13535427104</v>
      </c>
      <c r="G24" s="50">
        <v>1</v>
      </c>
      <c r="H24" s="51">
        <v>1.0394875326464061</v>
      </c>
      <c r="I24" s="12">
        <f t="shared" ref="I24:I33" si="3">$H$19*H24*(1.06)^(G24)</f>
        <v>982305.32347552734</v>
      </c>
      <c r="L24" s="50">
        <v>1</v>
      </c>
      <c r="M24" s="51">
        <v>1.0394875326464061</v>
      </c>
      <c r="N24" s="12">
        <f>$H$19*M24*($M$18)^L24</f>
        <v>982305.32347552734</v>
      </c>
    </row>
    <row r="25" spans="2:14" x14ac:dyDescent="0.25">
      <c r="B25" s="50">
        <v>2</v>
      </c>
      <c r="C25" s="51">
        <f t="shared" si="1"/>
        <v>2.1621340679045242</v>
      </c>
      <c r="D25" s="50">
        <f t="shared" si="2"/>
        <v>1927542.5215368834</v>
      </c>
      <c r="G25" s="50">
        <v>2</v>
      </c>
      <c r="H25" s="51">
        <v>2.1621340679045242</v>
      </c>
      <c r="I25" s="12">
        <f t="shared" si="3"/>
        <v>2165786.7771988427</v>
      </c>
      <c r="L25" s="50">
        <v>2</v>
      </c>
      <c r="M25" s="51">
        <v>2.1621340679045242</v>
      </c>
      <c r="N25" s="12">
        <f>$H$19*M25*($M$18)^L25</f>
        <v>2165786.7771988427</v>
      </c>
    </row>
    <row r="26" spans="2:14" x14ac:dyDescent="0.25">
      <c r="B26" s="50">
        <v>3</v>
      </c>
      <c r="C26" s="51">
        <f t="shared" si="1"/>
        <v>3.3745923259832922</v>
      </c>
      <c r="D26" s="50">
        <f t="shared" si="2"/>
        <v>3008449.058614105</v>
      </c>
      <c r="G26" s="50">
        <v>3</v>
      </c>
      <c r="H26" s="51">
        <v>3.3745923259832922</v>
      </c>
      <c r="I26" s="12">
        <f t="shared" si="3"/>
        <v>3583110.9639943377</v>
      </c>
      <c r="L26" s="50">
        <v>3</v>
      </c>
      <c r="M26" s="51">
        <v>3.3745923259832922</v>
      </c>
      <c r="N26" s="12">
        <f>$H$19*M26*($M$18)^L26</f>
        <v>3583110.9639943377</v>
      </c>
    </row>
    <row r="27" spans="2:14" x14ac:dyDescent="0.25">
      <c r="B27" s="50">
        <v>4</v>
      </c>
      <c r="C27" s="51">
        <f t="shared" si="1"/>
        <v>4.6840472447083625</v>
      </c>
      <c r="D27" s="50">
        <f t="shared" si="2"/>
        <v>4175828.1186575051</v>
      </c>
      <c r="G27" s="50">
        <v>4</v>
      </c>
      <c r="H27" s="51">
        <v>4.6840472447083625</v>
      </c>
      <c r="I27" s="12">
        <f t="shared" si="3"/>
        <v>5271886.7887252476</v>
      </c>
      <c r="L27" s="50">
        <v>4</v>
      </c>
      <c r="M27" s="51">
        <v>4.6840472447083625</v>
      </c>
      <c r="N27" s="12">
        <f>$H$19*M27*($M$18)^L27</f>
        <v>5271886.7887252476</v>
      </c>
    </row>
    <row r="28" spans="2:14" x14ac:dyDescent="0.25">
      <c r="B28" s="50">
        <v>5</v>
      </c>
      <c r="C28" s="51">
        <f t="shared" si="1"/>
        <v>6.0982585569314365</v>
      </c>
      <c r="D28" s="50">
        <f t="shared" si="2"/>
        <v>5436597.5035043759</v>
      </c>
      <c r="G28" s="50">
        <v>5</v>
      </c>
      <c r="H28" s="51">
        <v>6.0982585569314365</v>
      </c>
      <c r="I28" s="12">
        <f t="shared" si="3"/>
        <v>7275393.8343058638</v>
      </c>
      <c r="L28" s="50">
        <v>5</v>
      </c>
      <c r="M28" s="51">
        <v>6.0982585569314365</v>
      </c>
      <c r="N28" s="12">
        <f>$H$19*M28*($M$18)^L28</f>
        <v>7275393.8343058638</v>
      </c>
    </row>
    <row r="29" spans="2:14" x14ac:dyDescent="0.25">
      <c r="B29" s="50">
        <v>6</v>
      </c>
      <c r="C29" s="51">
        <f t="shared" si="1"/>
        <v>7.6256067741323594</v>
      </c>
      <c r="D29" s="50">
        <f t="shared" si="2"/>
        <v>6798228.4391389983</v>
      </c>
      <c r="G29" s="50">
        <v>6</v>
      </c>
      <c r="H29" s="51">
        <v>7.6256067741323594</v>
      </c>
      <c r="I29" s="12">
        <f t="shared" si="3"/>
        <v>9643416.9704009481</v>
      </c>
      <c r="L29" s="50">
        <v>6</v>
      </c>
      <c r="M29" s="51">
        <v>7.6256067741323594</v>
      </c>
      <c r="N29" s="12">
        <f>$H$19*M29*(0.97)^(1)</f>
        <v>6594281.5859648278</v>
      </c>
    </row>
    <row r="30" spans="2:14" x14ac:dyDescent="0.25">
      <c r="B30" s="50">
        <v>7</v>
      </c>
      <c r="C30" s="51">
        <f t="shared" si="1"/>
        <v>9.2751428487093541</v>
      </c>
      <c r="D30" s="50">
        <f t="shared" si="2"/>
        <v>8268789.8496243889</v>
      </c>
      <c r="G30" s="50">
        <v>7</v>
      </c>
      <c r="H30" s="51">
        <v>9.2751428487093541</v>
      </c>
      <c r="I30" s="12">
        <f t="shared" si="3"/>
        <v>12433202.623135855</v>
      </c>
      <c r="L30" s="50">
        <v>7</v>
      </c>
      <c r="M30" s="51">
        <v>9.2751428487093541</v>
      </c>
      <c r="N30" s="12">
        <f>$H$19*M30*(0.97)^(2)</f>
        <v>7780104.3695115875</v>
      </c>
    </row>
    <row r="31" spans="2:14" x14ac:dyDescent="0.25">
      <c r="B31" s="50">
        <v>8</v>
      </c>
      <c r="C31" s="51">
        <f t="shared" si="1"/>
        <v>11.056641809252508</v>
      </c>
      <c r="D31" s="50">
        <f t="shared" si="2"/>
        <v>9856996.17294861</v>
      </c>
      <c r="G31" s="50">
        <v>8</v>
      </c>
      <c r="H31" s="51">
        <v>11.056641809252508</v>
      </c>
      <c r="I31" s="12">
        <f t="shared" si="3"/>
        <v>15710554.370912023</v>
      </c>
      <c r="L31" s="50">
        <v>8</v>
      </c>
      <c r="M31" s="51">
        <v>11.056641809252508</v>
      </c>
      <c r="N31" s="12">
        <f>$H$19*M31*(0.97)^(3)</f>
        <v>8996214.2681535259</v>
      </c>
    </row>
    <row r="32" spans="2:14" x14ac:dyDescent="0.25">
      <c r="B32" s="50">
        <v>9</v>
      </c>
      <c r="C32" s="51">
        <f t="shared" si="1"/>
        <v>12.980660686639116</v>
      </c>
      <c r="D32" s="50">
        <f t="shared" si="2"/>
        <v>11572259.002138771</v>
      </c>
      <c r="G32" s="50">
        <v>9</v>
      </c>
      <c r="H32" s="51">
        <v>12.980660686639116</v>
      </c>
      <c r="I32" s="12">
        <f t="shared" si="3"/>
        <v>19551088.092242952</v>
      </c>
      <c r="L32" s="50">
        <v>9</v>
      </c>
      <c r="M32" s="51">
        <v>12.980660686639116</v>
      </c>
      <c r="N32" s="12">
        <f>$H$19*M32*(0.97)^(4)</f>
        <v>10244837.690051228</v>
      </c>
    </row>
    <row r="33" spans="2:14" x14ac:dyDescent="0.25">
      <c r="B33" s="50">
        <v>10</v>
      </c>
      <c r="C33" s="51">
        <f t="shared" si="1"/>
        <v>15.058601074216652</v>
      </c>
      <c r="D33" s="50">
        <f t="shared" si="2"/>
        <v>13424742.857664146</v>
      </c>
      <c r="G33" s="50">
        <v>10</v>
      </c>
      <c r="H33" s="51">
        <v>15.058601074216652</v>
      </c>
      <c r="I33" s="12">
        <f t="shared" si="3"/>
        <v>24041669.823327973</v>
      </c>
      <c r="L33" s="50">
        <v>10</v>
      </c>
      <c r="M33" s="51">
        <v>15.058601074216652</v>
      </c>
      <c r="N33" s="12">
        <f>$H$19*M33*(0.97)^(5)</f>
        <v>11528283.478149252</v>
      </c>
    </row>
    <row r="35" spans="2:14" x14ac:dyDescent="0.25">
      <c r="B35" s="44" t="s">
        <v>88</v>
      </c>
      <c r="C35" s="12"/>
      <c r="D35" s="12">
        <f>D33*(1+0.08)^(-10)</f>
        <v>6218253.4708814071</v>
      </c>
      <c r="G35" s="44" t="s">
        <v>88</v>
      </c>
      <c r="H35" s="12"/>
      <c r="I35" s="12">
        <f>I33*(1.08)^(-10)</f>
        <v>11135944.904847579</v>
      </c>
      <c r="L35" s="44" t="s">
        <v>88</v>
      </c>
      <c r="M35" s="12">
        <v>6218253.4708814071</v>
      </c>
    </row>
    <row r="38" spans="2:14" x14ac:dyDescent="0.25">
      <c r="B38" t="s">
        <v>89</v>
      </c>
    </row>
    <row r="39" spans="2:14" x14ac:dyDescent="0.25">
      <c r="B39" t="s">
        <v>76</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T o u r   1 "   I d = " { C C E 2 8 E 6 D - 2 5 5 3 - 4 C C 9 - B 3 A 9 - C F 1 E 4 3 2 3 C 0 4 A } "   T o u r I d = " c 9 e 7 e c 8 a - 6 4 0 5 - 4 0 c e - b 9 1 2 - e 0 1 5 3 e 1 b b 0 6 a "   X m l V e r = " 6 "   M i n X m l V e r = " 3 " > < D e s c r i p t i o n > S o m e   d e s c r i p t i o n   f o r   t h e   t o u r   g o e s   h e r e < / D e s c r i p t i o n > < I m a g e > i V B O R w 0 K G g o A A A A N S U h E U g A A A N Q A A A B 1 C A Y A A A A 2 n s 9 T A A A A A X N S R 0 I A r s 4 c 6 Q A A A A R n Q U 1 B A A C x j w v 8 Y Q U A A A A J c E h Z c w A A A m I A A A J i A W y J d J c A A D M 8 S U R B V H h e 7 X 1 n e 1 x H l t 7 p D K A R i U Q A B J j A T D C K F M W g M A q r m Q 0 z H j 1 j 7 9 i z t t e 7 9 u 7 z + E / 4 r / i 7 v + x O k E Y j i a S Y R D H n A J B E I n K O n d v n P V V 1 7 + 1 G N w i Q A N U N 9 A t U V 7 i 3 u 2 / f q r d O q H B d f 7 h 4 L U k F L I p g U Y A + O L S D 4 v E E z c / P k 9 f r p W Q y m R I M e s b d 1 F g R J 7 d L F 2 S B 8 z 3 Z M D k 5 S W V l Z e R 2 u 3 X J 0 j A 5 O S X X 2 d C w U Z d k h 8 t l X y j S J g w M D F J x c R H V 1 t b S f C h M N 9 p 7 a Z b j A h a H 6 w + X r h c I t Q h + x k R y c w O L R G M 0 M x u m u Z l x 6 o k 0 0 8 S 8 m z 7 e M c 9 n J K m / f 4 C m q I 5 6 p 0 u o Y v I y H X 3 n C C U S C Y p G o 0 I G n 8 + 3 g E B o 8 L F 4 n L o 6 u 6 i 0 t J R m Z 2 b I 4 w v Q T D x I F G P S J q Z p a H C Y P v 3 s E 2 7 g + k 3 L R C w W o z C T I F g a T C F O J m Q i F q 5 / c H C I t m z Z T B 6 P h 6 8 3 S d / e e q z P K i A T X H 8 s E C o j P n 6 n j b y u O A 1 P J a j U F + b G F a F r L 8 t o L u L S R C I h D e B s j C C O y S P 9 4 4 / X 6 P j x Y 5 I H 7 t y 5 S 8 F g C T f S L S L p n M D n h c N h e v q 0 n X b u b G U J U a K P v D 5 C o X k q K i o W c o y P j 9 P U 5 D R 5 v B 7 a u n V L y n U 7 M T s 7 S y M j o 0 z G E I 1 P T N D h w 4 e E n M U s q c v K K y i S c N N 3 1 + / p s w t w o k C o N P i 4 k X 9 6 b C 8 N D 4 9 z m l j N i 1 H / h I s 6 J i u E I J / s D F n S B i r Z 7 O w c q 2 W l d P n S F f q r z z 9 b I I n O 3 R 2 j S s 8 k T Q z 3 i g r F J 9 D B Q w f o 1 q 0 7 d P B g m z T U n p 5 e 8 v t 9 t G n T J j 6 n W L / z z Q B i B g I B n c s M n N P b + 1 J U w + n p G R o b G + N r a J L y K E v k p q Z G O c 9 I L I Q Q S 9 Z S U U M 9 d P b 2 U 4 r y 9 R d g o 0 A o B 3 7 + 3 h H 6 y 4 M k v b 9 t R q Q F G n u c 1 b J z z 0 v l O M i y 1 f O A K i s r 6 c G D h 7 R n z x 6 2 M W q s Y 2 M s A c q 5 s a V L H q h 1 C T 4 + y g 0 2 N D f P v T x L O o 6 L u M d v a 9 u / 4 P w 3 R T Q S I Z / f r 3 M L M T k 5 Q R U V l T q n k E 1 a A e a Y I V U 4 H G I 1 1 k 8 l J S U 0 M R 2 i q 4 + f y / E C h F A 3 C o R i b N x 0 m I Y n 4 r S v s l v s B t g 4 + / b t p f v t f T T i 2 S m E a a 2 O 0 R Y O B u n S C I D U a n / a Q Y c O H 7 S c F y D f / v 3 7 m E R z d P / e A z p 8 5 J D Y V e Z 8 P z f + l Z B M I 8 N D V F N b p 3 M K w w M D t A G O B f 5 u S B Y g w Z 2 E k I Q D O o y Z 6 S m q r N o g x 4 B M 5 I L K C 7 U x G C y V 4 7 A N T R z g a / / T 5 b v 6 z P U N 1 x 8 v r 2 9 C B Y v 8 F A n s l 8 a C x n V 6 8 x S N j o 6 I K g c 7 o 2 f C S 0 + G l A T 5 Y D v 3 z B 5 J Z i S T E 7 B D + v v 6 y e 1 x U x E 3 u J c 9 L 6 n t w H 4 p H x 0 Z o 6 m p K S p h W 2 p s d E w k 4 Z n 3 T 4 v h / 6 a Y n p o U O 2 c p W O x c k C X E N l Q k E q Z y P g e / F 2 U z f N 3 F L J k g A Z E H 0 D k M j k x S 3 9 Q 8 j U 5 O S d l 6 h e t P 6 5 h Q 2 1 q 2 U O d 4 p Z C J + 2 r 6 s D U s E u P l y z 5 K J p I 0 X 9 5 G o 7 O 2 y / q j 7 b P 0 4 v k L q q 7 Z Q A M D Q 2 K 4 n z x 5 Q h q W a V z z 3 A j h F c x m v 9 y 8 c Z M l 1 G H r f A B E / u G H H 6 m 1 d R u T e Y x V y d 2 i c q J B B 4 N B I d z 8 P G y 1 c l 0 + L 5 I B z g Y D / A Y j 9 Z Y L 8 9 6 p i Q k q Y 1 U Q l z Y 3 N 0 s e t p M C R U X 2 b + N r g K q H P K T v j 9 0 B O r 4 5 y u e 5 W M r N U E f 3 C L l q d t D E 0 B M 5 f z 1 i 3 R K q r r G N G k p j V B G I s r i J S w / 8 + P E T V o 3 m 6 c D B N v r u z j g l S 5 R R D m z 2 t V P r l k 0 6 Z 2 N 0 d J Q 2 b N g g K q I y 6 h e e Y 4 D v g N f v 3 X e P 6 x K i h w 8 f s y T c z H Z J h G 0 z J S 1 w H i R k a W l Q 8 k t F i B t 8 0 R t 6 B k F e v g K W l l 6 L S H E u 8 6 a R t W v M R R 2 j I B v R n v o Y B Z O j V F V V R R c 6 y 5 m E H g q N 3 N R n r i 8 w o W 6 u O 0 I V V R 9 m 1 W 5 W G g 9 6 f D T g B E u k m y 9 9 d K Q p o s 8 i 6 p t 0 U 2 1 p g r z u 7 L f o 3 r 3 7 4 i W r r q 6 2 G m A 6 8 P k v e 1 / S X T 7 3 F 7 / 4 X J c S X f n h K r 1 3 4 l 2 d s / H l V 1 / T z z / / T O e W D v y W 5 Q 4 C Z 0 I k E h H 1 M 1 0 F x e 9 L l 4 T f t i s p i W M H G m P 0 c C g g Z P T 7 P R Q Z u y X H 1 h N c f 7 q y v g j V 3 H K I d m 6 Y F T U L D R A x x o a G h 0 f o k 0 9 + p s 9 S A B E W w 5 X L P 9 B 7 r P K 9 C v 3 9 b E t x Q 6 + v r 9 c l C p 2 d X d T c v C m l 4 c 7 M z F A s G m M 7 p f i V b u 9 s g G 1 U y u p h N o L j N + O Y I d 8 k q 3 o z M 1 O 0 s a H J u p Z 0 4 u B e 4 D 2 4 Z z j H 6 Q B B + X T Y L S r g 6 a 0 h u t v L 0 t J V T n 6 f l 6 K T 6 4 t U M k N m v Y S f v 7 u f N p c p M s E p M D A w I I 3 h 4 M E D C x r v q 8 i E B r d 3 3 x 6 d y w 6 o h J B e 6 W Q C f N z g 2 t s 7 d E 4 B 1 1 P B q t / r k g m A o w G f 4 8 T k x L h O E Y 2 N j g i Z Y K N B S s 8 y m R o a U 4 k 9 N z u j U w r m 8 / A + 3 J t K V u 8 M k L / e r W a D X H x R R H F X g J o r w j K 7 x F N + K G N d r N X w 5 v p B n u D T Y / s p E g 7 T 4 F R S C A V j H / P U 0 A h e v O i k M 2 d O y X n I I 7 w K I C Q G d D M B K t O V K 1 d p a G h I G i D c 4 u l A T 3 / t x + u 0 e / c u X a K A 6 4 L K 9 8 c / f q n t m Z V B R a V N g N q 6 e v m N R U V F 4 l x o 3 N R i S S s D n I 8 B X g P c s 5 n p a Z 0 j U e v w G R j z A v n q y 5 Q d i j A b c V F N S Z S 2 b V C E d Z U e 0 O 9 a + 3 B 9 e e X W m l f 5 d u 8 4 Q J 5 E i G 7 3 u u l n r f N S 6 f D m 9 Y e q q L U 6 I u T A Y C 3 K l 4 q R k R G 6 c / s e f f z J R 7 p E A e V w L n i 9 2 T 1 u I N w f f v 8 n + v U X v 9 I l C 4 F r + e a b 7 2 j r l s 0 0 z W o g Z i 3 U 1 a W O M b 0 p 4 L V b 6 v Q m O F 3 M W B m k H Q h n b D Y j v d g M p e / a l V c Q 4 d N d Y b G x I P n Y p K L 4 z A M 5 b y 3 D 9 e U P a 5 t Q g a p D N B + K k d c V p d 1 l f a x K q R F + Q x 7 0 o D / 8 c J V O n T o p + V f h m 6 d F M v 0 I d t e B A 2 1 W Y 8 L n g Z g P 7 j + i k 6 e y 2 1 V Q F R 8 / e U J t + / f r k s w Y H B i U G R W 4 V g D X e e H C J Z k a t G N H q 5 S 9 K X D N 5 v o z w R z P R j y o j J B y A M 6 D B H M F y u l K Z 8 D 6 X B A O o c j n o t P b Q n T + 3 t q e V e H 5 3 T / / 6 / / R 6 T W H o u p D X O l x U V e 2 e J 9 Q X 1 8 f t b Q 0 W 2 Q C U N k Y a 4 G q t R R s 2 R C j 6 e k p m X 5 z 5 8 4 9 k U i Y A Y E Z 4 / i M 5 p b s b v M J N v 4 h n T Z v 3 q x L s g P X d f / + Q / 6 u a b H B 0 M t j o B m u d M y 8 4 B 9 B R Z g b y E D j h X q G 9 w w P D w s J T Y P G M M C / / d v v a e 9 e Z e + B B G a q E 8 6 J M c H d D t v J C U O o b O N b 5 n O S S U w S V m N T A S a O 3 5 O k k V l b c g H 7 N k Y p 4 H V R 0 4 Z K 6 h 2 d 0 K V r D 6 6 v 1 q i E q m 8 5 R P 0 j c e n Z N 8 Y f U k 1 V U M a J k M f A q Q H I 1 j 8 4 R l O e B t p T F 9 W l r 8 a 5 s 9 / T v v 1 7 r b l 8 2 Q A S f f v t W R m j a W v b J 3 b b c g A C g l S X L l 6 h 1 h 3 b R S J s 2 d L C R y A 5 5 u X 6 M f s C j f 4 B E / D U 6 Z N C c I y p P X / R R V / 8 + p d y T C T x 1 W u 0 m T u U s b F x G m b 7 r r S 8 l N 4 9 f l y I A z I 6 g U n B s J P G R 0 e p i g m d y e s 3 M T 5 G V R u q d Y m C k J S / 6 / y L U n B e 8 g g b S p J C t t a a K F 3 t 8 p E n / F S / Y 2 2 B C X V 7 z R G q p G o T G 8 Z V U r G e 8 C A 1 + A Z o + / Z t 0 g i g l i G u q K i g w c F B e j L V Q O G E a i h Q 5 Z a D 7 7 + / Q G f O n E 7 p i Z 2 A J M O s b Q z 8 r i R 6 e 3 q p 4 9 l z G f + q q 6 u V 7 4 e E e v j w k U i z m d k 5 K i 8 r p W d 8 z t / 9 3 d / Q H / 7 4 F f 3 t 3 / x c b J 7 O z k 6 6 f O k q n X n / F N V w Z 4 D x s Z 0 7 d / C n o h m o 3 2 F s I 0 g e l 8 t t k Q n 3 b Z C l / M a m J j k P A K H j s S j 5 A 0 U y R x B r v O C h h G M C q h 9 g S P V O S 5 R u 9 n I Z f 6 7 f N U m u 6 J A c X 0 t w f X V 1 7 R H K V X q Q K z l C 9 c W z t H V D R B Y A w v Y w g M 0 E J w Q q + d F 4 N Q W r 1 I y I 5 R A K k g M 2 z c c f p z o l n M C E 0 v P n L y 4 Y 3 1 o p o I G L 9 2 1 m R n 4 j f k 9 3 d w 9 9 9 t k n + o x U Q B 2 E h M M q Y I N z Z 8 / T h x 9 9 I G l 8 H j 4 D a i A 6 I 8 x B T I c 5 x w n Y T m b i r Q H O u d X r o 9 E 5 p U 4 i b 4 K Q N x G n o u T a s 6 f W n N v c W 7 a f q o t C 9 M G 2 O e p / d F 5 6 b g y e O o G p P 7 t 2 7 Z S e u X 5 j g y 5 V D o e u c W U X / N j t l 3 w m 3 L x x S w i 1 G J k A z H u D m o d l G 6 s B N E 7 Y L e g c 4 J p P s m S J + 2 v o / L k L d P f O X V l Q i O s 0 u M H X 7 R z f g s o Y c h z H 5 4 E w U B k z k Q n A O c 4 x L c A 5 U x 7 3 G / Y l P g d 2 k x M o U 4 R k 6 c d h n l 5 t S + Y b X H 9 e Q x L q s + M H K B q e E x U F a g t 6 b 6 W 6 2 D / R m Q a Q / b Z 9 I X H m Z i Z Z j S m h T d V u a s Q Y C 3 e s f u 5 + g v 4 Y 2 1 w j 1 B f d R J O h 1 P 6 o J p i g t o Y I e R z F U 9 x 7 / / m r v 9 B v f v N r X b L y w O + F n Q a C X + 8 r p f c 2 q / E j q L c j w y O 0 j d V d A B N w T 5 y w 5 x F e v H i Z 3 n v v 3 Z Q B 3 X R g Q W E 6 u S C R c F 9 h 2 9 V v V P t W Y L 8 N D / 9 w p + e v c 9 R L z 8 Z s u 0 t J J x U j l Y h j U n K C S l z d U r 4 W w I S 6 s y Y I V V Z a R s d a 6 6 V x 3 e j x 0 K H G i N U j G q S T C R i c 9 r D B H K f z z 2 x S 1 Z b G q S z U T s + i u 6 x G s F R 4 m U z + 6 D D F J 9 q p u r K E m h o b q a S k O M W g X w 1 A 7 Y N z o j P U Q g f 5 t 4 8 N v x R p h P u B x n / z 5 m 0 6 e v R w i l M E A 8 / o e H B t s L 0 y o e 9 l D 2 2 o r p U B 3 L L y c v 4 e V u / 4 X g O 4 n + b + Y E 0 V p j t B V T T e v + / 5 n k b i N p E A I Z M O i X h M S B X 0 D L G q Z E v K f I Z b u o o 1 E L Z V K U 8 W G s j I j J J K m Q i U D u y b c L X d n m a D E f + t p a P c 8 9 a n N I S l I p b g 3 j p Q Q 2 f e O 0 J 7 9 + y m 8 o r y V S c T A L f 9 g w e P 6 F g z S x R f k k p K q + j y p R / o 8 a O n 4 m 6 A Z E r 3 M C I P h 8 n D h 0 9 E s m R C Y 1 O z E N O L / Q A Y h k y A u T + 4 z y D T y M h w y j 0 D s d N h 6 k X q h t U + h J l o j V W P + R 5 S d Z Y 8 x W f H 9 l N V V a W Q y a q s N G Q q A x o 3 u O n l i 6 f 0 8 U 6 2 u 7 a H W W W L c s 8 9 T E G W K n B S L N f z B 4 R j L r G / 7 g / 4 5 D 4 b h L h 8 t T A + 5 5 a x p q 8 f K F J f H 6 i i 4 J 4 v q O 3 A P u k 0 j B r m B B o / b K 8 z Z 0 7 S t 9 + c 1 a X K y w d p B 5 c / 1 L q z 5 7 6 n j v a O F H v M C Z w P 1 N T U p q i P 9 w d V R 7 K r N t W W w j g V 6 g P f L / Y U 3 6 W p y M K 5 j v m I v C d U g H v / y f F R s Z d Q S c 9 H V Y U 6 C Z S N T I C X G 8 C O e j c 3 m H Y a 6 O u h q 7 L Q b 7 s + q v A + E 2 2 5 2 F Q R p / 0 O o x x S 8 3 7 / 6 k i q y y 8 C d K P X T / e n N p O X 7 b 5 z H Y o 8 m A o 0 H f G y 9 H n 1 h i 1 7 9 u 6 W 2 f O i M l + / S V e v X p P 7 B h K d O n m C 9 r e 1 i Z M D j o x 0 Z L L B H v d z B x J V H U g l q 9 T O O g j r K Y o y I K x J F U + s X m f z N u G G e Z j P f x 8 c b J X e F x W G 8 G z E S 8 2 V i + / 7 k I 4 j R w 7 R j h 0 7 x L V e V 7 9 w 4 P V q V / Y N T 7 K h d 9 J D D 7 m H x t d j 1 s D t P j 9 t d + x H s V K I c k O c 0 w 0 3 E + 6 8 9 F J T 8 2 a R B o t h 2 7 a t d I R t L M z C Q E M / c u Q w 3 b 5 9 V 2 w r k B H v x 1 z C a 9 d u i B f Q 3 N a p q U m V Y G A J B x w 8 l 5 j g v d O o E 1 U e i r q p r l R p D w Y q j W v i g G v j M D Z X o 2 s 1 j / + + v n b X / p V 5 h r 1 b m q j M m 2 Q b x W t J K K h a i I 2 q t h R C O f H o 0 e O U m R T Z X O e v A 6 i V i z f r 5 Q E G P w z / V w F r d P Y 3 R K R R Z w P s T 0 g g q L v Y n A Z 5 O D q 6 u r q p v L x c N r s 0 p P z 3 W x E q K g 4 S t h L 7 2 Y 6 Q X A P U z M U A a S 0 q s I P Y S K N + x N 0 f j 8 g A c d A 3 R 8 X + O X 1 G / i G v V b 7 G q i D b A D 7 R 4 V + M e q m v f 1 A q S B Z 5 M Z Z L p v 7 + f m s 5 B d 7 6 / b P X X 5 O U C S t F J q h y 3 z L R l 0 I m A O f f Z Q k 5 n 0 G S Q c W 7 e O E S X W Z 1 D 9 4 5 5 E E k M 7 6 F t W L V 1 R t k Z T J w k a V P S b B c y G T w K j I B I B P g r B M r z Z f l g n 8 M D o r w 8 r W B X E L e E u r D Q 3 s J e 3 i D T I P T L q o N T N L 4 2 K g 6 1 r o 8 R w I q F h s + Q s q Z H v T C 8 w B L g J W i g A I c B 2 8 K N E H Y T H a z X D p u s p 2 V f g 2 w k X b t 3 k n v v 3 9 a z T f c v 0 8 G Z 5 2 2 E q Y 0 Y Y o T Y O w i g + + f + a m x f G m q b L E v 2 1 W D U f h c S C w X j U y X q + I 8 R N 7 a U F 5 X T F S 9 H 9 l 4 j k z 0 E H Z l b d 2 1 1 / y o l J 4 w G 6 D W Y B k 6 d m 5 t b G y w N l i J s i q 1 0 m Q C S v y v Q w M b / V M e k U y v 6 y 2 E h B q a S S U U p B E k g 4 G H J R P G r U A 0 B B A L y 1 Q w o b Z v K H W W + O 6 6 K H d e E d p Z 9 2 p C g U x G Q m a q G 3 R k 0 p l x i M f h 9 8 v T v 7 9 c v / d m t f w T 4 K P D e + n G 1 S v i m b L 0 c A 5 o b P g x V c V x O r I p s 4 s X K g 2 W v n d 1 d r M q l O C e + Y w + o o A G B / V o N b C z N k Y t V a / n m L j e 4 5 c H F L w p f J 6 k D A 8 Y Q M J / 8 8 2 3 9 N l n n + o S z O 6 Y k j E s T M / q Z h t q z 9 4 9 c l 5 / X x 9 5 6 w / T 4 K y t a m 4 s i 4 s z A p N h l w u j D Q A Y 5 I W G E I + F x Z Z y U 5 z q q / L P l n r z G v o J 4 E 5 G Z a u v B d O K d J x N E m A C K f a b a 2 5 u p t N n T t H m l p a U 9 5 9 t L 1 o 1 M g H T 4 d e T L C D S S p A J 8 D g u A Z L 4 c l c x f f T R h / T l l 3 / W p W r W y a e f f i z r r z 7 4 8 H 1 R 9 z D b Y w v n h 5 + c 5 d Z v d w o D 0 5 7 X I t M C G A k l T d I l T / r I R + Q d o Y 7 u 3 C q z p t F j G j K k k I r T x i k B 4 D w A a 6 H Q M J x 7 e m N n I f S K P R M e + q E r Q K t d h 1 D Z l g o Y + u c 6 A u J l h H R a K e y s j T K R I N W J r n Y H x C b q m y 6 i d 9 8 9 R p 0 v O u U c N O z 0 s S X M x E C H 9 L O f f U T B s Q s p x F w O P t 4 R k u X w g L P e R O 3 k z z R q H z L D 4 y v r F H o b U L 8 i j 0 J l i U / c u M 7 K M A j N z 0 r 8 c t J D H R 3 P R G 3 p e P Z M l l n g / P R G E n W X 0 X c d x f R k y E c z r y k 9 l o t 0 o z 4 b z n f A F b 3 y 1 3 S 3 3 0 / n n w V k v M h c S 8 e o T 6 T 9 h u r s 6 7 Z w H F 4 / z J 4 4 f P Q I R Z 7 / n l p r l j / g 3 T v h p R N b U t 9 n 6 h I 2 C M h k S B W K o h z X m D 8 B u w Z L h 5 A P I e D z 0 C D b P 6 g A Z w C w H V e g S O 1 7 E O f e H Y O 9 2 N t h 5 4 4 d d P r 0 y Q W T P / G c p 0 d j V S n u 3 7 c B D P Y u B Q u 7 i 9 U D b i E 6 n 0 y 7 M z k B x 8 3 V q 9 c p w O d h C + q 6 o h k K s E 2 G C c F L B e o G U 4 8 M T P 3 J R X A l c z U z 8 K q k a H o b y P W Q V y r f m Q M 7 q b J q 4 e 5 E W P v j 3 L g k F g m l L C h 0 G r 9 A H 0 u w y 3 o 1 6 d v G 2 A q 4 z l c D h 0 + 8 L 3 u 6 Z w J W H s O R g z 0 G d + 3 a I Z 5 B T P i 9 d / 8 h n d k e X t I 4 l E E w w K q 6 T h s o i S T / 0 i r t + n J R V 1 9 q 3 e U 6 8 o p Q y X h U y O S U T M A O W c J t 4 8 i W z F I H 0 4 F g k y x V S q w W p k O v b i S V x c t o p S u A F 1 N V o v L B P n V i Z n Z W h h W w y h e D v R h q + P r r b 8 W d X q 0 3 u y w L J K n E v 7 T r v d P n V 8 R x Q N U l S u 1 g 1 D 4 M S u c T 8 s a G a q m v k T 0 g n G R C j G U H c I V j 9 6 G T m 9 U y j N K 0 y o W a A S I 9 / o m J Z G C W h S 8 G u K J X E t k H V R U w H 3 B g r o z 6 + v r p 6 Z D X m n K F Z / 9 u 3 b q V A s W l s g 8 H J g 5 / 8 c W v Z B B 4 Y n J S 6 u D d z W F W o Z d + v b d f v s L J I l W O F 6 5 j D h P y h J z U 9 p C r I W 8 k 1 I 6 m G v E 0 G T I Z Y G Y 0 P H U 4 d u 3 K Z S l z n o H K O 6 t n X + c K O k b U 2 q J s i M R c 0 g m s J J Y y U D 0 Z K W Y p h K X 0 U f G U Y l J w a U W 1 z G / E A x P S r 9 v s y 7 F c Q O 3 F q u Y 9 9 W l L 5 D m o j 1 O f q S w q F 4 1 O x C W f D 8 g b p 8 T 8 7 I z l p X N K q S N H j 0 j F Y k Y 0 9 h o v 9 0 e p h H v j G N c B e l n M 9 M 6 G 1 p q V n / 2 9 V C w 2 T / D m q 3 r w 1 8 B S C D o b d V N z c y M 9 6 Z 5 Q S z 9 Y S l 7 p L q W O 3 m n C 0 0 l w v w a m P N K B D b F q 2 P m i i 1 X A 5 T d 2 f D a k W s e I j y q K n B c m l L L o p B M W 0 f I h 5 I W E 2 l A W t L b / c k o o L C O Q B 0 F r 1 N T U 0 P i T r 8 Q l f C 7 L x N H q E r s B v E p S r B Q y j d k s J j G 2 b l h Z o r t d 9 j 1 b D C D N j R s 3 y V t s 7 4 M O l G 4 9 w 8 f U f Y v z O R j T w z o y b E P t 9 S 7 f S 4 o V x Q 8 H f D K w P M O q o n P c M B W q l a L K Z + d W W G S v E p h Q + D W 5 H Q 6 1 t o g U M m Q y g 7 U w k H s n 7 D 4 B j + C s 3 J F 5 C 6 3 G 8 r g s 6 V i K / b L S Q I + c C e 3 D C w k N S b K Y V H 0 d J J K 4 j 6 + G K z p N 2 3 f u k T 3 2 n P A H i u l S V 1 D u v z f c L w 9 X e P T w M b d 1 9 b n G 3 l o q M P 6 F m R 8 Y Z M b v L Q 8 s R h b 1 H S 8 H M H Z l t 4 l c D X k h o T C / y 5 A J 8 b N n z 0 Q 6 Y Y C 3 q c K W O M + e P 6 f A l H p 4 M s Z G Y I h j Z B 5 E 2 p u 2 p d X b R D b 5 E M 4 g p e D O n w q 5 R W 1 9 2 5 j V 9 z Q T M L s C x G k f L 6 P j x 4 / J D r X f s W 1 q y L T w l 2 S G j + v F j F u 1 s 8 q H a W K l g a R s l A N l j 3 U Q O Z Z q m + G 5 V G / / f r w O 8 s K G m p 2 e E S I Z U k 1 N T c t M i H S c O H F C 9 t o 7 3 h K R J R y n t o b l / b k K 2 C P O Z g I 1 C P t R Y I n 4 S b 7 2 t + 0 6 3 9 5 c S 5 V l x V n n Q q K R h 9 x q N g V c / 1 j B b r D U 5 h 7 l 9 x j S o D q 3 V M V o m C W y j M + h v v F i Q a c 5 w j u c b S J X Q 8 5 L q K 0 b q 6 m n t 1 f U P B j D m E 9 W X l 4 m S w r S g e U c W N d U n m L o 2 k C D z T W Y f S Y G p 9 3 U p + f 6 o R c H 3 m l e 2 a 2 1 n P s F Z g K k B H A y b W p Q O u D 9 w z z A p Z L I C d h P z v 0 j 0 G n I 9 0 q H q c i G z 1 V 9 p / 0 N y E 9 O 5 f 5 W Y 6 p b y O G w Z W M t 4 R E 0 2 H 0 H e 3 V j d y O / P 7 u H r K g o Q E + f t s s i u X S Y B p t L w L 6 A U J v u 9 d u e v R K H T Z H q B X s z v M r T B x U s p D X j T F u A G b z J G F n 6 X E a o u P 1 T X p m O 5 I H z x O K Q T S a D 3 j 4 s 5 1 j Y R n I p 5 L y E g v 0 U Y C M Z k z M x v Q h z 9 L D v A W B U Q C d a W l p k 6 2 X s 8 Y 1 n O G G 6 D G B 2 A s o H Y B z K I N u 6 r t U A 7 C Q 8 0 h P q H B 7 W / b Y A G / f U t g i 1 1 m T 5 r Z p n i Q z 1 n W v I + Y 0 u 5 8 V Q T n 3 w G H Z A X Q z Y a x v k a 2 v b b 0 2 K X c 5 8 s 5 8 a T g m w U u u g D H x L E N J Q 5 9 A R N Q S n K e B d 3 U Y M S Y g t 1 u A 6 b 6 p E J Y E 9 q d 9 p c t K B p r W P X A s y B J D L A R I J S w Y M Q K h s u 5 y m w 3 i K V n P R 4 G o B r n M 8 V f 3 W C g / y Y u x n K T j / O E r h w X t 0 s H a E J v t X 5 l l O N c G F X 9 4 9 7 p U t 1 o A L z / z C J R B I n F A o N G x i 5 A G f c t + G w o 0 d G B j k t A J m R N y 6 d V v n s u P + g 0 c W o d L 3 U c g H Y M r U 1 B I m 0 b 4 u 0 J M e b s q u T p b X b q H W 1 l Z q Z 3 v 0 o 7 Z S W T r / u j C / 4 l B T N M X h g e o Z 1 x I Y q 3 6 V N D Q B k e W i s A g W D o O U + M T c D D n d 0 k 7 t 3 S w 3 s r g o 9 e k P i z k l g O 8 v X K T 9 + 9 Q j M E d X e J B 0 r Q D D O p N M W O y r 9 5 E e Y k g H x q S O H j 0 i + 5 9 j H w o 0 m d c B i H C g Q Z E X L v m P + D s B S B y D K 5 1 + q g j A 2 8 c Z K V c H M c v D n I e 2 0 P 5 c 2 c S 5 i p y 2 o X w + t W k l l q o 7 s W m T e k B a O u D Z w 2 z p 9 8 + c 1 i W 0 4 i r T W s L z U Z / s R A R 3 O g b B 0 z 1 7 G C d z 4 n W k V D Q S p p L Y A E 2 O 9 M p g P I Y / s H d H O k A a b E W g Z J I i E e p e T 4 o x / K I I J F S G t p I r I a d t q L m Z C X l W L N z m t 2 / f 4 R J F m g c P H t P 5 8 x c k j 7 E p G N C w r a A O Y l W p w S u X C R Q g j + 2 c 1 T y C Z 8 + 5 9 A U L M Z 1 4 n f 3 H K 0 t 9 5 J 3 p k H h y c p L O n r u k j 9 g A c c A Y v M q 8 Q 5 1 X Z S o v f y A Y h / R 2 k l P h 3 J 0 n u P K c x I G m C i E J b i T W Q s E Z g X l k p 0 + f J j x u E x v a w 0 7 a u 3 e 3 q C f p e 0 Y s d 4 7 Z e g b m 1 b V U K a c B b D c 4 R A B s e 4 b t z w A 8 k G C 5 m 3 W a L b G x G r i p q Z E e D P g W b F a D v d Q h u f C M X j w s O 8 6 d Y z w e V X E M j y e N U I w l X Y z r P B G P 0 P G j z f q d u Y e c N j D w L C K M P w F 4 l h E W t Z 0 8 + Z 4 Y s 1 i C f e r U e 7 J b z / 3 7 D w t k e k M 8 H b Z n k Z Q X J e l Y i 7 K p 4 I X D d C h g O W N i c D 4 Y M g H 9 / f 0 S t 1 S m e / o g e R A p C W S k l f p G n V f / y O n j u Y u c t q H w i E l z A x E H g 8 E U 4 k A 6 Y V k 2 n h z h h O l d C 1 g e v m P b Z m I e N x 8 z N J L i S K g u S c i 2 1 E P T H q m W x W Z u e G P j r D k o I j r n A 2 K 5 v H k s a V n a + 4 U v L K E M k V C A N F Q 7 U 4 Y / l K u I X x x t J N d C X r n A H u k l 7 O p G 2 z D u c Q B r o V b T 3 b x W s a + e 1 S m + r d d 7 7 M 6 o r i x B h 1 k q 1 Z X G 6 W 6 / j 2 4 / n y b 3 y H V 9 d C G O t s R p T 2 k P N V e q v d E v X r x E l y 5 d o b P f n a M K x y z 2 p g r H e i 8 h i i J N T U l M 4 r Y G t b p g Y U h 9 J E 4 u w o 3 Z v b n 6 5 8 T D x + 2 y Z L p z Y D q F Q I B R C z F L O 8 f v d 8 7 i w a D f k h 7 p 9 / B A Y 5 T a N k Z o O F p D o y V H d e l C l J W W k t / n p t m e G / S A 1 X A s 8 z h 2 7 C j 9 / B e f p 2 g W L y f V O j A 4 I P C I H / k 6 / t K x O T X u 2 D 3 G 5 3 J s i O R M g 1 T O N p J r f z k t o e R m a l R X V U j c / X z h q L 0 h 1 I X n B b v p T T A T c o u X 7 1 L a F m u o B d z i T 3 e F O U 6 1 V Z 3 A 9 K 7 G x k b Z l u A d J h L 2 + U N I 7 w A N N r G k + u Y p f x f X M 2 Z R y G p 6 T l c U 6 y c e C o F 0 M H 8 o z 2 H k 9 l w + D d x E P P w Z j o a J m L 2 V s g H U i 8 J 4 0 5 s D T R V L 0 j E j H I / M M U B V w K U O F / t i G J 3 N T r Z 0 o E 6 7 x y G J V H 5 o 2 n 7 Q e N B n 2 1 Q + t 0 p L 3 s T p 7 S S H Q k 5 L K N O z I c Y z c L t v f 0 X e + R 4 p c 2 J 0 Z L Q w I 2 K F Y F b T Y l u x 9 K 2 g T 2 w O Z 1 1 r B t x j O + t V S 0 Q w e K u Q p P e 3 z V N l c Y x O b W G 1 T 9 t H C I + H P J J v K o / S 0 U 1 w c v C H 6 m N C q B x G 3 t h Q W J b R c u h z + v S T D 6 i r s 0 u X K h S V 1 + l U A W 8 K q G 0 y 2 s + 4 3 p 0 q 9 d G / Y T U 0 U F + W 7 v 5 W g J s 9 G z B f D / v I A 9 h H A j Y U n j F 1 4 T m X M V F K f H G R S H g + F I j T P a 6 k F p a / l / p Z D U y A d A U b a k W A C b F t b B x 7 P S 7 a U F 0 t z 4 M 1 6 E u m P r W 9 g D c D v H 0 g 1 W z a Y k C D t o 1 R m g m z v R V I k j 9 t e Y e Z 7 J o J Q Y c r H S t 1 Q R a / R 9 l L C D M s j M I x b A F n S 6 O r X V 5 u p g n a W R u h T Z V M Z i 7 L Z e S 0 D Q V V z 6 h 9 7 x x 7 h + p L s Z E H U V l Z q Y y s A 6 v x p M E C 0 P j R 4 D F T f 6 F d V F 8 e p / e 2 h K m M p Q w W Q z o f I g c p B C m X S f V z 7 k X Y W h N V + 8 t r 4 p i A V b u V R X G t B i Z F 5 Q u y 5 I J 0 K v e F J U 5 v J 7 k U 8 k Z C j Y 3 a E g n A w k G s k 7 r z 0 h 7 h L 2 D l Y B Y 5 3 u 1 b O F X I w J Q 7 1 T z M q s D q a O z W C y c S A r Z L g 9 R T w x q K O O e f + c V G g j q n 7 C c V S r x x G p u D x 9 Y n + Z E Z b A H H 5 3 E a 9 Y 3 3 5 j L 4 r m W g W c 4 E G 5 3 9 k z p l I x y O 0 K Q e 2 S 9 g 9 Y D 5 d 2 + y c r i L C Y d Z G A I h V E J c 5 H 2 T b n o 0 6 K H t 1 f Z D I C b m N e k 0 0 Z 4 O e a i d A 4 g X i 8 a o o g j S M L 2 d 5 E 7 I 6 d n m u L F G 5 W P B b 6 U N 6 u v r F u j w B a w O 8 B R F P C z t T c E 0 E V J B O o W j S S H V O E s k 5 X B Q J L I C x B q X R d i u G p p 2 y Q O 1 4 b h w t p F c C z m t 8 k 1 M T F p 2 V G N D j S 5 V M O S K x P N G a 8 1 7 P B 7 y W r v a v t 7 O R 6 r z A 3 E w B g U H B I g z O q N m S F i k k l g F m Y W u 4 2 C w R N T G X E Z O O y V i H t s + a t u S e U f T A t 4 u s M Y M d t G P X X 5 Z l O j 0 3 C 0 G J X 1 M r I i k y I N 9 + h R p l F Q y 5 Y p E A X g B O f Y Q S y b u R N 3 B q o x t J V c C d z M Z S n M k P O 2 f o M H B I U 4 r T M 2 w g p 2 G n 3 K L 5 f W M 5 q q Y L J u H t w / L N P D A N c w F r C p J 0 N 7 6 q K w C 9 r i V 1 w 4 E U b D J J F 5 a i 0 S q z I 4 N w Z I 0 F 8 E 4 V I K 8 b q y V S t D + f Z i 1 n r m 9 5 E L I e X 0 J S z b Q M + G h a l + e u 0 X P R l O 9 e n C l F / D 2 A c + e c 0 X v y S 0 R e r c l Q k c 3 R a i x I i 7 7 V G C F r 9 m + T X Y t t 8 i k 0 o h V u S J T M d t H l t c P M R N J S a w E P R r w U M e w h + 2 o z B 7 H X I H r 4 o N n S 5 P Z P x E O b 6 4 W 7 k / N z F F x w C c D u l h o C J i e r 7 C Y 8 K c D T F l d D b J r E b a P 9 n v x C B 9 V i D r C 0 A a c C n g k j k 9 L m l i c 0 y 6 s z I 1 R c 0 W E n g 6 y N G O 1 b n K O j 8 e w W h c r d X W I h m X F b p z j X / z i X f n c X E V u T 4 5 F k F 4 t S a U l R S K p s O F l p n 0 J C v h p Y M g E Y A z q 0 o s A n W 0 P 6 D G o g O w n H 2 E l o r w o R q e 3 h q j Y G 6 c I i 6 2 o z I h I y O y I u 7 0 s x o a u 0 X R I S S V x Q o i U Q l A 2 F N S + Z J I / K F M b y a G Q 0 z Y U A i q s v b 2 D 0 w r Y + H L j x l p J G 0 / f a u 9 u W s D r A X X X N 6 X c 4 g j f P / P J o O 2 u u g j b W X g u r y I Q 1 M S J o r 2 a O H r O H t I g l p Q p Y q k 5 h q n t I 9 d C z t t Q j w Y m Z Y l 7 J B K R A M x M T 0 t s s L 9 q Q C q i g N y D b Q s p 5 w L i h / 0 e u t f n U c e Y N D d 6 A 7 L X o t P T Z x M J c Y x q g x E 6 f e a Q / t T c R U 4 P 7 C J A P Y D K h 2 3 C 8 A A A A M + A + r / / 7 x w 9 e v i I v v v u L M 3 N z S + 6 8 K 2 A t w 2 l p q u g 6 s / E R u q o v P b 0 O Q h k H e P Y y z a W m 2 K U Y N V w L p y k 8 v J g x j a S S y H 3 b S g O 2 L A D u x x h 5 y P 1 x P c g l V T W 0 + 4 9 u + n M m d O y P Z V R + / C W A n 5 i c F U I i U A Q T R x D E g k O E u G Z v U K i l B C n / R t D t K 8 u R J G o y k + F c n t S r A k 5 b 0 N J 4 M r B M v f K y g r q 6 u q W / Q k + O 7 F N b C g s s Q Z O b 1 O 7 7 W S z p j A I W c D b A V P J Q S J b 1 X O S y h B N b K Z k 3 J J c C H v r Q + R h y S Q D v n w 8 4 I l q 2 y R D 2 8 i x k P M 2 F P B y K i q P A U W v B 3 s K N x 0 S C U 8 z N M D P W Q x H V / h p g A V k h p J M 6 d J J k U q C J o 4 c B 5 l 0 u S J a n D y u O K t 6 c S F T 3 w T e F x e 3 + q d / d V J / Q 2 4 j L w g 1 G Y q K q o f x C w B b U 2 G g 1 + 2 Y m r Q Y Y C j 6 3 c m U d T s F r D x S 1 T y V N k S x J Z Y j x r k c 9 t S G 6 X j z v E q z m q d 2 k I 3 T y 3 F W 9 + M x P i 9 G g a L 8 2 D M k L x 5 a j Y C H q G E Q E B X l 9 h a T t 6 i C B v t f 0 u z s L B / n E x g H G z N P Q 8 I 0 G O z a Y 7 Y U L m A 1 o F U 6 T R a R O k 7 J l C X g 3 F I / B n j j 1 B C c 4 R 4 e a f U 8 Z U g n h M E p T J D O 3 C 5 y L X A z 4 9 c 8 C C 9 n Y j Q 4 N C Q j 7 K f e O 0 L P n 9 6 n u v p 6 e v K k n Y 8 r Z F v K U V l c c K m v L m z H g s S a W K L S O U j m D E b d 2 1 w V l v d E Y w m q C o Q U m f g Y C N U U n K Q d 1 S H a f + w d / o 7 M 7 S L X Q l 6 o f E C I O T E 0 O C Q B F b B v 3 1 5 5 g H U k o p w R k F K y L V U a s O + B U 3 J 9 r J 9 N V M D K w E g h I Y l F J C d x d N D l q T Z U g i o C S j r B M e H 1 + i Q d j 8 V l m M T v 8 1 C S t Z L a O v V Y 1 3 x A 3 h A K 2 L l z J 5 W V l 2 l 1 I E F D Q y N 0 / P h x O Y a n l + O J 6 k 5 g F j S 2 v n K i s O / 5 y k H s J C 1 9 Z C 9 y 7 Y x w E s n k x Y 7 S A d K p q j h K d a U R 7 c 3 j M h B J h 5 g 8 g S N O 7 m S M 5 v N M S 8 8 b G w q h e 4 5 j v u g Y 3 2 x U V l N T A 9 t G K C F 5 e v l S M B N W 5 x f w J p C B J o t M T g e E E A n l O i C N n Y 0 M w Q z J W q s j 1 F w R F m 8 e 1 L y o P M I G 0 k m R C a R C P R / / 9 B c L 2 k E u h 7 y S U M D w 8 I i o A 7 j 5 q o e 0 7 S b j n D D I t G N P Y T T q D S H 3 H I P t m k C c M S Q R J 4 I p 1 w E z y O f C d h 7 B 6 1 b 1 h x k Q R j L h P b C P V Q C Z V E i v 0 1 x H 3 j g l T P B V 1 E q l v O j s k h 4 M E 2 e z b d S C H X v S g f 3 g C l g O 0 A U Z i c Q B O b 7 / i k w q V g R K J R N U O x f b R T J 1 T O e N u n e o A c 4 H W 8 V D A J E g m S C h s B k L 6 r a h d R 9 / 2 8 I 2 k M s h 7 y T U V M w l F d D Y s J F v O u v h d X X i d k W l A a / q 0 e Y i e f e T f 0 I o a S T B 5 E E Y J o 4 i j S F Q O p l U j O U Z i O 3 A K l z z n C I R p w 2 R J i f G F Z G 0 m h f V 6 6 A a t + 2 Q b 8 0 n 5 M V c v g W B A X U A m 7 j g g W v Q w d 0 u r k j U f B o e 6 2 d K G W z e U B i L W j 4 U q 4 Q U R i p p U m U m k 5 J E 1 n E O x z b N q 8 F b u M V B K B O Y Q E X F J U I s U f M 0 q V C W s e 5 z P O T 8 b P N M Y T A e E B J h T h + e t Y s B X 2 w 8 b 2 w q p 5 S a i d j p A p Y H 1 T 8 p K W U R y S K N j h c h E 1 S + v X U h O t G C u m G 7 i c t t 6 W R s J u 2 E A J k 4 4 D n K i N s + + D x j 3 e d 6 y D s b y o T 5 a F w / x M s l D 7 J G J R R 5 o q r C u Z I N q T a l P d N V l b 4 a z k d a r h e Y D k k F L K 3 Q a S a A I Y + Q R W I n i R A b I i k y l b M a D o l k Z k E o y W R L J 9 Q X 1 L w o 7 C X t h E A a e 0 p U b M C W c a n 1 n S 8 h b w 2 K W V 8 5 D Q w O y q L D h o Y G q Z B j m + a s C k V D A L A E 2 4 l G 5 + M o M w D T l I C 5 9 S b Z 5 H 5 x Q G y I x E G I o w k k n R X y f I + F Z J g l r t N y n g 7 H m E h 7 6 k N y z B D I G a D S S c w B 5 x g y Y X 4 m 0 r t P f K i u K Q + R n z a U D s U 1 j R Q K K x V h Z G R U K k p V s K p 0 g D s 8 G p 6 x + w 3 z / K N s 4 E 5 0 X U J 1 P 4 i N V A K Z 1 L 1 U w S a N u r / p Q d 3 7 7 R v C 3 K i Y M F D j D I m 4 3 C a T k k w I s 7 M z m k z Y i C V K 8 / N z t G 3 / o Y x 1 n S 8 h L 2 0 o E 2 L e I o 5 d o j J g u 7 G b P f A A Q s W A 6 q A q G L j b X 3 i 6 4 V I A 4 Q R m i U R y q H U m 2 G q d g 1 R a y i D t d 8 e o p g Q 7 F i k S O d U 8 I R e I p N M g k t f j E 8 m E C c 4 Y 2 H W 5 3 L R x 6 8 6 U O s 6 3 k L c 2 l A l z J b W q 1 + M K b P I P S K V J J V t B 6 e W P B t 9 8 X + 6 1 B K X S 2 c Q w k g j k U G m o d C o W 4 u h g z p H A 9 9 e Z b 6 3 G z A c n m W z J h H p R R F L p G Z Z O S s W L c q / u l v T p X / 6 W r y x z P e d L y F s b y g k 8 o A u D g Z B S a s a y k l I q o H J j 1 D P u p r 8 8 C U h Y 7 x D 7 U q t 1 h l j Z p J I i k S b Q g m O 6 n M k D c p V 4 1 f 1 G E P J I W r n B j V Q y D g i P x y v j T Z B Q o U i U f H r l d b 5 j T R A q H G Q p x R X V P z B A O 2 u 4 l + S 0 S C a u R K v S O a A 3 l Y a E B r U u Y X 4 7 x / o P J F I S S R H H S K U U S a S P 2 / f R L n e e Y 0 k j K y g y i a q n A 8 g U j k R E I o F M E S Z T L B q h 4 5 / / W l 1 i n s N 1 t a N n z b Q u / 2 S / P J S r Y 3 6 z 9 I B u j 4 f c b s R u 2 R U J O j r 2 p n A h c D r f 5 o m 9 L i y J p H J 2 P i U w a R C D P D o v R D L H Q B 4 T o 9 z K M 5 l Y Q h 1 s n C c f l q 6 D S F y G 2 J B J J J T E U Y o I k T g w k U C s q d k I f f K b v 5 f 6 W A t w w 6 h f K 3 + o f C z v K H J j y T y M Y 6 g g Z v m 8 c l Q g n S q 5 V K N Z i 7 D I A H J o M p i g p A u C f R 9 S Y 4 e U k v v F a X 3 f L A k l 9 1 W l s e W X u s + K S F D B L T K J p F K u 8 X A 4 L I Q C s Y a m Y r S h M s i N k D u 7 N f K 3 N r o F j V h l E 1 d 2 k v b W z m o y q U r F P t l Q A R W p t C o o D Q G N S z U c C d I A V e + N n j z / o K 9 d / w 4 J l p 2 E A I I 4 g 7 o H J m 0 R y C o 3 5 H G c q 5 0 N k s f 9 F B L h 3 o I 4 K u C e T 4 c S a W R i q S T 1 k J D 0 w E R M B n / f + e x X + t r X B t Y U o Y B k d Y t U o t l w X l W 6 I l Z C S G Y a g C q X R m J 6 c A 5 o l E K n f O O T E A Z X D 7 c 3 p / l 3 p U s m R Q w E R R R V b q e N B F L E s Q m k y K O D H E 9 L c 7 B m i n M I R e L k d 6 l B W i E T q 3 c g 0 3 w 4 J g 8 F g N 1 U 7 o / Q h 1 / 8 g 7 r 2 N Q T X j 8 9 6 8 6 3 p v B J w k 1 + 7 2 U 8 u t q M 8 Y k N x Y B t K 2 V S s X r A N p W I W 0 b C l H D a V x F C E x b 4 y c e 5 A J K h K q F h D 5 Z Q k w j G R S C i V L M i V d s x R J m m R Z E w e 5 E E 0 q x y E Q l 7 H k g e J V I w 8 N l Y 5 g C U Z u s M y U g o S S n n y o n S 7 h 7 h M O S B q i u f p r 3 / 7 W 7 F z 1 x q Y U C 9 V X a w x D A x M U 2 f P p C a T c V A 4 S Y V Y E w k E c x B J D G S J H c T C h 2 p y q b T 1 8 p a A B p 4 a I 2 F V n k k L E V R Q Z W l 5 C Y Y w j r S Q R u U V g V S Z I Z O d h n R K J d X B B j x p G p J f E w m k g m R i I t 3 p V c / 2 M m T y J M P 0 6 c f H q H H 7 L r n s t Q b X t T V K K O D G r R 4 K R 5 I i q V K J p S S U L a 2 c 0 s m R N o R C j A + U G H n J 4 E W / M h x l i y H 1 f I A T 3 H h N 0 g L a v 0 4 K 0 M B V Q h q 7 O o 4 X v O q 8 f I 4 6 r s 6 x 0 / L H U o h f 7 D I J J g 9 y m L y T Q H b a 5 C 0 y a b X v c O O 8 J p O y m U A q z H y 4 1 Y 2 Z K z a Z 4 r E w 7 d v k p 1 N / + x / l l 6 x F r G l C A Z d / e E 5 Y i C 2 E E l I p I q W o f w 4 i W V L L I t O r i I X I T j s S A m c O N z r 1 q C p T y F I N 4 I C 8 y K v E K k I M A q g y + U M m P Z 0 W V B m I Y c p A G B W L u q c J J C T S a Y k h l X C O V v M M m V y s 7 u 2 v 1 y t w m U R Y 7 t 4 / k a C h K a P 2 g U g g V J j q y j 3 0 H 3 6 H 2 R B r F 6 5 r z 9 c 2 o Y C L l z o o 6 d K k c q p / O g i Z L G K B P K m k S i E U Y m 5 G K i 8 p y e t / f p F X g T q W D d x 4 d U o g G b t E Z V X e T q P B q x I 7 5 g Q H + T R J q j K V 1 2 k J j u U Y O m + I h L w i j y l 3 k I k D y o x U s r x + T K A i b 0 z 2 z Q O Z I p E 4 3 X 7 J E o l J J E F L p j g T C t L J 5 / X Q / / i X t U 0 m g A n V J 1 W z 1 n H h w l N K g j Q O J 4 X Y U Y Z c Q i Z N o j R y g S T y h 1 i I p P L y j z w S e J V I p d U 5 S w c 3 Z S G E g Z 1 H I 1 e x + p e M k A A H z H m S R w 5 l O p j j Q h S W 0 1 L O a Z Q L Y e Q 8 k E T H h k S 6 z E k m R a 5 U V U + 2 S P b E a H o e Z Y Z I i O H h M 4 Q K M 5 m 8 T K b / L N e 9 1 u G 6 v k 4 I B Z z 7 / j H / Y h D F J p X T p l K E Q l r F E i x H B e i B M p 2 W f 7 x o 4 j h i B R V b 2 c W A N m 4 S G k I I l b C P y b 8 z B h E 4 x l G T l v M d a S u A H G n p F C I 5 p i F x r K S R k 0 w J / k W K S N G o i k E s N R E 2 l U x W Y C k F y f R P 6 4 R M w L o i F H D 2 / E N u b k p S u T K o f l Y M g l j E M i R S s Z X n J m Z i 9 a 9 i n V L Q + V c D B L B S Q g Y F N H o d S 4 S 8 O R F l O i 9 p R D p t h Q y q n o k 1 o Z z q n k U k K U s l l C E R Y q h 5 a o w P a Z B H k 8 o i V I S K i v z 0 j / 9 z 7 a t 5 T r i u v 1 h f h A L O n r 1 P 8 S Q c E E p S K R d 6 m q Q S U m k y C b F A H h X z i 8 q D K P K v y g B F M E m g 1 I H U 3 E K o a p B X b v A G a P w 6 Y R 2 T l P z j B U T A E c T I I n a Q S M p 1 A F l M G o R J J 5 J F I h 1 L e a o T w p Z K i l A W k S y b C e S K U r C k h P 7 b P 6 9 d b 1 4 2 M K H 6 U R v r D h e + v 0 + h C K s x D i e F G Z u y p Z Q i l i W l N L F A D s n r o P K I F G k 4 h x e T 0 m n A S j i g b z / I o F I M l V F 5 k 8 a L L n H E K q 1 j 5 H X a y l s B h O H Y U v O Q V q S x i Y R j I I 7 J m 7 S W S I Z I O o a d Z J N K k S n B Z K q u r q b / 9 L t f y j W u N 6 x b Q g H 9 f W N 0 7 3 6 3 E M k 4 K J z S S t l Q T m K B O J p U k l Z B i C M x i l N j H D M 8 M i X p S K k A b u g S p a Q 5 V g W 6 C D H K 5 I i K J e 0 o t 4 I m j 0 m n E Q p p J Z 2 Q V w R K J 5 Q 1 / 1 E T S a l 7 k E R a O m m p 5 O L v / / i z 9 2 n H r m 2 4 q n U J 1 4 1 1 T C i D L 7 + 6 Y Z P K E Q u p T G A i 2 S o g q K H T O v C L I o z E y E v G R B p W I g t U V X D b d q R 1 9 a D B L 4 g 5 h V g H z l h p y V t p Q x g 7 r U i k g k 0 g k 1 d E M p I p V U J p E m n J l N C S y e v 1 0 L / 8 7 / + K K 1 v X c N 3 o L B A K + O r L H 1 n 9 A X n S i a U I t U D 9 y y q p E I F I m j w 4 x Z F W s B I O g A B W S r 1 K g k k g k S P m o J K I d V 6 X m 4 B y q H D M B k e 5 I Y 1 K C 4 l M L A Q y s S K U k k w J t p m 0 h B L p p C S T m m i M b d v i V M L 2 0 j / + r 7 + X a 1 r v Y E I N q N o p g D o 7 + + n + / S 7 m g y K T I Z S x q Y w K 6 C S U M / C L i k E h 4 Y w i j i o z w H l W S p E E k E R q V S h i S E I f R s w p + c c L i G H K d J q D M 6 2 k k E 6 D J C Y P 4 h i C C X n S v H k i j e z Y k k i I R c W L k Y c l 9 Y c f n 6 Y 9 + / J v y + T V Q o F Q G f D 7 f 7 / E d w a E M c S y S Z X J n k L M L z q N T 1 B p o Y z 8 q 1 h B c h m h K k J X h 0 T c 8 C W y Y x U h 1 i R B W o 6 n 5 S U Y 8 q i 0 k k a 6 X J P H J h X I o 8 l k i J R O J k s q J a i 4 u I j + 6 V / / i 1 x P A T Z c N w u E y o i 5 2 R B 9 / Z d r f I e c h N I q o B A J x A J x U s n F L y p m G F K p r K Y R T j G J B U B j 1 0 m B y Y M k k u M X e V W x p H V Z W u B W 7 8 g b 8 n A 6 h U Q q T i S N d H K Q C T H I x O o e b C Y 4 I V D u 9 X j o H / 7 7 b 6 i 0 L I i r K C A F R P 8 f a M h z g 9 h O i S 8 A A A A A S U V O R K 5 C Y I I = < / I m a g e > < / T o u r > < / T o u r s > < / V i s u a l i z a t i o n > 
</file>

<file path=customXml/item2.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5 8 e a b 8 f 2 - 9 e 0 f - 4 f e 2 - a 0 6 a - 1 a 9 d f f a a 3 3 1 5 " > < T r a n s i t i o n > M o v e T o < / T r a n s i t i o n > < E f f e c t > S t a t i o n < / E f f e c t > < T h e m e > B i n g R o a d < / T h e m e > < T h e m e W i t h L a b e l > f a l s e < / T h e m e W i t h L a b e l > < F l a t M o d e E n a b l e d > f a l s e < / F l a t M o d e E n a b l e d > < D u r a t i o n > 1 0 0 0 0 0 0 0 0 < / D u r a t i o n > < T r a n s i t i o n D u r a t i o n > 3 0 0 0 0 0 0 0 < / T r a n s i t i o n D u r a t i o n > < S p e e d > 0 . 5 < / S p e e d > < F r a m e > < C a m e r a > < L a t i t u d e > 0 < / L a t i t u d e > < L o n g i t u d e > 8 2 . 5 < / L o n g i t u d e > < R o t a t i o n > 0 < / R o t a t i o n > < P i v o t A n g l e > - 0 . 0 0 8 3 6 4 3 3 9 3 0 6 3 4 5 7 2 5 < / P i v o t A n g l e > < D i s t a n c e > 1 . 8 < / D i s t a n c e > < / C a m e r a > < I m a g e > i V B O R w 0 K G g o A A A A N S U h E U g A A A N Q A A A B 1 C A Y A A A A 2 n s 9 T A A A A A X N S R 0 I A r s 4 c 6 Q A A A A R n Q U 1 B A A C x j w v 8 Y Q U A A A A J c E h Z c w A A A m I A A A J i A W y J d J c A A D M 8 S U R B V H h e 7 X 1 n e 1 x H l t 7 p D K A R i U Q A B J j A T D C K F M W g M A q r m Q 0 z H j 1 j 7 9 i z t t e 7 9 u 7 z + E / 4 r / i 7 v + x O k E Y j i a S Y R D H n A J B E I n K O n d v n P V V 1 7 + 1 G N w i Q A N U N 9 A t U V 7 i 3 u 2 / f q r d O q H B d f 7 h 4 L U k F L I p g U Y A + O L S D 4 v E E z c / P k 9 f r p W Q y m R I M e s b d 1 F g R J 7 d L F 2 S B 8 z 3 Z M D k 5 S W V l Z e R 2 u 3 X J 0 j A 5 O S X X 2 d C w U Z d k h 8 t l X y j S J g w M D F J x c R H V 1 t b S f C h M N 9 p 7 a Z b j A h a H 6 w + X r h c I t Q h + x k R y c w O L R G M 0 M x u m u Z l x 6 o k 0 0 8 S 8 m z 7 e M c 9 n J K m / f 4 C m q I 5 6 p 0 u o Y v I y H X 3 n C C U S C Y p G o 0 I G n 8 + 3 g E B o 8 L F 4 n L o 6 u 6 i 0 t J R m Z 2 b I 4 w v Q T D x I F G P S J q Z p a H C Y P v 3 s E 2 7 g + k 3 L R C w W o z C T I F g a T C F O J m Q i F q 5 / c H C I t m z Z T B 6 P h 6 8 3 S d / e e q z P K i A T X H 8 s E C o j P n 6 n j b y u O A 1 P J a j U F + b G F a F r L 8 t o L u L S R C I h D e B s j C C O y S P 9 4 4 / X 6 P j x Y 5 I H 7 t y 5 S 8 F g C T f S L S L p n M D n h c N h e v q 0 n X b u b G U J U a K P v D 5 C o X k q K i o W c o y P j 9 P U 5 D R 5 v B 7 a u n V L y n U 7 M T s 7 S y M j o 0 z G E I 1 P T N D h w 4 e E n M U s q c v K K y i S c N N 3 1 + / p s w t w o k C o N P i 4 k X 9 6 b C 8 N D 4 9 z m l j N i 1 H / h I s 6 J i u E I J / s D F n S B i r Z 7 O w c q 2 W l d P n S F f q r z z 9 b I I n O 3 R 2 j S s 8 k T Q z 3 i g r F J 9 D B Q w f o 1 q 0 7 d P B g m z T U n p 5 e 8 v t 9 t G n T J j 6 n W L / z z Q B i B g I B n c s M n N P b + 1 J U w + n p G R o b G + N r a J L y K E v k p q Z G O c 9 I L I Q Q S 9 Z S U U M 9 d P b 2 U 4 r y 9 R d g o 0 A o B 3 7 + 3 h H 6 y 4 M k v b 9 t R q Q F G n u c 1 b J z z 0 v l O M i y 1 f O A K i s r 6 c G D h 7 R n z x 6 2 M W q s Y 2 M s A c q 5 s a V L H q h 1 C T 4 + y g 0 2 N D f P v T x L O o 6 L u M d v a 9 u / 4 P w 3 R T Q S I Z / f r 3 M L M T k 5 Q R U V l T q n k E 1 a A e a Y I V U 4 H G I 1 1 k 8 l J S U 0 M R 2 i q 4 + f y / E C h F A 3 C o R i b N x 0 m I Y n 4 r S v s l v s B t g 4 + / b t p f v t f T T i 2 S m E a a 2 O 0 R Y O B u n S C I D U a n / a Q Y c O H 7 S c F y D f / v 3 7 m E R z d P / e A z p 8 5 J D Y V e Z 8 P z f + l Z B M I 8 N D V F N b p 3 M K w w M D t A G O B f 5 u S B Y g w Z 2 E k I Q D O o y Z 6 S m q r N o g x 4 B M 5 I L K C 7 U x G C y V 4 7 A N T R z g a / / T 5 b v 6 z P U N 1 x 8 v r 2 9 C B Y v 8 F A n s l 8 a C x n V 6 8 x S N j o 6 I K g c 7 o 2 f C S 0 + G l A T 5 Y D v 3 z B 5 J Z i S T E 7 B D + v v 6 y e 1 x U x E 3 u J c 9 L 6 n t w H 4 p H x 0 Z o 6 m p K S p h W 2 p s d E w k 4 Z n 3 T 4 v h / 6 a Y n p o U O 2 c p W O x c k C X E N l Q k E q Z y P g e / F 2 U z f N 3 F L J k g A Z E H 0 D k M j k x S 3 9 Q 8 j U 5 O S d l 6 h e t P 6 5 h Q 2 1 q 2 U O d 4 p Z C J + 2 r 6 s D U s E u P l y z 5 K J p I 0 X 9 5 G o 7 O 2 y / q j 7 b P 0 4 v k L q q 7 Z Q A M D Q 2 K 4 n z x 5 Q h q W a V z z 3 A j h F c x m v 9 y 8 c Z M l 1 G H r f A B E / u G H H 6 m 1 d R u T e Y x V y d 2 i c q J B B 4 N B I d z 8 P G y 1 c l 0 + L 5 I B z g Y D / A Y j 9 Z Y L 8 9 6 p i Q k q Y 1 U Q l z Y 3 N 0 s e t p M C R U X 2 b + N r g K q H P K T v j 9 0 B O r 4 5 y u e 5 W M r N U E f 3 C L l q d t D E 0 B M 5 f z 1 i 3 R K q r r G N G k p j V B G I s r i J S w / 8 + P E T V o 3 m 6 c D B N v r u z j g l S 5 R R D m z 2 t V P r l k 0 6 Z 2 N 0 d J Q 2 b N g g K q I y 6 h e e Y 4 D v g N f v 3 X e P 6 x K i h w 8 f s y T c z H Z J h G 0 z J S 1 w H i R k a W l Q 8 k t F i B t 8 0 R t 6 B k F e v g K W l l 6 L S H E u 8 6 a R t W v M R R 2 j I B v R n v o Y B Z O j V F V V R R c 6 y 5 m E H g q N 3 N R n r i 8 w o W 6 u O 0 I V V R 9 m 1 W 5 W G g 9 6 f D T g B E u k m y 9 9 d K Q p o s 8 i 6 p t 0 U 2 1 p g r z u 7 L f o 3 r 3 7 4 i W r r q 6 2 G m A 6 8 P k v e 1 / S X T 7 3 F 7 / 4 X J c S X f n h K r 1 3 4 l 2 d s / H l V 1 / T z z / / T O e W D v y W 5 Q 4 C Z 0 I k E h H 1 M 1 0 F x e 9 L l 4 T f t i s p i W M H G m P 0 c C g g Z P T 7 P R Q Z u y X H 1 h N c f 7 q y v g j V 3 H K I d m 6 Y F T U L D R A x x o a G h 0 f o k 0 9 + p s 9 S A B E W w 5 X L P 9 B 7 r P K 9 C v 3 9 b E t x Q 6 + v r 9 c l C p 2 d X d T c v C m l 4 c 7 M z F A s G m M 7 p f i V b u 9 s g G 1 U y u p h N o L j N + O Y I d 8 k q 3 o z M 1 O 0 s a H J u p Z 0 4 u B e 4 D 2 4 Z z j H 6 Q B B + X T Y L S r g 6 a 0 h u t v L 0 t J V T n 6 f l 6 K T 6 4 t U M k N m v Y S f v 7 u f N p c p M s E p M D A w I I 3 h 4 M E D C x r v q 8 i E B r d 3 3 x 6 d y w 6 o h J B e 6 W Q C f N z g 2 t s 7 d E 4 B 1 1 P B q t / r k g m A o w G f 4 8 T k x L h O E Y 2 N j g i Z Y K N B S s 8 y m R o a U 4 k 9 N z u j U w r m 8 / A + 3 J t K V u 8 M k L / e r W a D X H x R R H F X g J o r w j K 7 x F N + K G N d r N X w 5 v p B n u D T Y / s p E g 7 T 4 F R S C A V j H / P U 0 A h e v O i k M 2 d O y X n I I 7 w K I C Q G d D M B K t O V K 1 d p a G h I G i D c 4 u l A T 3 / t x + u 0 e / c u X a K A 6 4 L K 9 8 c / f q n t m Z V B R a V N g N q 6 e v m N R U V F 4 l x o 3 N R i S S s D n I 8 B X g P c s 5 n p a Z 0 j U e v w G R j z A v n q y 5 Q d i j A b c V F N S Z S 2 b V C E d Z U e 0 O 9 a + 3 B 9 e e X W m l f 5 d u 8 4 Q J 5 E i G 7 3 u u l n r f N S 6 f D m 9 Y e q q L U 6 I u T A Y C 3 K l 4 q R k R G 6 c / s e f f z J R 7 p E A e V w L n i 9 2 T 1 u I N w f f v 8 n + v U X v 9 I l C 4 F r + e a b 7 2 j r l s 0 0 z W o g Z i 3 U 1 a W O M b 0 p 4 L V b 6 v Q m O F 3 M W B m k H Q h n b D Y j v d g M p e / a l V c Q 4 d N d Y b G x I P n Y p K L 4 z A M 5 b y 3 D 9 e U P a 5 t Q g a p D N B + K k d c V p d 1 l f a x K q R F + Q x 7 0 o D / 8 c J V O n T o p + V f h m 6 d F M v 0 I d t e B A 2 1 W Y 8 L n g Z g P 7 j + i k 6 e y 2 1 V Q F R 8 / e U J t + / f r k s w Y H B i U G R W 4 V g D X e e H C J Z k a t G N H q 5 S 9 K X D N 5 v o z w R z P R j y o j J B y A M 6 D B H M F y u l K Z 8 D 6 X B A O o c j n o t P b Q n T + 3 t q e V e H 5 3 T / / 6 / / R 6 T W H o u p D X O l x U V e 2 e J 9 Q X 1 8 f t b Q 0 W 2 Q C U N k Y a 4 G q t R R s 2 R C j 6 e k p m X 5 z 5 8 4 9 k U i Y A Y E Z 4 / i M 5 p b s b v M J N v 4 h n T Z v 3 q x L s g P X d f / + Q / 6 u a b H B 0 M t j o B m u d M y 8 4 B 9 B R Z g b y E D j h X q G 9 w w P D w s J T Y P G M M C / / d v v a e 9 e Z e + B B G a q E 8 6 J M c H d D t v J C U O o b O N b 5 n O S S U w S V m N T A S a O 3 5 O k k V l b c g H 7 N k Y p 4 H V R 0 4 Z K 6 h 2 d 0 K V r D 6 6 v 1 q i E q m 8 5 R P 0 j c e n Z N 8 Y f U k 1 V U M a J k M f A q Q H I 1 j 8 4 R l O e B t p T F 9 W l r 8 a 5 s 9 / T v v 1 7 r b l 8 2 Q A S f f v t W R m j a W v b J 3 b b c g A C g l S X L l 6 h 1 h 3 b R S J s 2 d L C R y A 5 5 u X 6 M f s C j f 4 B E / D U 6 Z N C c I y p P X / R R V / 8 + p d y T C T x 1 W u 0 m T u U s b F x G m b 7 r r S 8 l N 4 9 f l y I A z I 6 g U n B s J P G R 0 e p i g m d y e s 3 M T 5 G V R u q d Y m C k J S / 6 / y L U n B e 8 g g b S p J C t t a a K F 3 t 8 p E n / F S / Y 2 2 B C X V 7 z R G q p G o T G 8 Z V U r G e 8 C A 1 + A Z o + / Z t 0 g i g l i G u q K i g w c F B e j L V Q O G E a i h Q 5 Z a D 7 7 + / Q G f O n E 7 p i Z 2 A J M O s b Q z 8 r i R 6 e 3 q p 4 9 l z G f + q q 6 u V 7 4 e E e v j w k U i z m d k 5 K i 8 r p W d 8 z t / 9 3 d / Q H / 7 4 F f 3 t 3 / x c b J 7 O z k 6 6 f O k q n X n / F N V w Z 4 D x s Z 0 7 d / C n o h m o 3 2 F s I 0 g e l 8 t t k Q n 3 b Z C l / M a m J j k P A K H j s S j 5 A 0 U y R x B r v O C h h G M C q h 9 g S P V O S 5 R u 9 n I Z f 6 7 f N U m u 6 J A c X 0 t w f X V 1 7 R H K V X q Q K z l C 9 c W z t H V D R B Y A w v Y w g M 0 E J w Q q + d F 4 N Q W r 1 I y I 5 R A K k g M 2 z c c f p z o l n M C E 0 v P n L y 4 Y 3 1 o p o I G L 9 2 1 m R n 4 j f k 9 3 d w 9 9 9 t k n + o x U Q B 2 E h M M q Y I N z Z 8 / T h x 9 9 I G l 8 H j 4 D a i A 6 I 8 x B T I c 5 x w n Y T m b i r Q H O u d X r o 9 E 5 p U 4 i b 4 K Q N x G n o u T a s 6 f W n N v c W 7 a f q o t C 9 M G 2 O e p / d F 5 6 b g y e O o G p P 7 t 2 7 Z S e u X 5 j g y 5 V D o e u c W U X / N j t l 3 w m 3 L x x S w i 1 G J k A z H u D m o d l G 6 s B N E 7 Y L e g c 4 J p P s m S J + 2 v o / L k L d P f O X V l Q i O s 0 u M H X 7 R z f g s o Y c h z H 5 4 E w U B k z k Q n A O c 4 x L c A 5 U x 7 3 G / Y l P g d 2 k x M o U 4 R k 6 c d h n l 5 t S + Y b X H 9 e Q x L q s + M H K B q e E x U F a g t 6 b 6 W 6 2 D / R m Q a Q / b Z 9 I X H m Z i Z Z j S m h T d V u a s Q Y C 3 e s f u 5 + g v 4 Y 2 1 w j 1 B f d R J O h 1 P 6 o J p i g t o Y I e R z F U 9 x 7 / / m r v 9 B v f v N r X b L y w O + F n Q a C X + 8 r p f c 2 q / E j q L c j w y O 0 j d V d A B N w T 5 y w 5 x F e v H i Z 3 n v v 3 Z Q B 3 X R g Q W E 6 u S C R c F 9 h 2 9 V v V P t W Y L 8 N D / 9 w p + e v c 9 R L z 8 Z s u 0 t J J x U j l Y h j U n K C S l z d U r 4 W w I S 6 s y Y I V V Z a R s d a 6 6 V x 3 e j x 0 K H G i N U j G q S T C R i c 9 r D B H K f z z 2 x S 1 Z b G q S z U T s + i u 6 x G s F R 4 m U z + 6 D D F J 9 q p u r K E m h o b q a S k O M W g X w 1 A 7 Y N z o j P U Q g f 5 t 4 8 N v x R p h P u B x n / z 5 m 0 6 e v R w i l M E A 8 / o e H B t s L 0 y o e 9 l D 2 2 o r p U B 3 L L y c v 4 e V u / 4 X g O 4 n + b + Y E 0 V p j t B V T T e v + / 5 n k b i N p E A I Z M O i X h M S B X 0 D L G q Z E v K f I Z b u o o 1 E L Z V K U 8 W G s j I j J J K m Q i U D u y b c L X d n m a D E f + t p a P c 8 9 a n N I S l I p b g 3 j p Q Q 2 f e O 0 J 7 9 + y m 8 o r y V S c T A L f 9 g w e P 6 F g z S x R f k k p K q + j y p R / o 8 a O n 4 m 6 A Z E r 3 M C I P h 8 n D h 0 9 E s m R C Y 1 O z E N O L / Q A Y h k y A u T + 4 z y D T y M h w y j 0 D s d N h 6 k X q h t U + h J l o j V W P + R 5 S d Z Y 8 x W f H 9 l N V V a W Q y a q s N G Q q A x o 3 u O n l i 6 f 0 8 U 6 2 u 7 a H W W W L c s 8 9 T E G W K n B S L N f z B 4 R j L r G / 7 g / 4 5 D 4 b h L h 8 t T A + 5 5 a x p q 8 f K F J f H 6 i i 4 J 4 v q O 3 A P u k 0 j B r m B B o / b K 8 z Z 0 7 S t 9 + c 1 a X K y w d p B 5 c / 1 L q z 5 7 6 n j v a O F H v M C Z w P 1 N T U p q i P 9 w d V R 7 K r N t W W w j g V 6 g P f L / Y U 3 6 W p y M K 5 j v m I v C d U g H v / y f F R s Z d Q S c 9 H V Y U 6 C Z S N T I C X G 8 C O e j c 3 m H Y a 6 O u h q 7 L Q b 7 s + q v A + E 2 2 5 2 F Q R p / 0 O o x x S 8 3 7 / 6 k i q y y 8 C d K P X T / e n N p O X 7 b 5 z H Y o 8 m A o 0 H f G y 9 H n 1 h i 1 7 9 u 6 W 2 f O i M l + / S V e v X p P 7 B h K d O n m C 9 r e 1 i Z M D j o x 0 Z L L B H v d z B x J V H U g l q 9 T O O g j r K Y o y I K x J F U + s X m f z N u G G e Z j P f x 8 c b J X e F x W G 8 G z E S 8 2 V i + / 7 k I 4 j R w 7 R j h 0 7 x L V e V 7 9 w 4 P V q V / Y N T 7 K h d 9 J D D 7 m H x t d j 1 s D t P j 9 t d + x H s V K I c k O c 0 w 0 3 E + 6 8 9 F J T 8 2 a R B o t h 2 7 a t d I R t L M z C Q E M / c u Q w 3 b 5 9 V 2 w r k B H v x 1 z C a 9 d u i B f Q 3 N a p q U m V Y G A J B x w 8 l 5 j g v d O o E 1 U e i r q p r l R p D w Y q j W v i g G v j M D Z X o 2 s 1 j / + + v n b X / p V 5 h r 1 b m q j M m 2 Q b x W t J K K h a i I 2 q t h R C O f H o 0 e O U m R T Z X O e v A 6 i V i z f r 5 Q E G P w z / V w F r d P Y 3 R K R R Z w P s T 0 g g q L v Y n A Z 5 O D q 6 u r q p v L x c N r s 0 p P z 3 W x E q K g 4 S t h L 7 2 Y 6 Q X A P U z M U A a S 0 q s I P Y S K N + x N 0 f j 8 g A c d A 3 R 8 X + O X 1 G / i G v V b 7 G q i D b A D 7 R 4 V + M e q m v f 1 A q S B Z 5 M Z Z L p v 7 + f m s 5 B d 7 6 / b P X X 5 O U C S t F J q h y 3 z L R l 0 I m A O f f Z Q k 5 n 0 G S Q c W 7 e O E S X W Z 1 D 9 4 5 5 E E k M 7 6 F t W L V 1 R t k Z T J w k a V P S b B c y G T w K j I B I B P g r B M r z Z f l g n 8 M D o r w 8 r W B X E L e E u r D Q 3 s J e 3 i D T I P T L q o N T N L 4 2 K g 6 1 r o 8 R w I q F h s + Q s q Z H v T C 8 w B L g J W i g A I c B 2 8 K N E H Y T H a z X D p u s p 2 V f g 2 w k X b t 3 k n v v 3 9 a z T f c v 0 8 G Z 5 2 2 E q Y 0 Y Y o T Y O w i g + + f + a m x f G m q b L E v 2 1 W D U f h c S C w X j U y X q + I 8 R N 7 a U F 5 X T F S 9 H 9 l 4 j k z 0 E H Z l b d 2 1 1 / y o l J 4 w G 6 D W Y B k 6 d m 5 t b G y w N l i J s i q 1 0 m Q C S v y v Q w M b / V M e k U y v 6 y 2 E h B q a S S U U p B E k g 4 G H J R P G r U A 0 B B A L y 1 Q w o b Z v K H W W + O 6 6 K H d e E d p Z 9 2 p C g U x G Q m a q G 3 R k 0 p l x i M f h 9 8 v T v 7 9 c v / d m t f w T 4 K P D e + n G 1 S v i m b L 0 c A 5 o b P g x V c V x O r I p s 4 s X K g 2 W v n d 1 d r M q l O C e + Y w + o o A G B / V o N b C z N k Y t V a / n m L j e 4 5 c H F L w p f J 6 k D A 8 Y Q M J / 8 8 2 3 9 N l n n + o S z O 6 Y k j E s T M / q Z h t q z 9 4 9 c l 5 / X x 9 5 6 w / T 4 K y t a m 4 s i 4 s z A p N h l w u j D Q A Y 5 I W G E I + F x Z Z y U 5 z q q / L P l n r z G v o J 4 E 5 G Z a u v B d O K d J x N E m A C K f a b a 2 5 u p t N n T t H m l p a U 9 5 9 t L 1 o 1 M g H T 4 d e T L C D S S p A J 8 D g u A Z L 4 c l c x f f T R h / T l l 3 / W p W r W y a e f f i z r r z 7 4 8 H 1 R 9 z D b Y w v n h 5 + c 5 d Z v d w o D 0 5 7 X I t M C G A k l T d I l T / r I R + Q d o Y 7 u 3 C q z p t F j G j K k k I r T x i k B 4 D w A a 6 H Q M J x 7 e m N n I f S K P R M e + q E r Q K t d h 1 D Z l g o Y + u c 6 A u J l h H R a K e y s j T K R I N W J r n Y H x C b q m y 6 i d 9 8 9 R p 0 v O u U c N O z 0 s S X M x E C H 9 L O f f U T B s Q s p x F w O P t 4 R k u X w g L P e R O 3 k z z R q H z L D 4 y v r F H o b U L 8 i j 0 J l i U / c u M 7 K M A j N z 0 r 8 c t J D H R 3 P R G 3 p e P Z M l l n g / P R G E n W X 0 X c d x f R k y E c z r y k 9 l o t 0 o z 4 b z n f A F b 3 y 1 3 S 3 3 0 / n n w V k v M h c S 8 e o T 6 T 9 h u r s 6 7 Z w H F 4 / z J 4 4 f P Q I R Z 7 / n l p r l j / g 3 T v h p R N b U t 9 n 6 h I 2 C M h k S B W K o h z X m D 8 B u w Z L h 5 A P I e D z 0 C D b P 6 g A Z w C w H V e g S O 1 7 E O f e H Y O 9 2 N t h 5 4 4 d d P r 0 y Q W T P / G c p 0 d j V S n u 3 7 c B D P Y u B Q u 7 i 9 U D b i E 6 n 0 y 7 M z k B x 8 3 V q 9 c p w O d h C + q 6 o h k K s E 2 G C c F L B e o G U 4 8 M T P 3 J R X A l c z U z 8 K q k a H o b y P W Q V y r f m Q M 7 q b J q 4 e 5 E W P v j 3 L g k F g m l L C h 0 G r 9 A H 0 u w y 3 o 1 6 d v G 2 A q 4 z l c D h 0 + 8 L 3 u 6 Z w J W H s O R g z 0 G d + 3 a I Z 5 B T P i 9 d / 8 h n d k e X t I 4 l E E w w K q 6 T h s o i S T / 0 i r t + n J R V 1 9 q 3 e U 6 8 o p Q y X h U y O S U T M A O W c J t 4 8 i W z F I H 0 4 F g k y x V S q w W p k O v b i S V x c t o p S u A F 1 N V o v L B P n V i Z n Z W h h W w y h e D v R h q + P r r b 8 W d X q 0 3 u y w L J K n E v 7 T r v d P n V 8 R x Q N U l S u 1 g 1 D 4 M S u c T 8 s a G a q m v k T 0 g n G R C j G U H c I V j 9 6 G T m 9 U y j N K 0 y o W a A S I 9 / o m J Z G C W h S 8 G u K J X E t k H V R U w H 3 B g r o z 6 + v r p 6 Z D X m n K F Z / 9 u 3 b q V A s W l s g 8 H J g 5 / 8 c W v Z B B 4 Y n J S 6 u D d z W F W o Z d + v b d f v s L J I l W O F 6 5 j D h P y h J z U 9 p C r I W 8 k 1 I 6 m G v E 0 G T I Z Y G Y 0 P H U 4 d u 3 K Z S l z n o H K O 6 t n X + c K O k b U 2 q J s i M R c 0 g m s J J Y y U D 0 Z K W Y p h K X 0 U f G U Y l J w a U W 1 z G / E A x P S r 9 v s y 7 F c Q O 3 F q u Y 9 9 W l L 5 D m o j 1 O f q S w q F 4 1 O x C W f D 8 g b p 8 T 8 7 I z l p X N K q S N H j 0 j F Y k Y 0 9 h o v 9 0 e p h H v j G N c B e l n M 9 M 6 G 1 p q V n / 2 9 V C w 2 T / D m q 3 r w 1 8 B S C D o b d V N z c y M 9 6 Z 5 Q S z 9 Y S l 7 p L q W O 3 m n C 0 0 l w v w a m P N K B D b F q 2 P m i i 1 X A 5 T d 2 f D a k W s e I j y q K n B c m l L L o p B M W 0 f I h 5 I W E 2 l A W t L b / c k o o L C O Q B 0 F r 1 N T U 0 P i T r 8 Q l f C 7 L x N H q E r s B v E p S r B Q y j d k s J j G 2 b l h Z o r t d 9 j 1 b D C D N j R s 3 y V t s 7 4 M O l G 4 9 w 8 f U f Y v z O R j T w z o y b E P t 9 S 7 f S 4 o V x Q 8 H f D K w P M O q o n P c M B W q l a L K Z + d W W G S v E p h Q + D W 5 H Q 6 1 t o g U M m Q y g 7 U w k H s n 7 D 4 B j + C s 3 J F 5 C 6 3 G 8 r g s 6 V i K / b L S Q I + c C e 3 D C w k N S b K Y V H 0 d J J K 4 j 6 + G K z p N 2 3 f u k T 3 2 n P A H i u l S V 1 D u v z f c L w 9 X e P T w M b d 1 9 b n G 3 l o q M P 6 F m R 8 Y Z M b v L Q 8 s R h b 1 H S 8 H M H Z l t 4 l c D X k h o T C / y 5 A J 8 b N n z 0 Q 6 Y Y C 3 q c K W O M + e P 6 f A l H p 4 M s Z G Y I h j Z B 5 E 2 p u 2 p d X b R D b 5 E M 4 g p e D O n w q 5 R W 1 9 2 5 j V 9 z Q T M L s C x G k f L 6 P j x 4 / J D r X f s W 1 q y L T w l 2 S G j + v F j F u 1 s 8 q H a W K l g a R s l A N l j 3 U Q O Z Z q m + G 5 V G / / f r w O 8 s K G m p 2 e E S I Z U k 1 N T c t M i H S c O H F C 9 t o 7 3 h K R J R y n t o b l / b k K 2 C P O Z g I 1 C P t R Y I n 4 S b 7 2 t + 0 6 3 9 5 c S 5 V l x V n n Q q K R h 9 x q N g V c / 1 j B b r D U 5 h 7 l 9 x j S o D q 3 V M V o m C W y j M + h v v F i Q a c 5 w j u c b S J X Q 8 5 L q K 0 b q 6 m n t 1 f U P B j D m E 9 W X l 4 m S w r S g e U c W N d U n m L o 2 k C D z T W Y f S Y G p 9 3 U p + f 6 o R c H 3 m l e 2 a 2 1 n P s F Z g K k B H A y b W p Q O u D 9 w z z A p Z L I C d h P z v 0 j 0 G n I 9 0 q H q c i G z 1 V 9 p / 0 N y E 9 O 5 f 5 W Y 6 p b y O G w Z W M t 4 R E 0 2 H 0 H e 3 V j d y O / P 7 u H r K g o Q E + f t s s i u X S Y B p t L w L 6 A U J v u 9 d u e v R K H T Z H q B X s z v M r T B x U s p D X j T F u A G b z J G F n 6 X E a o u P 1 T X p m O 5 I H z x O K Q T S a D 3 j 4 s 5 1 j Y R n I p 5 L y E g v 0 U Y C M Z k z M x v Q h z 9 L D v A W B U Q C d a W l p k 6 2 X s 8 Y 1 n O G G 6 D G B 2 A s o H Y B z K I N u 6 r t U A 7 C Q 8 0 h P q H B 7 W / b Y A G / f U t g i 1 1 m T 5 r Z p n i Q z 1 n W v I + Y 0 u 5 8 V Q T n 3 w G H Z A X Q z Y a x v k a 2 v b b 0 2 K X c 5 8 s 5 8 a T g m w U u u g D H x L E N J Q 5 9 A R N Q S n K e B d 3 U Y M S Y g t 1 u A 6 b 6 p E J Y E 9 q d 9 p c t K B p r W P X A s y B J D L A R I J S w Y M Q K h s u 5 y m w 3 i K V n P R 4 G o B r n M 8 V f 3 W C g / y Y u x n K T j / O E r h w X t 0 s H a E J v t X 5 l l O N c G F X 9 4 9 7 p U t 1 o A L z / z C J R B I n F A o N G x i 5 A G f c t + G w o 0 d G B j k t A J m R N y 6 d V v n s u P + g 0 c W o d L 3 U c g H Y M r U 1 B I m 0 b 4 u 0 J M e b s q u T p b X b q H W 1 l Z q Z 3 v 0 o 7 Z S W T r / u j C / 4 l B T N M X h g e o Z 1 x I Y q 3 6 V N D Q B k e W i s A g W D o O U + M T c D D n d 0 k 7 t 3 S w 3 s r g o 9 e k P i z k l g O 8 v X K T 9 + 9 Q j M E d X e J B 0 r Q D D O p N M W O y r 9 5 E e Y k g H x q S O H j 0 i + 5 9 j H w o 0 m d c B i H C g Q Z E X L v m P + D s B S B y D K 5 1 + q g j A 2 8 c Z K V c H M c v D n I e 2 0 P 5 c 2 c S 5 i p y 2 o X w + t W k l l q o 7 s W m T e k B a O u D Z w 2 z p 9 8 + c 1 i W 0 4 i r T W s L z U Z / s R A R 3 O g b B 0 z 1 7 G C d z 4 n W k V D Q S p p L Y A E 2 O 9 M p g P I Y / s H d H O k A a b E W g Z J I i E e p e T 4 o x / K I I J F S G t p I r I a d t q L m Z C X l W L N z m t 2 / f 4 R J F m g c P H t P 5 8 x c k j 7 E p G N C w r a A O Y l W p w S u X C R Q g j + 2 c 1 T y C Z 8 + 5 9 A U L M Z 1 4 n f 3 H K 0 t 9 5 J 3 p k H h y c p L O n r u k j 9 g A c c A Y v M q 8 Q 5 1 X Z S o v f y A Y h / R 2 k l P h 3 J 0 n u P K c x I G m C i E J b i T W Q s E Z g X l k p 0 + f J j x u E x v a w 0 7 a u 3 e 3 q C f p e 0 Y s d 4 7 Z e g b m 1 b V U K a c B b D c 4 R A B s e 4 b t z w A 8 k G C 5 m 3 W a L b G x G r i p q Z E e D P g W b F a D v d Q h u f C M X j w s O 8 6 d Y z w e V X E M j y e N U I w l X Y z r P B G P 0 P G j z f q d u Y e c N j D w L C K M P w F 4 l h E W t Z 0 8 + Z 4 Y s 1 i C f e r U e 7 J b z / 3 7 D w t k e k M 8 H b Z n k Z Q X J e l Y i 7 K p 4 I X D d C h g O W N i c D 4 Y M g H 9 / f 0 S t 1 S m e / o g e R A p C W S k l f p G n V f / y O n j u Y u c t q H w i E l z A x E H g 8 E U 4 k A 6 Y V k 2 n h z h h O l d C 1 g e v m P b Z m I e N x 8 z N J L i S K g u S c i 2 1 E P T H q m W x W Z u e G P j r D k o I j r n A 2 K 5 v H k s a V n a + 4 U v L K E M k V C A N F Q 7 U 4 Y / l K u I X x x t J N d C X r n A H u k l 7 O p G 2 z D u c Q B r o V b T 3 b x W s a + e 1 S m + r d d 7 7 M 6 o r i x B h 1 k q 1 Z X G 6 W 6 / j 2 4 / n y b 3 y H V 9 d C G O t s R p T 2 k P N V e q v d E v X r x E l y 5 d o b P f n a M K x y z 2 p g r H e i 8 h i i J N T U l M 4 r Y G t b p g Y U h 9 J E 4 u w o 3 Z v b n 6 5 8 T D x + 2 y Z L p z Y D q F Q I B R C z F L O 8 f v d 8 7 i w a D f k h 7 p 9 / B A Y 5 T a N k Z o O F p D o y V H d e l C l J W W k t / n p t m e G / S A 1 X A s 8 z h 2 7 C j 9 / B e f p 2 g W L y f V O j A 4 I P C I H / k 6 / t K x O T X u 2 D 3 G 5 3 J s i O R M g 1 T O N p J r f z k t o e R m a l R X V U j c / X z h q L 0 h 1 I X n B b v p T T A T c o u X 7 1 L a F m u o B d z i T 3 e F O U 6 1 V Z 3 A 9 K 7 G x k b Z l u A d J h L 2 + U N I 7 w A N N r G k + u Y p f x f X M 2 Z R y G p 6 T l c U 6 y c e C o F 0 M H 8 o z 2 H k 9 l w + D d x E P P w Z j o a J m L 2 V s g H U i 8 J 4 0 5 s D T R V L 0 j E j H I / M M U B V w K U O F / t i G J 3 N T r Z 0 o E 6 7 x y G J V H 5 o 2 n 7 Q e N B n 2 1 Q + t 0 p L 3 s T p 7 S S H Q k 5 L K N O z I c Y z c L t v f 0 X e + R 4 p c 2 J 0 Z L Q w I 2 K F Y F b T Y l u x 9 K 2 g T 2 w O Z 1 1 r B t x j O + t V S 0 Q w e K u Q p P e 3 z V N l c Y x O b W G 1 T 9 t H C I + H P J J v K o / S 0 U 1 w c v C H 6 m N C q B x G 3 t h Q W J b R c u h z + v S T D 6 i r s 0 u X K h S V 1 + l U A W 8 K q G 0 y 2 s + 4 3 p 0 q 9 d G / Y T U 0 U F + W 7 v 5 W g J s 9 G z B f D / v I A 9 h H A j Y U n j F 1 4 T m X M V F K f H G R S H g + F I j T P a 6 k F p a / l / p Z D U y A d A U b a k W A C b F t b B x 7 P S 7 a U F 0 t z 4 M 1 6 E u m P r W 9 g D c D v H 0 g 1 W z a Y k C D t o 1 R m g m z v R V I k j 9 t e Y e Z 7 J o J Q Y c r H S t 1 Q R a / R 9 l L C D M s j M I x b A F n S 6 O r X V 5 u p g n a W R u h T Z V M Z i 7 L Z e S 0 D Q V V z 6 h 9 7 x x 7 h + p L s Z E H U V l Z q Y y s A 6 v x p M E C 0 P j R 4 D F T f 6 F d V F 8 e p / e 2 h K m M p Q w W Q z o f I g c p B C m X S f V z 7 k X Y W h N V + 8 t r 4 p i A V b u V R X G t B i Z F 5 Q u y 5 I J 0 K v e F J U 5 v J 7 k U 8 k Z C j Y 3 a E g n A w k G s k 7 r z 0 h 7 h L 2 D l Y B Y 5 3 u 1 b O F X I w J Q 7 1 T z M q s D q a O z W C y c S A r Z L g 9 R T w x q K O O e f + c V G g j q n 7 C c V S r x x G p u D x 9 Y n + Z E Z b A H H 5 3 E a 9 Y 3 3 5 j L 4 r m W g W c 4 E G 5 3 9 k z p l I x y O 0 K Q e 2 S 9 g 9 Y D 5 d 2 + y c r i L C Y d Z G A I h V E J c 5 H 2 T b n o 0 6 K H t 1 f Z D I C b m N e k 0 0 Z 4 O e a i d A 4 g X i 8 a o o g j S M L 2 d 5 E 7 I 6 d n m u L F G 5 W P B b 6 U N 6 u v r F u j w B a w O 8 B R F P C z t T c E 0 E V J B O o W j S S H V O E s k 5 X B Q J L I C x B q X R d i u G p p 2 y Q O 1 4 b h w t p F c C z m t 8 k 1 M T F p 2 V G N D j S 5 V M O S K x P N G a 8 1 7 P B 7 y W r v a v t 7 O R 6 r z A 3 E w B g U H B I g z O q N m S F i k k l g F m Y W u 4 2 C w R N T G X E Z O O y V i H t s + a t u S e U f T A t 4 u s M Y M d t G P X X 5 Z l O j 0 3 C 0 G J X 1 M r I i k y I N 9 + h R p l F Q y 5 Y p E A X g B O f Y Q S y b u R N 3 B q o x t J V c C d z M Z S n M k P O 2 f o M H B I U 4 r T M 2 w g p 2 G n 3 K L 5 f W M 5 q q Y L J u H t w / L N P D A N c w F r C p J 0 N 7 6 q K w C 9 r i V 1 w 4 E U b D J J F 5 a i 0 S q z I 4 N w Z I 0 F 8 E 4 V I K 8 b q y V S t D + f Z i 1 n r m 9 5 E L I e X 0 J S z b Q M + G h a l + e u 0 X P R l O 9 e n C l F / D 2 A c + e c 0 X v y S 0 R e r c l Q k c 3 R a i x I i 7 7 V G C F r 9 m + T X Y t t 8 i k 0 o h V u S J T M d t H l t c P M R N J S a w E P R r w U M e w h + 2 o z B 7 H X I H r 4 o N n S 5 P Z P x E O b 6 4 W 7 k / N z F F x w C c D u l h o C J i e r 7 C Y 8 K c D T F l d D b J r E b a P 9 n v x C B 9 V i D r C 0 A a c C n g k j k 9 L m l i c 0 y 6 s z I 1 R c 0 W E n g 6 y N G O 1 b n K O j 8 e w W h c r d X W I h m X F b p z j X / z i X f n c X E V u T 4 5 F k F 4 t S a U l R S K p s O F l p n 0 J C v h p Y M g E Y A z q 0 o s A n W 0 P 6 D G o g O w n H 2 E l o r w o R q e 3 h q j Y G 6 c I i 6 2 o z I h I y O y I u 7 0 s x o a u 0 X R I S S V x Q o i U Q l A 2 F N S + Z J I / K F M b y a G Q 0 z Y U A i q s v b 2 D 0 w r Y + H L j x l p J G 0 / f a u 9 u W s D r A X X X N 6 X c 4 g j f P / P J o O 2 u u g j b W X g u r y I Q 1 M S J o r 2 a O H r O H t I g l p Q p Y q k 5 h q n t I 9 d C z t t Q j w Y m Z Y l 7 J B K R A M x M T 0 t s s L 9 q Q C q i g N y D b Q s p 5 w L i h / 0 e u t f n U c e Y N D d 6 A 7 L X o t P T Z x M J c Y x q g x E 6 f e a Q / t T c R U 4 P 7 C J A P Y D K h 2 3 C 8 A A A A M + A + r / / 7 x w 9 e v i I v v v u L M 3 N z S + 6 8 K 2 A t w 2 l p q u g 6 s / E R u q o v P b 0 O Q h k H e P Y y z a W m 2 K U Y N V w L p y k 8 v J g x j a S S y H 3 b S g O 2 L A D u x x h 5 y P 1 x P c g l V T W 0 + 4 9 u + n M m d O y P Z V R + / C W A n 5 i c F U I i U A Q T R x D E g k O E u G Z v U K i l B C n / R t D t K 8 u R J G o y k + F c n t S r A k 5 b 0 N J 4 M r B M v f K y g r q 6 u q W / Q k + O 7 F N b C g s s Q Z O b 1 O 7 7 W S z p j A I W c D b A V P J Q S J b 1 X O S y h B N b K Z k 3 J J c C H v r Q + R h y S Q D v n w 8 4 I l q 2 y R D 2 8 i x k P M 2 F P B y K i q P A U W v B 3 s K N x 0 S C U 8 z N M D P W Q x H V / h p g A V k h p J M 6 d J J k U q C J o 4 c B 5 l 0 u S J a n D y u O K t 6 c S F T 3 w T e F x e 3 + q d / d V J / Q 2 4 j L w g 1 G Y q K q o f x C w B b U 2 G g 1 + 2 Y m r Q Y Y C j 6 3 c m U d T s F r D x S 1 T y V N k S x J Z Y j x r k c 9 t S G 6 X j z v E q z m q d 2 k I 3 T y 3 F W 9 + M x P i 9 G g a L 8 2 D M k L x 5 a j Y C H q G E Q E B X l 9 h a T t 6 i C B v t f 0 u z s L B / n E x g H G z N P Q 8 I 0 G O z a Y 7 Y U L m A 1 o F U 6 T R a R O k 7 J l C X g 3 F I / B n j j 1 B C c 4 R 4 e a f U 8 Z U g n h M E p T J D O 3 C 5 y L X A z 4 9 c 8 C C 9 n Y j Q 4 N C Q j 7 K f e O 0 L P n 9 6 n u v p 6 e v K k n Y 8 r Z F v K U V l c c K m v L m z H g s S a W K L S O U j m D E b d 2 1 w V l v d E Y w m q C o Q U m f g Y C N U U n K Q d 1 S H a f + w d / o 7 M 7 S L X Q l 6 o f E C I O T E 0 O C Q B F b B v 3 1 5 5 g H U k o p w R k F K y L V U a s O + B U 3 J 9 r J 9 N V M D K w E g h I Y l F J C d x d N D l q T Z U g i o C S j r B M e H 1 + i Q d j 8 V l m M T v 8 1 C S t Z L a O v V Y 1 3 x A 3 h A K 2 L l z J 5 W V l 2 l 1 I E F D Q y N 0 / P h x O Y a n l + O J 6 k 5 g F j S 2 v n K i s O / 5 y k H s J C 1 9 Z C 9 y 7 Y x w E s n k x Y 7 S A d K p q j h K d a U R 7 c 3 j M h B J h 5 g 8 g S N O 7 m S M 5 v N M S 8 8 b G w q h e 4 5 j v u g Y 3 2 x U V l N T A 9 t G K C F 5 e v l S M B N W 5 x f w J p C B J o t M T g e E E A n l O i C N n Y 0 M w Q z J W q s j 1 F w R F m 8 e 1 L y o P M I G 0 k m R C a R C P R / / 9 B c L 2 k E u h 7 y S U M D w 8 I i o A 7 j 5 q o e 0 7 S b j n D D I t G N P Y T T q D S H 3 H I P t m k C c M S Q R J 4 I p 1 w E z y O f C d h 7 B 6 1 b 1 h x k Q R j L h P b C P V Q C Z V E i v 0 1 x H 3 j g l T P B V 1 E q l v O j s k h 4 M E 2 e z b d S C H X v S g f 3 g C l g O 0 A U Z i c Q B O b 7 / i k w q V g R K J R N U O x f b R T J 1 T O e N u n e o A c 4 H W 8 V D A J E g m S C h s B k L 6 r a h d R 9 / 2 8 I 2 k M s h 7 y T U V M w l F d D Y s J F v O u v h d X X i d k W l A a / q 0 e Y i e f e T f 0 I o a S T B 5 E E Y J o 4 i j S F Q O p l U j O U Z i O 3 A K l z z n C I R p w 2 R J i f G F Z G 0 m h f V 6 6 A a t + 2 Q b 8 0 n 5 M V c v g W B A X U A m 7 j g g W v Q w d 0 u r k j U f B o e 6 2 d K G W z e U B i L W j 4 U q 4 Q U R i p p U m U m k 5 J E 1 n E O x z b N q 8 F b u M V B K B O Y Q E X F J U I s U f M 0 q V C W s e 5 z P O T 8 b P N M Y T A e E B J h T h + e t Y s B X 2 w 8 b 2 w q p 5 S a i d j p A p Y H 1 T 8 p K W U R y S K N j h c h E 1 S + v X U h O t G C u m G 7 i c t t 6 W R s J u 2 E A J k 4 4 D n K i N s + + D x j 3 e d 6 y D s b y o T 5 a F w / x M s l D 7 J G J R R 5 o q r C u Z I N q T a l P d N V l b 4 a z k d a r h e Y D k k F L K 3 Q a S a A I Y + Q R W I n i R A b I i k y l b M a D o l k Z k E o y W R L J 9 Q X 1 L w o 7 C X t h E A a e 0 p U b M C W c a n 1 n S 8 h b w 2 K W V 8 5 D Q w O y q L D h o Y G q Z B j m + a s C k V D A L A E 2 4 l G 5 + M o M w D T l I C 5 9 S b Z 5 H 5 x Q G y I x E G I o w k k n R X y f I + F Z J g l r t N y n g 7 H m E h 7 6 k N y z B D I G a D S S c w B 5 x g y Y X 4 m 0 r t P f K i u K Q + R n z a U D s U 1 j R Q K K x V h Z G R U K k p V s K p 0 g D s 8 G p 6 x + w 3 z / K N s 4 E 5 0 X U J 1 P 4 i N V A K Z 1 L 1 U w S a N u r / p Q d 3 7 7 R v C 3 K i Y M F D j D I m 4 3 C a T k k w I s 7 M z m k z Y i C V K 8 / N z t G 3 / o Y x 1 n S 8 h L 2 0 o E 2 L e I o 5 d o j J g u 7 G b P f A A Q s W A 6 q A q G L j b X 3 i 6 4 V I A 4 Q R m i U R y q H U m 2 G q d g 1 R a y i D t d 8 e o p g Q 7 F i k S O d U 8 I R e I p N M g k t f j E 8 m E C c 4 Y 2 H W 5 3 L R x 6 8 6 U O s 6 3 k L c 2 l A l z J b W q 1 + M K b P I P S K V J J V t B 6 e W P B t 9 8 X + 6 1 B K X S 2 c Q w k g j k U G m o d C o W 4 u h g z p H A 9 9 e Z b 6 3 G z A c n m W z J h H p R R F L p G Z Z O S s W L c q / u l v T p X / 6 W r y x z P e d L y F s b y g k 8 o A u D g Z B S a s a y k l I q o H J j 1 D P u p r 8 8 C U h Y 7 x D 7 U q t 1 h l j Z p J I i k S b Q g m O 6 n M k D c p V 4 1 f 1 G E P J I W r n B j V Q y D g i P x y v j T Z B Q o U i U f H r l d b 5 j T R A q H G Q p x R X V P z B A O 2 u 4 l + S 0 S C a u R K v S O a A 3 l Y a E B r U u Y X 4 7 x / o P J F I S S R H H S K U U S a S P 2 / f R L n e e Y 0 k j K y g y i a q n A 8 g U j k R E I o F M E S Z T L B q h 4 5 / / W l 1 i n s N 1 t a N n z b Q u / 2 S / P J S r Y 3 6 z 9 I B u j 4 f c b s R u 2 R U J O j r 2 p n A h c D r f 5 o m 9 L i y J p H J 2 P i U w a R C D P D o v R D L H Q B 4 T o 9 z K M 5 l Y Q h 1 s n C c f l q 6 D S F y G 2 J B J J J T E U Y o I k T g w k U C s q d k I f f K b v 5 f 6 W A t w w 6 h f K 3 + o f C z v K H J j y T y M Y 6 g g Z v m 8 c l Q g n S q 5 V K N Z i 7 D I A H J o M p i g p A u C f R 9 S Y 4 e U k v v F a X 3 f L A k l 9 1 W l s e W X u s + K S F D B L T K J p F K u 8 X A 4 L I Q C s Y a m Y r S h M s i N k D u 7 N f K 3 N r o F j V h l E 1 d 2 k v b W z m o y q U r F P t l Q A R W p t C o o D Q G N S z U c C d I A V e + N n j z / o K 9 d / w 4 J l p 2 E A I I 4 g 7 o H J m 0 R y C o 3 5 H G c q 5 0 N k s f 9 F B L h 3 o I 4 K u C e T 4 c S a W R i q S T 1 k J D 0 w E R M B n / f + e x X + t r X B t Y U o Y B k d Y t U o t l w X l W 6 I l Z C S G Y a g C q X R m J 6 c A 5 o l E K n f O O T E A Z X D 7 c 3 p / l 3 p U s m R Q w E R R R V b q e N B F L E s Q m k y K O D H E 9 L c 7 B m i n M I R e L k d 6 l B W i E T q 3 c g 0 3 w 4 J g 8 F g N 1 U 7 o / Q h 1 / 8 g 7 r 2 N Q T X j 8 9 6 8 6 3 p v B J w k 1 + 7 2 U 8 u t q M 8 Y k N x Y B t K 2 V S s X r A N p W I W 0 b C l H D a V x F C E x b 4 y c e 5 A J K h K q F h D 5 Z Q k w j G R S C i V L M i V d s x R J m m R Z E w e 5 E E 0 q x y E Q l 7 H k g e J V I w 8 N l Y 5 g C U Z u s M y U g o S S n n y o n S 7 h 7 h M O S B q i u f p r 3 / 7 W 7 F z 1 x q Y U C 9 V X a w x D A x M U 2 f P p C a T c V A 4 S Y V Y E w k E c x B J D G S J H c T C h 2 p y q b T 1 8 p a A B p 4 a I 2 F V n k k L E V R Q Z W l 5 C Y Y w j r S Q R u U V g V S Z I Z O d h n R K J d X B B j x p G p J f E w m k g m R i I t 3 p V c / 2 M m T y J M P 0 6 c f H q H H 7 L r n s t Q b X t T V K K O D G r R 4 K R 5 I i q V K J p S S U L a 2 c 0 s m R N o R C j A + U G H n J 4 E W / M h x l i y H 1 f I A T 3 H h N 0 g L a v 0 4 K 0 M B V Q h q 7 O o 4 X v O q 8 f I 4 6 r s 6 x 0 / L H U o h f 7 D I J J g 9 y m L y T Q H b a 5 C 0 y a b X v c O O 8 J p O y m U A q z H y 4 1 Y 2 Z K z a Z 4 r E w 7 d v k p 1 N / + x / l l 6 x F r G l C A Z d / e E 5 Y i C 2 E E l I p I q W o f w 4 i W V L L I t O r i I X I T j s S A m c O N z r 1 q C p T y F I N 4 I C 8 y K v E K k I M A q g y + U M m P Z 0 W V B m I Y c p A G B W L u q c J J C T S a Y k h l X C O V v M M m V y s 7 u 2 v 1 y t w m U R Y 7 t 4 / k a C h K a P 2 g U g g V J j q y j 3 0 H 3 6 H 2 R B r F 6 5 r z 9 c 2 o Y C L l z o o 6 d K k c q p / O g i Z L G K B P K m k S i E U Y m 5 G K i 8 p y e t / f p F X g T q W D d x 4 d U o g G b t E Z V X e T q P B q x I 7 5 g Q H + T R J q j K V 1 2 k J j u U Y O m + I h L w i j y l 3 k I k D y o x U s r x + T K A i b 0 z 2 z Q O Z I p E 4 3 X 7 J E o l J J E F L p j g T C t L J 5 / X Q / / i X t U 0 m g A n V J 1 W z 1 n H h w l N K g j Q O J 4 X Y U Y Z c Q i Z N o j R y g S T y h 1 i I p P L y j z w S e J V I p d U 5 S w c 3 Z S G E g Z 1 H I 1 e x + p e M k A A H z H m S R w 5 l O p j j Q h S W 0 1 L O a Z Q L Y e Q 8 k E T H h k S 6 z E k m R a 5 U V U + 2 S P b E a H o e Z Y Z I i O H h M 4 Q K M 5 m 8 T K b / L N e 9 1 u G 6 v k 4 I B Z z 7 / j H / Y h D F J p X T p l K E Q l r F E i x H B e i B M p 2 W f 7 x o 4 j h i B R V b 2 c W A N m 4 S G k I I l b C P y b 8 z B h E 4 x l G T l v M d a S u A H G n p F C I 5 p i F x r K S R k 0 w J / k W K S N G o i k E s N R E 2 l U x W Y C k F y f R P 6 4 R M w L o i F H D 2 / E N u b k p S u T K o f l Y M g l j E M i R S s Z X n J m Z i 9 a 9 i n V L Q + V c D B L B S Q g Y F N H o d S 4 S 8 O R F l O i 9 p R D p t h Q y q n o k 1 o Z z q n k U k K U s l l C E R Y q h 5 a o w P a Z B H k 8 o i V I S K i v z 0 j / 9 z 7 a t 5 T r i u v 1 h f h A L O n r 1 P 8 S Q c E E p S K R d 6 m q Q S U m k y C b F A H h X z i 8 q D K P K v y g B F M E m g 1 I H U 3 E K o a p B X b v A G a P w 6 Y R 2 T l P z j B U T A E c T I I n a Q S M p 1 A F l M G o R J J 5 J F I h 1 L e a o T w p Z K i l A W k S y b C e S K U r C k h P 7 b P 6 9 d b 1 4 2 M K H 6 U R v r D h e + v 0 + h C K s x D i e F G Z u y p Z Q i l i W l N L F A D s n r o P K I F G k 4 h x e T 0 m n A S j i g b z / I o F I M l V F 5 k 8 a L L n H E K q 1 j 5 H X a y l s B h O H Y U v O Q V q S x i Y R j I I 7 J m 7 S W S I Z I O o a d Z J N K k S n B Z K q u r q b / 9 L t f y j W u N 6 x b Q g H 9 f W N 0 7 3 6 3 E M k 4 K J z S S t l Q T m K B O J p U k l Z B i C M x i l N j H D M 8 M i X p S K k A b u g S p a Q 5 V g W 6 C D H K 5 I i K J e 0 o t 4 I m j 0 m n E Q p p J Z 2 Q V w R K J 5 Q 1 / 1 E T S a l 7 k E R a O m m p 5 O L v / / i z 9 2 n H r m 2 4 q n U J 1 4 1 1 T C i D L 7 + 6 Y Z P K E Q u p T G A i 2 S o g q K H T O v C L I o z E y E v G R B p W I g t U V X D b d q R 1 9 a D B L 4 g 5 h V g H z l h p y V t p Q x g 7 r U i k g k 0 g k 1 d E M p I p V U J p E m n J l N C S y e v 1 0 L / 8 7 / + K K 1 v X c N 3 o L B A K + O r L H 1 n 9 A X n S i a U I t U D 9 y y q p E I F I m j w 4 x Z F W s B I O g A B W S r 1 K g k k g k S P m o J K I d V 6 X m 4 B y q H D M B k e 5 I Y 1 K C 4 l M L A Q y s S K U k k w J t p m 0 h B L p p C S T m m i M b d v i V M L 2 0 j / + r 7 + X a 1 r v Y E I N q N o p g D o 7 + + n + / S 7 m g y K T I Z S x q Y w K 6 C S U M / C L i k E h 4 Y w i j i o z w H l W S p E E k E R q V S h i S E I f R s w p + c c L i G H K d J q D M 6 2 k k E 6 D J C Y P 4 h i C C X n S v H k i j e z Y k k i I R c W L k Y c l 9 Y c f n 6 Y 9 + / J v y + T V Q o F Q G f D 7 f 7 / E d w a E M c S y S Z X J n k L M L z q N T 1 B p o Y z 8 q 1 h B c h m h K k J X h 0 T c 8 C W y Y x U h 1 i R B W o 6 n 5 S U Y 8 q i 0 k k a 6 X J P H J h X I o 8 l k i J R O J k s q J a i 4 u I j + 6 V / / i 1 x P A T Z c N w u E y o i 5 2 R B 9 / Z d r f I e c h N I q o B A J x A J x U s n F L y p m G F K p r K Y R T j G J B U B j 1 0 m B y Y M k k u M X e V W x p H V Z W u B W 7 8 g b 8 n A 6 h U Q q T i S N d H K Q C T H I x O o e b C Y 4 I V D u 9 X j o H / 7 7 b 6 i 0 L I i r K C A F R P 8 f a M h z g 9 h O i S 8 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 G u i d = " 2 7 c c 7 7 1 5 - 6 4 d d - 4 3 f 4 - b 2 e f - 5 1 0 d c 1 a 2 a d d 6 "   R e v = " 1 "   R e v G u i d = " 7 9 5 8 3 9 1 5 - 7 7 e 6 - 4 7 2 4 - b 0 1 d - d 9 d 0 d d 9 a c d 3 4 " 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DFE4666D-723C-4D4D-9EE1-08AE3C74DE00}">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CCE28E6D-2553-4CC9-B3A9-CF1E4323C04A}">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Pricing</vt:lpstr>
      <vt:lpstr>Sales</vt:lpstr>
      <vt:lpstr>Pivot</vt:lpstr>
      <vt:lpstr>Taxes</vt:lpstr>
      <vt:lpstr>States</vt:lpstr>
      <vt:lpstr>Charts</vt:lpstr>
      <vt:lpstr>Heat map</vt:lpstr>
      <vt:lpstr>Future ahead</vt:lpstr>
      <vt:lpstr>Sales!Print_Titles</vt:lpstr>
      <vt:lpstr>Sales</vt:lpstr>
      <vt:lpstr>Tax_Rates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Aarya Dantara</cp:lastModifiedBy>
  <cp:lastPrinted>2022-01-21T07:24:00Z</cp:lastPrinted>
  <dcterms:created xsi:type="dcterms:W3CDTF">2021-12-27T08:44:03Z</dcterms:created>
  <dcterms:modified xsi:type="dcterms:W3CDTF">2022-01-21T07:24:03Z</dcterms:modified>
</cp:coreProperties>
</file>