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mitt\Downloads\"/>
    </mc:Choice>
  </mc:AlternateContent>
  <xr:revisionPtr revIDLastSave="0" documentId="13_ncr:1_{77E3A673-4380-427E-BDAA-3CADB83F2985}" xr6:coauthVersionLast="47" xr6:coauthVersionMax="47" xr10:uidLastSave="{00000000-0000-0000-0000-000000000000}"/>
  <bookViews>
    <workbookView xWindow="-108" yWindow="-108" windowWidth="23256" windowHeight="12456" xr2:uid="{E076AB3E-199D-41A3-A294-344E99789DFA}"/>
  </bookViews>
  <sheets>
    <sheet name="Q1" sheetId="7" r:id="rId1"/>
    <sheet name="Q2" sheetId="5" r:id="rId2"/>
    <sheet name="Q3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N38" i="7" l="1"/>
  <c r="BJ38" i="7"/>
  <c r="E19" i="7"/>
  <c r="E16" i="7"/>
  <c r="AQ28" i="7"/>
  <c r="AQ29" i="7" s="1"/>
  <c r="AQ30" i="7" s="1"/>
  <c r="AQ31" i="7" s="1"/>
  <c r="AQ32" i="7" s="1"/>
  <c r="AQ33" i="7" s="1"/>
  <c r="AQ34" i="7" s="1"/>
  <c r="AQ35" i="7" s="1"/>
  <c r="AQ36" i="7" s="1"/>
  <c r="AQ37" i="7" s="1"/>
  <c r="E12" i="7"/>
  <c r="AG28" i="7" s="1"/>
  <c r="AG29" i="7" s="1"/>
  <c r="AG30" i="7" s="1"/>
  <c r="AG31" i="7" s="1"/>
  <c r="AG32" i="7" s="1"/>
  <c r="AG33" i="7" s="1"/>
  <c r="AG34" i="7" s="1"/>
  <c r="AG35" i="7" s="1"/>
  <c r="AG36" i="7" s="1"/>
  <c r="AG37" i="7" s="1"/>
  <c r="AC28" i="7"/>
  <c r="AC29" i="7" s="1"/>
  <c r="AC30" i="7" s="1"/>
  <c r="AC31" i="7" s="1"/>
  <c r="AC32" i="7" s="1"/>
  <c r="AC33" i="7" s="1"/>
  <c r="AC34" i="7" s="1"/>
  <c r="AC35" i="7" s="1"/>
  <c r="AC36" i="7" s="1"/>
  <c r="AC37" i="7" s="1"/>
  <c r="Z28" i="7"/>
  <c r="Z29" i="7" s="1"/>
  <c r="Z30" i="7" s="1"/>
  <c r="Z31" i="7" s="1"/>
  <c r="Z32" i="7" s="1"/>
  <c r="Z33" i="7" s="1"/>
  <c r="Z34" i="7" s="1"/>
  <c r="Z35" i="7" s="1"/>
  <c r="Z36" i="7" s="1"/>
  <c r="Z37" i="7" s="1"/>
  <c r="E10" i="7"/>
  <c r="U27" i="7" s="1"/>
  <c r="R28" i="7"/>
  <c r="R29" i="7" s="1"/>
  <c r="R30" i="7" s="1"/>
  <c r="R31" i="7" s="1"/>
  <c r="R32" i="7" s="1"/>
  <c r="R33" i="7" s="1"/>
  <c r="R34" i="7" s="1"/>
  <c r="R35" i="7" s="1"/>
  <c r="R36" i="7" s="1"/>
  <c r="R37" i="7" s="1"/>
  <c r="M27" i="7"/>
  <c r="J27" i="7"/>
  <c r="G28" i="7"/>
  <c r="G29" i="7" s="1"/>
  <c r="G30" i="7" s="1"/>
  <c r="G31" i="7" s="1"/>
  <c r="G32" i="7" s="1"/>
  <c r="G33" i="7" s="1"/>
  <c r="G34" i="7" s="1"/>
  <c r="G35" i="7" s="1"/>
  <c r="G36" i="7" s="1"/>
  <c r="G37" i="7" s="1"/>
  <c r="M37" i="7" s="1"/>
  <c r="A28" i="7"/>
  <c r="A29" i="7" s="1"/>
  <c r="A30" i="7" s="1"/>
  <c r="A31" i="7" s="1"/>
  <c r="A32" i="7" s="1"/>
  <c r="A33" i="7" s="1"/>
  <c r="A34" i="7" s="1"/>
  <c r="A35" i="7" s="1"/>
  <c r="A36" i="7" s="1"/>
  <c r="A37" i="7" s="1"/>
  <c r="D28" i="7"/>
  <c r="D29" i="7" s="1"/>
  <c r="D30" i="7" s="1"/>
  <c r="D31" i="7" s="1"/>
  <c r="D32" i="7" s="1"/>
  <c r="D33" i="7" s="1"/>
  <c r="D34" i="7" s="1"/>
  <c r="D35" i="7" s="1"/>
  <c r="D36" i="7" s="1"/>
  <c r="D37" i="7" s="1"/>
  <c r="J37" i="7" s="1"/>
  <c r="B28" i="7"/>
  <c r="B29" i="7" s="1"/>
  <c r="B30" i="7" s="1"/>
  <c r="B31" i="7" s="1"/>
  <c r="B32" i="7" s="1"/>
  <c r="B33" i="7" s="1"/>
  <c r="B34" i="7" s="1"/>
  <c r="B35" i="7" s="1"/>
  <c r="B36" i="7" s="1"/>
  <c r="B37" i="7" s="1"/>
  <c r="Q16" i="6"/>
  <c r="Q17" i="6" s="1"/>
  <c r="Q18" i="6" s="1"/>
  <c r="Q19" i="6" s="1"/>
  <c r="Q20" i="6" s="1"/>
  <c r="Q21" i="6" s="1"/>
  <c r="Q22" i="6" s="1"/>
  <c r="Q23" i="6" s="1"/>
  <c r="Q24" i="6" s="1"/>
  <c r="Q25" i="6" s="1"/>
  <c r="Q26" i="6" s="1"/>
  <c r="Q27" i="6" s="1"/>
  <c r="Q28" i="6" s="1"/>
  <c r="Q29" i="6" s="1"/>
  <c r="Q30" i="6" s="1"/>
  <c r="Q31" i="6" s="1"/>
  <c r="Q32" i="6" s="1"/>
  <c r="Q33" i="6" s="1"/>
  <c r="Q34" i="6" s="1"/>
  <c r="O16" i="6"/>
  <c r="O17" i="6" s="1"/>
  <c r="O18" i="6" s="1"/>
  <c r="O19" i="6" s="1"/>
  <c r="O20" i="6" s="1"/>
  <c r="O21" i="6" s="1"/>
  <c r="O22" i="6" s="1"/>
  <c r="O23" i="6" s="1"/>
  <c r="O24" i="6" s="1"/>
  <c r="O25" i="6" s="1"/>
  <c r="O26" i="6" s="1"/>
  <c r="O27" i="6" s="1"/>
  <c r="O28" i="6" s="1"/>
  <c r="O29" i="6" s="1"/>
  <c r="O30" i="6" s="1"/>
  <c r="O31" i="6" s="1"/>
  <c r="O32" i="6" s="1"/>
  <c r="O33" i="6" s="1"/>
  <c r="O34" i="6" s="1"/>
  <c r="L16" i="6"/>
  <c r="N16" i="6" s="1"/>
  <c r="F16" i="6"/>
  <c r="F17" i="6" s="1"/>
  <c r="F18" i="6" s="1"/>
  <c r="F19" i="6" s="1"/>
  <c r="F20" i="6" s="1"/>
  <c r="F21" i="6" s="1"/>
  <c r="B16" i="6"/>
  <c r="B17" i="6" s="1"/>
  <c r="B18" i="6" s="1"/>
  <c r="B19" i="6" s="1"/>
  <c r="B20" i="6" s="1"/>
  <c r="B21" i="6" s="1"/>
  <c r="N15" i="6"/>
  <c r="M15" i="6"/>
  <c r="G15" i="6"/>
  <c r="H15" i="6" s="1"/>
  <c r="I15" i="6" s="1"/>
  <c r="C15" i="6"/>
  <c r="D15" i="6" s="1"/>
  <c r="E15" i="6" s="1"/>
  <c r="K6" i="6"/>
  <c r="K15" i="6" s="1"/>
  <c r="K16" i="6" s="1"/>
  <c r="K17" i="6" s="1"/>
  <c r="K18" i="6" s="1"/>
  <c r="K19" i="6" s="1"/>
  <c r="K20" i="6" s="1"/>
  <c r="K21" i="6" s="1"/>
  <c r="K22" i="6" s="1"/>
  <c r="K23" i="6" s="1"/>
  <c r="K24" i="6" s="1"/>
  <c r="K25" i="6" s="1"/>
  <c r="K26" i="6" s="1"/>
  <c r="K27" i="6" s="1"/>
  <c r="K28" i="6" s="1"/>
  <c r="K29" i="6" s="1"/>
  <c r="K30" i="6" s="1"/>
  <c r="K31" i="6" s="1"/>
  <c r="K32" i="6" s="1"/>
  <c r="K33" i="6" s="1"/>
  <c r="K34" i="6" s="1"/>
  <c r="K5" i="6"/>
  <c r="J15" i="6" s="1"/>
  <c r="I14" i="5"/>
  <c r="I15" i="5" s="1"/>
  <c r="I12" i="5"/>
  <c r="I13" i="5" s="1"/>
  <c r="U37" i="7" l="1"/>
  <c r="AJ37" i="7" s="1"/>
  <c r="AJ27" i="7"/>
  <c r="AX27" i="7" s="1"/>
  <c r="U29" i="7"/>
  <c r="U33" i="7"/>
  <c r="U32" i="7"/>
  <c r="U28" i="7"/>
  <c r="U34" i="7"/>
  <c r="U30" i="7"/>
  <c r="U36" i="7"/>
  <c r="U35" i="7"/>
  <c r="U31" i="7"/>
  <c r="J33" i="7"/>
  <c r="J28" i="7"/>
  <c r="J32" i="7"/>
  <c r="J29" i="7"/>
  <c r="J36" i="7"/>
  <c r="M35" i="7"/>
  <c r="M31" i="7"/>
  <c r="J34" i="7"/>
  <c r="J30" i="7"/>
  <c r="M36" i="7"/>
  <c r="M32" i="7"/>
  <c r="M30" i="7"/>
  <c r="M28" i="7"/>
  <c r="M34" i="7"/>
  <c r="J35" i="7"/>
  <c r="J31" i="7"/>
  <c r="M33" i="7"/>
  <c r="M29" i="7"/>
  <c r="C17" i="6"/>
  <c r="D17" i="6" s="1"/>
  <c r="E17" i="6" s="1"/>
  <c r="G16" i="6"/>
  <c r="H16" i="6" s="1"/>
  <c r="I16" i="6" s="1"/>
  <c r="S15" i="6"/>
  <c r="R15" i="6" s="1"/>
  <c r="G20" i="6"/>
  <c r="H20" i="6" s="1"/>
  <c r="I20" i="6" s="1"/>
  <c r="C16" i="6"/>
  <c r="D16" i="6" s="1"/>
  <c r="E16" i="6" s="1"/>
  <c r="G18" i="6"/>
  <c r="H18" i="6" s="1"/>
  <c r="I18" i="6" s="1"/>
  <c r="C19" i="6"/>
  <c r="D19" i="6" s="1"/>
  <c r="E19" i="6" s="1"/>
  <c r="F22" i="6"/>
  <c r="G21" i="6"/>
  <c r="H21" i="6" s="1"/>
  <c r="I21" i="6" s="1"/>
  <c r="G17" i="6"/>
  <c r="H17" i="6" s="1"/>
  <c r="I17" i="6" s="1"/>
  <c r="G19" i="6"/>
  <c r="H19" i="6" s="1"/>
  <c r="I19" i="6" s="1"/>
  <c r="J16" i="6"/>
  <c r="U15" i="6"/>
  <c r="V15" i="6" s="1"/>
  <c r="B22" i="6"/>
  <c r="C21" i="6"/>
  <c r="D21" i="6" s="1"/>
  <c r="E21" i="6" s="1"/>
  <c r="C18" i="6"/>
  <c r="D18" i="6" s="1"/>
  <c r="E18" i="6" s="1"/>
  <c r="C20" i="6"/>
  <c r="D20" i="6" s="1"/>
  <c r="E20" i="6" s="1"/>
  <c r="L17" i="6"/>
  <c r="M16" i="6"/>
  <c r="AU37" i="7" l="1"/>
  <c r="BB37" i="7" s="1"/>
  <c r="AX37" i="7"/>
  <c r="AN37" i="7"/>
  <c r="BF37" i="7"/>
  <c r="BJ37" i="7" s="1"/>
  <c r="BN37" i="7" s="1"/>
  <c r="AJ30" i="7"/>
  <c r="AN27" i="7"/>
  <c r="BF27" i="7" s="1"/>
  <c r="AU27" i="7"/>
  <c r="BB27" i="7" s="1"/>
  <c r="AJ35" i="7"/>
  <c r="AX35" i="7" s="1"/>
  <c r="AJ28" i="7"/>
  <c r="AX28" i="7" s="1"/>
  <c r="AJ36" i="7"/>
  <c r="AX36" i="7" s="1"/>
  <c r="AJ32" i="7"/>
  <c r="AX32" i="7" s="1"/>
  <c r="AJ33" i="7"/>
  <c r="AX33" i="7" s="1"/>
  <c r="AJ31" i="7"/>
  <c r="AX31" i="7" s="1"/>
  <c r="AJ34" i="7"/>
  <c r="AX34" i="7" s="1"/>
  <c r="AJ29" i="7"/>
  <c r="AX29" i="7" s="1"/>
  <c r="L38" i="7"/>
  <c r="O38" i="7"/>
  <c r="T15" i="6"/>
  <c r="W15" i="6" s="1"/>
  <c r="X15" i="6" s="1"/>
  <c r="S16" i="6"/>
  <c r="R16" i="6" s="1"/>
  <c r="T16" i="6" s="1"/>
  <c r="N17" i="6"/>
  <c r="M17" i="6"/>
  <c r="S17" i="6" s="1"/>
  <c r="L18" i="6"/>
  <c r="B23" i="6"/>
  <c r="C22" i="6"/>
  <c r="D22" i="6" s="1"/>
  <c r="E22" i="6" s="1"/>
  <c r="F23" i="6"/>
  <c r="G22" i="6"/>
  <c r="H22" i="6" s="1"/>
  <c r="I22" i="6" s="1"/>
  <c r="J17" i="6"/>
  <c r="U16" i="6"/>
  <c r="V16" i="6" s="1"/>
  <c r="BJ27" i="7" l="1"/>
  <c r="BN27" i="7" s="1"/>
  <c r="AU30" i="7"/>
  <c r="BB30" i="7" s="1"/>
  <c r="AX30" i="7"/>
  <c r="AN30" i="7"/>
  <c r="BF30" i="7" s="1"/>
  <c r="BJ30" i="7" s="1"/>
  <c r="BN30" i="7" s="1"/>
  <c r="AN36" i="7"/>
  <c r="BF36" i="7" s="1"/>
  <c r="AU36" i="7"/>
  <c r="BB36" i="7" s="1"/>
  <c r="AN31" i="7"/>
  <c r="BF31" i="7" s="1"/>
  <c r="AU31" i="7"/>
  <c r="BB31" i="7" s="1"/>
  <c r="AN28" i="7"/>
  <c r="BF28" i="7" s="1"/>
  <c r="AU28" i="7"/>
  <c r="BB28" i="7" s="1"/>
  <c r="AN29" i="7"/>
  <c r="BF29" i="7" s="1"/>
  <c r="AU29" i="7"/>
  <c r="BB29" i="7" s="1"/>
  <c r="AN32" i="7"/>
  <c r="BF32" i="7" s="1"/>
  <c r="AU32" i="7"/>
  <c r="BB32" i="7" s="1"/>
  <c r="AN34" i="7"/>
  <c r="BF34" i="7" s="1"/>
  <c r="AU34" i="7"/>
  <c r="BB34" i="7" s="1"/>
  <c r="AN33" i="7"/>
  <c r="BF33" i="7" s="1"/>
  <c r="AU33" i="7"/>
  <c r="BB33" i="7" s="1"/>
  <c r="AN35" i="7"/>
  <c r="BF35" i="7" s="1"/>
  <c r="AU35" i="7"/>
  <c r="BB35" i="7" s="1"/>
  <c r="W16" i="6"/>
  <c r="X16" i="6" s="1"/>
  <c r="R17" i="6"/>
  <c r="T17" i="6" s="1"/>
  <c r="Y15" i="6"/>
  <c r="B24" i="6"/>
  <c r="C23" i="6"/>
  <c r="D23" i="6" s="1"/>
  <c r="E23" i="6" s="1"/>
  <c r="F24" i="6"/>
  <c r="G23" i="6"/>
  <c r="H23" i="6" s="1"/>
  <c r="I23" i="6" s="1"/>
  <c r="N18" i="6"/>
  <c r="M18" i="6"/>
  <c r="S18" i="6" s="1"/>
  <c r="L19" i="6"/>
  <c r="J18" i="6"/>
  <c r="U17" i="6"/>
  <c r="V17" i="6" s="1"/>
  <c r="BJ33" i="7" l="1"/>
  <c r="BN33" i="7" s="1"/>
  <c r="BJ32" i="7"/>
  <c r="BN32" i="7" s="1"/>
  <c r="BJ28" i="7"/>
  <c r="BN28" i="7" s="1"/>
  <c r="BJ36" i="7"/>
  <c r="BN36" i="7" s="1"/>
  <c r="BJ35" i="7"/>
  <c r="BN35" i="7" s="1"/>
  <c r="BJ34" i="7"/>
  <c r="BN34" i="7" s="1"/>
  <c r="BJ29" i="7"/>
  <c r="BN29" i="7" s="1"/>
  <c r="BJ31" i="7"/>
  <c r="BN31" i="7" s="1"/>
  <c r="Y16" i="6"/>
  <c r="W17" i="6"/>
  <c r="X17" i="6" s="1"/>
  <c r="N19" i="6"/>
  <c r="M19" i="6"/>
  <c r="S19" i="6" s="1"/>
  <c r="L20" i="6"/>
  <c r="F25" i="6"/>
  <c r="G24" i="6"/>
  <c r="H24" i="6" s="1"/>
  <c r="I24" i="6" s="1"/>
  <c r="J19" i="6"/>
  <c r="U18" i="6"/>
  <c r="V18" i="6" s="1"/>
  <c r="R18" i="6"/>
  <c r="T18" i="6" s="1"/>
  <c r="B25" i="6"/>
  <c r="C24" i="6"/>
  <c r="D24" i="6" s="1"/>
  <c r="E24" i="6" s="1"/>
  <c r="Y17" i="6" l="1"/>
  <c r="B26" i="6"/>
  <c r="C25" i="6"/>
  <c r="D25" i="6" s="1"/>
  <c r="E25" i="6" s="1"/>
  <c r="W18" i="6"/>
  <c r="X18" i="6" s="1"/>
  <c r="R19" i="6"/>
  <c r="T19" i="6" s="1"/>
  <c r="F26" i="6"/>
  <c r="G25" i="6"/>
  <c r="H25" i="6" s="1"/>
  <c r="I25" i="6" s="1"/>
  <c r="J20" i="6"/>
  <c r="U19" i="6"/>
  <c r="V19" i="6" s="1"/>
  <c r="N20" i="6"/>
  <c r="M20" i="6"/>
  <c r="S20" i="6" s="1"/>
  <c r="L21" i="6"/>
  <c r="W19" i="6" l="1"/>
  <c r="X19" i="6" s="1"/>
  <c r="F27" i="6"/>
  <c r="G26" i="6"/>
  <c r="H26" i="6" s="1"/>
  <c r="I26" i="6" s="1"/>
  <c r="N21" i="6"/>
  <c r="M21" i="6"/>
  <c r="S21" i="6" s="1"/>
  <c r="L22" i="6"/>
  <c r="J21" i="6"/>
  <c r="U20" i="6"/>
  <c r="V20" i="6" s="1"/>
  <c r="B27" i="6"/>
  <c r="C26" i="6"/>
  <c r="D26" i="6" s="1"/>
  <c r="E26" i="6" s="1"/>
  <c r="Y18" i="6"/>
  <c r="R20" i="6"/>
  <c r="T20" i="6" s="1"/>
  <c r="W20" i="6" l="1"/>
  <c r="X20" i="6" s="1"/>
  <c r="Y19" i="6"/>
  <c r="R21" i="6"/>
  <c r="T21" i="6" s="1"/>
  <c r="N22" i="6"/>
  <c r="M22" i="6"/>
  <c r="S22" i="6" s="1"/>
  <c r="L23" i="6"/>
  <c r="B28" i="6"/>
  <c r="C27" i="6"/>
  <c r="D27" i="6" s="1"/>
  <c r="E27" i="6" s="1"/>
  <c r="F28" i="6"/>
  <c r="G27" i="6"/>
  <c r="H27" i="6" s="1"/>
  <c r="I27" i="6" s="1"/>
  <c r="J22" i="6"/>
  <c r="U21" i="6"/>
  <c r="V21" i="6" s="1"/>
  <c r="Y20" i="6" l="1"/>
  <c r="F29" i="6"/>
  <c r="G28" i="6"/>
  <c r="H28" i="6" s="1"/>
  <c r="I28" i="6" s="1"/>
  <c r="R22" i="6"/>
  <c r="T22" i="6" s="1"/>
  <c r="W21" i="6"/>
  <c r="X21" i="6" s="1"/>
  <c r="J23" i="6"/>
  <c r="U22" i="6"/>
  <c r="V22" i="6" s="1"/>
  <c r="B29" i="6"/>
  <c r="C28" i="6"/>
  <c r="D28" i="6" s="1"/>
  <c r="E28" i="6" s="1"/>
  <c r="N23" i="6"/>
  <c r="M23" i="6"/>
  <c r="S23" i="6" s="1"/>
  <c r="L24" i="6"/>
  <c r="W22" i="6" l="1"/>
  <c r="X22" i="6" s="1"/>
  <c r="Y22" i="6" s="1"/>
  <c r="B30" i="6"/>
  <c r="C29" i="6"/>
  <c r="D29" i="6" s="1"/>
  <c r="E29" i="6" s="1"/>
  <c r="R23" i="6"/>
  <c r="T23" i="6" s="1"/>
  <c r="J24" i="6"/>
  <c r="U23" i="6"/>
  <c r="V23" i="6" s="1"/>
  <c r="N24" i="6"/>
  <c r="M24" i="6"/>
  <c r="S24" i="6" s="1"/>
  <c r="L25" i="6"/>
  <c r="Y21" i="6"/>
  <c r="F30" i="6"/>
  <c r="G29" i="6"/>
  <c r="H29" i="6" s="1"/>
  <c r="I29" i="6" s="1"/>
  <c r="W23" i="6" l="1"/>
  <c r="X23" i="6" s="1"/>
  <c r="N25" i="6"/>
  <c r="M25" i="6"/>
  <c r="S25" i="6" s="1"/>
  <c r="L26" i="6"/>
  <c r="F31" i="6"/>
  <c r="G30" i="6"/>
  <c r="H30" i="6" s="1"/>
  <c r="I30" i="6" s="1"/>
  <c r="R24" i="6"/>
  <c r="T24" i="6" s="1"/>
  <c r="J25" i="6"/>
  <c r="U24" i="6"/>
  <c r="V24" i="6" s="1"/>
  <c r="B31" i="6"/>
  <c r="C30" i="6"/>
  <c r="D30" i="6" s="1"/>
  <c r="E30" i="6" s="1"/>
  <c r="Y23" i="6" l="1"/>
  <c r="W24" i="6"/>
  <c r="X24" i="6" s="1"/>
  <c r="F32" i="6"/>
  <c r="G31" i="6"/>
  <c r="H31" i="6" s="1"/>
  <c r="I31" i="6" s="1"/>
  <c r="J26" i="6"/>
  <c r="U25" i="6"/>
  <c r="V25" i="6" s="1"/>
  <c r="N26" i="6"/>
  <c r="M26" i="6"/>
  <c r="S26" i="6" s="1"/>
  <c r="L27" i="6"/>
  <c r="B32" i="6"/>
  <c r="C31" i="6"/>
  <c r="D31" i="6" s="1"/>
  <c r="E31" i="6" s="1"/>
  <c r="R25" i="6"/>
  <c r="T25" i="6" s="1"/>
  <c r="W25" i="6" l="1"/>
  <c r="X25" i="6" s="1"/>
  <c r="Y24" i="6"/>
  <c r="B33" i="6"/>
  <c r="C32" i="6"/>
  <c r="D32" i="6" s="1"/>
  <c r="E32" i="6" s="1"/>
  <c r="F33" i="6"/>
  <c r="G32" i="6"/>
  <c r="H32" i="6" s="1"/>
  <c r="I32" i="6" s="1"/>
  <c r="N27" i="6"/>
  <c r="M27" i="6"/>
  <c r="S27" i="6" s="1"/>
  <c r="L28" i="6"/>
  <c r="J27" i="6"/>
  <c r="U26" i="6"/>
  <c r="V26" i="6" s="1"/>
  <c r="R26" i="6"/>
  <c r="T26" i="6" s="1"/>
  <c r="Y25" i="6" l="1"/>
  <c r="W26" i="6"/>
  <c r="X26" i="6" s="1"/>
  <c r="J28" i="6"/>
  <c r="U27" i="6"/>
  <c r="V27" i="6" s="1"/>
  <c r="R27" i="6"/>
  <c r="T27" i="6" s="1"/>
  <c r="B34" i="6"/>
  <c r="C34" i="6" s="1"/>
  <c r="D34" i="6" s="1"/>
  <c r="E34" i="6" s="1"/>
  <c r="C33" i="6"/>
  <c r="D33" i="6" s="1"/>
  <c r="E33" i="6" s="1"/>
  <c r="N28" i="6"/>
  <c r="M28" i="6"/>
  <c r="S28" i="6" s="1"/>
  <c r="L29" i="6"/>
  <c r="F34" i="6"/>
  <c r="G34" i="6" s="1"/>
  <c r="H34" i="6" s="1"/>
  <c r="I34" i="6" s="1"/>
  <c r="G33" i="6"/>
  <c r="H33" i="6" s="1"/>
  <c r="I33" i="6" s="1"/>
  <c r="R28" i="6" l="1"/>
  <c r="T28" i="6" s="1"/>
  <c r="W27" i="6"/>
  <c r="X27" i="6" s="1"/>
  <c r="Y26" i="6"/>
  <c r="N29" i="6"/>
  <c r="M29" i="6"/>
  <c r="S29" i="6" s="1"/>
  <c r="L30" i="6"/>
  <c r="J29" i="6"/>
  <c r="U28" i="6"/>
  <c r="V28" i="6" s="1"/>
  <c r="J30" i="6" l="1"/>
  <c r="U29" i="6"/>
  <c r="V29" i="6" s="1"/>
  <c r="N30" i="6"/>
  <c r="M30" i="6"/>
  <c r="S30" i="6" s="1"/>
  <c r="L31" i="6"/>
  <c r="W28" i="6"/>
  <c r="X28" i="6" s="1"/>
  <c r="R29" i="6"/>
  <c r="T29" i="6" s="1"/>
  <c r="Y27" i="6"/>
  <c r="W29" i="6" l="1"/>
  <c r="X29" i="6" s="1"/>
  <c r="R30" i="6"/>
  <c r="T30" i="6" s="1"/>
  <c r="Y28" i="6"/>
  <c r="N31" i="6"/>
  <c r="M31" i="6"/>
  <c r="S31" i="6" s="1"/>
  <c r="L32" i="6"/>
  <c r="J31" i="6"/>
  <c r="U30" i="6"/>
  <c r="V30" i="6" s="1"/>
  <c r="Y29" i="6" l="1"/>
  <c r="W30" i="6"/>
  <c r="X30" i="6" s="1"/>
  <c r="R31" i="6"/>
  <c r="T31" i="6" s="1"/>
  <c r="J32" i="6"/>
  <c r="U31" i="6"/>
  <c r="V31" i="6" s="1"/>
  <c r="N32" i="6"/>
  <c r="M32" i="6"/>
  <c r="S32" i="6" s="1"/>
  <c r="L33" i="6"/>
  <c r="Y30" i="6" l="1"/>
  <c r="R32" i="6"/>
  <c r="T32" i="6" s="1"/>
  <c r="W31" i="6"/>
  <c r="X31" i="6" s="1"/>
  <c r="N33" i="6"/>
  <c r="M33" i="6"/>
  <c r="S33" i="6" s="1"/>
  <c r="L34" i="6"/>
  <c r="J33" i="6"/>
  <c r="U32" i="6"/>
  <c r="V32" i="6" s="1"/>
  <c r="J34" i="6" l="1"/>
  <c r="U33" i="6"/>
  <c r="V33" i="6" s="1"/>
  <c r="Y31" i="6"/>
  <c r="N34" i="6"/>
  <c r="M34" i="6"/>
  <c r="S34" i="6" s="1"/>
  <c r="W32" i="6"/>
  <c r="X32" i="6" s="1"/>
  <c r="R33" i="6"/>
  <c r="T33" i="6" s="1"/>
  <c r="W33" i="6" s="1"/>
  <c r="X33" i="6" s="1"/>
  <c r="Y33" i="6" l="1"/>
  <c r="Y32" i="6"/>
  <c r="R34" i="6"/>
  <c r="T34" i="6" s="1"/>
  <c r="U34" i="6"/>
  <c r="V34" i="6" s="1"/>
  <c r="W34" i="6" l="1"/>
  <c r="X34" i="6" s="1"/>
  <c r="Y34" i="6" l="1"/>
  <c r="B3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Nimitt</author>
  </authors>
  <commentList>
    <comment ref="AJ26" authorId="0" shapeId="0" xr:uid="{FCC50587-3F42-44CF-869F-FF91E0E62642}">
      <text>
        <r>
          <rPr>
            <sz val="9"/>
            <color indexed="81"/>
            <rFont val="Tahoma"/>
            <family val="2"/>
          </rPr>
          <t>Excluding recievables</t>
        </r>
      </text>
    </comment>
  </commentList>
</comments>
</file>

<file path=xl/sharedStrings.xml><?xml version="1.0" encoding="utf-8"?>
<sst xmlns="http://schemas.openxmlformats.org/spreadsheetml/2006/main" count="96" uniqueCount="92">
  <si>
    <t>Book value of the amount spent on infrastructure</t>
  </si>
  <si>
    <t>Book value of the new server</t>
  </si>
  <si>
    <t>Total  value of assets</t>
  </si>
  <si>
    <t>Assumptions:</t>
  </si>
  <si>
    <t>1] The price of the machines will depreciate over time.</t>
  </si>
  <si>
    <t>1] Consumers are expected to grow by the rate :</t>
  </si>
  <si>
    <t>2] Exchange price is expected to grow at:</t>
  </si>
  <si>
    <t>3] Service price is expected to grow at</t>
  </si>
  <si>
    <t>4] New pool of alterium is expected to grow at:</t>
  </si>
  <si>
    <t>Inflation Rate:</t>
  </si>
  <si>
    <t>Servicing price for US and russia:</t>
  </si>
  <si>
    <t>Servicing price for others:</t>
  </si>
  <si>
    <t>Cost of servicing new pool :</t>
  </si>
  <si>
    <t>Cost of capital:</t>
  </si>
  <si>
    <t>Tax:</t>
  </si>
  <si>
    <t>Revenue%</t>
  </si>
  <si>
    <t>Exchange fee</t>
  </si>
  <si>
    <t>Serial no.</t>
  </si>
  <si>
    <t>Consumer base for US and Russia</t>
  </si>
  <si>
    <t>Cashflow from exchange services</t>
  </si>
  <si>
    <t>Cashflow from pool (including growth}</t>
  </si>
  <si>
    <t>Cashflow from pool (including growth rate and inflation)</t>
  </si>
  <si>
    <t>Consumer base of other particaipants</t>
  </si>
  <si>
    <t>Cash flow from exchange services for other participants</t>
  </si>
  <si>
    <t>Cashflow from exchange services (including growth rate)</t>
  </si>
  <si>
    <t>Cashflow from exchange services (including growth rate and inflation)</t>
  </si>
  <si>
    <t>Cash flow for US and Russia for servicing cost</t>
  </si>
  <si>
    <t>Cashflow from other particiapnts</t>
  </si>
  <si>
    <t>Consumer base of new pool of alterium</t>
  </si>
  <si>
    <t>Cashflow exchange services from new alterium pool</t>
  </si>
  <si>
    <t>Cashflow from new alterium pool for servicing costs</t>
  </si>
  <si>
    <t>Advertising expenses</t>
  </si>
  <si>
    <t>Cost saving</t>
  </si>
  <si>
    <t>Inventory expenses</t>
  </si>
  <si>
    <t>Accounts recievable</t>
  </si>
  <si>
    <t>Total revenue (without recievables)</t>
  </si>
  <si>
    <t>Total revenue</t>
  </si>
  <si>
    <t>Total cost</t>
  </si>
  <si>
    <t>Amount used</t>
  </si>
  <si>
    <t>Income</t>
  </si>
  <si>
    <t>Post tax- income</t>
  </si>
  <si>
    <t>Present value of cashflows</t>
  </si>
  <si>
    <t>NPV</t>
  </si>
  <si>
    <t>IRR</t>
  </si>
  <si>
    <t>Cost of capital (%)</t>
  </si>
  <si>
    <t>Internal rate of return(%)</t>
  </si>
  <si>
    <t>Net present value</t>
  </si>
  <si>
    <t>Total value of asset</t>
  </si>
  <si>
    <t>Net present value of asset</t>
  </si>
  <si>
    <t xml:space="preserve">Depreciation value </t>
  </si>
  <si>
    <t>Growth rate for US and Russia:</t>
  </si>
  <si>
    <t>Consumers in US and Russia</t>
  </si>
  <si>
    <t>Year</t>
  </si>
  <si>
    <t>International consumers</t>
  </si>
  <si>
    <t>Growth rate for International:</t>
  </si>
  <si>
    <t>Base Exchange price:</t>
  </si>
  <si>
    <t>Inflation rate:</t>
  </si>
  <si>
    <t>Exchange prices(US and Russia)</t>
  </si>
  <si>
    <t>Rate of exchange in US and Russsia</t>
  </si>
  <si>
    <t>Rate of exchange internationally</t>
  </si>
  <si>
    <t>Exchange price (international)</t>
  </si>
  <si>
    <t>Total:</t>
  </si>
  <si>
    <t>New participants</t>
  </si>
  <si>
    <t>Growth of particpants:</t>
  </si>
  <si>
    <t>Cost for new participants</t>
  </si>
  <si>
    <t>Cost for new participants:</t>
  </si>
  <si>
    <t>New server cost</t>
  </si>
  <si>
    <t>General costs</t>
  </si>
  <si>
    <t>Rate of general costs:</t>
  </si>
  <si>
    <t>Rate of advertising expenses:</t>
  </si>
  <si>
    <t>Advertising costs</t>
  </si>
  <si>
    <t>Yearly revenue</t>
  </si>
  <si>
    <t>Recievables</t>
  </si>
  <si>
    <t>Recievables:</t>
  </si>
  <si>
    <t>Inventory cost</t>
  </si>
  <si>
    <t>Inventory cost rate:</t>
  </si>
  <si>
    <t>Total stock price:</t>
  </si>
  <si>
    <t>M.V. of Debt:</t>
  </si>
  <si>
    <t>Interest on debt:</t>
  </si>
  <si>
    <t>Rate of interest on debt:</t>
  </si>
  <si>
    <t>Yearly cost</t>
  </si>
  <si>
    <t>Total Revenue</t>
  </si>
  <si>
    <t>Account payable at the start of yr:</t>
  </si>
  <si>
    <t>Acc. payable at start of yr</t>
  </si>
  <si>
    <t>Tax rate:</t>
  </si>
  <si>
    <t>Total Income</t>
  </si>
  <si>
    <t>Post tax income</t>
  </si>
  <si>
    <t>1)Recievables are not added before as revenue is calculated at end of year.</t>
  </si>
  <si>
    <t>2)New server will be formed hence cost is applied</t>
  </si>
  <si>
    <t>Question 2</t>
  </si>
  <si>
    <t>Question 1</t>
  </si>
  <si>
    <t>Question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</si>
</sst>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5" formatCode="0.000"/>
    <numFmt numFmtId="166" formatCode=";;;"/>
    <numFmt numFmtId="167" formatCode="0.0%"/>
    <numFmt numFmtId="168" formatCode="_-[$$-409]* #,##0.00_ ;_-[$$-409]* \-#,##0.00\ ;_-[$$-409]* &quot;-&quot;??_ ;_-@_ "/>
    <numFmt numFmtId="169" formatCode="_-[$$-409]* #,##0_ ;_-[$$-409]* \-#,##0\ ;_-[$$-409]* &quot;-&quot;??_ ;_-@_ "/>
    <numFmt numFmtId="173" formatCode="_ &quot;₹&quot;\ * #,##0_ ;_ &quot;₹&quot;\ * \-#,##0_ ;_ &quot;₹&quot;\ * &quot;-&quot;??_ ;_ @_ "/>
    <numFmt numFmtId="175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Bahnschrift"/>
      <family val="2"/>
    </font>
    <font>
      <sz val="16"/>
      <name val="Bahnschrift"/>
      <family val="2"/>
    </font>
    <font>
      <sz val="16"/>
      <color theme="0"/>
      <name val="Bahnschrift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6"/>
      <color rgb="FFFF0000"/>
      <name val="Bahnschrift"/>
      <family val="2"/>
    </font>
    <font>
      <u/>
      <sz val="16"/>
      <color rgb="FFFF0000"/>
      <name val="Bahnschrif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8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9" fontId="1" fillId="4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/>
    </xf>
    <xf numFmtId="9" fontId="1" fillId="4" borderId="1" xfId="0" applyNumberFormat="1" applyFont="1" applyFill="1" applyBorder="1" applyAlignment="1">
      <alignment horizontal="center" vertical="center"/>
    </xf>
    <xf numFmtId="10" fontId="1" fillId="4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/>
    </xf>
    <xf numFmtId="9" fontId="1" fillId="4" borderId="0" xfId="2" applyFont="1" applyFill="1" applyAlignment="1">
      <alignment horizontal="center" vertical="center"/>
    </xf>
    <xf numFmtId="10" fontId="1" fillId="4" borderId="0" xfId="2" applyNumberFormat="1" applyFont="1" applyFill="1" applyAlignment="1">
      <alignment horizontal="center" vertical="center"/>
    </xf>
    <xf numFmtId="168" fontId="1" fillId="4" borderId="0" xfId="0" applyNumberFormat="1" applyFont="1" applyFill="1" applyAlignment="1">
      <alignment horizontal="center" vertical="center"/>
    </xf>
    <xf numFmtId="168" fontId="1" fillId="4" borderId="0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0" xfId="0" applyFont="1" applyFill="1" applyAlignment="1">
      <alignment horizontal="center"/>
    </xf>
    <xf numFmtId="9" fontId="1" fillId="4" borderId="0" xfId="0" applyNumberFormat="1" applyFont="1" applyFill="1"/>
    <xf numFmtId="169" fontId="1" fillId="4" borderId="0" xfId="0" applyNumberFormat="1" applyFont="1" applyFill="1"/>
    <xf numFmtId="167" fontId="1" fillId="4" borderId="0" xfId="2" applyNumberFormat="1" applyFont="1" applyFill="1"/>
    <xf numFmtId="9" fontId="1" fillId="4" borderId="0" xfId="2" applyFont="1" applyFill="1"/>
    <xf numFmtId="168" fontId="1" fillId="4" borderId="0" xfId="2" applyNumberFormat="1" applyFont="1" applyFill="1"/>
    <xf numFmtId="169" fontId="1" fillId="0" borderId="0" xfId="0" applyNumberFormat="1" applyFont="1"/>
    <xf numFmtId="169" fontId="1" fillId="4" borderId="0" xfId="2" applyNumberFormat="1" applyFont="1" applyFill="1"/>
    <xf numFmtId="0" fontId="7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9" fontId="1" fillId="0" borderId="0" xfId="2" applyFont="1"/>
    <xf numFmtId="0" fontId="1" fillId="0" borderId="0" xfId="0" applyFont="1" applyAlignment="1">
      <alignment horizontal="center"/>
    </xf>
    <xf numFmtId="0" fontId="3" fillId="6" borderId="0" xfId="0" applyFont="1" applyFill="1"/>
    <xf numFmtId="0" fontId="3" fillId="6" borderId="0" xfId="0" applyFont="1" applyFill="1" applyAlignment="1">
      <alignment horizontal="center"/>
    </xf>
    <xf numFmtId="0" fontId="3" fillId="6" borderId="0" xfId="0" applyFont="1" applyFill="1" applyAlignment="1"/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/>
    <xf numFmtId="0" fontId="3" fillId="6" borderId="0" xfId="0" applyFont="1" applyFill="1"/>
    <xf numFmtId="0" fontId="1" fillId="7" borderId="10" xfId="0" applyFont="1" applyFill="1" applyBorder="1" applyAlignment="1">
      <alignment horizontal="center" vertical="center"/>
    </xf>
    <xf numFmtId="168" fontId="1" fillId="7" borderId="9" xfId="0" applyNumberFormat="1" applyFont="1" applyFill="1" applyBorder="1" applyAlignment="1">
      <alignment horizontal="center" vertical="center"/>
    </xf>
    <xf numFmtId="168" fontId="1" fillId="7" borderId="10" xfId="0" applyNumberFormat="1" applyFont="1" applyFill="1" applyBorder="1" applyAlignment="1">
      <alignment horizontal="center" vertical="center"/>
    </xf>
    <xf numFmtId="175" fontId="1" fillId="7" borderId="9" xfId="1" applyNumberFormat="1" applyFont="1" applyFill="1" applyBorder="1" applyAlignment="1">
      <alignment horizontal="center" vertical="center"/>
    </xf>
    <xf numFmtId="175" fontId="1" fillId="7" borderId="0" xfId="1" applyNumberFormat="1" applyFont="1" applyFill="1" applyBorder="1" applyAlignment="1">
      <alignment horizontal="center" vertical="center"/>
    </xf>
    <xf numFmtId="175" fontId="1" fillId="7" borderId="10" xfId="1" applyNumberFormat="1" applyFont="1" applyFill="1" applyBorder="1" applyAlignment="1">
      <alignment horizontal="center" vertical="center"/>
    </xf>
    <xf numFmtId="168" fontId="1" fillId="7" borderId="0" xfId="0" applyNumberFormat="1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2" fontId="1" fillId="7" borderId="9" xfId="0" applyNumberFormat="1" applyFont="1" applyFill="1" applyBorder="1" applyAlignment="1">
      <alignment horizontal="center" vertical="center"/>
    </xf>
    <xf numFmtId="2" fontId="1" fillId="7" borderId="0" xfId="0" applyNumberFormat="1" applyFont="1" applyFill="1" applyBorder="1" applyAlignment="1">
      <alignment horizontal="center" vertical="center"/>
    </xf>
    <xf numFmtId="2" fontId="1" fillId="7" borderId="10" xfId="0" applyNumberFormat="1" applyFont="1" applyFill="1" applyBorder="1" applyAlignment="1">
      <alignment horizontal="center" vertical="center"/>
    </xf>
    <xf numFmtId="1" fontId="1" fillId="7" borderId="9" xfId="0" applyNumberFormat="1" applyFont="1" applyFill="1" applyBorder="1" applyAlignment="1">
      <alignment horizontal="center" vertical="center"/>
    </xf>
    <xf numFmtId="1" fontId="1" fillId="7" borderId="0" xfId="0" applyNumberFormat="1" applyFont="1" applyFill="1" applyBorder="1" applyAlignment="1">
      <alignment horizontal="center" vertical="center"/>
    </xf>
    <xf numFmtId="1" fontId="1" fillId="7" borderId="10" xfId="0" applyNumberFormat="1" applyFont="1" applyFill="1" applyBorder="1" applyAlignment="1">
      <alignment horizontal="center" vertical="center"/>
    </xf>
    <xf numFmtId="168" fontId="1" fillId="0" borderId="11" xfId="0" applyNumberFormat="1" applyFont="1" applyBorder="1"/>
    <xf numFmtId="168" fontId="1" fillId="0" borderId="1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73" fontId="1" fillId="0" borderId="0" xfId="3" applyNumberFormat="1" applyFont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"/>
        <family val="2"/>
        <scheme val="none"/>
      </font>
      <numFmt numFmtId="2" formatCode="0.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"/>
        <family val="2"/>
        <scheme val="none"/>
      </font>
      <numFmt numFmtId="2" formatCode="0.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"/>
        <family val="2"/>
        <scheme val="none"/>
      </font>
      <numFmt numFmtId="2" formatCode="0.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ahnschrift"/>
        <family val="2"/>
        <scheme val="none"/>
      </font>
      <numFmt numFmtId="2" formatCode="0.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ahnschrift"/>
        <family val="2"/>
        <scheme val="none"/>
      </font>
      <numFmt numFmtId="2" formatCode="0.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"/>
        <family val="2"/>
        <scheme val="none"/>
      </font>
      <numFmt numFmtId="2" formatCode="0.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"/>
        <family val="2"/>
        <scheme val="none"/>
      </font>
      <numFmt numFmtId="2" formatCode="0.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"/>
        <family val="2"/>
        <scheme val="none"/>
      </font>
      <numFmt numFmtId="2" formatCode="0.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ahnschrift"/>
        <family val="2"/>
        <scheme val="none"/>
      </font>
      <numFmt numFmtId="2" formatCode="0.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"/>
        <family val="2"/>
        <scheme val="none"/>
      </font>
      <numFmt numFmtId="2" formatCode="0.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ahnschrift"/>
        <family val="2"/>
        <scheme val="none"/>
      </font>
      <numFmt numFmtId="2" formatCode="0.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ahnschrift"/>
        <family val="2"/>
        <scheme val="none"/>
      </font>
      <numFmt numFmtId="2" formatCode="0.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"/>
        <family val="2"/>
        <scheme val="none"/>
      </font>
      <numFmt numFmtId="2" formatCode="0.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"/>
        <family val="2"/>
        <scheme val="none"/>
      </font>
      <numFmt numFmtId="2" formatCode="0.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ahnschrift"/>
        <family val="2"/>
        <scheme val="none"/>
      </font>
      <numFmt numFmtId="2" formatCode="0.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ahnschrift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ahnschrift"/>
        <family val="2"/>
        <scheme val="none"/>
      </font>
      <numFmt numFmtId="2" formatCode="0.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"/>
        <family val="2"/>
        <scheme val="none"/>
      </font>
      <numFmt numFmtId="2" formatCode="0.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"/>
        <family val="2"/>
        <scheme val="none"/>
      </font>
      <numFmt numFmtId="2" formatCode="0.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"/>
        <family val="2"/>
        <scheme val="none"/>
      </font>
      <numFmt numFmtId="2" formatCode="0.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"/>
        <family val="2"/>
        <scheme val="none"/>
      </font>
      <numFmt numFmtId="2" formatCode="0.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"/>
        <family val="2"/>
        <scheme val="none"/>
      </font>
      <numFmt numFmtId="2" formatCode="0.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"/>
        <family val="2"/>
        <scheme val="none"/>
      </font>
      <numFmt numFmtId="2" formatCode="0.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"/>
        <family val="2"/>
        <scheme val="none"/>
      </font>
      <numFmt numFmtId="2" formatCode="0.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"/>
        <family val="2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Bahnschrif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38F7EA-C5DF-41C4-BE20-8F56F8BF179B}" name="Table1" displayName="Table1" ref="A14:Y34" totalsRowShown="0" headerRowDxfId="29" dataDxfId="27" headerRowBorderDxfId="28" tableBorderDxfId="26" totalsRowBorderDxfId="25">
  <autoFilter ref="A14:Y34" xr:uid="{1F38F7EA-C5DF-41C4-BE20-8F56F8BF179B}"/>
  <tableColumns count="25">
    <tableColumn id="1" xr3:uid="{F65706E2-F298-4AD4-B4DB-7400BFFFE796}" name="Serial no." dataDxfId="24"/>
    <tableColumn id="2" xr3:uid="{0CD632E1-2E52-4228-A231-D13999F81A79}" name="Consumer base for US and Russia" dataDxfId="23">
      <calculatedColumnFormula>B14*(1+$F$8)</calculatedColumnFormula>
    </tableColumn>
    <tableColumn id="3" xr3:uid="{3DD5792D-07DA-494C-B322-4A6C3FE479A6}" name="Cashflow from exchange services" dataDxfId="22">
      <calculatedColumnFormula>B15*100</calculatedColumnFormula>
    </tableColumn>
    <tableColumn id="4" xr3:uid="{0B80F28C-E959-445F-94E7-203BE1BE3B79}" name="Cashflow from pool (including growth}" dataDxfId="21">
      <calculatedColumnFormula>C15*(1+$F$9)</calculatedColumnFormula>
    </tableColumn>
    <tableColumn id="5" xr3:uid="{EF16F727-2A82-4FD9-9BA2-3BF1117104F3}" name="Cashflow from pool (including growth rate and inflation)" dataDxfId="20">
      <calculatedColumnFormula>D15*(1+$I$8)</calculatedColumnFormula>
    </tableColumn>
    <tableColumn id="6" xr3:uid="{2D2DD98A-35B7-40A7-AEFA-57393F0B4C49}" name="Consumer base of other particaipants" dataDxfId="19">
      <calculatedColumnFormula>F14*(1+$F$9)</calculatedColumnFormula>
    </tableColumn>
    <tableColumn id="7" xr3:uid="{48A72A00-169B-4AC4-B100-1D36B7772526}" name="Cash flow from exchange services for other participants" dataDxfId="18">
      <calculatedColumnFormula>F15*100</calculatedColumnFormula>
    </tableColumn>
    <tableColumn id="8" xr3:uid="{3BA718E5-2EBB-4CCC-8DE8-F96463455B34}" name="Cashflow from exchange services (including growth rate)" dataDxfId="17">
      <calculatedColumnFormula>G15*(1+$F$9)</calculatedColumnFormula>
    </tableColumn>
    <tableColumn id="9" xr3:uid="{4367FB6E-31C5-43FB-BD76-DBA058D9E82F}" name="Cashflow from exchange services (including growth rate and inflation)" dataDxfId="16">
      <calculatedColumnFormula>H15*(1+$I$8)</calculatedColumnFormula>
    </tableColumn>
    <tableColumn id="11" xr3:uid="{A5DD00B0-B85A-442F-9BC1-070DD2F9D269}" name="Cash flow for US and Russia for servicing cost" dataDxfId="15">
      <calculatedColumnFormula>J14*(1+$F$10)</calculatedColumnFormula>
    </tableColumn>
    <tableColumn id="12" xr3:uid="{AE762BC8-F48F-48E5-B4ED-E35223640394}" name="Cashflow from other particiapnts" dataDxfId="14">
      <calculatedColumnFormula>K14*(1+$F$10)</calculatedColumnFormula>
    </tableColumn>
    <tableColumn id="14" xr3:uid="{8D70464D-A975-4A9E-BB17-4E6B5C0760B6}" name="Consumer base of new pool of alterium" dataDxfId="13">
      <calculatedColumnFormula>L14*(1+$F$11)</calculatedColumnFormula>
    </tableColumn>
    <tableColumn id="15" xr3:uid="{3815B9B6-EC7E-4B16-8165-223128AE217F}" name="Cashflow exchange services from new alterium pool" dataDxfId="12">
      <calculatedColumnFormula>L15*$N$7</calculatedColumnFormula>
    </tableColumn>
    <tableColumn id="16" xr3:uid="{131D8846-38D4-4F82-A2C5-46E343AB3260}" name="Cashflow from new alterium pool for servicing costs" dataDxfId="11">
      <calculatedColumnFormula>L15*$K$7</calculatedColumnFormula>
    </tableColumn>
    <tableColumn id="17" xr3:uid="{D50048E7-7836-47D1-81C2-59970C8CB8ED}" name="Advertising expenses" dataDxfId="10">
      <calculatedColumnFormula>O14*(1+$I$8)</calculatedColumnFormula>
    </tableColumn>
    <tableColumn id="18" xr3:uid="{67E3E68E-1BB7-46C6-B973-908B401AED65}" name="Cost saving" dataDxfId="9"/>
    <tableColumn id="19" xr3:uid="{41FDCD32-A1F0-4A20-94E2-FB65C9836982}" name="Inventory expenses" dataDxfId="8">
      <calculatedColumnFormula>Q14*(1+$I$8)</calculatedColumnFormula>
    </tableColumn>
    <tableColumn id="20" xr3:uid="{87EBF47A-268A-4EC5-86DC-640F02927018}" name="Accounts recievable" dataDxfId="7">
      <calculatedColumnFormula>S15*$P$5</calculatedColumnFormula>
    </tableColumn>
    <tableColumn id="22" xr3:uid="{3C3A11F4-CD03-4DE8-B34E-F5BC4E1CCF89}" name="Total revenue (without recievables)" dataDxfId="6">
      <calculatedColumnFormula>E15+I15+M15</calculatedColumnFormula>
    </tableColumn>
    <tableColumn id="23" xr3:uid="{05B43ABA-36AD-4469-9371-4E0314FB4FE1}" name="Total revenue" dataDxfId="5">
      <calculatedColumnFormula>S15+R15</calculatedColumnFormula>
    </tableColumn>
    <tableColumn id="25" xr3:uid="{887C167C-AF42-4787-944F-16F35BEB1CED}" name="Total cost" dataDxfId="4">
      <calculatedColumnFormula>J15+K15+N15+O15+Q15</calculatedColumnFormula>
    </tableColumn>
    <tableColumn id="26" xr3:uid="{DEC3886C-2009-484B-B7B0-A6E630057D8F}" name="Amount used" dataDxfId="3">
      <calculatedColumnFormula>U15-P15</calculatedColumnFormula>
    </tableColumn>
    <tableColumn id="27" xr3:uid="{0728AF1C-B5E4-4B8E-A9DB-047E544D328C}" name="Income" dataDxfId="2">
      <calculatedColumnFormula>T15-V15</calculatedColumnFormula>
    </tableColumn>
    <tableColumn id="29" xr3:uid="{C6DD857A-3AF5-484B-B452-DBF5E17F7198}" name="Post tax- income" dataDxfId="1">
      <calculatedColumnFormula>W15*(1-$N$6)</calculatedColumnFormula>
    </tableColumn>
    <tableColumn id="30" xr3:uid="{A5A5C75F-95D7-46CB-85A0-E5F689F6AAD2}" name="Present value of cashflows" dataDxfId="0">
      <calculatedColumnFormula>X15*(1-$K$8)^A15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A90FF-89E3-4822-8887-D39E4E64CF31}">
  <dimension ref="A1:BQ41"/>
  <sheetViews>
    <sheetView tabSelected="1" topLeftCell="AX23" workbookViewId="0">
      <selection activeCell="B1" sqref="B1:C1"/>
    </sheetView>
  </sheetViews>
  <sheetFormatPr defaultRowHeight="20.399999999999999" x14ac:dyDescent="0.35"/>
  <cols>
    <col min="1" max="1" width="9.109375" style="43" bestFit="1" customWidth="1"/>
    <col min="2" max="2" width="8.88671875" style="43" customWidth="1"/>
    <col min="3" max="3" width="26.77734375" style="43" customWidth="1"/>
    <col min="4" max="4" width="20.21875" style="43" customWidth="1"/>
    <col min="5" max="5" width="30.44140625" style="43" customWidth="1"/>
    <col min="6" max="6" width="12.77734375" style="43" customWidth="1"/>
    <col min="7" max="7" width="14.109375" style="43" customWidth="1"/>
    <col min="8" max="8" width="13.44140625" style="43" customWidth="1"/>
    <col min="9" max="9" width="15.5546875" style="43" customWidth="1"/>
    <col min="10" max="10" width="11.21875" style="43" customWidth="1"/>
    <col min="11" max="11" width="9.88671875" style="43" customWidth="1"/>
    <col min="12" max="12" width="35.44140625" style="43" customWidth="1"/>
    <col min="13" max="14" width="8.88671875" style="43"/>
    <col min="15" max="15" width="11.109375" style="43" customWidth="1"/>
    <col min="16" max="16" width="11.5546875" style="43" customWidth="1"/>
    <col min="17" max="17" width="11.109375" style="43" customWidth="1"/>
    <col min="18" max="32" width="8.88671875" style="43"/>
    <col min="33" max="33" width="9.44140625" style="43" customWidth="1"/>
    <col min="34" max="34" width="10.33203125" style="43" customWidth="1"/>
    <col min="35" max="35" width="9.77734375" style="43" customWidth="1"/>
    <col min="36" max="39" width="8.88671875" style="43"/>
    <col min="40" max="40" width="10.33203125" style="43" customWidth="1"/>
    <col min="41" max="41" width="10.5546875" style="43" customWidth="1"/>
    <col min="42" max="42" width="10.77734375" style="43" customWidth="1"/>
    <col min="43" max="46" width="8.88671875" style="43"/>
    <col min="47" max="47" width="12.33203125" style="43" customWidth="1"/>
    <col min="48" max="48" width="10" style="43" customWidth="1"/>
    <col min="49" max="53" width="10.44140625" style="43" customWidth="1"/>
    <col min="54" max="16384" width="8.88671875" style="43"/>
  </cols>
  <sheetData>
    <row r="1" spans="2:7" x14ac:dyDescent="0.35">
      <c r="B1" s="42" t="s">
        <v>90</v>
      </c>
      <c r="C1" s="42"/>
    </row>
    <row r="3" spans="2:7" x14ac:dyDescent="0.35">
      <c r="B3" s="44" t="s">
        <v>50</v>
      </c>
      <c r="C3" s="44"/>
      <c r="D3" s="44"/>
      <c r="E3" s="45">
        <v>0.05</v>
      </c>
    </row>
    <row r="4" spans="2:7" x14ac:dyDescent="0.35">
      <c r="B4" s="44" t="s">
        <v>54</v>
      </c>
      <c r="C4" s="44"/>
      <c r="D4" s="44"/>
      <c r="E4" s="45">
        <v>0.1</v>
      </c>
    </row>
    <row r="5" spans="2:7" x14ac:dyDescent="0.35">
      <c r="B5" s="44" t="s">
        <v>55</v>
      </c>
      <c r="C5" s="44"/>
      <c r="D5" s="44"/>
      <c r="E5" s="46">
        <v>100</v>
      </c>
    </row>
    <row r="6" spans="2:7" x14ac:dyDescent="0.35">
      <c r="B6" s="31" t="s">
        <v>56</v>
      </c>
      <c r="C6" s="31"/>
      <c r="D6" s="31"/>
      <c r="E6" s="47">
        <v>1.4999999999999999E-2</v>
      </c>
    </row>
    <row r="7" spans="2:7" x14ac:dyDescent="0.35">
      <c r="B7" s="44" t="s">
        <v>58</v>
      </c>
      <c r="C7" s="44"/>
      <c r="D7" s="44"/>
      <c r="E7" s="46">
        <v>36</v>
      </c>
    </row>
    <row r="8" spans="2:7" x14ac:dyDescent="0.35">
      <c r="B8" s="44" t="s">
        <v>59</v>
      </c>
      <c r="C8" s="44"/>
      <c r="D8" s="44"/>
      <c r="E8" s="46">
        <v>48</v>
      </c>
    </row>
    <row r="9" spans="2:7" x14ac:dyDescent="0.35">
      <c r="B9" s="44" t="s">
        <v>63</v>
      </c>
      <c r="C9" s="44"/>
      <c r="D9" s="44"/>
      <c r="E9" s="48">
        <v>0.08</v>
      </c>
    </row>
    <row r="10" spans="2:7" x14ac:dyDescent="0.35">
      <c r="B10" s="44" t="s">
        <v>65</v>
      </c>
      <c r="C10" s="44"/>
      <c r="D10" s="44"/>
      <c r="E10" s="49">
        <f>0.6*E8</f>
        <v>28.799999999999997</v>
      </c>
    </row>
    <row r="11" spans="2:7" x14ac:dyDescent="0.35">
      <c r="B11" s="44" t="s">
        <v>68</v>
      </c>
      <c r="C11" s="44"/>
      <c r="D11" s="44"/>
      <c r="E11" s="48">
        <v>0.1</v>
      </c>
    </row>
    <row r="12" spans="2:7" x14ac:dyDescent="0.35">
      <c r="B12" s="44" t="s">
        <v>69</v>
      </c>
      <c r="C12" s="44"/>
      <c r="D12" s="44"/>
      <c r="E12" s="48">
        <f>0.05*(1+0.15)</f>
        <v>5.7499999999999996E-2</v>
      </c>
    </row>
    <row r="13" spans="2:7" x14ac:dyDescent="0.35">
      <c r="B13" s="44" t="s">
        <v>73</v>
      </c>
      <c r="C13" s="44"/>
      <c r="D13" s="44"/>
      <c r="E13" s="48">
        <v>0.05</v>
      </c>
    </row>
    <row r="14" spans="2:7" x14ac:dyDescent="0.35">
      <c r="B14" s="44" t="s">
        <v>32</v>
      </c>
      <c r="C14" s="44"/>
      <c r="D14" s="44"/>
      <c r="E14" s="48">
        <v>0.03</v>
      </c>
    </row>
    <row r="15" spans="2:7" x14ac:dyDescent="0.35">
      <c r="B15" s="44" t="s">
        <v>75</v>
      </c>
      <c r="C15" s="44"/>
      <c r="D15" s="44"/>
      <c r="E15" s="48">
        <v>0.1</v>
      </c>
      <c r="G15" s="50"/>
    </row>
    <row r="16" spans="2:7" x14ac:dyDescent="0.35">
      <c r="B16" s="31" t="s">
        <v>76</v>
      </c>
      <c r="C16" s="31"/>
      <c r="D16" s="31"/>
      <c r="E16" s="51">
        <f>87.5*251430000</f>
        <v>22000125000</v>
      </c>
    </row>
    <row r="17" spans="1:69" x14ac:dyDescent="0.35">
      <c r="B17" s="44" t="s">
        <v>77</v>
      </c>
      <c r="C17" s="44"/>
      <c r="D17" s="44"/>
      <c r="E17" s="51">
        <v>2432000000</v>
      </c>
    </row>
    <row r="18" spans="1:69" x14ac:dyDescent="0.35">
      <c r="B18" s="44" t="s">
        <v>79</v>
      </c>
      <c r="C18" s="44"/>
      <c r="D18" s="44"/>
      <c r="E18" s="48">
        <v>7.0000000000000007E-2</v>
      </c>
    </row>
    <row r="19" spans="1:69" x14ac:dyDescent="0.35">
      <c r="B19" s="44" t="s">
        <v>78</v>
      </c>
      <c r="C19" s="44"/>
      <c r="D19" s="44"/>
      <c r="E19" s="51">
        <f>E18*E17</f>
        <v>170240000.00000003</v>
      </c>
    </row>
    <row r="20" spans="1:69" x14ac:dyDescent="0.35">
      <c r="B20" s="44" t="s">
        <v>82</v>
      </c>
      <c r="C20" s="44"/>
      <c r="D20" s="44"/>
      <c r="E20" s="48">
        <v>0.06</v>
      </c>
    </row>
    <row r="21" spans="1:69" x14ac:dyDescent="0.35">
      <c r="B21" s="44" t="s">
        <v>84</v>
      </c>
      <c r="C21" s="44"/>
      <c r="D21" s="44"/>
      <c r="E21" s="48">
        <v>0.1</v>
      </c>
    </row>
    <row r="22" spans="1:69" x14ac:dyDescent="0.35">
      <c r="A22" s="52" t="s">
        <v>3</v>
      </c>
      <c r="B22" s="53"/>
      <c r="C22" s="53"/>
      <c r="D22" s="53"/>
      <c r="E22" s="54"/>
    </row>
    <row r="23" spans="1:69" x14ac:dyDescent="0.35">
      <c r="A23" s="42" t="s">
        <v>87</v>
      </c>
      <c r="B23" s="42"/>
      <c r="C23" s="42"/>
      <c r="D23" s="42"/>
      <c r="E23" s="42"/>
      <c r="F23" s="42"/>
      <c r="G23" s="42"/>
    </row>
    <row r="24" spans="1:69" x14ac:dyDescent="0.35">
      <c r="A24" s="42" t="s">
        <v>88</v>
      </c>
      <c r="B24" s="42"/>
      <c r="C24" s="42"/>
      <c r="D24" s="42"/>
      <c r="E24" s="42"/>
      <c r="F24" s="42"/>
      <c r="G24" s="42"/>
    </row>
    <row r="25" spans="1:69" x14ac:dyDescent="0.35">
      <c r="A25" s="55"/>
      <c r="B25" s="55"/>
      <c r="C25" s="55"/>
      <c r="D25" s="55"/>
      <c r="E25" s="55"/>
      <c r="F25" s="55"/>
      <c r="G25" s="55"/>
    </row>
    <row r="26" spans="1:69" x14ac:dyDescent="0.35">
      <c r="A26" s="56" t="s">
        <v>52</v>
      </c>
      <c r="B26" s="57" t="s">
        <v>49</v>
      </c>
      <c r="C26" s="57"/>
      <c r="D26" s="57" t="s">
        <v>51</v>
      </c>
      <c r="E26" s="57"/>
      <c r="F26" s="57"/>
      <c r="G26" s="57" t="s">
        <v>53</v>
      </c>
      <c r="H26" s="57"/>
      <c r="I26" s="57"/>
      <c r="J26" s="57" t="s">
        <v>57</v>
      </c>
      <c r="K26" s="57"/>
      <c r="L26" s="57"/>
      <c r="M26" s="57" t="s">
        <v>60</v>
      </c>
      <c r="N26" s="57"/>
      <c r="O26" s="57"/>
      <c r="P26" s="57"/>
      <c r="Q26" s="57"/>
      <c r="R26" s="57" t="s">
        <v>62</v>
      </c>
      <c r="S26" s="57"/>
      <c r="T26" s="57"/>
      <c r="U26" s="58" t="s">
        <v>64</v>
      </c>
      <c r="V26" s="58"/>
      <c r="W26" s="58"/>
      <c r="X26" s="58"/>
      <c r="Y26" s="56"/>
      <c r="Z26" s="57" t="s">
        <v>66</v>
      </c>
      <c r="AA26" s="57"/>
      <c r="AB26" s="57"/>
      <c r="AC26" s="59" t="s">
        <v>67</v>
      </c>
      <c r="AD26" s="59"/>
      <c r="AE26" s="59"/>
      <c r="AF26" s="59"/>
      <c r="AG26" s="59" t="s">
        <v>70</v>
      </c>
      <c r="AH26" s="59"/>
      <c r="AI26" s="59"/>
      <c r="AJ26" s="57" t="s">
        <v>71</v>
      </c>
      <c r="AK26" s="57"/>
      <c r="AL26" s="57"/>
      <c r="AM26" s="57"/>
      <c r="AN26" s="57" t="s">
        <v>72</v>
      </c>
      <c r="AO26" s="57"/>
      <c r="AP26" s="57"/>
      <c r="AQ26" s="60" t="s">
        <v>32</v>
      </c>
      <c r="AR26" s="60"/>
      <c r="AS26" s="60"/>
      <c r="AT26" s="60"/>
      <c r="AU26" s="57" t="s">
        <v>74</v>
      </c>
      <c r="AV26" s="57"/>
      <c r="AW26" s="57"/>
      <c r="AX26" s="57" t="s">
        <v>83</v>
      </c>
      <c r="AY26" s="57"/>
      <c r="AZ26" s="57"/>
      <c r="BA26" s="57"/>
      <c r="BB26" s="57" t="s">
        <v>80</v>
      </c>
      <c r="BC26" s="57"/>
      <c r="BD26" s="57"/>
      <c r="BE26" s="57"/>
      <c r="BF26" s="57" t="s">
        <v>81</v>
      </c>
      <c r="BG26" s="57"/>
      <c r="BH26" s="57"/>
      <c r="BI26" s="57"/>
      <c r="BJ26" s="57" t="s">
        <v>85</v>
      </c>
      <c r="BK26" s="57"/>
      <c r="BL26" s="57"/>
      <c r="BM26" s="57"/>
      <c r="BN26" s="61" t="s">
        <v>86</v>
      </c>
      <c r="BO26" s="61"/>
      <c r="BP26" s="61"/>
      <c r="BQ26" s="61"/>
    </row>
    <row r="27" spans="1:69" x14ac:dyDescent="0.35">
      <c r="A27" s="62">
        <v>2020</v>
      </c>
      <c r="B27" s="63">
        <v>1000000000</v>
      </c>
      <c r="C27" s="64"/>
      <c r="D27" s="65">
        <v>450000000</v>
      </c>
      <c r="E27" s="66"/>
      <c r="F27" s="67"/>
      <c r="G27" s="65">
        <v>300000000</v>
      </c>
      <c r="H27" s="66"/>
      <c r="I27" s="67"/>
      <c r="J27" s="63">
        <f>D27*$E$5</f>
        <v>45000000000</v>
      </c>
      <c r="K27" s="68"/>
      <c r="L27" s="64"/>
      <c r="M27" s="63">
        <f>G27*E5</f>
        <v>30000000000</v>
      </c>
      <c r="N27" s="68"/>
      <c r="O27" s="68"/>
      <c r="P27" s="68"/>
      <c r="Q27" s="64"/>
      <c r="R27" s="69">
        <v>500000</v>
      </c>
      <c r="S27" s="70"/>
      <c r="T27" s="71"/>
      <c r="U27" s="63">
        <f>R27*$E$10</f>
        <v>14399999.999999998</v>
      </c>
      <c r="V27" s="70"/>
      <c r="W27" s="70"/>
      <c r="X27" s="70"/>
      <c r="Y27" s="71"/>
      <c r="Z27" s="72">
        <v>600000000</v>
      </c>
      <c r="AA27" s="73"/>
      <c r="AB27" s="74"/>
      <c r="AC27" s="63">
        <v>40000000</v>
      </c>
      <c r="AD27" s="68"/>
      <c r="AE27" s="68"/>
      <c r="AF27" s="64"/>
      <c r="AG27" s="63">
        <v>500000000</v>
      </c>
      <c r="AH27" s="68"/>
      <c r="AI27" s="64"/>
      <c r="AJ27" s="68">
        <f>U27+Z27+M27</f>
        <v>30614400000</v>
      </c>
      <c r="AK27" s="70"/>
      <c r="AL27" s="70"/>
      <c r="AM27" s="71"/>
      <c r="AN27" s="63">
        <f>AJ27*$E$13</f>
        <v>1530720000</v>
      </c>
      <c r="AO27" s="70"/>
      <c r="AP27" s="71"/>
      <c r="AQ27" s="63">
        <v>30000000</v>
      </c>
      <c r="AR27" s="68"/>
      <c r="AS27" s="68"/>
      <c r="AT27" s="64"/>
      <c r="AU27" s="63">
        <f>AJ27*$E$15</f>
        <v>3061440000</v>
      </c>
      <c r="AV27" s="70"/>
      <c r="AW27" s="71"/>
      <c r="AX27" s="63">
        <f>AJ27*$E$20</f>
        <v>1836864000</v>
      </c>
      <c r="AY27" s="70"/>
      <c r="AZ27" s="70"/>
      <c r="BA27" s="71"/>
      <c r="BB27" s="63">
        <f>AU27+AG27+AC27+Z27+$E$19-AQ27</f>
        <v>4341680000</v>
      </c>
      <c r="BC27" s="70"/>
      <c r="BD27" s="70"/>
      <c r="BE27" s="71"/>
      <c r="BF27" s="63">
        <f>AJ27+AN27</f>
        <v>32145120000</v>
      </c>
      <c r="BG27" s="70"/>
      <c r="BH27" s="70"/>
      <c r="BI27" s="71"/>
      <c r="BJ27" s="63">
        <f>BF27-BB27</f>
        <v>27803440000</v>
      </c>
      <c r="BK27" s="70"/>
      <c r="BL27" s="70"/>
      <c r="BM27" s="71"/>
      <c r="BN27" s="68">
        <f>BJ27*(1+$E$21)</f>
        <v>30583784000.000004</v>
      </c>
      <c r="BO27" s="70"/>
      <c r="BP27" s="70"/>
      <c r="BQ27" s="71"/>
    </row>
    <row r="28" spans="1:69" x14ac:dyDescent="0.35">
      <c r="A28" s="62">
        <f>A27+1</f>
        <v>2021</v>
      </c>
      <c r="B28" s="63">
        <f>B27-80000000</f>
        <v>920000000</v>
      </c>
      <c r="C28" s="71"/>
      <c r="D28" s="65">
        <f>D27+D27*$E$3</f>
        <v>472500000</v>
      </c>
      <c r="E28" s="66"/>
      <c r="F28" s="67"/>
      <c r="G28" s="65">
        <f>G27+G27*$E$4</f>
        <v>330000000</v>
      </c>
      <c r="H28" s="66"/>
      <c r="I28" s="67"/>
      <c r="J28" s="63">
        <f>(D28)*($E$5+($E$6*$E$7))</f>
        <v>47505150000</v>
      </c>
      <c r="K28" s="68"/>
      <c r="L28" s="64"/>
      <c r="M28" s="63">
        <f>(G28)*($E$5+($E$6*$E$8))</f>
        <v>33237600000</v>
      </c>
      <c r="N28" s="68"/>
      <c r="O28" s="68"/>
      <c r="P28" s="68"/>
      <c r="Q28" s="64"/>
      <c r="R28" s="75">
        <f>R27*(1+$E$9)</f>
        <v>540000</v>
      </c>
      <c r="S28" s="76"/>
      <c r="T28" s="77"/>
      <c r="U28" s="63">
        <f t="shared" ref="U28:U37" si="0">R28*$E$10</f>
        <v>15551999.999999998</v>
      </c>
      <c r="V28" s="70"/>
      <c r="W28" s="70"/>
      <c r="X28" s="70"/>
      <c r="Y28" s="71"/>
      <c r="Z28" s="72">
        <f>Z27*(1+$E$6)</f>
        <v>609000000</v>
      </c>
      <c r="AA28" s="73"/>
      <c r="AB28" s="74"/>
      <c r="AC28" s="63">
        <f>AC27*(1+$E$11)</f>
        <v>44000000</v>
      </c>
      <c r="AD28" s="68"/>
      <c r="AE28" s="68"/>
      <c r="AF28" s="64"/>
      <c r="AG28" s="63">
        <f>AG27*(1+$E$12)</f>
        <v>528750000.00000006</v>
      </c>
      <c r="AH28" s="68"/>
      <c r="AI28" s="64"/>
      <c r="AJ28" s="68">
        <f t="shared" ref="AJ28:AJ37" si="1">U28+Z28+M28</f>
        <v>33862152000</v>
      </c>
      <c r="AK28" s="70"/>
      <c r="AL28" s="70"/>
      <c r="AM28" s="71"/>
      <c r="AN28" s="63">
        <f t="shared" ref="AN28:AN37" si="2">AJ28*$E$13</f>
        <v>1693107600</v>
      </c>
      <c r="AO28" s="70"/>
      <c r="AP28" s="71"/>
      <c r="AQ28" s="63">
        <f>AQ27*(1+$E$14)</f>
        <v>30900000</v>
      </c>
      <c r="AR28" s="68"/>
      <c r="AS28" s="68"/>
      <c r="AT28" s="64"/>
      <c r="AU28" s="63">
        <f t="shared" ref="AU28:AU37" si="3">AJ28*$E$15</f>
        <v>3386215200</v>
      </c>
      <c r="AV28" s="70"/>
      <c r="AW28" s="71"/>
      <c r="AX28" s="63">
        <f t="shared" ref="AX28:AX37" si="4">AJ28*$E$20</f>
        <v>2031729120</v>
      </c>
      <c r="AY28" s="70"/>
      <c r="AZ28" s="70"/>
      <c r="BA28" s="71"/>
      <c r="BB28" s="63">
        <f t="shared" ref="BB28:BB37" si="5">AU28+AG28+AC28+Z28+$E$19-AQ28</f>
        <v>4707305200</v>
      </c>
      <c r="BC28" s="70"/>
      <c r="BD28" s="70"/>
      <c r="BE28" s="71"/>
      <c r="BF28" s="63">
        <f t="shared" ref="BF28:BF37" si="6">AJ28+AN28</f>
        <v>35555259600</v>
      </c>
      <c r="BG28" s="70"/>
      <c r="BH28" s="70"/>
      <c r="BI28" s="71"/>
      <c r="BJ28" s="63">
        <f t="shared" ref="BJ28:BJ37" si="7">BF28-BB28</f>
        <v>30847954400</v>
      </c>
      <c r="BK28" s="70"/>
      <c r="BL28" s="70"/>
      <c r="BM28" s="71"/>
      <c r="BN28" s="68">
        <f t="shared" ref="BN28:BN37" si="8">BJ28*(1+$E$21)</f>
        <v>33932749840.000004</v>
      </c>
      <c r="BO28" s="70"/>
      <c r="BP28" s="70"/>
      <c r="BQ28" s="71"/>
    </row>
    <row r="29" spans="1:69" x14ac:dyDescent="0.35">
      <c r="A29" s="62">
        <f t="shared" ref="A29:A37" si="9">A28+1</f>
        <v>2022</v>
      </c>
      <c r="B29" s="63">
        <f t="shared" ref="B29:B36" si="10">B28-80000000</f>
        <v>840000000</v>
      </c>
      <c r="C29" s="71"/>
      <c r="D29" s="65">
        <f t="shared" ref="D29:D36" si="11">D28+D28*$E$3</f>
        <v>496125000</v>
      </c>
      <c r="E29" s="66"/>
      <c r="F29" s="67"/>
      <c r="G29" s="65">
        <f t="shared" ref="G29:G37" si="12">G28+G28*$E$4</f>
        <v>363000000</v>
      </c>
      <c r="H29" s="66"/>
      <c r="I29" s="67"/>
      <c r="J29" s="63">
        <f t="shared" ref="J29:J37" si="13">(D29)*($E$5+($E$6*$E$7))</f>
        <v>49880407500</v>
      </c>
      <c r="K29" s="68"/>
      <c r="L29" s="64"/>
      <c r="M29" s="63">
        <f t="shared" ref="M29:M37" si="14">(G29)*($E$5+($E$6*$E$8))</f>
        <v>36561360000</v>
      </c>
      <c r="N29" s="68"/>
      <c r="O29" s="68"/>
      <c r="P29" s="68"/>
      <c r="Q29" s="64"/>
      <c r="R29" s="75">
        <f t="shared" ref="R29:R37" si="15">R28*(1+$E$9)</f>
        <v>583200</v>
      </c>
      <c r="S29" s="76"/>
      <c r="T29" s="77"/>
      <c r="U29" s="63">
        <f t="shared" si="0"/>
        <v>16796160</v>
      </c>
      <c r="V29" s="70"/>
      <c r="W29" s="70"/>
      <c r="X29" s="70"/>
      <c r="Y29" s="71"/>
      <c r="Z29" s="72">
        <f t="shared" ref="Z29:Z37" si="16">Z28*(1+$E$6)</f>
        <v>618135000</v>
      </c>
      <c r="AA29" s="73"/>
      <c r="AB29" s="74"/>
      <c r="AC29" s="63">
        <f t="shared" ref="AC29:AC37" si="17">AC28*(1+$E$11)</f>
        <v>48400000.000000007</v>
      </c>
      <c r="AD29" s="68"/>
      <c r="AE29" s="68"/>
      <c r="AF29" s="64"/>
      <c r="AG29" s="63">
        <f t="shared" ref="AG29:AG37" si="18">AG28*(1+$E$12)</f>
        <v>559153125.00000012</v>
      </c>
      <c r="AH29" s="68"/>
      <c r="AI29" s="64"/>
      <c r="AJ29" s="68">
        <f t="shared" si="1"/>
        <v>37196291160</v>
      </c>
      <c r="AK29" s="70"/>
      <c r="AL29" s="70"/>
      <c r="AM29" s="71"/>
      <c r="AN29" s="63">
        <f t="shared" si="2"/>
        <v>1859814558</v>
      </c>
      <c r="AO29" s="70"/>
      <c r="AP29" s="71"/>
      <c r="AQ29" s="63">
        <f t="shared" ref="AQ29:AQ37" si="19">AQ28*(1+$E$14)</f>
        <v>31827000</v>
      </c>
      <c r="AR29" s="68"/>
      <c r="AS29" s="68"/>
      <c r="AT29" s="64"/>
      <c r="AU29" s="63">
        <f t="shared" si="3"/>
        <v>3719629116</v>
      </c>
      <c r="AV29" s="70"/>
      <c r="AW29" s="71"/>
      <c r="AX29" s="63">
        <f t="shared" si="4"/>
        <v>2231777469.5999999</v>
      </c>
      <c r="AY29" s="70"/>
      <c r="AZ29" s="70"/>
      <c r="BA29" s="71"/>
      <c r="BB29" s="63">
        <f t="shared" si="5"/>
        <v>5083730241</v>
      </c>
      <c r="BC29" s="70"/>
      <c r="BD29" s="70"/>
      <c r="BE29" s="71"/>
      <c r="BF29" s="63">
        <f t="shared" si="6"/>
        <v>39056105718</v>
      </c>
      <c r="BG29" s="70"/>
      <c r="BH29" s="70"/>
      <c r="BI29" s="71"/>
      <c r="BJ29" s="63">
        <f t="shared" si="7"/>
        <v>33972375477</v>
      </c>
      <c r="BK29" s="70"/>
      <c r="BL29" s="70"/>
      <c r="BM29" s="71"/>
      <c r="BN29" s="68">
        <f t="shared" si="8"/>
        <v>37369613024.700005</v>
      </c>
      <c r="BO29" s="70"/>
      <c r="BP29" s="70"/>
      <c r="BQ29" s="71"/>
    </row>
    <row r="30" spans="1:69" x14ac:dyDescent="0.35">
      <c r="A30" s="62">
        <f t="shared" si="9"/>
        <v>2023</v>
      </c>
      <c r="B30" s="63">
        <f t="shared" si="10"/>
        <v>760000000</v>
      </c>
      <c r="C30" s="71"/>
      <c r="D30" s="65">
        <f t="shared" si="11"/>
        <v>520931250</v>
      </c>
      <c r="E30" s="66"/>
      <c r="F30" s="67"/>
      <c r="G30" s="65">
        <f t="shared" si="12"/>
        <v>399300000</v>
      </c>
      <c r="H30" s="66"/>
      <c r="I30" s="67"/>
      <c r="J30" s="63">
        <f t="shared" si="13"/>
        <v>52374427875</v>
      </c>
      <c r="K30" s="68"/>
      <c r="L30" s="64"/>
      <c r="M30" s="63">
        <f t="shared" si="14"/>
        <v>40217496000</v>
      </c>
      <c r="N30" s="68"/>
      <c r="O30" s="68"/>
      <c r="P30" s="68"/>
      <c r="Q30" s="64"/>
      <c r="R30" s="75">
        <f t="shared" si="15"/>
        <v>629856</v>
      </c>
      <c r="S30" s="76"/>
      <c r="T30" s="77"/>
      <c r="U30" s="63">
        <f t="shared" si="0"/>
        <v>18139852.799999997</v>
      </c>
      <c r="V30" s="70"/>
      <c r="W30" s="70"/>
      <c r="X30" s="70"/>
      <c r="Y30" s="71"/>
      <c r="Z30" s="72">
        <f t="shared" si="16"/>
        <v>627407024.99999988</v>
      </c>
      <c r="AA30" s="73"/>
      <c r="AB30" s="74"/>
      <c r="AC30" s="63">
        <f t="shared" si="17"/>
        <v>53240000.000000015</v>
      </c>
      <c r="AD30" s="68"/>
      <c r="AE30" s="68"/>
      <c r="AF30" s="64"/>
      <c r="AG30" s="63">
        <f t="shared" si="18"/>
        <v>591304429.68750024</v>
      </c>
      <c r="AH30" s="68"/>
      <c r="AI30" s="64"/>
      <c r="AJ30" s="68">
        <f t="shared" si="1"/>
        <v>40863042877.800003</v>
      </c>
      <c r="AK30" s="70"/>
      <c r="AL30" s="70"/>
      <c r="AM30" s="71"/>
      <c r="AN30" s="63">
        <f t="shared" si="2"/>
        <v>2043152143.8900003</v>
      </c>
      <c r="AO30" s="70"/>
      <c r="AP30" s="71"/>
      <c r="AQ30" s="63">
        <f t="shared" si="19"/>
        <v>32781810</v>
      </c>
      <c r="AR30" s="68"/>
      <c r="AS30" s="68"/>
      <c r="AT30" s="64"/>
      <c r="AU30" s="63">
        <f t="shared" si="3"/>
        <v>4086304287.7800007</v>
      </c>
      <c r="AV30" s="70"/>
      <c r="AW30" s="71"/>
      <c r="AX30" s="63">
        <f t="shared" si="4"/>
        <v>2451782572.6680002</v>
      </c>
      <c r="AY30" s="70"/>
      <c r="AZ30" s="70"/>
      <c r="BA30" s="71"/>
      <c r="BB30" s="63">
        <f t="shared" si="5"/>
        <v>5495713932.4675007</v>
      </c>
      <c r="BC30" s="70"/>
      <c r="BD30" s="70"/>
      <c r="BE30" s="71"/>
      <c r="BF30" s="63">
        <f t="shared" si="6"/>
        <v>42906195021.690002</v>
      </c>
      <c r="BG30" s="70"/>
      <c r="BH30" s="70"/>
      <c r="BI30" s="71"/>
      <c r="BJ30" s="63">
        <f t="shared" si="7"/>
        <v>37410481089.222504</v>
      </c>
      <c r="BK30" s="70"/>
      <c r="BL30" s="70"/>
      <c r="BM30" s="71"/>
      <c r="BN30" s="68">
        <f t="shared" si="8"/>
        <v>41151529198.14476</v>
      </c>
      <c r="BO30" s="70"/>
      <c r="BP30" s="70"/>
      <c r="BQ30" s="71"/>
    </row>
    <row r="31" spans="1:69" x14ac:dyDescent="0.35">
      <c r="A31" s="62">
        <f t="shared" si="9"/>
        <v>2024</v>
      </c>
      <c r="B31" s="63">
        <f t="shared" si="10"/>
        <v>680000000</v>
      </c>
      <c r="C31" s="71"/>
      <c r="D31" s="65">
        <f t="shared" si="11"/>
        <v>546977812.5</v>
      </c>
      <c r="E31" s="66"/>
      <c r="F31" s="67"/>
      <c r="G31" s="65">
        <f t="shared" si="12"/>
        <v>439230000</v>
      </c>
      <c r="H31" s="66"/>
      <c r="I31" s="67"/>
      <c r="J31" s="63">
        <f t="shared" si="13"/>
        <v>54993149268.75</v>
      </c>
      <c r="K31" s="68"/>
      <c r="L31" s="64"/>
      <c r="M31" s="63">
        <f t="shared" si="14"/>
        <v>44239245600</v>
      </c>
      <c r="N31" s="68"/>
      <c r="O31" s="68"/>
      <c r="P31" s="68"/>
      <c r="Q31" s="64"/>
      <c r="R31" s="75">
        <f t="shared" si="15"/>
        <v>680244.4800000001</v>
      </c>
      <c r="S31" s="76"/>
      <c r="T31" s="77"/>
      <c r="U31" s="63">
        <f t="shared" si="0"/>
        <v>19591041.024</v>
      </c>
      <c r="V31" s="70"/>
      <c r="W31" s="70"/>
      <c r="X31" s="70"/>
      <c r="Y31" s="71"/>
      <c r="Z31" s="72">
        <f t="shared" si="16"/>
        <v>636818130.37499976</v>
      </c>
      <c r="AA31" s="73"/>
      <c r="AB31" s="74"/>
      <c r="AC31" s="63">
        <f t="shared" si="17"/>
        <v>58564000.000000022</v>
      </c>
      <c r="AD31" s="68"/>
      <c r="AE31" s="68"/>
      <c r="AF31" s="64"/>
      <c r="AG31" s="63">
        <f t="shared" si="18"/>
        <v>625304434.39453161</v>
      </c>
      <c r="AH31" s="68"/>
      <c r="AI31" s="64"/>
      <c r="AJ31" s="68">
        <f t="shared" si="1"/>
        <v>44895654771.399002</v>
      </c>
      <c r="AK31" s="70"/>
      <c r="AL31" s="70"/>
      <c r="AM31" s="71"/>
      <c r="AN31" s="63">
        <f t="shared" si="2"/>
        <v>2244782738.5699501</v>
      </c>
      <c r="AO31" s="70"/>
      <c r="AP31" s="71"/>
      <c r="AQ31" s="63">
        <f t="shared" si="19"/>
        <v>33765264.300000004</v>
      </c>
      <c r="AR31" s="68"/>
      <c r="AS31" s="68"/>
      <c r="AT31" s="64"/>
      <c r="AU31" s="63">
        <f t="shared" si="3"/>
        <v>4489565477.1399002</v>
      </c>
      <c r="AV31" s="70"/>
      <c r="AW31" s="71"/>
      <c r="AX31" s="63">
        <f t="shared" si="4"/>
        <v>2693739286.2839398</v>
      </c>
      <c r="AY31" s="70"/>
      <c r="AZ31" s="70"/>
      <c r="BA31" s="71"/>
      <c r="BB31" s="63">
        <f t="shared" si="5"/>
        <v>5946726777.6094313</v>
      </c>
      <c r="BC31" s="70"/>
      <c r="BD31" s="70"/>
      <c r="BE31" s="71"/>
      <c r="BF31" s="63">
        <f t="shared" si="6"/>
        <v>47140437509.968948</v>
      </c>
      <c r="BG31" s="70"/>
      <c r="BH31" s="70"/>
      <c r="BI31" s="71"/>
      <c r="BJ31" s="63">
        <f t="shared" si="7"/>
        <v>41193710732.35952</v>
      </c>
      <c r="BK31" s="70"/>
      <c r="BL31" s="70"/>
      <c r="BM31" s="71"/>
      <c r="BN31" s="68">
        <f t="shared" si="8"/>
        <v>45313081805.595474</v>
      </c>
      <c r="BO31" s="70"/>
      <c r="BP31" s="70"/>
      <c r="BQ31" s="71"/>
    </row>
    <row r="32" spans="1:69" x14ac:dyDescent="0.35">
      <c r="A32" s="62">
        <f t="shared" si="9"/>
        <v>2025</v>
      </c>
      <c r="B32" s="63">
        <f t="shared" si="10"/>
        <v>600000000</v>
      </c>
      <c r="C32" s="71"/>
      <c r="D32" s="65">
        <f t="shared" si="11"/>
        <v>574326703.125</v>
      </c>
      <c r="E32" s="66"/>
      <c r="F32" s="67"/>
      <c r="G32" s="65">
        <f t="shared" si="12"/>
        <v>483153000</v>
      </c>
      <c r="H32" s="66"/>
      <c r="I32" s="67"/>
      <c r="J32" s="63">
        <f t="shared" si="13"/>
        <v>57742806732.1875</v>
      </c>
      <c r="K32" s="68"/>
      <c r="L32" s="64"/>
      <c r="M32" s="63">
        <f t="shared" si="14"/>
        <v>48663170160</v>
      </c>
      <c r="N32" s="68"/>
      <c r="O32" s="68"/>
      <c r="P32" s="68"/>
      <c r="Q32" s="64"/>
      <c r="R32" s="75">
        <f t="shared" si="15"/>
        <v>734664.03840000019</v>
      </c>
      <c r="S32" s="76"/>
      <c r="T32" s="77"/>
      <c r="U32" s="63">
        <f t="shared" si="0"/>
        <v>21158324.305920005</v>
      </c>
      <c r="V32" s="70"/>
      <c r="W32" s="70"/>
      <c r="X32" s="70"/>
      <c r="Y32" s="71"/>
      <c r="Z32" s="72">
        <f t="shared" si="16"/>
        <v>646370402.3306247</v>
      </c>
      <c r="AA32" s="73"/>
      <c r="AB32" s="74"/>
      <c r="AC32" s="63">
        <f t="shared" si="17"/>
        <v>64420400.00000003</v>
      </c>
      <c r="AD32" s="68"/>
      <c r="AE32" s="68"/>
      <c r="AF32" s="64"/>
      <c r="AG32" s="63">
        <f t="shared" si="18"/>
        <v>661259439.3722173</v>
      </c>
      <c r="AH32" s="68"/>
      <c r="AI32" s="64"/>
      <c r="AJ32" s="68">
        <f t="shared" si="1"/>
        <v>49330698886.636543</v>
      </c>
      <c r="AK32" s="70"/>
      <c r="AL32" s="70"/>
      <c r="AM32" s="71"/>
      <c r="AN32" s="63">
        <f t="shared" si="2"/>
        <v>2466534944.3318272</v>
      </c>
      <c r="AO32" s="70"/>
      <c r="AP32" s="71"/>
      <c r="AQ32" s="63">
        <f t="shared" si="19"/>
        <v>34778222.229000002</v>
      </c>
      <c r="AR32" s="68"/>
      <c r="AS32" s="68"/>
      <c r="AT32" s="64"/>
      <c r="AU32" s="63">
        <f t="shared" si="3"/>
        <v>4933069888.6636543</v>
      </c>
      <c r="AV32" s="70"/>
      <c r="AW32" s="71"/>
      <c r="AX32" s="63">
        <f t="shared" si="4"/>
        <v>2959841933.1981926</v>
      </c>
      <c r="AY32" s="70"/>
      <c r="AZ32" s="70"/>
      <c r="BA32" s="71"/>
      <c r="BB32" s="63">
        <f t="shared" si="5"/>
        <v>6440581908.137496</v>
      </c>
      <c r="BC32" s="70"/>
      <c r="BD32" s="70"/>
      <c r="BE32" s="71"/>
      <c r="BF32" s="63">
        <f t="shared" si="6"/>
        <v>51797233830.968369</v>
      </c>
      <c r="BG32" s="70"/>
      <c r="BH32" s="70"/>
      <c r="BI32" s="71"/>
      <c r="BJ32" s="63">
        <f t="shared" si="7"/>
        <v>45356651922.830872</v>
      </c>
      <c r="BK32" s="70"/>
      <c r="BL32" s="70"/>
      <c r="BM32" s="71"/>
      <c r="BN32" s="68">
        <f t="shared" si="8"/>
        <v>49892317115.11396</v>
      </c>
      <c r="BO32" s="70"/>
      <c r="BP32" s="70"/>
      <c r="BQ32" s="71"/>
    </row>
    <row r="33" spans="1:69" x14ac:dyDescent="0.35">
      <c r="A33" s="62">
        <f t="shared" si="9"/>
        <v>2026</v>
      </c>
      <c r="B33" s="63">
        <f t="shared" si="10"/>
        <v>520000000</v>
      </c>
      <c r="C33" s="71"/>
      <c r="D33" s="65">
        <f t="shared" si="11"/>
        <v>603043038.28125</v>
      </c>
      <c r="E33" s="66"/>
      <c r="F33" s="67"/>
      <c r="G33" s="65">
        <f t="shared" si="12"/>
        <v>531468300</v>
      </c>
      <c r="H33" s="66"/>
      <c r="I33" s="67"/>
      <c r="J33" s="63">
        <f t="shared" si="13"/>
        <v>60629947068.796875</v>
      </c>
      <c r="K33" s="68"/>
      <c r="L33" s="64"/>
      <c r="M33" s="63">
        <f t="shared" si="14"/>
        <v>53529487176</v>
      </c>
      <c r="N33" s="68"/>
      <c r="O33" s="68"/>
      <c r="P33" s="68"/>
      <c r="Q33" s="64"/>
      <c r="R33" s="75">
        <f t="shared" si="15"/>
        <v>793437.1614720003</v>
      </c>
      <c r="S33" s="76"/>
      <c r="T33" s="77"/>
      <c r="U33" s="63">
        <f t="shared" si="0"/>
        <v>22850990.250393607</v>
      </c>
      <c r="V33" s="70"/>
      <c r="W33" s="70"/>
      <c r="X33" s="70"/>
      <c r="Y33" s="71"/>
      <c r="Z33" s="72">
        <f t="shared" si="16"/>
        <v>656065958.36558402</v>
      </c>
      <c r="AA33" s="73"/>
      <c r="AB33" s="74"/>
      <c r="AC33" s="63">
        <f t="shared" si="17"/>
        <v>70862440.000000045</v>
      </c>
      <c r="AD33" s="68"/>
      <c r="AE33" s="68"/>
      <c r="AF33" s="64"/>
      <c r="AG33" s="63">
        <f t="shared" si="18"/>
        <v>699281857.13611984</v>
      </c>
      <c r="AH33" s="68"/>
      <c r="AI33" s="64"/>
      <c r="AJ33" s="68">
        <f t="shared" si="1"/>
        <v>54208404124.615974</v>
      </c>
      <c r="AK33" s="70"/>
      <c r="AL33" s="70"/>
      <c r="AM33" s="71"/>
      <c r="AN33" s="63">
        <f t="shared" si="2"/>
        <v>2710420206.2307987</v>
      </c>
      <c r="AO33" s="70"/>
      <c r="AP33" s="71"/>
      <c r="AQ33" s="63">
        <f t="shared" si="19"/>
        <v>35821568.89587</v>
      </c>
      <c r="AR33" s="68"/>
      <c r="AS33" s="68"/>
      <c r="AT33" s="64"/>
      <c r="AU33" s="63">
        <f t="shared" si="3"/>
        <v>5420840412.4615974</v>
      </c>
      <c r="AV33" s="70"/>
      <c r="AW33" s="71"/>
      <c r="AX33" s="63">
        <f t="shared" si="4"/>
        <v>3252504247.4769583</v>
      </c>
      <c r="AY33" s="70"/>
      <c r="AZ33" s="70"/>
      <c r="BA33" s="71"/>
      <c r="BB33" s="63">
        <f t="shared" si="5"/>
        <v>6981469099.0674314</v>
      </c>
      <c r="BC33" s="70"/>
      <c r="BD33" s="70"/>
      <c r="BE33" s="71"/>
      <c r="BF33" s="63">
        <f t="shared" si="6"/>
        <v>56918824330.846771</v>
      </c>
      <c r="BG33" s="70"/>
      <c r="BH33" s="70"/>
      <c r="BI33" s="71"/>
      <c r="BJ33" s="63">
        <f t="shared" si="7"/>
        <v>49937355231.779343</v>
      </c>
      <c r="BK33" s="70"/>
      <c r="BL33" s="70"/>
      <c r="BM33" s="71"/>
      <c r="BN33" s="68">
        <f t="shared" si="8"/>
        <v>54931090754.957283</v>
      </c>
      <c r="BO33" s="70"/>
      <c r="BP33" s="70"/>
      <c r="BQ33" s="71"/>
    </row>
    <row r="34" spans="1:69" x14ac:dyDescent="0.35">
      <c r="A34" s="62">
        <f t="shared" si="9"/>
        <v>2027</v>
      </c>
      <c r="B34" s="63">
        <f t="shared" si="10"/>
        <v>440000000</v>
      </c>
      <c r="C34" s="71"/>
      <c r="D34" s="65">
        <f t="shared" si="11"/>
        <v>633195190.1953125</v>
      </c>
      <c r="E34" s="66"/>
      <c r="F34" s="67"/>
      <c r="G34" s="65">
        <f t="shared" si="12"/>
        <v>584615130</v>
      </c>
      <c r="H34" s="66"/>
      <c r="I34" s="67"/>
      <c r="J34" s="63">
        <f t="shared" si="13"/>
        <v>63661444422.236725</v>
      </c>
      <c r="K34" s="68"/>
      <c r="L34" s="64"/>
      <c r="M34" s="63">
        <f t="shared" si="14"/>
        <v>58882435893.599998</v>
      </c>
      <c r="N34" s="68"/>
      <c r="O34" s="68"/>
      <c r="P34" s="68"/>
      <c r="Q34" s="64"/>
      <c r="R34" s="75">
        <f t="shared" si="15"/>
        <v>856912.13438976032</v>
      </c>
      <c r="S34" s="76"/>
      <c r="T34" s="77"/>
      <c r="U34" s="63">
        <f t="shared" si="0"/>
        <v>24679069.470425095</v>
      </c>
      <c r="V34" s="70"/>
      <c r="W34" s="70"/>
      <c r="X34" s="70"/>
      <c r="Y34" s="71"/>
      <c r="Z34" s="72">
        <f t="shared" si="16"/>
        <v>665906947.74106777</v>
      </c>
      <c r="AA34" s="73"/>
      <c r="AB34" s="74"/>
      <c r="AC34" s="63">
        <f t="shared" si="17"/>
        <v>77948684.00000006</v>
      </c>
      <c r="AD34" s="68"/>
      <c r="AE34" s="68"/>
      <c r="AF34" s="64"/>
      <c r="AG34" s="63">
        <f t="shared" si="18"/>
        <v>739490563.9214468</v>
      </c>
      <c r="AH34" s="68"/>
      <c r="AI34" s="64"/>
      <c r="AJ34" s="68">
        <f t="shared" si="1"/>
        <v>59573021910.811493</v>
      </c>
      <c r="AK34" s="70"/>
      <c r="AL34" s="70"/>
      <c r="AM34" s="71"/>
      <c r="AN34" s="63">
        <f t="shared" si="2"/>
        <v>2978651095.540575</v>
      </c>
      <c r="AO34" s="70"/>
      <c r="AP34" s="71"/>
      <c r="AQ34" s="63">
        <f t="shared" si="19"/>
        <v>36896215.962746099</v>
      </c>
      <c r="AR34" s="68"/>
      <c r="AS34" s="68"/>
      <c r="AT34" s="64"/>
      <c r="AU34" s="63">
        <f t="shared" si="3"/>
        <v>5957302191.0811501</v>
      </c>
      <c r="AV34" s="70"/>
      <c r="AW34" s="71"/>
      <c r="AX34" s="63">
        <f t="shared" si="4"/>
        <v>3574381314.6486893</v>
      </c>
      <c r="AY34" s="70"/>
      <c r="AZ34" s="70"/>
      <c r="BA34" s="71"/>
      <c r="BB34" s="63">
        <f t="shared" si="5"/>
        <v>7573992170.7809191</v>
      </c>
      <c r="BC34" s="70"/>
      <c r="BD34" s="70"/>
      <c r="BE34" s="71"/>
      <c r="BF34" s="63">
        <f t="shared" si="6"/>
        <v>62551673006.352066</v>
      </c>
      <c r="BG34" s="70"/>
      <c r="BH34" s="70"/>
      <c r="BI34" s="71"/>
      <c r="BJ34" s="63">
        <f t="shared" si="7"/>
        <v>54977680835.571144</v>
      </c>
      <c r="BK34" s="70"/>
      <c r="BL34" s="70"/>
      <c r="BM34" s="71"/>
      <c r="BN34" s="68">
        <f t="shared" si="8"/>
        <v>60475448919.128265</v>
      </c>
      <c r="BO34" s="70"/>
      <c r="BP34" s="70"/>
      <c r="BQ34" s="71"/>
    </row>
    <row r="35" spans="1:69" x14ac:dyDescent="0.35">
      <c r="A35" s="62">
        <f t="shared" si="9"/>
        <v>2028</v>
      </c>
      <c r="B35" s="63">
        <f t="shared" si="10"/>
        <v>360000000</v>
      </c>
      <c r="C35" s="71"/>
      <c r="D35" s="65">
        <f t="shared" si="11"/>
        <v>664854949.70507813</v>
      </c>
      <c r="E35" s="66"/>
      <c r="F35" s="67"/>
      <c r="G35" s="65">
        <f t="shared" si="12"/>
        <v>643076643</v>
      </c>
      <c r="H35" s="66"/>
      <c r="I35" s="67"/>
      <c r="J35" s="63">
        <f t="shared" si="13"/>
        <v>66844516643.348557</v>
      </c>
      <c r="K35" s="68"/>
      <c r="L35" s="64"/>
      <c r="M35" s="63">
        <f t="shared" si="14"/>
        <v>64770679482.959999</v>
      </c>
      <c r="N35" s="68"/>
      <c r="O35" s="68"/>
      <c r="P35" s="68"/>
      <c r="Q35" s="64"/>
      <c r="R35" s="75">
        <f t="shared" si="15"/>
        <v>925465.10514094122</v>
      </c>
      <c r="S35" s="76"/>
      <c r="T35" s="77"/>
      <c r="U35" s="63">
        <f t="shared" si="0"/>
        <v>26653395.028059103</v>
      </c>
      <c r="V35" s="70"/>
      <c r="W35" s="70"/>
      <c r="X35" s="70"/>
      <c r="Y35" s="71"/>
      <c r="Z35" s="72">
        <f t="shared" si="16"/>
        <v>675895551.95718372</v>
      </c>
      <c r="AA35" s="73"/>
      <c r="AB35" s="74"/>
      <c r="AC35" s="63">
        <f t="shared" si="17"/>
        <v>85743552.400000066</v>
      </c>
      <c r="AD35" s="68"/>
      <c r="AE35" s="68"/>
      <c r="AF35" s="64"/>
      <c r="AG35" s="63">
        <f t="shared" si="18"/>
        <v>782011271.34693003</v>
      </c>
      <c r="AH35" s="68"/>
      <c r="AI35" s="64"/>
      <c r="AJ35" s="68">
        <f t="shared" si="1"/>
        <v>65473228429.945244</v>
      </c>
      <c r="AK35" s="70"/>
      <c r="AL35" s="70"/>
      <c r="AM35" s="71"/>
      <c r="AN35" s="63">
        <f t="shared" si="2"/>
        <v>3273661421.4972625</v>
      </c>
      <c r="AO35" s="70"/>
      <c r="AP35" s="71"/>
      <c r="AQ35" s="63">
        <f t="shared" si="19"/>
        <v>38003102.441628486</v>
      </c>
      <c r="AR35" s="68"/>
      <c r="AS35" s="68"/>
      <c r="AT35" s="64"/>
      <c r="AU35" s="63">
        <f t="shared" si="3"/>
        <v>6547322842.994525</v>
      </c>
      <c r="AV35" s="70"/>
      <c r="AW35" s="71"/>
      <c r="AX35" s="63">
        <f t="shared" si="4"/>
        <v>3928393705.7967143</v>
      </c>
      <c r="AY35" s="70"/>
      <c r="AZ35" s="70"/>
      <c r="BA35" s="71"/>
      <c r="BB35" s="63">
        <f t="shared" si="5"/>
        <v>8223210116.2570105</v>
      </c>
      <c r="BC35" s="70"/>
      <c r="BD35" s="70"/>
      <c r="BE35" s="71"/>
      <c r="BF35" s="63">
        <f t="shared" si="6"/>
        <v>68746889851.442505</v>
      </c>
      <c r="BG35" s="70"/>
      <c r="BH35" s="70"/>
      <c r="BI35" s="71"/>
      <c r="BJ35" s="63">
        <f t="shared" si="7"/>
        <v>60523679735.185493</v>
      </c>
      <c r="BK35" s="70"/>
      <c r="BL35" s="70"/>
      <c r="BM35" s="71"/>
      <c r="BN35" s="68">
        <f t="shared" si="8"/>
        <v>66576047708.704048</v>
      </c>
      <c r="BO35" s="70"/>
      <c r="BP35" s="70"/>
      <c r="BQ35" s="71"/>
    </row>
    <row r="36" spans="1:69" x14ac:dyDescent="0.35">
      <c r="A36" s="62">
        <f t="shared" si="9"/>
        <v>2029</v>
      </c>
      <c r="B36" s="63">
        <f t="shared" si="10"/>
        <v>280000000</v>
      </c>
      <c r="C36" s="71"/>
      <c r="D36" s="65">
        <f t="shared" si="11"/>
        <v>698097697.19033206</v>
      </c>
      <c r="E36" s="66"/>
      <c r="F36" s="67"/>
      <c r="G36" s="65">
        <f t="shared" si="12"/>
        <v>707384307.29999995</v>
      </c>
      <c r="H36" s="66"/>
      <c r="I36" s="67"/>
      <c r="J36" s="63">
        <f t="shared" si="13"/>
        <v>70186742475.515991</v>
      </c>
      <c r="K36" s="68"/>
      <c r="L36" s="64"/>
      <c r="M36" s="63">
        <f t="shared" si="14"/>
        <v>71247747431.255997</v>
      </c>
      <c r="N36" s="68"/>
      <c r="O36" s="68"/>
      <c r="P36" s="68"/>
      <c r="Q36" s="64"/>
      <c r="R36" s="75">
        <f t="shared" si="15"/>
        <v>999502.31355221663</v>
      </c>
      <c r="S36" s="76"/>
      <c r="T36" s="77"/>
      <c r="U36" s="63">
        <f t="shared" si="0"/>
        <v>28785666.630303837</v>
      </c>
      <c r="V36" s="70"/>
      <c r="W36" s="70"/>
      <c r="X36" s="70"/>
      <c r="Y36" s="71"/>
      <c r="Z36" s="72">
        <f t="shared" si="16"/>
        <v>686033985.23654139</v>
      </c>
      <c r="AA36" s="73"/>
      <c r="AB36" s="74"/>
      <c r="AC36" s="63">
        <f t="shared" si="17"/>
        <v>94317907.640000075</v>
      </c>
      <c r="AD36" s="68"/>
      <c r="AE36" s="68"/>
      <c r="AF36" s="64"/>
      <c r="AG36" s="63">
        <f t="shared" si="18"/>
        <v>826976919.44937861</v>
      </c>
      <c r="AH36" s="68"/>
      <c r="AI36" s="64"/>
      <c r="AJ36" s="68">
        <f t="shared" si="1"/>
        <v>71962567083.122849</v>
      </c>
      <c r="AK36" s="70"/>
      <c r="AL36" s="70"/>
      <c r="AM36" s="71"/>
      <c r="AN36" s="63">
        <f t="shared" si="2"/>
        <v>3598128354.1561427</v>
      </c>
      <c r="AO36" s="70"/>
      <c r="AP36" s="71"/>
      <c r="AQ36" s="63">
        <f t="shared" si="19"/>
        <v>39143195.514877342</v>
      </c>
      <c r="AR36" s="68"/>
      <c r="AS36" s="68"/>
      <c r="AT36" s="64"/>
      <c r="AU36" s="63">
        <f t="shared" si="3"/>
        <v>7196256708.3122854</v>
      </c>
      <c r="AV36" s="70"/>
      <c r="AW36" s="71"/>
      <c r="AX36" s="63">
        <f t="shared" si="4"/>
        <v>4317754024.9873705</v>
      </c>
      <c r="AY36" s="70"/>
      <c r="AZ36" s="70"/>
      <c r="BA36" s="71"/>
      <c r="BB36" s="63">
        <f t="shared" si="5"/>
        <v>8934682325.1233292</v>
      </c>
      <c r="BC36" s="70"/>
      <c r="BD36" s="70"/>
      <c r="BE36" s="71"/>
      <c r="BF36" s="63">
        <f t="shared" si="6"/>
        <v>75560695437.278992</v>
      </c>
      <c r="BG36" s="70"/>
      <c r="BH36" s="70"/>
      <c r="BI36" s="71"/>
      <c r="BJ36" s="63">
        <f t="shared" si="7"/>
        <v>66626013112.155663</v>
      </c>
      <c r="BK36" s="70"/>
      <c r="BL36" s="70"/>
      <c r="BM36" s="71"/>
      <c r="BN36" s="68">
        <f t="shared" si="8"/>
        <v>73288614423.371231</v>
      </c>
      <c r="BO36" s="70"/>
      <c r="BP36" s="70"/>
      <c r="BQ36" s="71"/>
    </row>
    <row r="37" spans="1:69" x14ac:dyDescent="0.35">
      <c r="A37" s="62">
        <f t="shared" si="9"/>
        <v>2030</v>
      </c>
      <c r="B37" s="63">
        <f t="shared" ref="B37" si="20">B36-80000000</f>
        <v>200000000</v>
      </c>
      <c r="C37" s="71"/>
      <c r="D37" s="65">
        <f>D36+D36*$E$3</f>
        <v>733002582.04984868</v>
      </c>
      <c r="E37" s="66"/>
      <c r="F37" s="67"/>
      <c r="G37" s="65">
        <f t="shared" si="12"/>
        <v>778122738.02999997</v>
      </c>
      <c r="H37" s="66"/>
      <c r="I37" s="67"/>
      <c r="J37" s="63">
        <f t="shared" si="13"/>
        <v>73696079599.291794</v>
      </c>
      <c r="K37" s="68"/>
      <c r="L37" s="64"/>
      <c r="M37" s="63">
        <f t="shared" si="14"/>
        <v>78372522174.381592</v>
      </c>
      <c r="N37" s="68"/>
      <c r="O37" s="68"/>
      <c r="P37" s="68"/>
      <c r="Q37" s="64"/>
      <c r="R37" s="75">
        <f t="shared" si="15"/>
        <v>1079462.498636394</v>
      </c>
      <c r="S37" s="76"/>
      <c r="T37" s="77"/>
      <c r="U37" s="63">
        <f t="shared" si="0"/>
        <v>31088519.960728146</v>
      </c>
      <c r="V37" s="70"/>
      <c r="W37" s="70"/>
      <c r="X37" s="70"/>
      <c r="Y37" s="71"/>
      <c r="Z37" s="72">
        <f t="shared" si="16"/>
        <v>696324495.01508939</v>
      </c>
      <c r="AA37" s="73"/>
      <c r="AB37" s="74"/>
      <c r="AC37" s="63">
        <f t="shared" si="17"/>
        <v>103749698.40400009</v>
      </c>
      <c r="AD37" s="68"/>
      <c r="AE37" s="68"/>
      <c r="AF37" s="64"/>
      <c r="AG37" s="63">
        <f t="shared" si="18"/>
        <v>874528092.31771791</v>
      </c>
      <c r="AH37" s="68"/>
      <c r="AI37" s="64"/>
      <c r="AJ37" s="68">
        <f t="shared" si="1"/>
        <v>79099935189.357407</v>
      </c>
      <c r="AK37" s="70"/>
      <c r="AL37" s="70"/>
      <c r="AM37" s="71"/>
      <c r="AN37" s="63">
        <f t="shared" si="2"/>
        <v>3954996759.4678707</v>
      </c>
      <c r="AO37" s="70"/>
      <c r="AP37" s="71"/>
      <c r="AQ37" s="63">
        <f t="shared" si="19"/>
        <v>40317491.380323663</v>
      </c>
      <c r="AR37" s="68"/>
      <c r="AS37" s="68"/>
      <c r="AT37" s="64"/>
      <c r="AU37" s="63">
        <f t="shared" si="3"/>
        <v>7909993518.9357414</v>
      </c>
      <c r="AV37" s="70"/>
      <c r="AW37" s="71"/>
      <c r="AX37" s="63">
        <f t="shared" si="4"/>
        <v>4745996111.3614445</v>
      </c>
      <c r="AY37" s="70"/>
      <c r="AZ37" s="70"/>
      <c r="BA37" s="71"/>
      <c r="BB37" s="63">
        <f t="shared" si="5"/>
        <v>9714518313.2922249</v>
      </c>
      <c r="BC37" s="70"/>
      <c r="BD37" s="70"/>
      <c r="BE37" s="71"/>
      <c r="BF37" s="63">
        <f t="shared" si="6"/>
        <v>83054931948.825272</v>
      </c>
      <c r="BG37" s="70"/>
      <c r="BH37" s="70"/>
      <c r="BI37" s="71"/>
      <c r="BJ37" s="63">
        <f t="shared" si="7"/>
        <v>73340413635.533051</v>
      </c>
      <c r="BK37" s="70"/>
      <c r="BL37" s="70"/>
      <c r="BM37" s="71"/>
      <c r="BN37" s="68">
        <f t="shared" si="8"/>
        <v>80674454999.086365</v>
      </c>
      <c r="BO37" s="70"/>
      <c r="BP37" s="70"/>
      <c r="BQ37" s="71"/>
    </row>
    <row r="38" spans="1:69" ht="21" thickBot="1" x14ac:dyDescent="0.4">
      <c r="J38" s="42" t="s">
        <v>61</v>
      </c>
      <c r="K38" s="42"/>
      <c r="L38" s="78">
        <f>SUM(J27:L37)</f>
        <v>642514671585.12744</v>
      </c>
      <c r="M38" s="42" t="s">
        <v>61</v>
      </c>
      <c r="N38" s="42"/>
      <c r="O38" s="79">
        <f>SUM(M27:Q37)</f>
        <v>559721743918.19751</v>
      </c>
      <c r="P38" s="80"/>
      <c r="Q38" s="80"/>
      <c r="BJ38" s="79">
        <f>SUM(BJ27:BM37)</f>
        <v>521989756171.63757</v>
      </c>
      <c r="BK38" s="80"/>
      <c r="BL38" s="80"/>
      <c r="BM38" s="80"/>
      <c r="BN38" s="79">
        <f>SUM(BN27:BQ37)</f>
        <v>574188731788.80139</v>
      </c>
      <c r="BO38" s="80"/>
      <c r="BP38" s="80"/>
      <c r="BQ38" s="80"/>
    </row>
    <row r="40" spans="1:69" x14ac:dyDescent="0.35">
      <c r="L40" s="50"/>
    </row>
    <row r="41" spans="1:69" x14ac:dyDescent="0.35">
      <c r="L41" s="81"/>
    </row>
  </sheetData>
  <mergeCells count="255">
    <mergeCell ref="B1:C1"/>
    <mergeCell ref="B31:C31"/>
    <mergeCell ref="D32:F32"/>
    <mergeCell ref="D31:F31"/>
    <mergeCell ref="D30:F30"/>
    <mergeCell ref="D29:F29"/>
    <mergeCell ref="D28:F28"/>
    <mergeCell ref="D27:F27"/>
    <mergeCell ref="BJ38:BM38"/>
    <mergeCell ref="BN38:BQ38"/>
    <mergeCell ref="B37:C37"/>
    <mergeCell ref="G29:I29"/>
    <mergeCell ref="G28:I28"/>
    <mergeCell ref="G27:I27"/>
    <mergeCell ref="G26:I26"/>
    <mergeCell ref="D37:F37"/>
    <mergeCell ref="D36:F36"/>
    <mergeCell ref="D35:F35"/>
    <mergeCell ref="D34:F34"/>
    <mergeCell ref="D33:F33"/>
    <mergeCell ref="G35:I35"/>
    <mergeCell ref="G34:I34"/>
    <mergeCell ref="G33:I33"/>
    <mergeCell ref="G32:I32"/>
    <mergeCell ref="G31:I31"/>
    <mergeCell ref="G30:I30"/>
    <mergeCell ref="G37:I37"/>
    <mergeCell ref="G36:I36"/>
    <mergeCell ref="B30:C30"/>
    <mergeCell ref="B29:C29"/>
    <mergeCell ref="B28:C28"/>
    <mergeCell ref="B27:C27"/>
    <mergeCell ref="B26:C26"/>
    <mergeCell ref="B32:C32"/>
    <mergeCell ref="R26:T26"/>
    <mergeCell ref="D26:F26"/>
    <mergeCell ref="J30:L30"/>
    <mergeCell ref="J29:L29"/>
    <mergeCell ref="M30:Q30"/>
    <mergeCell ref="M29:Q29"/>
    <mergeCell ref="M28:Q28"/>
    <mergeCell ref="M27:Q27"/>
    <mergeCell ref="M26:Q26"/>
    <mergeCell ref="J28:L28"/>
    <mergeCell ref="J27:L27"/>
    <mergeCell ref="J26:L26"/>
    <mergeCell ref="U27:Y27"/>
    <mergeCell ref="J34:L34"/>
    <mergeCell ref="J33:L33"/>
    <mergeCell ref="J32:L32"/>
    <mergeCell ref="J31:L31"/>
    <mergeCell ref="J37:L37"/>
    <mergeCell ref="J36:L36"/>
    <mergeCell ref="J35:L35"/>
    <mergeCell ref="M36:Q36"/>
    <mergeCell ref="M35:Q35"/>
    <mergeCell ref="M34:Q34"/>
    <mergeCell ref="M33:Q33"/>
    <mergeCell ref="M32:Q32"/>
    <mergeCell ref="M31:Q31"/>
    <mergeCell ref="R30:T30"/>
    <mergeCell ref="R29:T29"/>
    <mergeCell ref="R28:T28"/>
    <mergeCell ref="R27:T27"/>
    <mergeCell ref="BJ35:BM35"/>
    <mergeCell ref="BJ36:BM36"/>
    <mergeCell ref="BJ37:BM37"/>
    <mergeCell ref="BN26:BQ26"/>
    <mergeCell ref="BN27:BQ27"/>
    <mergeCell ref="BN28:BQ28"/>
    <mergeCell ref="BN29:BQ29"/>
    <mergeCell ref="BN30:BQ30"/>
    <mergeCell ref="BN31:BQ31"/>
    <mergeCell ref="BN32:BQ32"/>
    <mergeCell ref="BN33:BQ33"/>
    <mergeCell ref="BN34:BQ34"/>
    <mergeCell ref="BN35:BQ35"/>
    <mergeCell ref="BN36:BQ36"/>
    <mergeCell ref="BN37:BQ37"/>
    <mergeCell ref="BJ26:BM26"/>
    <mergeCell ref="BJ27:BM27"/>
    <mergeCell ref="BJ28:BM28"/>
    <mergeCell ref="BJ29:BM29"/>
    <mergeCell ref="BJ30:BM30"/>
    <mergeCell ref="BJ31:BM31"/>
    <mergeCell ref="BJ32:BM32"/>
    <mergeCell ref="BJ33:BM33"/>
    <mergeCell ref="BJ34:BM34"/>
    <mergeCell ref="BF35:BI35"/>
    <mergeCell ref="BF36:BI36"/>
    <mergeCell ref="BF37:BI37"/>
    <mergeCell ref="B20:D20"/>
    <mergeCell ref="AX27:BA27"/>
    <mergeCell ref="AX28:BA28"/>
    <mergeCell ref="AX29:BA29"/>
    <mergeCell ref="AX30:BA30"/>
    <mergeCell ref="AX31:BA31"/>
    <mergeCell ref="AX32:BA32"/>
    <mergeCell ref="AX33:BA33"/>
    <mergeCell ref="AX34:BA34"/>
    <mergeCell ref="AX35:BA35"/>
    <mergeCell ref="AX36:BA36"/>
    <mergeCell ref="AX37:BA37"/>
    <mergeCell ref="B21:D21"/>
    <mergeCell ref="A22:D22"/>
    <mergeCell ref="A23:G23"/>
    <mergeCell ref="A24:G24"/>
    <mergeCell ref="B33:C33"/>
    <mergeCell ref="R33:T33"/>
    <mergeCell ref="R32:T32"/>
    <mergeCell ref="BF26:BI26"/>
    <mergeCell ref="BF27:BI27"/>
    <mergeCell ref="BF28:BI28"/>
    <mergeCell ref="BF29:BI29"/>
    <mergeCell ref="BF30:BI30"/>
    <mergeCell ref="BF31:BI31"/>
    <mergeCell ref="BF32:BI32"/>
    <mergeCell ref="BF33:BI33"/>
    <mergeCell ref="BF34:BI34"/>
    <mergeCell ref="AU35:AW35"/>
    <mergeCell ref="AU36:AW36"/>
    <mergeCell ref="AU37:AW37"/>
    <mergeCell ref="B15:D15"/>
    <mergeCell ref="B16:D16"/>
    <mergeCell ref="B17:D17"/>
    <mergeCell ref="B18:D18"/>
    <mergeCell ref="B19:D19"/>
    <mergeCell ref="BB26:BE26"/>
    <mergeCell ref="AX26:BA26"/>
    <mergeCell ref="BB27:BE27"/>
    <mergeCell ref="BB29:BE29"/>
    <mergeCell ref="BB30:BE30"/>
    <mergeCell ref="BB31:BE31"/>
    <mergeCell ref="BB32:BE32"/>
    <mergeCell ref="BB33:BE33"/>
    <mergeCell ref="BB34:BE34"/>
    <mergeCell ref="BB35:BE35"/>
    <mergeCell ref="BB36:BE36"/>
    <mergeCell ref="BB37:BE37"/>
    <mergeCell ref="BB28:BE28"/>
    <mergeCell ref="R31:T31"/>
    <mergeCell ref="U33:Y33"/>
    <mergeCell ref="U32:Y32"/>
    <mergeCell ref="AU26:AW26"/>
    <mergeCell ref="AU27:AW27"/>
    <mergeCell ref="AU28:AW28"/>
    <mergeCell ref="AU29:AW29"/>
    <mergeCell ref="AU30:AW30"/>
    <mergeCell ref="AU31:AW31"/>
    <mergeCell ref="AU32:AW32"/>
    <mergeCell ref="AU33:AW33"/>
    <mergeCell ref="AU34:AW34"/>
    <mergeCell ref="B3:D3"/>
    <mergeCell ref="B5:D5"/>
    <mergeCell ref="B6:D6"/>
    <mergeCell ref="B4:D4"/>
    <mergeCell ref="B7:D7"/>
    <mergeCell ref="B8:D8"/>
    <mergeCell ref="J38:K38"/>
    <mergeCell ref="M38:N38"/>
    <mergeCell ref="O38:Q38"/>
    <mergeCell ref="B9:D9"/>
    <mergeCell ref="Z35:AB35"/>
    <mergeCell ref="Z36:AB36"/>
    <mergeCell ref="U34:Y34"/>
    <mergeCell ref="U35:Y35"/>
    <mergeCell ref="U36:Y36"/>
    <mergeCell ref="U37:Y37"/>
    <mergeCell ref="B10:D10"/>
    <mergeCell ref="Z26:AB26"/>
    <mergeCell ref="Z27:AB27"/>
    <mergeCell ref="Z28:AB28"/>
    <mergeCell ref="Z29:AB29"/>
    <mergeCell ref="Z30:AB30"/>
    <mergeCell ref="R37:T37"/>
    <mergeCell ref="R34:T34"/>
    <mergeCell ref="R35:T35"/>
    <mergeCell ref="R36:T36"/>
    <mergeCell ref="M37:Q37"/>
    <mergeCell ref="B34:C34"/>
    <mergeCell ref="B35:C35"/>
    <mergeCell ref="B36:C36"/>
    <mergeCell ref="U31:Y31"/>
    <mergeCell ref="U30:Y30"/>
    <mergeCell ref="U29:Y29"/>
    <mergeCell ref="U28:Y28"/>
    <mergeCell ref="AC35:AF35"/>
    <mergeCell ref="AC36:AF36"/>
    <mergeCell ref="AC37:AF37"/>
    <mergeCell ref="B11:D11"/>
    <mergeCell ref="B12:D12"/>
    <mergeCell ref="AG26:AI26"/>
    <mergeCell ref="AG27:AI27"/>
    <mergeCell ref="AG28:AI28"/>
    <mergeCell ref="AG29:AI29"/>
    <mergeCell ref="AG30:AI30"/>
    <mergeCell ref="Z37:AB37"/>
    <mergeCell ref="AC26:AF26"/>
    <mergeCell ref="AC27:AF27"/>
    <mergeCell ref="AC28:AF28"/>
    <mergeCell ref="AC29:AF29"/>
    <mergeCell ref="AC30:AF30"/>
    <mergeCell ref="AC31:AF31"/>
    <mergeCell ref="AC32:AF32"/>
    <mergeCell ref="AC33:AF33"/>
    <mergeCell ref="AC34:AF34"/>
    <mergeCell ref="Z31:AB31"/>
    <mergeCell ref="Z32:AB32"/>
    <mergeCell ref="Z33:AB33"/>
    <mergeCell ref="Z34:AB34"/>
    <mergeCell ref="AN28:AP28"/>
    <mergeCell ref="AN29:AP29"/>
    <mergeCell ref="AN30:AP30"/>
    <mergeCell ref="AN31:AP31"/>
    <mergeCell ref="AN32:AP32"/>
    <mergeCell ref="AG37:AI37"/>
    <mergeCell ref="AJ26:AM26"/>
    <mergeCell ref="AJ27:AM27"/>
    <mergeCell ref="AJ28:AM28"/>
    <mergeCell ref="AJ29:AM29"/>
    <mergeCell ref="AJ30:AM30"/>
    <mergeCell ref="AJ31:AM31"/>
    <mergeCell ref="AJ32:AM32"/>
    <mergeCell ref="AJ33:AM33"/>
    <mergeCell ref="AJ34:AM34"/>
    <mergeCell ref="AG31:AI31"/>
    <mergeCell ref="AG32:AI32"/>
    <mergeCell ref="AG33:AI33"/>
    <mergeCell ref="AG34:AI34"/>
    <mergeCell ref="AG35:AI35"/>
    <mergeCell ref="AG36:AI36"/>
    <mergeCell ref="AQ36:AT36"/>
    <mergeCell ref="AQ37:AT37"/>
    <mergeCell ref="AQ30:AT30"/>
    <mergeCell ref="AQ31:AT31"/>
    <mergeCell ref="AQ32:AT32"/>
    <mergeCell ref="AQ33:AT33"/>
    <mergeCell ref="AQ34:AT34"/>
    <mergeCell ref="AQ35:AT35"/>
    <mergeCell ref="B13:D13"/>
    <mergeCell ref="B14:D14"/>
    <mergeCell ref="AQ26:AT26"/>
    <mergeCell ref="AQ27:AT27"/>
    <mergeCell ref="AQ28:AT28"/>
    <mergeCell ref="AQ29:AT29"/>
    <mergeCell ref="AN33:AP33"/>
    <mergeCell ref="AN34:AP34"/>
    <mergeCell ref="AN35:AP35"/>
    <mergeCell ref="AN36:AP36"/>
    <mergeCell ref="AN37:AP37"/>
    <mergeCell ref="AN26:AP26"/>
    <mergeCell ref="AJ35:AM35"/>
    <mergeCell ref="AJ36:AM36"/>
    <mergeCell ref="AJ37:AM37"/>
    <mergeCell ref="AN27:AP27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C9154-C74D-4833-BFC2-132875B6E734}">
  <dimension ref="A1:I16"/>
  <sheetViews>
    <sheetView workbookViewId="0">
      <selection sqref="A1:C1"/>
    </sheetView>
  </sheetViews>
  <sheetFormatPr defaultRowHeight="14.4" x14ac:dyDescent="0.3"/>
  <cols>
    <col min="8" max="8" width="31.77734375" customWidth="1"/>
    <col min="9" max="9" width="27.44140625" customWidth="1"/>
  </cols>
  <sheetData>
    <row r="1" spans="1:9" ht="20.399999999999999" x14ac:dyDescent="0.35">
      <c r="A1" s="42" t="s">
        <v>89</v>
      </c>
      <c r="B1" s="42"/>
      <c r="C1" s="42"/>
    </row>
    <row r="9" spans="1:9" ht="20.399999999999999" x14ac:dyDescent="0.3">
      <c r="D9" s="31" t="s">
        <v>0</v>
      </c>
      <c r="E9" s="31"/>
      <c r="F9" s="31"/>
      <c r="G9" s="31"/>
      <c r="H9" s="31"/>
      <c r="I9" s="29">
        <v>200000000</v>
      </c>
    </row>
    <row r="10" spans="1:9" ht="20.399999999999999" x14ac:dyDescent="0.3">
      <c r="D10" s="31" t="s">
        <v>1</v>
      </c>
      <c r="E10" s="31"/>
      <c r="F10" s="31"/>
      <c r="G10" s="31"/>
      <c r="H10" s="31"/>
      <c r="I10" s="30">
        <v>696324495</v>
      </c>
    </row>
    <row r="11" spans="1:9" ht="20.399999999999999" x14ac:dyDescent="0.3">
      <c r="D11" s="31" t="s">
        <v>44</v>
      </c>
      <c r="E11" s="31"/>
      <c r="F11" s="31"/>
      <c r="G11" s="31"/>
      <c r="H11" s="31"/>
      <c r="I11" s="27">
        <v>0.11</v>
      </c>
    </row>
    <row r="12" spans="1:9" ht="20.399999999999999" x14ac:dyDescent="0.3">
      <c r="D12" s="31" t="s">
        <v>2</v>
      </c>
      <c r="E12" s="31"/>
      <c r="F12" s="31"/>
      <c r="G12" s="31"/>
      <c r="H12" s="31"/>
      <c r="I12" s="29">
        <f>I10+I9</f>
        <v>896324495</v>
      </c>
    </row>
    <row r="13" spans="1:9" ht="20.399999999999999" x14ac:dyDescent="0.3">
      <c r="D13" s="31" t="s">
        <v>46</v>
      </c>
      <c r="E13" s="31"/>
      <c r="F13" s="31"/>
      <c r="G13" s="31"/>
      <c r="H13" s="31"/>
      <c r="I13" s="29">
        <f>I12*(1-I11)^10</f>
        <v>279489393.69458383</v>
      </c>
    </row>
    <row r="14" spans="1:9" ht="20.399999999999999" x14ac:dyDescent="0.3">
      <c r="D14" s="31" t="s">
        <v>47</v>
      </c>
      <c r="E14" s="31"/>
      <c r="F14" s="31"/>
      <c r="G14" s="31"/>
      <c r="H14" s="31"/>
      <c r="I14" s="29">
        <f>I9+I10</f>
        <v>896324495</v>
      </c>
    </row>
    <row r="15" spans="1:9" ht="20.399999999999999" x14ac:dyDescent="0.3">
      <c r="D15" s="31" t="s">
        <v>48</v>
      </c>
      <c r="E15" s="31"/>
      <c r="F15" s="31"/>
      <c r="G15" s="31"/>
      <c r="H15" s="31"/>
      <c r="I15" s="26">
        <f>I14*(1-I16)^10</f>
        <v>8.328684669338598E-4</v>
      </c>
    </row>
    <row r="16" spans="1:9" ht="20.399999999999999" x14ac:dyDescent="0.3">
      <c r="D16" s="31" t="s">
        <v>45</v>
      </c>
      <c r="E16" s="31"/>
      <c r="F16" s="31"/>
      <c r="G16" s="31"/>
      <c r="H16" s="31"/>
      <c r="I16" s="28">
        <v>0.93736586046883108</v>
      </c>
    </row>
  </sheetData>
  <mergeCells count="9">
    <mergeCell ref="A1:C1"/>
    <mergeCell ref="D15:H15"/>
    <mergeCell ref="D16:H16"/>
    <mergeCell ref="D9:H9"/>
    <mergeCell ref="D10:H10"/>
    <mergeCell ref="D11:H11"/>
    <mergeCell ref="D12:H12"/>
    <mergeCell ref="D13:H13"/>
    <mergeCell ref="D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6EEC6-48F6-4F8A-B027-172878C5E700}">
  <dimension ref="A1:Y39"/>
  <sheetViews>
    <sheetView zoomScale="85" zoomScaleNormal="85" workbookViewId="0">
      <selection activeCell="B39" sqref="B39"/>
    </sheetView>
  </sheetViews>
  <sheetFormatPr defaultRowHeight="20.399999999999999" x14ac:dyDescent="0.3"/>
  <cols>
    <col min="1" max="1" width="16.6640625" style="4" customWidth="1"/>
    <col min="2" max="2" width="47.88671875" style="4" customWidth="1"/>
    <col min="3" max="3" width="53.109375" style="4" customWidth="1"/>
    <col min="4" max="4" width="57.6640625" style="4" customWidth="1"/>
    <col min="5" max="5" width="67.21875" style="4" customWidth="1"/>
    <col min="6" max="6" width="63.77734375" style="4" customWidth="1"/>
    <col min="7" max="10" width="67.21875" style="4" customWidth="1"/>
    <col min="11" max="11" width="57.5546875" style="4" customWidth="1"/>
    <col min="12" max="12" width="61" style="4" customWidth="1"/>
    <col min="13" max="14" width="67.21875" style="4" customWidth="1"/>
    <col min="15" max="15" width="31.5546875" style="4" customWidth="1"/>
    <col min="16" max="16" width="18.21875" style="4" customWidth="1"/>
    <col min="17" max="17" width="29.33203125" style="4" customWidth="1"/>
    <col min="18" max="18" width="29.77734375" style="4" customWidth="1"/>
    <col min="19" max="19" width="48.33203125" style="4" customWidth="1"/>
    <col min="20" max="20" width="27.5546875" style="4" bestFit="1" customWidth="1"/>
    <col min="21" max="21" width="27.44140625" style="4" bestFit="1" customWidth="1"/>
    <col min="22" max="22" width="25.6640625" style="4" customWidth="1"/>
    <col min="23" max="23" width="28.33203125" style="4" bestFit="1" customWidth="1"/>
    <col min="24" max="24" width="27.33203125" style="4" bestFit="1" customWidth="1"/>
    <col min="25" max="25" width="39.33203125" style="4" customWidth="1"/>
    <col min="26" max="16384" width="8.88671875" style="4"/>
  </cols>
  <sheetData>
    <row r="1" spans="1:25" s="22" customFormat="1" x14ac:dyDescent="0.3">
      <c r="B1" s="22" t="s">
        <v>91</v>
      </c>
    </row>
    <row r="3" spans="1:25" x14ac:dyDescent="0.3">
      <c r="A3" s="38" t="s">
        <v>3</v>
      </c>
      <c r="B3" s="38"/>
      <c r="C3" s="38"/>
      <c r="F3" s="1"/>
    </row>
    <row r="4" spans="1:25" x14ac:dyDescent="0.3">
      <c r="A4" s="35" t="s">
        <v>4</v>
      </c>
      <c r="B4" s="36"/>
      <c r="C4" s="37"/>
      <c r="F4" s="5"/>
    </row>
    <row r="5" spans="1:25" ht="16.8" customHeight="1" x14ac:dyDescent="0.3">
      <c r="F5" s="6"/>
      <c r="J5" s="7" t="s">
        <v>10</v>
      </c>
      <c r="K5" s="8">
        <f>36*(1+I8)^10</f>
        <v>41.779469700905345</v>
      </c>
      <c r="L5" s="9"/>
      <c r="M5" s="10" t="s">
        <v>15</v>
      </c>
      <c r="N5" s="11">
        <v>0.05</v>
      </c>
      <c r="P5" s="12">
        <v>0.05</v>
      </c>
    </row>
    <row r="6" spans="1:25" ht="18" customHeight="1" x14ac:dyDescent="0.3">
      <c r="J6" s="10" t="s">
        <v>11</v>
      </c>
      <c r="K6" s="8">
        <f>48*(1+I8)^10</f>
        <v>55.705959601207127</v>
      </c>
      <c r="L6" s="9"/>
      <c r="M6" s="10" t="s">
        <v>14</v>
      </c>
      <c r="N6" s="13">
        <v>0.1</v>
      </c>
    </row>
    <row r="7" spans="1:25" ht="18" customHeight="1" x14ac:dyDescent="0.3">
      <c r="A7" s="39"/>
      <c r="B7" s="40"/>
      <c r="C7" s="40"/>
      <c r="D7" s="41"/>
      <c r="J7" s="10" t="s">
        <v>12</v>
      </c>
      <c r="K7" s="8">
        <v>28.8</v>
      </c>
      <c r="M7" s="10" t="s">
        <v>16</v>
      </c>
      <c r="N7" s="2">
        <v>50</v>
      </c>
    </row>
    <row r="8" spans="1:25" x14ac:dyDescent="0.3">
      <c r="A8" s="32" t="s">
        <v>5</v>
      </c>
      <c r="B8" s="33"/>
      <c r="C8" s="33"/>
      <c r="D8" s="33"/>
      <c r="E8" s="34"/>
      <c r="F8" s="13">
        <v>0.1</v>
      </c>
      <c r="H8" s="7" t="s">
        <v>9</v>
      </c>
      <c r="I8" s="14">
        <v>1.4999999999999999E-2</v>
      </c>
      <c r="J8" s="7" t="s">
        <v>13</v>
      </c>
      <c r="K8" s="13">
        <v>0.11</v>
      </c>
    </row>
    <row r="9" spans="1:25" x14ac:dyDescent="0.3">
      <c r="A9" s="32" t="s">
        <v>6</v>
      </c>
      <c r="B9" s="33"/>
      <c r="C9" s="33"/>
      <c r="D9" s="33"/>
      <c r="E9" s="34"/>
      <c r="F9" s="13">
        <v>7.0000000000000007E-2</v>
      </c>
    </row>
    <row r="10" spans="1:25" x14ac:dyDescent="0.3">
      <c r="A10" s="32" t="s">
        <v>7</v>
      </c>
      <c r="B10" s="33"/>
      <c r="C10" s="33"/>
      <c r="D10" s="33"/>
      <c r="E10" s="34"/>
      <c r="F10" s="13">
        <v>7.0000000000000007E-2</v>
      </c>
    </row>
    <row r="11" spans="1:25" x14ac:dyDescent="0.3">
      <c r="A11" s="32" t="s">
        <v>8</v>
      </c>
      <c r="B11" s="33"/>
      <c r="C11" s="33"/>
      <c r="D11" s="33"/>
      <c r="E11" s="34"/>
      <c r="F11" s="13">
        <v>0.08</v>
      </c>
    </row>
    <row r="12" spans="1:25" x14ac:dyDescent="0.3">
      <c r="F12" s="6"/>
    </row>
    <row r="13" spans="1:25" x14ac:dyDescent="0.3">
      <c r="F13" s="6"/>
    </row>
    <row r="14" spans="1:25" s="25" customFormat="1" ht="40.799999999999997" x14ac:dyDescent="0.3">
      <c r="A14" s="23" t="s">
        <v>17</v>
      </c>
      <c r="B14" s="24" t="s">
        <v>18</v>
      </c>
      <c r="C14" s="24" t="s">
        <v>19</v>
      </c>
      <c r="D14" s="24" t="s">
        <v>20</v>
      </c>
      <c r="E14" s="24" t="s">
        <v>21</v>
      </c>
      <c r="F14" s="24" t="s">
        <v>22</v>
      </c>
      <c r="G14" s="24" t="s">
        <v>23</v>
      </c>
      <c r="H14" s="24" t="s">
        <v>24</v>
      </c>
      <c r="I14" s="24" t="s">
        <v>25</v>
      </c>
      <c r="J14" s="24" t="s">
        <v>26</v>
      </c>
      <c r="K14" s="24" t="s">
        <v>27</v>
      </c>
      <c r="L14" s="24" t="s">
        <v>28</v>
      </c>
      <c r="M14" s="24" t="s">
        <v>29</v>
      </c>
      <c r="N14" s="24" t="s">
        <v>30</v>
      </c>
      <c r="O14" s="24" t="s">
        <v>31</v>
      </c>
      <c r="P14" s="24" t="s">
        <v>32</v>
      </c>
      <c r="Q14" s="24" t="s">
        <v>33</v>
      </c>
      <c r="R14" s="24" t="s">
        <v>34</v>
      </c>
      <c r="S14" s="24" t="s">
        <v>35</v>
      </c>
      <c r="T14" s="24" t="s">
        <v>36</v>
      </c>
      <c r="U14" s="24" t="s">
        <v>37</v>
      </c>
      <c r="V14" s="24" t="s">
        <v>38</v>
      </c>
      <c r="W14" s="24" t="s">
        <v>39</v>
      </c>
      <c r="X14" s="24" t="s">
        <v>40</v>
      </c>
      <c r="Y14" s="24" t="s">
        <v>41</v>
      </c>
    </row>
    <row r="15" spans="1:25" x14ac:dyDescent="0.3">
      <c r="A15" s="3">
        <v>1</v>
      </c>
      <c r="B15" s="5">
        <v>48866838</v>
      </c>
      <c r="C15" s="5">
        <f>B15*100</f>
        <v>4886683800</v>
      </c>
      <c r="D15" s="5">
        <f>C15*(1+$F$9)</f>
        <v>5228751666</v>
      </c>
      <c r="E15" s="5">
        <f>D15*(1+$I$8)</f>
        <v>5307182940.9899998</v>
      </c>
      <c r="F15" s="5">
        <v>1167418411</v>
      </c>
      <c r="G15" s="5">
        <f>F15*100</f>
        <v>116741841100</v>
      </c>
      <c r="H15" s="5">
        <f>G15*(1+$F$9)</f>
        <v>124913769977</v>
      </c>
      <c r="I15" s="15">
        <f>H15*(1+$I$8)</f>
        <v>126787476526.65498</v>
      </c>
      <c r="J15" s="19">
        <f>B15*K5*(1+F9)</f>
        <v>2184544718.0320535</v>
      </c>
      <c r="K15" s="15">
        <f>F15*K6*(1+F10)</f>
        <v>69584414239.732422</v>
      </c>
      <c r="L15" s="5">
        <v>999502314</v>
      </c>
      <c r="M15" s="5">
        <f>L15*$N$7</f>
        <v>49975115700</v>
      </c>
      <c r="N15" s="15">
        <f>L15*$K$7</f>
        <v>28785666643.200001</v>
      </c>
      <c r="O15" s="15">
        <v>500000000</v>
      </c>
      <c r="P15" s="5">
        <v>30000000</v>
      </c>
      <c r="Q15" s="15">
        <v>100000000</v>
      </c>
      <c r="R15" s="5">
        <f>S15*$N$5</f>
        <v>9103488758.3822498</v>
      </c>
      <c r="S15" s="5">
        <f t="shared" ref="S15:S34" si="0">E15+I15+M15</f>
        <v>182069775167.64499</v>
      </c>
      <c r="T15" s="5">
        <f t="shared" ref="T15:T34" si="1">S15+R15</f>
        <v>191173263926.02725</v>
      </c>
      <c r="U15" s="15">
        <f t="shared" ref="U15:U34" si="2">J15+K15+N15+O15+Q15</f>
        <v>101154625600.96448</v>
      </c>
      <c r="V15" s="15">
        <f t="shared" ref="V15:V34" si="3">U15-P15</f>
        <v>101124625600.96448</v>
      </c>
      <c r="W15" s="5">
        <f t="shared" ref="W15:W34" si="4">T15-V15</f>
        <v>90048638325.062775</v>
      </c>
      <c r="X15" s="5">
        <f t="shared" ref="X15:X34" si="5">W15*(1-$N$6)</f>
        <v>81043774492.556503</v>
      </c>
      <c r="Y15" s="5">
        <f t="shared" ref="Y15:Y34" si="6">X15*(1-$K$8)^A15</f>
        <v>72128959298.37529</v>
      </c>
    </row>
    <row r="16" spans="1:25" x14ac:dyDescent="0.3">
      <c r="A16" s="3">
        <v>2</v>
      </c>
      <c r="B16" s="5">
        <f>B15*(1+$F$8)</f>
        <v>53753521.800000004</v>
      </c>
      <c r="C16" s="5">
        <f t="shared" ref="C16:C34" si="7">B16*100</f>
        <v>5375352180</v>
      </c>
      <c r="D16" s="5">
        <f t="shared" ref="D16:D34" si="8">C16*(1+$F$9)</f>
        <v>5751626832.6000004</v>
      </c>
      <c r="E16" s="5">
        <f t="shared" ref="E16:E34" si="9">D16*(1+$I$8)</f>
        <v>5837901235.0889997</v>
      </c>
      <c r="F16" s="5">
        <f>F15*(1+$F$9)</f>
        <v>1249137699.77</v>
      </c>
      <c r="G16" s="5">
        <f t="shared" ref="G16:G34" si="10">F16*100</f>
        <v>124913769977</v>
      </c>
      <c r="H16" s="5">
        <f t="shared" ref="H16:H34" si="11">G16*(1+$F$9)</f>
        <v>133657733875.39001</v>
      </c>
      <c r="I16" s="15">
        <f t="shared" ref="I16:I34" si="12">H16*(1+$I$8)</f>
        <v>135662599883.52086</v>
      </c>
      <c r="J16" s="19">
        <f>J15*(1+$F$10)</f>
        <v>2337462848.2942972</v>
      </c>
      <c r="K16" s="15">
        <f>K15*(1+$F$10)</f>
        <v>74455323236.513702</v>
      </c>
      <c r="L16" s="5">
        <f>L15*(1+$F$11)</f>
        <v>1079462499.1200001</v>
      </c>
      <c r="M16" s="5">
        <f t="shared" ref="M16:M34" si="13">L16*$N$7</f>
        <v>53973124956.000008</v>
      </c>
      <c r="N16" s="15">
        <f t="shared" ref="N16:N34" si="14">L16*$K$7</f>
        <v>31088519974.656006</v>
      </c>
      <c r="O16" s="15">
        <f>O15*(1+$I$8)</f>
        <v>507499999.99999994</v>
      </c>
      <c r="P16" s="5">
        <v>30000000</v>
      </c>
      <c r="Q16" s="15">
        <f>Q15*(1+$I$8)</f>
        <v>101499999.99999999</v>
      </c>
      <c r="R16" s="5">
        <f t="shared" ref="R16:R34" si="15">S16*$P$5</f>
        <v>9773681303.7304935</v>
      </c>
      <c r="S16" s="5">
        <f t="shared" si="0"/>
        <v>195473626074.60986</v>
      </c>
      <c r="T16" s="5">
        <f t="shared" si="1"/>
        <v>205247307378.34036</v>
      </c>
      <c r="U16" s="15">
        <f t="shared" si="2"/>
        <v>108490306059.464</v>
      </c>
      <c r="V16" s="15">
        <f t="shared" si="3"/>
        <v>108460306059.464</v>
      </c>
      <c r="W16" s="5">
        <f t="shared" si="4"/>
        <v>96787001318.876358</v>
      </c>
      <c r="X16" s="5">
        <f t="shared" si="5"/>
        <v>87108301186.988724</v>
      </c>
      <c r="Y16" s="5">
        <f t="shared" si="6"/>
        <v>68998485370.213776</v>
      </c>
    </row>
    <row r="17" spans="1:25" x14ac:dyDescent="0.3">
      <c r="A17" s="3">
        <v>3</v>
      </c>
      <c r="B17" s="5">
        <f t="shared" ref="B17:B34" si="16">B16*(1+$F$8)</f>
        <v>59128873.980000012</v>
      </c>
      <c r="C17" s="5">
        <f t="shared" si="7"/>
        <v>5912887398.000001</v>
      </c>
      <c r="D17" s="5">
        <f t="shared" si="8"/>
        <v>6326789515.8600016</v>
      </c>
      <c r="E17" s="5">
        <f t="shared" si="9"/>
        <v>6421691358.5979013</v>
      </c>
      <c r="F17" s="5">
        <f t="shared" ref="F17:F34" si="17">F16*(1+$F$9)</f>
        <v>1336577338.7539001</v>
      </c>
      <c r="G17" s="5">
        <f t="shared" si="10"/>
        <v>133657733875.39</v>
      </c>
      <c r="H17" s="5">
        <f t="shared" si="11"/>
        <v>143013775246.6673</v>
      </c>
      <c r="I17" s="15">
        <f t="shared" si="12"/>
        <v>145158981875.36728</v>
      </c>
      <c r="J17" s="19">
        <f t="shared" ref="J17:K32" si="18">J16*(1+$F$10)</f>
        <v>2501085247.6748981</v>
      </c>
      <c r="K17" s="15">
        <f t="shared" si="18"/>
        <v>79667195863.069672</v>
      </c>
      <c r="L17" s="5">
        <f t="shared" ref="L17:L34" si="19">L16*(1+$F$11)</f>
        <v>1165819499.0496001</v>
      </c>
      <c r="M17" s="5">
        <f t="shared" si="13"/>
        <v>58290974952.480003</v>
      </c>
      <c r="N17" s="15">
        <f t="shared" si="14"/>
        <v>33575601572.628483</v>
      </c>
      <c r="O17" s="15">
        <f t="shared" ref="O17:O34" si="20">O16*(1+$I$8)</f>
        <v>515112499.99999988</v>
      </c>
      <c r="P17" s="5">
        <v>30000000</v>
      </c>
      <c r="Q17" s="15">
        <f t="shared" ref="Q17:Q34" si="21">Q16*(1+$I$8)</f>
        <v>103022499.99999997</v>
      </c>
      <c r="R17" s="5">
        <f t="shared" si="15"/>
        <v>10493582409.32226</v>
      </c>
      <c r="S17" s="5">
        <f t="shared" si="0"/>
        <v>209871648186.44519</v>
      </c>
      <c r="T17" s="5">
        <f t="shared" si="1"/>
        <v>220365230595.76746</v>
      </c>
      <c r="U17" s="15">
        <f t="shared" si="2"/>
        <v>116362017683.37305</v>
      </c>
      <c r="V17" s="15">
        <f t="shared" si="3"/>
        <v>116332017683.37305</v>
      </c>
      <c r="W17" s="5">
        <f t="shared" si="4"/>
        <v>104033212912.39441</v>
      </c>
      <c r="X17" s="5">
        <f t="shared" si="5"/>
        <v>93629891621.154968</v>
      </c>
      <c r="Y17" s="5">
        <f t="shared" si="6"/>
        <v>66006171066.274002</v>
      </c>
    </row>
    <row r="18" spans="1:25" x14ac:dyDescent="0.3">
      <c r="A18" s="3">
        <v>4</v>
      </c>
      <c r="B18" s="5">
        <f t="shared" si="16"/>
        <v>65041761.378000021</v>
      </c>
      <c r="C18" s="5">
        <f t="shared" si="7"/>
        <v>6504176137.8000021</v>
      </c>
      <c r="D18" s="5">
        <f t="shared" si="8"/>
        <v>6959468467.446003</v>
      </c>
      <c r="E18" s="5">
        <f t="shared" si="9"/>
        <v>7063860494.4576921</v>
      </c>
      <c r="F18" s="5">
        <f t="shared" si="17"/>
        <v>1430137752.4666731</v>
      </c>
      <c r="G18" s="5">
        <f t="shared" si="10"/>
        <v>143013775246.66733</v>
      </c>
      <c r="H18" s="5">
        <f t="shared" si="11"/>
        <v>153024739513.93405</v>
      </c>
      <c r="I18" s="15">
        <f t="shared" si="12"/>
        <v>155320110606.64304</v>
      </c>
      <c r="J18" s="19">
        <f t="shared" si="18"/>
        <v>2676161215.0121412</v>
      </c>
      <c r="K18" s="15">
        <f t="shared" si="18"/>
        <v>85243899573.484558</v>
      </c>
      <c r="L18" s="5">
        <f t="shared" si="19"/>
        <v>1259085058.9735682</v>
      </c>
      <c r="M18" s="5">
        <f t="shared" si="13"/>
        <v>62954252948.678413</v>
      </c>
      <c r="N18" s="15">
        <f t="shared" si="14"/>
        <v>36261649698.438766</v>
      </c>
      <c r="O18" s="15">
        <f t="shared" si="20"/>
        <v>522839187.49999982</v>
      </c>
      <c r="P18" s="5">
        <v>30000000</v>
      </c>
      <c r="Q18" s="15">
        <f t="shared" si="21"/>
        <v>104567837.49999996</v>
      </c>
      <c r="R18" s="5">
        <f t="shared" si="15"/>
        <v>11266911202.488958</v>
      </c>
      <c r="S18" s="5">
        <f t="shared" si="0"/>
        <v>225338224049.77914</v>
      </c>
      <c r="T18" s="5">
        <f t="shared" si="1"/>
        <v>236605135252.2681</v>
      </c>
      <c r="U18" s="15">
        <f t="shared" si="2"/>
        <v>124809117511.93547</v>
      </c>
      <c r="V18" s="15">
        <f t="shared" si="3"/>
        <v>124779117511.93547</v>
      </c>
      <c r="W18" s="5">
        <f t="shared" si="4"/>
        <v>111826017740.33263</v>
      </c>
      <c r="X18" s="5">
        <f t="shared" si="5"/>
        <v>100643415966.29936</v>
      </c>
      <c r="Y18" s="5">
        <f t="shared" si="6"/>
        <v>63145934596.208031</v>
      </c>
    </row>
    <row r="19" spans="1:25" x14ac:dyDescent="0.3">
      <c r="A19" s="3">
        <v>5</v>
      </c>
      <c r="B19" s="5">
        <f t="shared" si="16"/>
        <v>71545937.515800029</v>
      </c>
      <c r="C19" s="5">
        <f t="shared" si="7"/>
        <v>7154593751.5800028</v>
      </c>
      <c r="D19" s="5">
        <f t="shared" si="8"/>
        <v>7655415314.1906033</v>
      </c>
      <c r="E19" s="5">
        <f t="shared" si="9"/>
        <v>7770246543.9034615</v>
      </c>
      <c r="F19" s="5">
        <f t="shared" si="17"/>
        <v>1530247395.1393404</v>
      </c>
      <c r="G19" s="5">
        <f t="shared" si="10"/>
        <v>153024739513.93405</v>
      </c>
      <c r="H19" s="5">
        <f t="shared" si="11"/>
        <v>163736471279.90945</v>
      </c>
      <c r="I19" s="15">
        <f t="shared" si="12"/>
        <v>166192518349.10809</v>
      </c>
      <c r="J19" s="19">
        <f t="shared" si="18"/>
        <v>2863492500.0629911</v>
      </c>
      <c r="K19" s="15">
        <f t="shared" si="18"/>
        <v>91210972543.628479</v>
      </c>
      <c r="L19" s="5">
        <f t="shared" si="19"/>
        <v>1359811863.6914537</v>
      </c>
      <c r="M19" s="5">
        <f t="shared" si="13"/>
        <v>67990593184.572685</v>
      </c>
      <c r="N19" s="15">
        <f t="shared" si="14"/>
        <v>39162581674.313866</v>
      </c>
      <c r="O19" s="15">
        <f t="shared" si="20"/>
        <v>530681775.31249976</v>
      </c>
      <c r="P19" s="5">
        <v>30000000</v>
      </c>
      <c r="Q19" s="15">
        <f t="shared" si="21"/>
        <v>106136355.06249994</v>
      </c>
      <c r="R19" s="5">
        <f t="shared" si="15"/>
        <v>12097667903.879213</v>
      </c>
      <c r="S19" s="5">
        <f t="shared" si="0"/>
        <v>241953358077.58426</v>
      </c>
      <c r="T19" s="5">
        <f t="shared" si="1"/>
        <v>254051025981.46347</v>
      </c>
      <c r="U19" s="15">
        <f t="shared" si="2"/>
        <v>133873864848.38034</v>
      </c>
      <c r="V19" s="15">
        <f t="shared" si="3"/>
        <v>133843864848.38034</v>
      </c>
      <c r="W19" s="5">
        <f t="shared" si="4"/>
        <v>120207161133.08313</v>
      </c>
      <c r="X19" s="5">
        <f t="shared" si="5"/>
        <v>108186445019.77483</v>
      </c>
      <c r="Y19" s="5">
        <f t="shared" si="6"/>
        <v>60411954056.639267</v>
      </c>
    </row>
    <row r="20" spans="1:25" x14ac:dyDescent="0.3">
      <c r="A20" s="3">
        <v>6</v>
      </c>
      <c r="B20" s="5">
        <f t="shared" si="16"/>
        <v>78700531.267380044</v>
      </c>
      <c r="C20" s="5">
        <f t="shared" si="7"/>
        <v>7870053126.7380047</v>
      </c>
      <c r="D20" s="5">
        <f t="shared" si="8"/>
        <v>8420956845.6096659</v>
      </c>
      <c r="E20" s="5">
        <f t="shared" si="9"/>
        <v>8547271198.2938099</v>
      </c>
      <c r="F20" s="5">
        <f t="shared" si="17"/>
        <v>1637364712.7990944</v>
      </c>
      <c r="G20" s="5">
        <f t="shared" si="10"/>
        <v>163736471279.90945</v>
      </c>
      <c r="H20" s="5">
        <f t="shared" si="11"/>
        <v>175198024269.50311</v>
      </c>
      <c r="I20" s="15">
        <f t="shared" si="12"/>
        <v>177825994633.54565</v>
      </c>
      <c r="J20" s="19">
        <f t="shared" si="18"/>
        <v>3063936975.0674009</v>
      </c>
      <c r="K20" s="15">
        <f t="shared" si="18"/>
        <v>97595740621.68248</v>
      </c>
      <c r="L20" s="5">
        <f t="shared" si="19"/>
        <v>1468596812.7867701</v>
      </c>
      <c r="M20" s="5">
        <f t="shared" si="13"/>
        <v>73429840639.338501</v>
      </c>
      <c r="N20" s="15">
        <f t="shared" si="14"/>
        <v>42295588208.25898</v>
      </c>
      <c r="O20" s="15">
        <f t="shared" si="20"/>
        <v>538642001.94218719</v>
      </c>
      <c r="P20" s="5">
        <v>30000000</v>
      </c>
      <c r="Q20" s="15">
        <f t="shared" si="21"/>
        <v>107728400.38843744</v>
      </c>
      <c r="R20" s="5">
        <f t="shared" si="15"/>
        <v>12990155323.558899</v>
      </c>
      <c r="S20" s="5">
        <f t="shared" si="0"/>
        <v>259803106471.17798</v>
      </c>
      <c r="T20" s="5">
        <f t="shared" si="1"/>
        <v>272793261794.73688</v>
      </c>
      <c r="U20" s="15">
        <f t="shared" si="2"/>
        <v>143601636207.33948</v>
      </c>
      <c r="V20" s="15">
        <f t="shared" si="3"/>
        <v>143571636207.33948</v>
      </c>
      <c r="W20" s="5">
        <f t="shared" si="4"/>
        <v>129221625587.3974</v>
      </c>
      <c r="X20" s="5">
        <f t="shared" si="5"/>
        <v>116299463028.65767</v>
      </c>
      <c r="Y20" s="5">
        <f t="shared" si="6"/>
        <v>57798657274.053391</v>
      </c>
    </row>
    <row r="21" spans="1:25" x14ac:dyDescent="0.3">
      <c r="A21" s="3">
        <v>7</v>
      </c>
      <c r="B21" s="5">
        <f t="shared" si="16"/>
        <v>86570584.394118056</v>
      </c>
      <c r="C21" s="5">
        <f t="shared" si="7"/>
        <v>8657058439.4118061</v>
      </c>
      <c r="D21" s="5">
        <f t="shared" si="8"/>
        <v>9263052530.1706333</v>
      </c>
      <c r="E21" s="5">
        <f t="shared" si="9"/>
        <v>9401998318.1231918</v>
      </c>
      <c r="F21" s="5">
        <f t="shared" si="17"/>
        <v>1751980242.6950312</v>
      </c>
      <c r="G21" s="5">
        <f t="shared" si="10"/>
        <v>175198024269.50311</v>
      </c>
      <c r="H21" s="5">
        <f t="shared" si="11"/>
        <v>187461885968.36835</v>
      </c>
      <c r="I21" s="15">
        <f t="shared" si="12"/>
        <v>190273814257.89386</v>
      </c>
      <c r="J21" s="19">
        <f t="shared" si="18"/>
        <v>3278412563.3221192</v>
      </c>
      <c r="K21" s="15">
        <f t="shared" si="18"/>
        <v>104427442465.20026</v>
      </c>
      <c r="L21" s="5">
        <f t="shared" si="19"/>
        <v>1586084557.8097119</v>
      </c>
      <c r="M21" s="5">
        <f t="shared" si="13"/>
        <v>79304227890.485596</v>
      </c>
      <c r="N21" s="15">
        <f t="shared" si="14"/>
        <v>45679235264.919708</v>
      </c>
      <c r="O21" s="15">
        <f t="shared" si="20"/>
        <v>546721631.97131991</v>
      </c>
      <c r="P21" s="5">
        <v>30000000</v>
      </c>
      <c r="Q21" s="15">
        <f t="shared" si="21"/>
        <v>109344326.39426398</v>
      </c>
      <c r="R21" s="5">
        <f t="shared" si="15"/>
        <v>13949002023.325134</v>
      </c>
      <c r="S21" s="5">
        <f t="shared" si="0"/>
        <v>278980040466.50269</v>
      </c>
      <c r="T21" s="5">
        <f t="shared" si="1"/>
        <v>292929042489.82782</v>
      </c>
      <c r="U21" s="15">
        <f t="shared" si="2"/>
        <v>154041156251.80765</v>
      </c>
      <c r="V21" s="15">
        <f t="shared" si="3"/>
        <v>154011156251.80765</v>
      </c>
      <c r="W21" s="5">
        <f t="shared" si="4"/>
        <v>138917886238.02017</v>
      </c>
      <c r="X21" s="5">
        <f t="shared" si="5"/>
        <v>125026097614.21815</v>
      </c>
      <c r="Y21" s="5">
        <f t="shared" si="6"/>
        <v>55300711942.55584</v>
      </c>
    </row>
    <row r="22" spans="1:25" x14ac:dyDescent="0.3">
      <c r="A22" s="3">
        <v>8</v>
      </c>
      <c r="B22" s="5">
        <f t="shared" si="16"/>
        <v>95227642.833529875</v>
      </c>
      <c r="C22" s="5">
        <f t="shared" si="7"/>
        <v>9522764283.3529873</v>
      </c>
      <c r="D22" s="5">
        <f t="shared" si="8"/>
        <v>10189357783.187696</v>
      </c>
      <c r="E22" s="5">
        <f t="shared" si="9"/>
        <v>10342198149.935511</v>
      </c>
      <c r="F22" s="5">
        <f t="shared" si="17"/>
        <v>1874618859.6836834</v>
      </c>
      <c r="G22" s="5">
        <f t="shared" si="10"/>
        <v>187461885968.36835</v>
      </c>
      <c r="H22" s="5">
        <f t="shared" si="11"/>
        <v>200584217986.15414</v>
      </c>
      <c r="I22" s="15">
        <f t="shared" si="12"/>
        <v>203592981255.94644</v>
      </c>
      <c r="J22" s="19">
        <f t="shared" si="18"/>
        <v>3507901442.7546678</v>
      </c>
      <c r="K22" s="15">
        <f t="shared" si="18"/>
        <v>111737363437.76428</v>
      </c>
      <c r="L22" s="5">
        <f t="shared" si="19"/>
        <v>1712971322.434489</v>
      </c>
      <c r="M22" s="5">
        <f t="shared" si="13"/>
        <v>85648566121.724457</v>
      </c>
      <c r="N22" s="15">
        <f t="shared" si="14"/>
        <v>49333574086.113281</v>
      </c>
      <c r="O22" s="15">
        <f t="shared" si="20"/>
        <v>554922456.45088971</v>
      </c>
      <c r="P22" s="5">
        <v>30000000</v>
      </c>
      <c r="Q22" s="15">
        <f t="shared" si="21"/>
        <v>110984491.29017793</v>
      </c>
      <c r="R22" s="5">
        <f t="shared" si="15"/>
        <v>14979187276.380323</v>
      </c>
      <c r="S22" s="5">
        <f t="shared" si="0"/>
        <v>299583745527.60645</v>
      </c>
      <c r="T22" s="5">
        <f t="shared" si="1"/>
        <v>314562932803.98676</v>
      </c>
      <c r="U22" s="15">
        <f t="shared" si="2"/>
        <v>165244745914.37332</v>
      </c>
      <c r="V22" s="15">
        <f t="shared" si="3"/>
        <v>165214745914.37332</v>
      </c>
      <c r="W22" s="5">
        <f t="shared" si="4"/>
        <v>149348186889.61343</v>
      </c>
      <c r="X22" s="5">
        <f t="shared" si="5"/>
        <v>134413368200.6521</v>
      </c>
      <c r="Y22" s="5">
        <f t="shared" si="6"/>
        <v>52913016059.539925</v>
      </c>
    </row>
    <row r="23" spans="1:25" x14ac:dyDescent="0.3">
      <c r="A23" s="3">
        <v>9</v>
      </c>
      <c r="B23" s="5">
        <f t="shared" si="16"/>
        <v>104750407.11688288</v>
      </c>
      <c r="C23" s="5">
        <f t="shared" si="7"/>
        <v>10475040711.688288</v>
      </c>
      <c r="D23" s="5">
        <f t="shared" si="8"/>
        <v>11208293561.506468</v>
      </c>
      <c r="E23" s="5">
        <f t="shared" si="9"/>
        <v>11376417964.929064</v>
      </c>
      <c r="F23" s="5">
        <f t="shared" si="17"/>
        <v>2005842179.8615413</v>
      </c>
      <c r="G23" s="5">
        <f t="shared" si="10"/>
        <v>200584217986.15411</v>
      </c>
      <c r="H23" s="5">
        <f t="shared" si="11"/>
        <v>214625113245.18491</v>
      </c>
      <c r="I23" s="15">
        <f t="shared" si="12"/>
        <v>217844489943.86267</v>
      </c>
      <c r="J23" s="19">
        <f t="shared" si="18"/>
        <v>3753454543.7474947</v>
      </c>
      <c r="K23" s="15">
        <f t="shared" si="18"/>
        <v>119558978878.40779</v>
      </c>
      <c r="L23" s="5">
        <f t="shared" si="19"/>
        <v>1850009028.2292483</v>
      </c>
      <c r="M23" s="5">
        <f t="shared" si="13"/>
        <v>92500451411.462418</v>
      </c>
      <c r="N23" s="15">
        <f t="shared" si="14"/>
        <v>53280260013.00235</v>
      </c>
      <c r="O23" s="15">
        <f t="shared" si="20"/>
        <v>563246293.29765296</v>
      </c>
      <c r="P23" s="5">
        <v>30000000</v>
      </c>
      <c r="Q23" s="15">
        <f t="shared" si="21"/>
        <v>112649258.65953058</v>
      </c>
      <c r="R23" s="5">
        <f t="shared" si="15"/>
        <v>16086067966.012709</v>
      </c>
      <c r="S23" s="5">
        <f t="shared" si="0"/>
        <v>321721359320.25415</v>
      </c>
      <c r="T23" s="5">
        <f t="shared" si="1"/>
        <v>337807427286.26685</v>
      </c>
      <c r="U23" s="15">
        <f t="shared" si="2"/>
        <v>177268588987.11481</v>
      </c>
      <c r="V23" s="15">
        <f t="shared" si="3"/>
        <v>177238588987.11481</v>
      </c>
      <c r="W23" s="5">
        <f t="shared" si="4"/>
        <v>160568838299.15204</v>
      </c>
      <c r="X23" s="5">
        <f t="shared" si="5"/>
        <v>144511954469.23685</v>
      </c>
      <c r="Y23" s="5">
        <f t="shared" si="6"/>
        <v>50630688660.58168</v>
      </c>
    </row>
    <row r="24" spans="1:25" x14ac:dyDescent="0.3">
      <c r="A24" s="3">
        <v>10</v>
      </c>
      <c r="B24" s="5">
        <f t="shared" si="16"/>
        <v>115225447.82857117</v>
      </c>
      <c r="C24" s="5">
        <f t="shared" si="7"/>
        <v>11522544782.857117</v>
      </c>
      <c r="D24" s="5">
        <f t="shared" si="8"/>
        <v>12329122917.657116</v>
      </c>
      <c r="E24" s="5">
        <f t="shared" si="9"/>
        <v>12514059761.421972</v>
      </c>
      <c r="F24" s="5">
        <f t="shared" si="17"/>
        <v>2146251132.4518492</v>
      </c>
      <c r="G24" s="5">
        <f t="shared" si="10"/>
        <v>214625113245.18494</v>
      </c>
      <c r="H24" s="5">
        <f t="shared" si="11"/>
        <v>229648871172.3479</v>
      </c>
      <c r="I24" s="15">
        <f t="shared" si="12"/>
        <v>233093604239.93311</v>
      </c>
      <c r="J24" s="19">
        <f t="shared" si="18"/>
        <v>4016196361.8098197</v>
      </c>
      <c r="K24" s="15">
        <f t="shared" si="18"/>
        <v>127928107399.89635</v>
      </c>
      <c r="L24" s="5">
        <f t="shared" si="19"/>
        <v>1998009750.4875882</v>
      </c>
      <c r="M24" s="5">
        <f t="shared" si="13"/>
        <v>99900487524.37941</v>
      </c>
      <c r="N24" s="15">
        <f t="shared" si="14"/>
        <v>57542680814.042542</v>
      </c>
      <c r="O24" s="15">
        <f t="shared" si="20"/>
        <v>571694987.69711769</v>
      </c>
      <c r="P24" s="5">
        <v>30000000</v>
      </c>
      <c r="Q24" s="15">
        <f t="shared" si="21"/>
        <v>114338997.53942353</v>
      </c>
      <c r="R24" s="5">
        <f t="shared" si="15"/>
        <v>17275407576.286724</v>
      </c>
      <c r="S24" s="5">
        <f t="shared" si="0"/>
        <v>345508151525.7345</v>
      </c>
      <c r="T24" s="5">
        <f t="shared" si="1"/>
        <v>362783559102.02124</v>
      </c>
      <c r="U24" s="15">
        <f t="shared" si="2"/>
        <v>190173018560.98526</v>
      </c>
      <c r="V24" s="15">
        <f t="shared" si="3"/>
        <v>190143018560.98526</v>
      </c>
      <c r="W24" s="5">
        <f t="shared" si="4"/>
        <v>172640540541.03598</v>
      </c>
      <c r="X24" s="5">
        <f t="shared" si="5"/>
        <v>155376486486.93237</v>
      </c>
      <c r="Y24" s="5">
        <f t="shared" si="6"/>
        <v>48449060853.377022</v>
      </c>
    </row>
    <row r="25" spans="1:25" x14ac:dyDescent="0.3">
      <c r="A25" s="3">
        <v>11</v>
      </c>
      <c r="B25" s="5">
        <f t="shared" si="16"/>
        <v>126747992.61142829</v>
      </c>
      <c r="C25" s="5">
        <f t="shared" si="7"/>
        <v>12674799261.14283</v>
      </c>
      <c r="D25" s="5">
        <f t="shared" si="8"/>
        <v>13562035209.422829</v>
      </c>
      <c r="E25" s="5">
        <f t="shared" si="9"/>
        <v>13765465737.564169</v>
      </c>
      <c r="F25" s="5">
        <f t="shared" si="17"/>
        <v>2296488711.7234788</v>
      </c>
      <c r="G25" s="5">
        <f t="shared" si="10"/>
        <v>229648871172.34787</v>
      </c>
      <c r="H25" s="5">
        <f t="shared" si="11"/>
        <v>245724292154.41223</v>
      </c>
      <c r="I25" s="15">
        <f t="shared" si="12"/>
        <v>249410156536.72839</v>
      </c>
      <c r="J25" s="19">
        <f t="shared" si="18"/>
        <v>4297330107.136507</v>
      </c>
      <c r="K25" s="15">
        <f t="shared" si="18"/>
        <v>136883074917.8891</v>
      </c>
      <c r="L25" s="5">
        <f t="shared" si="19"/>
        <v>2157850530.5265956</v>
      </c>
      <c r="M25" s="5">
        <f t="shared" si="13"/>
        <v>107892526526.32977</v>
      </c>
      <c r="N25" s="15">
        <f t="shared" si="14"/>
        <v>62146095279.165955</v>
      </c>
      <c r="O25" s="15">
        <f t="shared" si="20"/>
        <v>580270412.51257443</v>
      </c>
      <c r="P25" s="5">
        <v>30000000</v>
      </c>
      <c r="Q25" s="15">
        <f t="shared" si="21"/>
        <v>116054082.50251487</v>
      </c>
      <c r="R25" s="5">
        <f t="shared" si="15"/>
        <v>18553407440.031116</v>
      </c>
      <c r="S25" s="5">
        <f t="shared" si="0"/>
        <v>371068148800.62231</v>
      </c>
      <c r="T25" s="5">
        <f t="shared" si="1"/>
        <v>389621556240.65344</v>
      </c>
      <c r="U25" s="15">
        <f t="shared" si="2"/>
        <v>204022824799.20663</v>
      </c>
      <c r="V25" s="15">
        <f t="shared" si="3"/>
        <v>203992824799.20663</v>
      </c>
      <c r="W25" s="5">
        <f t="shared" si="4"/>
        <v>185628731441.44681</v>
      </c>
      <c r="X25" s="5">
        <f t="shared" si="5"/>
        <v>167065858297.30212</v>
      </c>
      <c r="Y25" s="5">
        <f t="shared" si="6"/>
        <v>46363667149.244453</v>
      </c>
    </row>
    <row r="26" spans="1:25" x14ac:dyDescent="0.3">
      <c r="A26" s="3">
        <v>12</v>
      </c>
      <c r="B26" s="5">
        <f t="shared" si="16"/>
        <v>139422791.87257114</v>
      </c>
      <c r="C26" s="5">
        <f t="shared" si="7"/>
        <v>13942279187.257114</v>
      </c>
      <c r="D26" s="5">
        <f t="shared" si="8"/>
        <v>14918238730.365114</v>
      </c>
      <c r="E26" s="5">
        <f t="shared" si="9"/>
        <v>15142012311.320589</v>
      </c>
      <c r="F26" s="5">
        <f t="shared" si="17"/>
        <v>2457242921.5441222</v>
      </c>
      <c r="G26" s="5">
        <f t="shared" si="10"/>
        <v>245724292154.41223</v>
      </c>
      <c r="H26" s="5">
        <f t="shared" si="11"/>
        <v>262924992605.2211</v>
      </c>
      <c r="I26" s="15">
        <f t="shared" si="12"/>
        <v>266868867494.29938</v>
      </c>
      <c r="J26" s="19">
        <f t="shared" si="18"/>
        <v>4598143214.6360626</v>
      </c>
      <c r="K26" s="15">
        <f t="shared" si="18"/>
        <v>146464890162.14136</v>
      </c>
      <c r="L26" s="5">
        <f t="shared" si="19"/>
        <v>2330478572.9687233</v>
      </c>
      <c r="M26" s="5">
        <f t="shared" si="13"/>
        <v>116523928648.43616</v>
      </c>
      <c r="N26" s="15">
        <f t="shared" si="14"/>
        <v>67117782901.499229</v>
      </c>
      <c r="O26" s="15">
        <f t="shared" si="20"/>
        <v>588974468.70026302</v>
      </c>
      <c r="P26" s="5">
        <v>30000000</v>
      </c>
      <c r="Q26" s="15">
        <f t="shared" si="21"/>
        <v>117794893.74005258</v>
      </c>
      <c r="R26" s="5">
        <f t="shared" si="15"/>
        <v>19926740422.702808</v>
      </c>
      <c r="S26" s="5">
        <f t="shared" si="0"/>
        <v>398534808454.05615</v>
      </c>
      <c r="T26" s="5">
        <f t="shared" si="1"/>
        <v>418461548876.75897</v>
      </c>
      <c r="U26" s="15">
        <f t="shared" si="2"/>
        <v>218887585640.71695</v>
      </c>
      <c r="V26" s="15">
        <f t="shared" si="3"/>
        <v>218857585640.71695</v>
      </c>
      <c r="W26" s="5">
        <f t="shared" si="4"/>
        <v>199603963236.04202</v>
      </c>
      <c r="X26" s="5">
        <f t="shared" si="5"/>
        <v>179643566912.43784</v>
      </c>
      <c r="Y26" s="5">
        <f t="shared" si="6"/>
        <v>44370237089.606216</v>
      </c>
    </row>
    <row r="27" spans="1:25" x14ac:dyDescent="0.3">
      <c r="A27" s="3">
        <v>13</v>
      </c>
      <c r="B27" s="5">
        <f t="shared" si="16"/>
        <v>153365071.05982828</v>
      </c>
      <c r="C27" s="5">
        <f t="shared" si="7"/>
        <v>15336507105.982828</v>
      </c>
      <c r="D27" s="5">
        <f t="shared" si="8"/>
        <v>16410062603.401627</v>
      </c>
      <c r="E27" s="5">
        <f t="shared" si="9"/>
        <v>16656213542.45265</v>
      </c>
      <c r="F27" s="5">
        <f t="shared" si="17"/>
        <v>2629249926.0522108</v>
      </c>
      <c r="G27" s="5">
        <f t="shared" si="10"/>
        <v>262924992605.22107</v>
      </c>
      <c r="H27" s="5">
        <f t="shared" si="11"/>
        <v>281329742087.58655</v>
      </c>
      <c r="I27" s="15">
        <f t="shared" si="12"/>
        <v>285549688218.90033</v>
      </c>
      <c r="J27" s="19">
        <f t="shared" si="18"/>
        <v>4920013239.6605873</v>
      </c>
      <c r="K27" s="15">
        <f t="shared" si="18"/>
        <v>156717432473.49127</v>
      </c>
      <c r="L27" s="5">
        <f t="shared" si="19"/>
        <v>2516916858.8062215</v>
      </c>
      <c r="M27" s="5">
        <f t="shared" si="13"/>
        <v>125845842940.31108</v>
      </c>
      <c r="N27" s="15">
        <f t="shared" si="14"/>
        <v>72487205533.619186</v>
      </c>
      <c r="O27" s="15">
        <f t="shared" si="20"/>
        <v>597809085.73076689</v>
      </c>
      <c r="P27" s="5">
        <v>30000000</v>
      </c>
      <c r="Q27" s="15">
        <f t="shared" si="21"/>
        <v>119561817.14615336</v>
      </c>
      <c r="R27" s="5">
        <f t="shared" si="15"/>
        <v>21402587235.083206</v>
      </c>
      <c r="S27" s="5">
        <f t="shared" si="0"/>
        <v>428051744701.66406</v>
      </c>
      <c r="T27" s="5">
        <f t="shared" si="1"/>
        <v>449454331936.74725</v>
      </c>
      <c r="U27" s="15">
        <f t="shared" si="2"/>
        <v>234842022149.64798</v>
      </c>
      <c r="V27" s="15">
        <f t="shared" si="3"/>
        <v>234812022149.64798</v>
      </c>
      <c r="W27" s="5">
        <f t="shared" si="4"/>
        <v>214642309787.09927</v>
      </c>
      <c r="X27" s="5">
        <f t="shared" si="5"/>
        <v>193178078808.38934</v>
      </c>
      <c r="Y27" s="5">
        <f t="shared" si="6"/>
        <v>42464687163.91304</v>
      </c>
    </row>
    <row r="28" spans="1:25" x14ac:dyDescent="0.3">
      <c r="A28" s="3">
        <v>14</v>
      </c>
      <c r="B28" s="5">
        <f t="shared" si="16"/>
        <v>168701578.16581112</v>
      </c>
      <c r="C28" s="5">
        <f t="shared" si="7"/>
        <v>16870157816.581112</v>
      </c>
      <c r="D28" s="5">
        <f t="shared" si="8"/>
        <v>18051068863.741791</v>
      </c>
      <c r="E28" s="5">
        <f t="shared" si="9"/>
        <v>18321834896.697914</v>
      </c>
      <c r="F28" s="5">
        <f t="shared" si="17"/>
        <v>2813297420.8758659</v>
      </c>
      <c r="G28" s="5">
        <f t="shared" si="10"/>
        <v>281329742087.58661</v>
      </c>
      <c r="H28" s="5">
        <f t="shared" si="11"/>
        <v>301022824033.71771</v>
      </c>
      <c r="I28" s="15">
        <f t="shared" si="12"/>
        <v>305538166394.22345</v>
      </c>
      <c r="J28" s="19">
        <f t="shared" si="18"/>
        <v>5264414166.4368286</v>
      </c>
      <c r="K28" s="15">
        <f t="shared" si="18"/>
        <v>167687652746.63568</v>
      </c>
      <c r="L28" s="5">
        <f t="shared" si="19"/>
        <v>2718270207.5107193</v>
      </c>
      <c r="M28" s="5">
        <f t="shared" si="13"/>
        <v>135913510375.53596</v>
      </c>
      <c r="N28" s="15">
        <f t="shared" si="14"/>
        <v>78286181976.308716</v>
      </c>
      <c r="O28" s="15">
        <f t="shared" si="20"/>
        <v>606776222.01672828</v>
      </c>
      <c r="P28" s="5">
        <v>30000000</v>
      </c>
      <c r="Q28" s="15">
        <f t="shared" si="21"/>
        <v>121355244.40334564</v>
      </c>
      <c r="R28" s="5">
        <f t="shared" si="15"/>
        <v>22988675583.322868</v>
      </c>
      <c r="S28" s="5">
        <f t="shared" si="0"/>
        <v>459773511666.45734</v>
      </c>
      <c r="T28" s="5">
        <f t="shared" si="1"/>
        <v>482762187249.78021</v>
      </c>
      <c r="U28" s="15">
        <f t="shared" si="2"/>
        <v>251966380355.8013</v>
      </c>
      <c r="V28" s="15">
        <f t="shared" si="3"/>
        <v>251936380355.8013</v>
      </c>
      <c r="W28" s="5">
        <f t="shared" si="4"/>
        <v>230825806893.97891</v>
      </c>
      <c r="X28" s="5">
        <f t="shared" si="5"/>
        <v>207743226204.58102</v>
      </c>
      <c r="Y28" s="5">
        <f t="shared" si="6"/>
        <v>40643113014.677292</v>
      </c>
    </row>
    <row r="29" spans="1:25" x14ac:dyDescent="0.3">
      <c r="A29" s="3">
        <v>15</v>
      </c>
      <c r="B29" s="5">
        <f t="shared" si="16"/>
        <v>185571735.98239225</v>
      </c>
      <c r="C29" s="5">
        <f t="shared" si="7"/>
        <v>18557173598.239223</v>
      </c>
      <c r="D29" s="5">
        <f t="shared" si="8"/>
        <v>19856175750.115971</v>
      </c>
      <c r="E29" s="5">
        <f t="shared" si="9"/>
        <v>20154018386.36771</v>
      </c>
      <c r="F29" s="5">
        <f t="shared" si="17"/>
        <v>3010228240.3371768</v>
      </c>
      <c r="G29" s="5">
        <f t="shared" si="10"/>
        <v>301022824033.71765</v>
      </c>
      <c r="H29" s="5">
        <f t="shared" si="11"/>
        <v>322094421716.07788</v>
      </c>
      <c r="I29" s="15">
        <f t="shared" si="12"/>
        <v>326925838041.81903</v>
      </c>
      <c r="J29" s="19">
        <f t="shared" si="18"/>
        <v>5632923158.0874071</v>
      </c>
      <c r="K29" s="15">
        <f t="shared" si="18"/>
        <v>179425788438.90018</v>
      </c>
      <c r="L29" s="5">
        <f t="shared" si="19"/>
        <v>2935731824.111577</v>
      </c>
      <c r="M29" s="5">
        <f t="shared" si="13"/>
        <v>146786591205.57886</v>
      </c>
      <c r="N29" s="15">
        <f t="shared" si="14"/>
        <v>84549076534.413422</v>
      </c>
      <c r="O29" s="15">
        <f t="shared" si="20"/>
        <v>615877865.34697914</v>
      </c>
      <c r="P29" s="5">
        <v>30000000</v>
      </c>
      <c r="Q29" s="15">
        <f t="shared" si="21"/>
        <v>123175573.06939581</v>
      </c>
      <c r="R29" s="5">
        <f t="shared" si="15"/>
        <v>24693322381.688282</v>
      </c>
      <c r="S29" s="5">
        <f t="shared" si="0"/>
        <v>493866447633.76563</v>
      </c>
      <c r="T29" s="5">
        <f t="shared" si="1"/>
        <v>518559770015.45392</v>
      </c>
      <c r="U29" s="15">
        <f t="shared" si="2"/>
        <v>270346841569.81738</v>
      </c>
      <c r="V29" s="15">
        <f t="shared" si="3"/>
        <v>270316841569.81738</v>
      </c>
      <c r="W29" s="5">
        <f t="shared" si="4"/>
        <v>248242928445.63654</v>
      </c>
      <c r="X29" s="5">
        <f t="shared" si="5"/>
        <v>223418635601.07288</v>
      </c>
      <c r="Y29" s="5">
        <f t="shared" si="6"/>
        <v>38901781924.603928</v>
      </c>
    </row>
    <row r="30" spans="1:25" x14ac:dyDescent="0.3">
      <c r="A30" s="3">
        <v>16</v>
      </c>
      <c r="B30" s="5">
        <f t="shared" si="16"/>
        <v>204128909.58063149</v>
      </c>
      <c r="C30" s="5">
        <f t="shared" si="7"/>
        <v>20412890958.063148</v>
      </c>
      <c r="D30" s="5">
        <f t="shared" si="8"/>
        <v>21841793325.127571</v>
      </c>
      <c r="E30" s="5">
        <f t="shared" si="9"/>
        <v>22169420225.004482</v>
      </c>
      <c r="F30" s="5">
        <f t="shared" si="17"/>
        <v>3220944217.1607795</v>
      </c>
      <c r="G30" s="5">
        <f t="shared" si="10"/>
        <v>322094421716.07794</v>
      </c>
      <c r="H30" s="5">
        <f t="shared" si="11"/>
        <v>344641031236.20343</v>
      </c>
      <c r="I30" s="15">
        <f t="shared" si="12"/>
        <v>349810646704.74646</v>
      </c>
      <c r="J30" s="19">
        <f t="shared" si="18"/>
        <v>6027227779.1535263</v>
      </c>
      <c r="K30" s="15">
        <f t="shared" si="18"/>
        <v>191985593629.6232</v>
      </c>
      <c r="L30" s="5">
        <f t="shared" si="19"/>
        <v>3170590370.0405035</v>
      </c>
      <c r="M30" s="5">
        <f t="shared" si="13"/>
        <v>158529518502.02518</v>
      </c>
      <c r="N30" s="15">
        <f t="shared" si="14"/>
        <v>91313002657.166504</v>
      </c>
      <c r="O30" s="15">
        <f t="shared" si="20"/>
        <v>625116033.32718372</v>
      </c>
      <c r="P30" s="5">
        <v>30000000</v>
      </c>
      <c r="Q30" s="15">
        <f t="shared" si="21"/>
        <v>125023206.66543673</v>
      </c>
      <c r="R30" s="5">
        <f t="shared" si="15"/>
        <v>26525479271.588806</v>
      </c>
      <c r="S30" s="5">
        <f t="shared" si="0"/>
        <v>530509585431.77612</v>
      </c>
      <c r="T30" s="5">
        <f t="shared" si="1"/>
        <v>557035064703.36499</v>
      </c>
      <c r="U30" s="15">
        <f t="shared" si="2"/>
        <v>290075963305.93591</v>
      </c>
      <c r="V30" s="15">
        <f t="shared" si="3"/>
        <v>290045963305.93591</v>
      </c>
      <c r="W30" s="5">
        <f t="shared" si="4"/>
        <v>266989101397.42908</v>
      </c>
      <c r="X30" s="5">
        <f t="shared" si="5"/>
        <v>240290191257.68619</v>
      </c>
      <c r="Y30" s="5">
        <f t="shared" si="6"/>
        <v>37237125580.252441</v>
      </c>
    </row>
    <row r="31" spans="1:25" x14ac:dyDescent="0.3">
      <c r="A31" s="3">
        <v>17</v>
      </c>
      <c r="B31" s="5">
        <f t="shared" si="16"/>
        <v>224541800.53869465</v>
      </c>
      <c r="C31" s="5">
        <f t="shared" si="7"/>
        <v>22454180053.869465</v>
      </c>
      <c r="D31" s="5">
        <f t="shared" si="8"/>
        <v>24025972657.640327</v>
      </c>
      <c r="E31" s="5">
        <f t="shared" si="9"/>
        <v>24386362247.504929</v>
      </c>
      <c r="F31" s="5">
        <f t="shared" si="17"/>
        <v>3446410312.3620343</v>
      </c>
      <c r="G31" s="5">
        <f t="shared" si="10"/>
        <v>344641031236.20343</v>
      </c>
      <c r="H31" s="5">
        <f t="shared" si="11"/>
        <v>368765903422.73767</v>
      </c>
      <c r="I31" s="15">
        <f t="shared" si="12"/>
        <v>374297391974.07867</v>
      </c>
      <c r="J31" s="19">
        <f t="shared" si="18"/>
        <v>6449133723.6942739</v>
      </c>
      <c r="K31" s="15">
        <f t="shared" si="18"/>
        <v>205424585183.69684</v>
      </c>
      <c r="L31" s="5">
        <f t="shared" si="19"/>
        <v>3424237599.643744</v>
      </c>
      <c r="M31" s="5">
        <f t="shared" si="13"/>
        <v>171211879982.18719</v>
      </c>
      <c r="N31" s="15">
        <f t="shared" si="14"/>
        <v>98618042869.739822</v>
      </c>
      <c r="O31" s="15">
        <f t="shared" si="20"/>
        <v>634492773.82709146</v>
      </c>
      <c r="P31" s="5">
        <v>30000000</v>
      </c>
      <c r="Q31" s="15">
        <f t="shared" si="21"/>
        <v>126898554.76541826</v>
      </c>
      <c r="R31" s="5">
        <f t="shared" si="15"/>
        <v>28494781710.188538</v>
      </c>
      <c r="S31" s="5">
        <f t="shared" si="0"/>
        <v>569895634203.77075</v>
      </c>
      <c r="T31" s="5">
        <f t="shared" si="1"/>
        <v>598390415913.95923</v>
      </c>
      <c r="U31" s="15">
        <f t="shared" si="2"/>
        <v>311253153105.72345</v>
      </c>
      <c r="V31" s="15">
        <f t="shared" si="3"/>
        <v>311223153105.72345</v>
      </c>
      <c r="W31" s="5">
        <f t="shared" si="4"/>
        <v>287167262808.23578</v>
      </c>
      <c r="X31" s="5">
        <f t="shared" si="5"/>
        <v>258450536527.4122</v>
      </c>
      <c r="Y31" s="5">
        <f t="shared" si="6"/>
        <v>35645733106.202492</v>
      </c>
    </row>
    <row r="32" spans="1:25" x14ac:dyDescent="0.3">
      <c r="A32" s="3">
        <v>18</v>
      </c>
      <c r="B32" s="5">
        <f t="shared" si="16"/>
        <v>246995980.59256414</v>
      </c>
      <c r="C32" s="5">
        <f t="shared" si="7"/>
        <v>24699598059.256413</v>
      </c>
      <c r="D32" s="5">
        <f t="shared" si="8"/>
        <v>26428569923.404362</v>
      </c>
      <c r="E32" s="5">
        <f t="shared" si="9"/>
        <v>26824998472.255424</v>
      </c>
      <c r="F32" s="5">
        <f t="shared" si="17"/>
        <v>3687659034.2273769</v>
      </c>
      <c r="G32" s="5">
        <f t="shared" si="10"/>
        <v>368765903422.73767</v>
      </c>
      <c r="H32" s="5">
        <f t="shared" si="11"/>
        <v>394579516662.32935</v>
      </c>
      <c r="I32" s="15">
        <f t="shared" si="12"/>
        <v>400498209412.26422</v>
      </c>
      <c r="J32" s="19">
        <f t="shared" si="18"/>
        <v>6900573084.3528738</v>
      </c>
      <c r="K32" s="15">
        <f t="shared" si="18"/>
        <v>219804306146.55563</v>
      </c>
      <c r="L32" s="5">
        <f t="shared" si="19"/>
        <v>3698176607.6152439</v>
      </c>
      <c r="M32" s="5">
        <f t="shared" si="13"/>
        <v>184908830380.76221</v>
      </c>
      <c r="N32" s="15">
        <f t="shared" si="14"/>
        <v>106507486299.31903</v>
      </c>
      <c r="O32" s="15">
        <f t="shared" si="20"/>
        <v>644010165.43449771</v>
      </c>
      <c r="P32" s="5">
        <v>30000000</v>
      </c>
      <c r="Q32" s="15">
        <f t="shared" si="21"/>
        <v>128802033.08689952</v>
      </c>
      <c r="R32" s="5">
        <f t="shared" si="15"/>
        <v>30611601913.264095</v>
      </c>
      <c r="S32" s="5">
        <f t="shared" si="0"/>
        <v>612232038265.28186</v>
      </c>
      <c r="T32" s="5">
        <f t="shared" si="1"/>
        <v>642843640178.5459</v>
      </c>
      <c r="U32" s="15">
        <f t="shared" si="2"/>
        <v>333985177728.74896</v>
      </c>
      <c r="V32" s="15">
        <f t="shared" si="3"/>
        <v>333955177728.74896</v>
      </c>
      <c r="W32" s="5">
        <f t="shared" si="4"/>
        <v>308888462449.79694</v>
      </c>
      <c r="X32" s="5">
        <f t="shared" si="5"/>
        <v>277999616204.81726</v>
      </c>
      <c r="Y32" s="5">
        <f t="shared" si="6"/>
        <v>34124344363.329338</v>
      </c>
    </row>
    <row r="33" spans="1:25" x14ac:dyDescent="0.3">
      <c r="A33" s="3">
        <v>19</v>
      </c>
      <c r="B33" s="5">
        <f t="shared" si="16"/>
        <v>271695578.6518206</v>
      </c>
      <c r="C33" s="5">
        <f t="shared" si="7"/>
        <v>27169557865.18206</v>
      </c>
      <c r="D33" s="5">
        <f t="shared" si="8"/>
        <v>29071426915.744804</v>
      </c>
      <c r="E33" s="5">
        <f t="shared" si="9"/>
        <v>29507498319.480972</v>
      </c>
      <c r="F33" s="5">
        <f t="shared" si="17"/>
        <v>3945795166.6232934</v>
      </c>
      <c r="G33" s="5">
        <f t="shared" si="10"/>
        <v>394579516662.32935</v>
      </c>
      <c r="H33" s="5">
        <f t="shared" si="11"/>
        <v>422200082828.69244</v>
      </c>
      <c r="I33" s="15">
        <f t="shared" si="12"/>
        <v>428533084071.1228</v>
      </c>
      <c r="J33" s="19">
        <f t="shared" ref="J33:K34" si="22">J32*(1+$F$10)</f>
        <v>7383613200.257575</v>
      </c>
      <c r="K33" s="15">
        <f t="shared" si="22"/>
        <v>235190607576.81454</v>
      </c>
      <c r="L33" s="5">
        <f t="shared" si="19"/>
        <v>3994030736.2244635</v>
      </c>
      <c r="M33" s="5">
        <f t="shared" si="13"/>
        <v>199701536811.22318</v>
      </c>
      <c r="N33" s="15">
        <f t="shared" si="14"/>
        <v>115028085203.26456</v>
      </c>
      <c r="O33" s="15">
        <f t="shared" si="20"/>
        <v>653670317.91601515</v>
      </c>
      <c r="P33" s="5">
        <v>30000000</v>
      </c>
      <c r="Q33" s="15">
        <f t="shared" si="21"/>
        <v>130734063.583203</v>
      </c>
      <c r="R33" s="5">
        <f t="shared" si="15"/>
        <v>32887105960.091347</v>
      </c>
      <c r="S33" s="5">
        <f t="shared" si="0"/>
        <v>657742119201.8269</v>
      </c>
      <c r="T33" s="5">
        <f t="shared" si="1"/>
        <v>690629225161.91821</v>
      </c>
      <c r="U33" s="15">
        <f t="shared" si="2"/>
        <v>358386710361.83588</v>
      </c>
      <c r="V33" s="15">
        <f t="shared" si="3"/>
        <v>358356710361.83588</v>
      </c>
      <c r="W33" s="5">
        <f t="shared" si="4"/>
        <v>332272514800.08234</v>
      </c>
      <c r="X33" s="5">
        <f t="shared" si="5"/>
        <v>299045263320.0741</v>
      </c>
      <c r="Y33" s="5">
        <f t="shared" si="6"/>
        <v>32669843504.5037</v>
      </c>
    </row>
    <row r="34" spans="1:25" x14ac:dyDescent="0.3">
      <c r="A34" s="16">
        <v>20</v>
      </c>
      <c r="B34" s="17">
        <f t="shared" si="16"/>
        <v>298865136.5170027</v>
      </c>
      <c r="C34" s="17">
        <f t="shared" si="7"/>
        <v>29886513651.700272</v>
      </c>
      <c r="D34" s="17">
        <f t="shared" si="8"/>
        <v>31978569607.319294</v>
      </c>
      <c r="E34" s="17">
        <f t="shared" si="9"/>
        <v>32458248151.429081</v>
      </c>
      <c r="F34" s="17">
        <f t="shared" si="17"/>
        <v>4222000828.2869244</v>
      </c>
      <c r="G34" s="17">
        <f t="shared" si="10"/>
        <v>422200082828.69244</v>
      </c>
      <c r="H34" s="17">
        <f t="shared" si="11"/>
        <v>451754088626.70093</v>
      </c>
      <c r="I34" s="18">
        <f t="shared" si="12"/>
        <v>458530399956.10138</v>
      </c>
      <c r="J34" s="20">
        <f t="shared" si="22"/>
        <v>7900466124.2756062</v>
      </c>
      <c r="K34" s="18">
        <f t="shared" si="22"/>
        <v>251653950107.19159</v>
      </c>
      <c r="L34" s="17">
        <f t="shared" si="19"/>
        <v>4313553195.1224213</v>
      </c>
      <c r="M34" s="17">
        <f t="shared" si="13"/>
        <v>215677659756.12106</v>
      </c>
      <c r="N34" s="18">
        <f t="shared" si="14"/>
        <v>124230332019.52574</v>
      </c>
      <c r="O34" s="18">
        <f t="shared" si="20"/>
        <v>663475372.68475533</v>
      </c>
      <c r="P34" s="17">
        <v>30000000</v>
      </c>
      <c r="Q34" s="18">
        <f t="shared" si="21"/>
        <v>132695074.53695104</v>
      </c>
      <c r="R34" s="17">
        <f t="shared" si="15"/>
        <v>35333315393.182579</v>
      </c>
      <c r="S34" s="17">
        <f t="shared" si="0"/>
        <v>706666307863.65149</v>
      </c>
      <c r="T34" s="17">
        <f t="shared" si="1"/>
        <v>741999623256.83411</v>
      </c>
      <c r="U34" s="18">
        <f t="shared" si="2"/>
        <v>384580918698.2146</v>
      </c>
      <c r="V34" s="18">
        <f t="shared" si="3"/>
        <v>384550918698.2146</v>
      </c>
      <c r="W34" s="17">
        <f t="shared" si="4"/>
        <v>357448704558.61951</v>
      </c>
      <c r="X34" s="17">
        <f t="shared" si="5"/>
        <v>321703834102.75757</v>
      </c>
      <c r="Y34" s="17">
        <f t="shared" si="6"/>
        <v>31279252780.811584</v>
      </c>
    </row>
    <row r="35" spans="1:25" x14ac:dyDescent="0.3">
      <c r="X35" s="5"/>
    </row>
    <row r="38" spans="1:25" x14ac:dyDescent="0.3">
      <c r="A38" s="10" t="s">
        <v>42</v>
      </c>
      <c r="B38" s="21">
        <f>SUM(Y15:Y34)</f>
        <v>979483424854.96265</v>
      </c>
    </row>
    <row r="39" spans="1:25" x14ac:dyDescent="0.3">
      <c r="A39" s="7" t="s">
        <v>43</v>
      </c>
      <c r="B39" s="13">
        <v>0.99999999999999944</v>
      </c>
    </row>
  </sheetData>
  <mergeCells count="7">
    <mergeCell ref="A11:E11"/>
    <mergeCell ref="A8:E8"/>
    <mergeCell ref="A9:E9"/>
    <mergeCell ref="A10:E10"/>
    <mergeCell ref="A3:C3"/>
    <mergeCell ref="A7:D7"/>
    <mergeCell ref="A4:C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Q1</vt:lpstr>
      <vt:lpstr>Q2</vt:lpstr>
      <vt:lpstr>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renu swamy</dc:creator>
  <cp:lastModifiedBy>Nimitt</cp:lastModifiedBy>
  <dcterms:created xsi:type="dcterms:W3CDTF">2022-02-14T10:08:34Z</dcterms:created>
  <dcterms:modified xsi:type="dcterms:W3CDTF">2022-02-23T14:46:11Z</dcterms:modified>
</cp:coreProperties>
</file>