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tirth\OneDrive\Desktop\IAQS\IT\"/>
    </mc:Choice>
  </mc:AlternateContent>
  <xr:revisionPtr revIDLastSave="0" documentId="13_ncr:1_{CAD4761A-041D-41C0-A349-C561724BCD3D}" xr6:coauthVersionLast="47" xr6:coauthVersionMax="47" xr10:uidLastSave="{00000000-0000-0000-0000-000000000000}"/>
  <bookViews>
    <workbookView xWindow="-108" yWindow="-108" windowWidth="23256" windowHeight="12456" activeTab="8"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'Q9'!$B$5:$B$14</definedName>
    <definedName name="newsales">'Q3'!$B$22:$B$28</definedName>
    <definedName name="_xlnm.Print_Area" localSheetId="0">'Q1'!$A$1:$J$37</definedName>
    <definedName name="_xlnm.Print_Titles" localSheetId="0">'Q1'!$3:$3</definedName>
    <definedName name="Sales">'Q3'!$B$10:$B$16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9" i="30" l="1"/>
  <c r="H10" i="30"/>
  <c r="H11" i="30"/>
  <c r="H12" i="30"/>
  <c r="H13" i="30"/>
  <c r="H14" i="30"/>
  <c r="H15" i="30"/>
  <c r="H16" i="30"/>
  <c r="H17" i="30"/>
  <c r="H8" i="30"/>
  <c r="G9" i="30"/>
  <c r="G10" i="30"/>
  <c r="G11" i="30"/>
  <c r="G12" i="30"/>
  <c r="G13" i="30"/>
  <c r="G14" i="30"/>
  <c r="G15" i="30"/>
  <c r="G16" i="30"/>
  <c r="G17" i="30"/>
  <c r="G8" i="30"/>
  <c r="F9" i="30"/>
  <c r="F10" i="30"/>
  <c r="F11" i="30"/>
  <c r="F12" i="30"/>
  <c r="F13" i="30"/>
  <c r="F14" i="30"/>
  <c r="F15" i="30"/>
  <c r="F16" i="30"/>
  <c r="F17" i="30"/>
  <c r="F8" i="30"/>
  <c r="E13" i="30"/>
  <c r="D13" i="30"/>
  <c r="D9" i="30"/>
  <c r="E9" i="30" s="1"/>
  <c r="D10" i="30"/>
  <c r="E10" i="30" s="1"/>
  <c r="D11" i="30"/>
  <c r="E11" i="30" s="1"/>
  <c r="D12" i="30"/>
  <c r="E12" i="30" s="1"/>
  <c r="D14" i="30"/>
  <c r="E14" i="30" s="1"/>
  <c r="D15" i="30"/>
  <c r="E15" i="30" s="1"/>
  <c r="D16" i="30"/>
  <c r="E16" i="30" s="1"/>
  <c r="D17" i="30"/>
  <c r="E17" i="30" s="1"/>
  <c r="D8" i="30"/>
  <c r="E8" i="30" s="1"/>
  <c r="D4" i="28"/>
  <c r="D5" i="28"/>
  <c r="D6" i="28"/>
  <c r="D7" i="28"/>
  <c r="D8" i="28"/>
  <c r="D9" i="28"/>
  <c r="D10" i="28"/>
  <c r="D11" i="28"/>
  <c r="D12" i="28"/>
  <c r="D13" i="28"/>
  <c r="D14" i="28"/>
  <c r="D15" i="28"/>
  <c r="D16" i="28"/>
  <c r="D17" i="28"/>
  <c r="D18" i="28"/>
  <c r="D19" i="28"/>
  <c r="D20" i="28"/>
  <c r="B28" i="31"/>
  <c r="B27" i="31"/>
  <c r="B26" i="31"/>
  <c r="J14" i="32" l="1"/>
  <c r="J13" i="32"/>
  <c r="J12" i="32"/>
  <c r="J11" i="32"/>
  <c r="J10" i="32"/>
  <c r="C5" i="28"/>
  <c r="C6" i="28"/>
  <c r="C7" i="28"/>
  <c r="C8" i="28"/>
  <c r="C9" i="28"/>
  <c r="C10" i="28"/>
  <c r="C11" i="28"/>
  <c r="C12" i="28"/>
  <c r="C13" i="28"/>
  <c r="C14" i="28"/>
  <c r="C15" i="28"/>
  <c r="C16" i="28"/>
  <c r="C17" i="28"/>
  <c r="C18" i="28"/>
  <c r="C19" i="28"/>
  <c r="C20" i="28"/>
  <c r="C4" i="28"/>
  <c r="D22" i="24"/>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3" i="24"/>
  <c r="C24" i="24"/>
  <c r="C25" i="24"/>
  <c r="C26" i="24"/>
  <c r="C27" i="24"/>
  <c r="C28"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21" i="31"/>
  <c r="F20" i="31"/>
  <c r="F19" i="31"/>
  <c r="F18" i="31"/>
  <c r="F17" i="31"/>
  <c r="F16" i="31"/>
  <c r="F15" i="31"/>
  <c r="F14" i="31"/>
  <c r="F13" i="31"/>
  <c r="F12" i="31"/>
  <c r="F11" i="31"/>
  <c r="F10" i="31"/>
  <c r="I6" i="31"/>
  <c r="G10" i="31" s="1"/>
  <c r="G19" i="31" l="1"/>
  <c r="G20" i="31"/>
  <c r="G12" i="31"/>
  <c r="G11" i="31"/>
  <c r="G18" i="31"/>
  <c r="G17" i="31"/>
  <c r="G16" i="31"/>
  <c r="G15" i="31"/>
  <c r="G14" i="31"/>
  <c r="G21" i="31"/>
  <c r="G13" i="31"/>
  <c r="B29" i="31" l="1"/>
  <c r="B21" i="28"/>
  <c r="F7" i="22" l="1"/>
  <c r="F14" i="22"/>
  <c r="F13" i="22"/>
  <c r="F12" i="22"/>
  <c r="F11" i="22"/>
  <c r="F10" i="22"/>
  <c r="F9" i="22"/>
  <c r="F8" i="22"/>
</calcChain>
</file>

<file path=xl/sharedStrings.xml><?xml version="1.0" encoding="utf-8"?>
<sst xmlns="http://schemas.openxmlformats.org/spreadsheetml/2006/main" count="1366" uniqueCount="496">
  <si>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</si>
  <si>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</si>
  <si>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</si>
  <si>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</si>
  <si>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</si>
  <si>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</si>
  <si>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</si>
  <si>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</si>
  <si>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</si>
  <si>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</si>
  <si>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</si>
  <si>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</si>
  <si>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</si>
  <si>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</si>
  <si>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</si>
  <si>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</si>
  <si>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</si>
  <si>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</si>
  <si>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</si>
  <si>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</si>
  <si>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</si>
  <si>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</si>
  <si>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</si>
  <si>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</si>
  <si>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</si>
  <si>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</si>
  <si>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</si>
  <si>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</si>
  <si>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</si>
  <si>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</si>
  <si>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</si>
  <si>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</si>
  <si>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</si>
  <si>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</si>
  <si>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</si>
  <si>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</si>
  <si>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</si>
  <si>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</si>
  <si>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</si>
  <si>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</si>
  <si>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</si>
  <si>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</si>
  <si>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</si>
  <si>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</si>
  <si>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</si>
  <si>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</si>
  <si>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</si>
  <si>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</si>
  <si>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</si>
  <si>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</si>
  <si>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</si>
  <si>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</si>
  <si>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</si>
  <si>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</si>
  <si>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</si>
  <si>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</si>
  <si>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</si>
  <si>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</si>
  <si>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</si>
  <si>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</si>
  <si>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</si>
  <si>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</si>
  <si>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</si>
  <si>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</si>
  <si>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</si>
  <si>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</si>
  <si>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</si>
  <si>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</si>
  <si>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</si>
  <si>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</si>
  <si>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</si>
  <si>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</si>
  <si>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</si>
  <si>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</si>
  <si>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</si>
  <si>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</si>
  <si>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</si>
  <si>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</si>
  <si>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</si>
  <si>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</si>
  <si>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</si>
  <si>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</si>
  <si>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</si>
  <si>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</si>
  <si>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</si>
  <si>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</si>
  <si>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</si>
  <si>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</si>
  <si>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</si>
  <si>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</si>
  <si>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</si>
  <si>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</si>
  <si>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</si>
  <si>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</si>
  <si>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</si>
  <si>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</si>
  <si>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</si>
  <si>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</si>
  <si>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</si>
  <si>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</si>
  <si>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</si>
  <si>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</si>
  <si>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</si>
  <si>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</si>
  <si>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</si>
  <si>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</si>
  <si>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</si>
  <si>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</si>
  <si>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</si>
  <si>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</si>
  <si>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</si>
  <si>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</si>
  <si>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</si>
  <si>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</si>
  <si>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</si>
  <si>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</si>
  <si>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</si>
  <si>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</si>
  <si>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</si>
  <si>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</si>
  <si>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</si>
  <si>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</si>
  <si>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</si>
  <si>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</si>
  <si>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</si>
  <si>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</si>
  <si>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</si>
  <si>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</si>
  <si>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</si>
  <si>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</si>
  <si>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</si>
  <si>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</si>
  <si>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</si>
  <si>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</si>
  <si>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</si>
  <si>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</si>
  <si>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</si>
  <si>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</si>
  <si>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</si>
  <si>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</si>
  <si>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</si>
  <si>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</si>
  <si>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</si>
  <si>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</si>
  <si>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</si>
  <si>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</si>
  <si>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</si>
  <si>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</si>
  <si>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</si>
  <si>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</si>
  <si>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</si>
  <si>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</si>
  <si>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</si>
  <si>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</si>
  <si>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</si>
  <si>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</si>
  <si>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</si>
  <si>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</si>
  <si>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</si>
  <si>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</si>
  <si>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</si>
  <si>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</si>
  <si>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</si>
  <si>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</si>
  <si>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</si>
  <si>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</si>
  <si>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</si>
  <si>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</si>
  <si>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</si>
  <si>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</si>
  <si>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</si>
  <si>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</si>
  <si>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</si>
  <si>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</si>
  <si>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</si>
  <si>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</si>
  <si>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</si>
  <si>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</si>
  <si>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</si>
  <si>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</si>
  <si>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</si>
  <si>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</si>
  <si>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</si>
  <si>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</si>
  <si>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</si>
  <si>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</si>
  <si>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</si>
  <si>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</si>
  <si>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</si>
  <si>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</si>
  <si>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</si>
  <si>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</si>
  <si>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</si>
  <si>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</si>
  <si>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</si>
  <si>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</si>
  <si>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</si>
  <si>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</si>
  <si>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</si>
  <si>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</si>
  <si>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</si>
  <si>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</si>
  <si>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</si>
  <si>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</si>
  <si>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</si>
  <si>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</si>
  <si>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</si>
  <si>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</si>
  <si>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</si>
  <si>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</si>
  <si>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</si>
  <si>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</si>
  <si>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</si>
  <si>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</si>
  <si>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</si>
  <si>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</si>
  <si>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</si>
  <si>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</si>
  <si>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</si>
  <si>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</si>
  <si>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</si>
  <si>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</si>
  <si>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</si>
  <si>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</si>
  <si>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</si>
  <si>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</si>
  <si>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</si>
  <si>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</si>
  <si>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</si>
  <si>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</si>
  <si>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</si>
  <si>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</si>
  <si>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</si>
  <si>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</si>
  <si>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</si>
  <si>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</si>
  <si>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</si>
  <si>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</si>
  <si>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</si>
  <si>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</si>
  <si>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</si>
  <si>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</si>
  <si>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</si>
  <si>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</si>
  <si>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</si>
  <si>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</si>
  <si>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</si>
  <si>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</si>
  <si>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</si>
  <si>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</si>
  <si>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</si>
  <si>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</si>
  <si>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</si>
  <si>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</si>
  <si>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</si>
  <si>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</si>
  <si>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</si>
  <si>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</si>
  <si>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</si>
  <si>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</si>
  <si>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</si>
  <si>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</si>
  <si>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</si>
  <si>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</si>
  <si>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</si>
  <si>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</si>
  <si>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</si>
  <si>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</si>
  <si>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</si>
  <si>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</si>
  <si>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</si>
  <si>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</si>
  <si>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</si>
  <si>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</si>
  <si>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</si>
  <si>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</si>
  <si>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</si>
  <si>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</si>
  <si>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</si>
  <si>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</si>
  <si>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</si>
  <si>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</si>
  <si>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</si>
  <si>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</si>
  <si>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</si>
  <si>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</si>
  <si>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</si>
  <si>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</si>
  <si>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</si>
  <si>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</si>
  <si>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</si>
  <si>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</si>
  <si>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</si>
  <si>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</si>
  <si>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</si>
  <si>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</si>
  <si>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</si>
  <si>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</si>
  <si>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</si>
  <si>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</si>
  <si>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</si>
  <si>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</si>
  <si>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</si>
  <si>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</si>
  <si>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</si>
  <si>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</si>
  <si>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</si>
  <si>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</si>
  <si>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</si>
  <si>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</si>
  <si>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</si>
  <si>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</si>
  <si>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</si>
  <si>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</si>
  <si>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</si>
  <si>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</si>
  <si>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</si>
  <si>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</si>
  <si>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</si>
  <si>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</si>
  <si>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</si>
  <si>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</si>
  <si>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</si>
  <si>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</si>
  <si>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</si>
  <si>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</si>
  <si>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</si>
  <si>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</si>
  <si>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</si>
  <si>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</si>
  <si>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</si>
  <si>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</si>
  <si>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</si>
  <si>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</si>
  <si>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</si>
  <si>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</si>
  <si>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</si>
  <si>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</si>
  <si>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</si>
  <si>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</si>
  <si>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</si>
  <si>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</si>
  <si>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</si>
  <si>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</si>
  <si>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</si>
  <si>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</si>
  <si>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</si>
  <si>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</si>
  <si>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</si>
  <si>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</si>
  <si>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</si>
  <si>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</si>
  <si>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</si>
  <si>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</si>
  <si>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</si>
  <si>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</si>
  <si>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</si>
  <si>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</si>
  <si>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</si>
  <si>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</si>
  <si>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</si>
  <si>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</si>
  <si>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</si>
  <si>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</si>
  <si>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</si>
  <si>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</si>
  <si>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</si>
  <si>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</si>
  <si>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</si>
  <si>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</si>
  <si>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</si>
  <si>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</si>
  <si>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</si>
  <si>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</si>
  <si>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</si>
  <si>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</si>
  <si>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</si>
  <si>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</si>
  <si>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</si>
  <si>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</si>
  <si>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</si>
  <si>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</si>
  <si>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</si>
  <si>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</si>
  <si>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</si>
  <si>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</si>
  <si>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</si>
  <si>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</si>
  <si>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</si>
  <si>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</si>
  <si>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</si>
  <si>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</si>
  <si>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</si>
  <si>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</si>
  <si>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</si>
  <si>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</si>
  <si>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</si>
  <si>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</si>
  <si>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</si>
  <si>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</si>
  <si>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</si>
  <si>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</si>
  <si>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</si>
  <si>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</si>
  <si>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</si>
  <si>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</si>
  <si>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</si>
  <si>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</si>
  <si>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</si>
  <si>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</si>
  <si>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</si>
  <si>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</si>
  <si>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</si>
  <si>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</si>
  <si>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</si>
  <si>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</si>
  <si>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</si>
  <si>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</si>
  <si>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</si>
  <si>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</si>
  <si>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</si>
  <si>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</si>
  <si>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</si>
  <si>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</si>
  <si>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</si>
  <si>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</si>
  <si>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</si>
  <si>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</si>
  <si>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</si>
  <si>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</si>
  <si>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</si>
  <si>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</si>
  <si>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</si>
  <si>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</si>
  <si>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</si>
  <si>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</si>
  <si>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</si>
  <si>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</si>
  <si>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</si>
  <si>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</si>
  <si>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</si>
  <si>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</si>
  <si>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</si>
  <si>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</si>
  <si>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</si>
  <si>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</si>
  <si>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</si>
  <si>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</si>
  <si>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</si>
  <si>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</si>
  <si>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</si>
  <si>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</si>
  <si>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</si>
  <si>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</si>
  <si>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</si>
  <si>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</si>
  <si>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</si>
  <si>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</si>
  <si>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</si>
  <si>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</si>
  <si>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</si>
  <si>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</si>
  <si>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</si>
  <si>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</si>
  <si>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</si>
  <si>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</si>
  <si>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</si>
  <si>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</si>
  <si>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</si>
  <si>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</si>
  <si>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</si>
  <si>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</si>
  <si>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</si>
  <si>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</si>
  <si>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</si>
  <si>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</si>
  <si>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</si>
  <si>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</si>
  <si>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</si>
  <si>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</si>
  <si>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</si>
  <si>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</si>
  <si>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</si>
  <si>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</si>
  <si>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(All)</t>
  </si>
  <si>
    <t>Column Labels</t>
  </si>
  <si>
    <t>Average of Speed ( mph )</t>
  </si>
  <si>
    <t>Count of Asking Price</t>
  </si>
  <si>
    <t>false)</t>
  </si>
  <si>
    <t>Column1</t>
  </si>
  <si>
    <t>Column2</t>
  </si>
  <si>
    <t>Column3</t>
  </si>
  <si>
    <t>Column4</t>
  </si>
  <si>
    <t>Column5</t>
  </si>
  <si>
    <t>Column6</t>
  </si>
  <si>
    <t>Column7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</si>
</sst>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9">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0" fontId="0" fillId="0" borderId="0" xfId="0" pivotButton="1"/>
    <xf numFmtId="0" fontId="0" fillId="0" borderId="0" xfId="0" applyAlignment="1">
      <alignment horizontal="left" indent="1"/>
    </xf>
    <xf numFmtId="164" fontId="0" fillId="0" borderId="0" xfId="0" applyNumberFormat="1" applyAlignment="1">
      <alignment vertical="center"/>
    </xf>
    <xf numFmtId="0" fontId="1" fillId="2" borderId="4" xfId="0" applyFont="1" applyFill="1" applyBorder="1" applyAlignment="1">
      <alignment vertical="center" wrapText="1"/>
    </xf>
    <xf numFmtId="0" fontId="0" fillId="0" borderId="4" xfId="0" applyBorder="1"/>
    <xf numFmtId="0" fontId="1" fillId="2" borderId="3" xfId="0" applyFont="1" applyFill="1" applyBorder="1" applyAlignment="1">
      <alignment horizontal="center" vertical="center" wrapText="1"/>
    </xf>
    <xf numFmtId="0" fontId="0" fillId="0" borderId="3" xfId="0" applyBorder="1" applyAlignment="1">
      <alignment horizontal="center"/>
    </xf>
    <xf numFmtId="0" fontId="1" fillId="2" borderId="9"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0" fillId="0" borderId="7" xfId="0" applyBorder="1"/>
    <xf numFmtId="0" fontId="0" fillId="0" borderId="12" xfId="0" applyBorder="1" applyAlignment="1">
      <alignment horizontal="center"/>
    </xf>
    <xf numFmtId="165" fontId="0" fillId="0" borderId="12" xfId="0" applyNumberFormat="1" applyBorder="1"/>
    <xf numFmtId="14" fontId="0" fillId="0" borderId="12" xfId="0" applyNumberFormat="1" applyBorder="1"/>
    <xf numFmtId="0" fontId="0" fillId="0" borderId="6" xfId="0" applyBorder="1" applyAlignment="1">
      <alignment horizontal="center"/>
    </xf>
    <xf numFmtId="14" fontId="0" fillId="2" borderId="1" xfId="0" applyNumberFormat="1" applyFill="1" applyBorder="1" applyAlignment="1">
      <alignment horizontal="left"/>
    </xf>
    <xf numFmtId="0" fontId="0" fillId="2" borderId="1" xfId="0" applyFill="1" applyBorder="1" applyAlignment="1">
      <alignment horizontal="left"/>
    </xf>
    <xf numFmtId="1" fontId="0" fillId="0" borderId="1" xfId="0" applyNumberFormat="1" applyBorder="1" applyAlignment="1">
      <alignment horizontal="center"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3" fontId="0" fillId="0" borderId="1" xfId="0" applyNumberFormat="1" applyBorder="1" applyAlignment="1">
      <alignment horizontal="center" vertical="center"/>
    </xf>
  </cellXfs>
  <cellStyles count="1">
    <cellStyle name="Normal" xfId="0" builtinId="0"/>
  </cellStyles>
  <dxfs count="11">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numFmt numFmtId="19" formatCode="dd/mm/yyyy"/>
      <border diagonalUp="0" diagonalDown="0">
        <left style="thin">
          <color indexed="64"/>
        </left>
        <right style="thin">
          <color indexed="64"/>
        </right>
        <top style="thin">
          <color indexed="64"/>
        </top>
        <bottom style="thin">
          <color indexed="64"/>
        </bottom>
        <vertical/>
        <horizontal/>
      </border>
    </dxf>
    <dxf>
      <numFmt numFmtId="165" formatCode="&quot;£&quot;#,##0.0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cat>
            <c:strRef>
              <c:f>'Q5-7 Pivot'!$A$12:$A$14</c:f>
              <c:strCache>
                <c:ptCount val="2"/>
                <c:pt idx="0">
                  <c:v>Detatched</c:v>
                </c:pt>
                <c:pt idx="1">
                  <c:v>Semi-detatched</c:v>
                </c:pt>
              </c:strCache>
            </c:strRef>
          </c:cat>
          <c:val>
            <c:numRef>
              <c:f>'Q5-7 Pivot'!$B$12:$B$14</c:f>
              <c:numCache>
                <c:formatCode>General</c:formatCode>
                <c:ptCount val="2"/>
                <c:pt idx="1">
                  <c:v>6</c:v>
                </c:pt>
              </c:numCache>
            </c:numRef>
          </c:val>
          <c:extLst>
            <c:ext xmlns:c16="http://schemas.microsoft.com/office/drawing/2014/chart" uri="{C3380CC4-5D6E-409C-BE32-E72D297353CC}">
              <c16:uniqueId val="{00000000-3846-40E0-AB74-7643D32C1E03}"/>
            </c:ext>
          </c:extLst>
        </c:ser>
        <c:ser>
          <c:idx val="1"/>
          <c:order val="1"/>
          <c:tx>
            <c:strRef>
              <c:f>'Q5-7 Pivot'!$C$10:$C$11</c:f>
              <c:strCache>
                <c:ptCount val="1"/>
                <c:pt idx="0">
                  <c:v>Town</c:v>
                </c:pt>
              </c:strCache>
            </c:strRef>
          </c:tx>
          <c:spPr>
            <a:solidFill>
              <a:schemeClr val="accent2"/>
            </a:solidFill>
            <a:ln>
              <a:noFill/>
            </a:ln>
            <a:effectLst/>
          </c:spPr>
          <c:invertIfNegative val="0"/>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extLst>
            <c:ext xmlns:c16="http://schemas.microsoft.com/office/drawing/2014/chart" uri="{C3380CC4-5D6E-409C-BE32-E72D297353CC}">
              <c16:uniqueId val="{00000001-3846-40E0-AB74-7643D32C1E03}"/>
            </c:ext>
          </c:extLst>
        </c:ser>
        <c:dLbls>
          <c:showLegendKey val="0"/>
          <c:showVal val="0"/>
          <c:showCatName val="0"/>
          <c:showSerName val="0"/>
          <c:showPercent val="0"/>
          <c:showBubbleSize val="0"/>
        </c:dLbls>
        <c:gapWidth val="219"/>
        <c:overlap val="-27"/>
        <c:axId val="1230724000"/>
        <c:axId val="1230726496"/>
      </c:barChart>
      <c:catAx>
        <c:axId val="12307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726496"/>
        <c:crosses val="autoZero"/>
        <c:auto val="1"/>
        <c:lblAlgn val="ctr"/>
        <c:lblOffset val="100"/>
        <c:noMultiLvlLbl val="0"/>
      </c:catAx>
      <c:valAx>
        <c:axId val="1230726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072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716280</xdr:colOff>
      <xdr:row>15</xdr:row>
      <xdr:rowOff>114300</xdr:rowOff>
    </xdr:from>
    <xdr:to>
      <xdr:col>8</xdr:col>
      <xdr:colOff>571500</xdr:colOff>
      <xdr:row>30</xdr:row>
      <xdr:rowOff>114300</xdr:rowOff>
    </xdr:to>
    <xdr:graphicFrame macro="">
      <xdr:nvGraphicFramePr>
        <xdr:cNvPr id="2" name="Chart 1">
          <a:extLst>
            <a:ext uri="{FF2B5EF4-FFF2-40B4-BE49-F238E27FC236}">
              <a16:creationId xmlns:a16="http://schemas.microsoft.com/office/drawing/2014/main" id="{862E2DB7-D81C-429B-8EDF-6893C46EEF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rth Parmar" refreshedDate="44530.863668981481" createdVersion="7" refreshedVersion="7" minRefreshableVersion="3" recordCount="50" xr:uid="{DB76F343-571F-425B-ADE6-C2C14B7A2FC1}">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rth Parmar" refreshedDate="44530.86636990741" createdVersion="7" refreshedVersion="7" minRefreshableVersion="3" recordCount="56" xr:uid="{1C283B64-0121-48BE-8FF2-ECCF3E61233F}">
  <cacheSource type="worksheet">
    <worksheetSource ref="A18:K74" sheet=" Q5-7"/>
  </cacheSource>
  <cacheFields count="15">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fieldGroup par="12" base="7">
        <rangePr groupBy="months" startDate="2017-06-06T00:00:00" endDate="2018-10-19T00:00:00"/>
        <groupItems count="14">
          <s v="&lt;06-06-2017"/>
          <s v="Jan"/>
          <s v="Feb"/>
          <s v="Mar"/>
          <s v="Apr"/>
          <s v="May"/>
          <s v="Jun"/>
          <s v="Jul"/>
          <s v="Aug"/>
          <s v="Sep"/>
          <s v="Oct"/>
          <s v="Nov"/>
          <s v="Dec"/>
          <s v="&gt;19-10-2018"/>
        </groupItems>
      </fieldGroup>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fieldGroup par="14" base="8">
        <rangePr groupBy="months" startDate="2017-01-16T00:00:00" endDate="2018-12-20T00:00:00"/>
        <groupItems count="14">
          <s v="(blank)"/>
          <s v="Jan"/>
          <s v="Feb"/>
          <s v="Mar"/>
          <s v="Apr"/>
          <s v="May"/>
          <s v="Jun"/>
          <s v="Jul"/>
          <s v="Aug"/>
          <s v="Sep"/>
          <s v="Oct"/>
          <s v="Nov"/>
          <s v="Dec"/>
          <s v="&gt;20-12-2018"/>
        </groupItems>
      </fieldGroup>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 name="Quarters" numFmtId="0" databaseField="0">
      <fieldGroup base="7">
        <rangePr groupBy="quarters" startDate="2017-06-06T00:00:00" endDate="2018-10-19T00:00:00"/>
        <groupItems count="6">
          <s v="&lt;06-06-2017"/>
          <s v="Qtr1"/>
          <s v="Qtr2"/>
          <s v="Qtr3"/>
          <s v="Qtr4"/>
          <s v="&gt;19-10-2018"/>
        </groupItems>
      </fieldGroup>
    </cacheField>
    <cacheField name="Years" numFmtId="0" databaseField="0">
      <fieldGroup base="7">
        <rangePr groupBy="years" startDate="2017-06-06T00:00:00" endDate="2018-10-19T00:00:00"/>
        <groupItems count="4">
          <s v="&lt;06-06-2017"/>
          <s v="2017"/>
          <s v="2018"/>
          <s v="&gt;19-10-2018"/>
        </groupItems>
      </fieldGroup>
    </cacheField>
    <cacheField name="Quarters2" numFmtId="0" databaseField="0">
      <fieldGroup base="8">
        <rangePr groupBy="quarters" startDate="2017-01-16T00:00:00" endDate="2018-12-20T00:00:00"/>
        <groupItems count="6">
          <s v="&lt;16-01-2017"/>
          <s v="Qtr1"/>
          <s v="Qtr2"/>
          <s v="Qtr3"/>
          <s v="Qtr4"/>
          <s v="&gt;20-12-2018"/>
        </groupItems>
      </fieldGroup>
    </cacheField>
    <cacheField name="Years2" numFmtId="0" databaseField="0">
      <fieldGroup base="8">
        <rangePr groupBy="years" startDate="2017-01-16T00:00:00" endDate="2018-12-20T00:00:00"/>
        <groupItems count="4">
          <s v="&lt;16-01-2017"/>
          <s v="2017"/>
          <s v="2018"/>
          <s v="&gt;20-12-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749B63-032F-473F-AD7E-9C3BC88466F7}"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4:B8" firstHeaderRow="1" firstDataRow="1" firstDataCol="1" rowPageCount="1" colPageCount="1"/>
  <pivotFields count="7">
    <pivotField showAll="0"/>
    <pivotField axis="axisRow"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Page" showAll="0">
      <items count="3">
        <item x="0"/>
        <item x="1"/>
        <item t="default"/>
      </items>
    </pivotField>
    <pivotField axis="axisRow" showAll="0">
      <items count="6">
        <item h="1" x="0"/>
        <item h="1" x="2"/>
        <item x="1"/>
        <item h="1" x="3"/>
        <item h="1" x="4"/>
        <item t="default"/>
      </items>
    </pivotField>
    <pivotField showAll="0"/>
    <pivotField showAll="0"/>
    <pivotField dataField="1" showAll="0"/>
  </pivotFields>
  <rowFields count="2">
    <field x="3"/>
    <field x="1"/>
  </rowFields>
  <rowItems count="4">
    <i>
      <x v="2"/>
    </i>
    <i r="1">
      <x/>
    </i>
    <i r="1">
      <x v="5"/>
    </i>
    <i t="grand">
      <x/>
    </i>
  </rowItems>
  <colItems count="1">
    <i/>
  </colItems>
  <pageFields count="1">
    <pageField fld="2" item="0" hier="-1"/>
  </pageFields>
  <dataFields count="1">
    <dataField name="Average of Speed ( mph )" fld="6" subtotal="average" baseField="3"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9D3ACD-5CAB-4D71-9934-A8DAD3FB4AAF}" name="PivotTable2"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A10:D14" firstHeaderRow="1" firstDataRow="2" firstDataCol="1" rowPageCount="8" colPageCount="1"/>
  <pivotFields count="15">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15">
        <item x="0"/>
        <item x="1"/>
        <item x="2"/>
        <item x="3"/>
        <item x="4"/>
        <item x="5"/>
        <item x="6"/>
        <item x="7"/>
        <item x="8"/>
        <item x="9"/>
        <item x="10"/>
        <item x="11"/>
        <item x="12"/>
        <item x="13"/>
        <item t="default"/>
      </items>
    </pivotField>
    <pivotField axis="axisPage" showAll="0">
      <items count="15">
        <item x="0"/>
        <item x="1"/>
        <item x="2"/>
        <item x="3"/>
        <item x="4"/>
        <item x="5"/>
        <item x="6"/>
        <item x="7"/>
        <item x="8"/>
        <item x="9"/>
        <item x="10"/>
        <item x="11"/>
        <item x="12"/>
        <item x="13"/>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1">
    <field x="1"/>
  </rowFields>
  <rowItems count="3">
    <i>
      <x v="1"/>
    </i>
    <i>
      <x v="3"/>
    </i>
    <i t="grand">
      <x/>
    </i>
  </rowItems>
  <colFields count="1">
    <field x="2"/>
  </colFields>
  <colItems count="3">
    <i>
      <x/>
    </i>
    <i>
      <x v="2"/>
    </i>
    <i t="grand">
      <x/>
    </i>
  </colItems>
  <pageFields count="8">
    <pageField fld="0" hier="-1"/>
    <pageField fld="3" item="2" hier="-1"/>
    <pageField fld="8" hier="-1"/>
    <pageField fld="5" hier="-1"/>
    <pageField fld="4" item="1" hier="-1"/>
    <pageField fld="10" hier="-1"/>
    <pageField fld="6" item="1" hier="-1"/>
    <pageField fld="7" hier="-1"/>
  </pageFields>
  <dataFields count="1">
    <dataField name="Count of Asking Price" fld="9" subtotal="count" baseField="1" baseItem="1"/>
  </dataFields>
  <chartFormats count="2">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9679E2-586B-4F68-AC1F-ECC5887B435E}" name="Table1" displayName="Table1" ref="A8:G21" totalsRowShown="0" headerRowDxfId="10" headerRowBorderDxfId="9" tableBorderDxfId="8" totalsRowBorderDxfId="7">
  <autoFilter ref="A8:G21" xr:uid="{169679E2-586B-4F68-AC1F-ECC5887B435E}"/>
  <tableColumns count="7">
    <tableColumn id="1" xr3:uid="{F3C6B333-39AB-48FB-806A-7832B9CDC7DD}" name="Column1" dataDxfId="6"/>
    <tableColumn id="2" xr3:uid="{0148D9DF-78FC-4E49-9BA2-D05D2CD1F848}" name="Column2" dataDxfId="5"/>
    <tableColumn id="3" xr3:uid="{029BED68-E6C1-48F1-94C9-81AA28253062}" name="Column3" dataDxfId="4"/>
    <tableColumn id="4" xr3:uid="{F4A0E190-DB13-46FF-AC76-57ACEF226996}" name="Column4" dataDxfId="3"/>
    <tableColumn id="5" xr3:uid="{58084B16-E305-4D70-9946-99AA1A088317}" name="Column5" dataDxfId="2"/>
    <tableColumn id="6" xr3:uid="{E5145AF6-BA41-4CBC-86B5-0F2C084642A7}" name="Column6" dataDxfId="1">
      <calculatedColumnFormula>E9+(365*8)</calculatedColumnFormula>
    </tableColumn>
    <tableColumn id="7" xr3:uid="{319E3E55-1BC3-4BBF-ACAF-FF468FE3A77A}" name="Column7" dataDxfId="0">
      <calculatedColumnFormula>F9-$I$6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topLeftCell="A31" zoomScaleNormal="100" workbookViewId="0">
      <selection activeCell="A4" sqref="A4"/>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112" t="s">
        <v>179</v>
      </c>
      <c r="N3" s="112"/>
      <c r="O3" s="112"/>
      <c r="P3" s="112"/>
      <c r="Q3" s="112"/>
      <c r="R3" s="112"/>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J15" sqref="J15"/>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27" t="s">
        <v>89</v>
      </c>
      <c r="C1" s="127"/>
      <c r="D1" s="127"/>
    </row>
    <row r="3" spans="1:10" ht="23.4" x14ac:dyDescent="0.45">
      <c r="C3" s="123" t="s">
        <v>11</v>
      </c>
      <c r="D3" s="124"/>
    </row>
    <row r="4" spans="1:10" ht="18" x14ac:dyDescent="0.35">
      <c r="C4" s="4" t="s">
        <v>12</v>
      </c>
      <c r="D4" s="5">
        <v>43230</v>
      </c>
    </row>
    <row r="6" spans="1:10" ht="23.4" x14ac:dyDescent="0.45">
      <c r="A6" s="6" t="s">
        <v>13</v>
      </c>
      <c r="B6" s="6" t="s">
        <v>3</v>
      </c>
      <c r="C6" s="6" t="s">
        <v>87</v>
      </c>
      <c r="D6" s="6" t="s">
        <v>14</v>
      </c>
      <c r="E6" s="6" t="s">
        <v>15</v>
      </c>
      <c r="F6" s="6" t="s">
        <v>16</v>
      </c>
      <c r="I6" s="125" t="s">
        <v>11</v>
      </c>
      <c r="J6" s="126"/>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488</v>
      </c>
      <c r="J10" s="9" t="str">
        <f>VLOOKUP(J9,A6:F68,2,FALSE)</f>
        <v>Day 6</v>
      </c>
    </row>
    <row r="11" spans="1:10" ht="21" x14ac:dyDescent="0.4">
      <c r="A11" s="7">
        <v>43239</v>
      </c>
      <c r="B11" s="8" t="s">
        <v>26</v>
      </c>
      <c r="C11" s="9">
        <v>70</v>
      </c>
      <c r="D11" s="9" t="s">
        <v>18</v>
      </c>
      <c r="E11" s="10">
        <v>2.2000000000000002</v>
      </c>
      <c r="F11" s="10" t="s">
        <v>19</v>
      </c>
      <c r="I11" s="12" t="s">
        <v>88</v>
      </c>
      <c r="J11" s="9">
        <f>VLOOKUP(J9,A6:F68,3,FALSE)</f>
        <v>48</v>
      </c>
    </row>
    <row r="12" spans="1:10" ht="21" x14ac:dyDescent="0.4">
      <c r="A12" s="7">
        <v>43240</v>
      </c>
      <c r="B12" s="8" t="s">
        <v>27</v>
      </c>
      <c r="C12" s="9">
        <v>48</v>
      </c>
      <c r="D12" s="9" t="s">
        <v>21</v>
      </c>
      <c r="E12" s="10">
        <v>2.2799999999999998</v>
      </c>
      <c r="F12" s="10" t="s">
        <v>19</v>
      </c>
      <c r="I12" s="12" t="s">
        <v>14</v>
      </c>
      <c r="J12" s="9" t="str">
        <f>VLOOKUP(J9,A6:F68,4,FALSE)</f>
        <v>Cloudy</v>
      </c>
    </row>
    <row r="13" spans="1:10" ht="21" x14ac:dyDescent="0.4">
      <c r="A13" s="7">
        <v>43241</v>
      </c>
      <c r="B13" s="8" t="s">
        <v>28</v>
      </c>
      <c r="C13" s="9">
        <v>64</v>
      </c>
      <c r="D13" s="9" t="s">
        <v>18</v>
      </c>
      <c r="E13" s="10">
        <v>2.4</v>
      </c>
      <c r="F13" s="10" t="s">
        <v>19</v>
      </c>
      <c r="I13" s="12" t="s">
        <v>15</v>
      </c>
      <c r="J13" s="9">
        <f>VLOOKUP(J9,A6:F68,5)</f>
        <v>2.2799999999999998</v>
      </c>
    </row>
    <row r="14" spans="1:10" ht="21" x14ac:dyDescent="0.4">
      <c r="A14" s="7">
        <v>43242</v>
      </c>
      <c r="B14" s="8" t="s">
        <v>29</v>
      </c>
      <c r="C14" s="9">
        <v>45</v>
      </c>
      <c r="D14" s="9" t="s">
        <v>21</v>
      </c>
      <c r="E14" s="10">
        <v>3.5999999999999996</v>
      </c>
      <c r="F14" s="10" t="s">
        <v>19</v>
      </c>
      <c r="I14" s="12" t="s">
        <v>16</v>
      </c>
      <c r="J14" s="9" t="str">
        <f>VLOOKUP(J9,A6:F68,6,FALSE)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7" workbookViewId="0">
      <selection activeCell="B23" sqref="B23"/>
    </sheetView>
  </sheetViews>
  <sheetFormatPr defaultRowHeight="14.4" x14ac:dyDescent="0.3"/>
  <cols>
    <col min="1" max="1" width="21.88671875" customWidth="1"/>
    <col min="2" max="2" width="26" customWidth="1"/>
    <col min="3" max="3" width="20.6640625" customWidth="1"/>
    <col min="4" max="4" width="10.44140625" customWidth="1"/>
    <col min="5" max="5" width="14.33203125" customWidth="1"/>
    <col min="6" max="6" width="16" customWidth="1"/>
    <col min="7" max="7" width="10.44140625" customWidth="1"/>
    <col min="8" max="8" width="7.44140625" customWidth="1"/>
    <col min="9" max="9" width="11.5546875" customWidth="1"/>
  </cols>
  <sheetData>
    <row r="2" spans="1:9" x14ac:dyDescent="0.3">
      <c r="A2" s="14" t="s">
        <v>93</v>
      </c>
      <c r="B2" s="122" t="s">
        <v>480</v>
      </c>
      <c r="C2" s="122"/>
      <c r="D2" s="122"/>
      <c r="E2" s="122"/>
      <c r="F2" s="122"/>
      <c r="G2" s="122"/>
      <c r="H2" s="122"/>
      <c r="I2" s="122"/>
    </row>
    <row r="3" spans="1:9" x14ac:dyDescent="0.3">
      <c r="A3" s="49"/>
      <c r="B3" s="122" t="s">
        <v>479</v>
      </c>
      <c r="C3" s="122"/>
      <c r="D3" s="122"/>
      <c r="E3" s="122"/>
      <c r="F3" s="122"/>
      <c r="G3" s="122"/>
      <c r="H3" s="122"/>
      <c r="I3" s="122"/>
    </row>
    <row r="6" spans="1:9" ht="21" x14ac:dyDescent="0.4">
      <c r="A6" s="83" t="s">
        <v>447</v>
      </c>
      <c r="B6" s="3"/>
      <c r="C6" s="3"/>
      <c r="G6" s="3"/>
      <c r="H6" s="84" t="s">
        <v>448</v>
      </c>
      <c r="I6" s="85">
        <f ca="1">TODAY()</f>
        <v>44538</v>
      </c>
    </row>
    <row r="7" spans="1:9" x14ac:dyDescent="0.3">
      <c r="B7" s="3"/>
      <c r="C7" s="3"/>
      <c r="G7" s="3"/>
    </row>
    <row r="8" spans="1:9" x14ac:dyDescent="0.3">
      <c r="A8" s="100" t="s">
        <v>489</v>
      </c>
      <c r="B8" s="101" t="s">
        <v>490</v>
      </c>
      <c r="C8" s="101" t="s">
        <v>491</v>
      </c>
      <c r="D8" s="102" t="s">
        <v>492</v>
      </c>
      <c r="E8" s="102" t="s">
        <v>493</v>
      </c>
      <c r="F8" s="102" t="s">
        <v>494</v>
      </c>
      <c r="G8" s="103" t="s">
        <v>495</v>
      </c>
      <c r="H8" s="86"/>
      <c r="I8" s="86"/>
    </row>
    <row r="9" spans="1:9" ht="28.8" x14ac:dyDescent="0.3">
      <c r="A9" s="96" t="s">
        <v>449</v>
      </c>
      <c r="B9" s="61" t="s">
        <v>223</v>
      </c>
      <c r="C9" s="61" t="s">
        <v>450</v>
      </c>
      <c r="D9" s="62" t="s">
        <v>451</v>
      </c>
      <c r="E9" s="62" t="s">
        <v>452</v>
      </c>
      <c r="F9" s="62" t="s">
        <v>453</v>
      </c>
      <c r="G9" s="98" t="s">
        <v>454</v>
      </c>
    </row>
    <row r="10" spans="1:9" x14ac:dyDescent="0.3">
      <c r="A10" s="97" t="s">
        <v>455</v>
      </c>
      <c r="B10" s="21" t="s">
        <v>456</v>
      </c>
      <c r="C10" s="21" t="s">
        <v>457</v>
      </c>
      <c r="D10" s="23">
        <v>25.99</v>
      </c>
      <c r="E10" s="2">
        <v>42412</v>
      </c>
      <c r="F10" s="2">
        <f>E10+(365*8)</f>
        <v>45332</v>
      </c>
      <c r="G10" s="99">
        <f ca="1">F10-$I$6</f>
        <v>794</v>
      </c>
    </row>
    <row r="11" spans="1:9" x14ac:dyDescent="0.3">
      <c r="A11" s="97" t="s">
        <v>458</v>
      </c>
      <c r="B11" s="21" t="s">
        <v>456</v>
      </c>
      <c r="C11" s="21" t="s">
        <v>459</v>
      </c>
      <c r="D11" s="23">
        <v>12.99</v>
      </c>
      <c r="E11" s="2">
        <v>42601</v>
      </c>
      <c r="F11" s="2">
        <f t="shared" ref="F11:F21" si="0">E11+(365*8)</f>
        <v>45521</v>
      </c>
      <c r="G11" s="99">
        <f t="shared" ref="G11:G21" ca="1" si="1">F11-$I$6</f>
        <v>983</v>
      </c>
    </row>
    <row r="12" spans="1:9" x14ac:dyDescent="0.3">
      <c r="A12" s="97" t="s">
        <v>460</v>
      </c>
      <c r="B12" s="21" t="s">
        <v>461</v>
      </c>
      <c r="C12" s="21" t="s">
        <v>462</v>
      </c>
      <c r="D12" s="23">
        <v>14</v>
      </c>
      <c r="E12" s="2">
        <v>41008</v>
      </c>
      <c r="F12" s="2">
        <f t="shared" si="0"/>
        <v>43928</v>
      </c>
      <c r="G12" s="99">
        <f t="shared" ca="1" si="1"/>
        <v>-610</v>
      </c>
    </row>
    <row r="13" spans="1:9" x14ac:dyDescent="0.3">
      <c r="A13" s="97" t="s">
        <v>463</v>
      </c>
      <c r="B13" s="21" t="s">
        <v>456</v>
      </c>
      <c r="C13" s="21" t="s">
        <v>464</v>
      </c>
      <c r="D13" s="23">
        <v>18.989999999999998</v>
      </c>
      <c r="E13" s="2">
        <v>40123</v>
      </c>
      <c r="F13" s="2">
        <f t="shared" si="0"/>
        <v>43043</v>
      </c>
      <c r="G13" s="99">
        <f t="shared" ca="1" si="1"/>
        <v>-1495</v>
      </c>
    </row>
    <row r="14" spans="1:9" x14ac:dyDescent="0.3">
      <c r="A14" s="97" t="s">
        <v>465</v>
      </c>
      <c r="B14" s="21" t="s">
        <v>456</v>
      </c>
      <c r="C14" s="21" t="s">
        <v>457</v>
      </c>
      <c r="D14" s="23">
        <v>11.99</v>
      </c>
      <c r="E14" s="2">
        <v>42952</v>
      </c>
      <c r="F14" s="2">
        <f t="shared" si="0"/>
        <v>45872</v>
      </c>
      <c r="G14" s="99">
        <f t="shared" ca="1" si="1"/>
        <v>1334</v>
      </c>
    </row>
    <row r="15" spans="1:9" x14ac:dyDescent="0.3">
      <c r="A15" s="97" t="s">
        <v>466</v>
      </c>
      <c r="B15" s="21" t="s">
        <v>456</v>
      </c>
      <c r="C15" s="21" t="s">
        <v>467</v>
      </c>
      <c r="D15" s="23">
        <v>35</v>
      </c>
      <c r="E15" s="2">
        <v>42094</v>
      </c>
      <c r="F15" s="2">
        <f t="shared" si="0"/>
        <v>45014</v>
      </c>
      <c r="G15" s="99">
        <f t="shared" ca="1" si="1"/>
        <v>476</v>
      </c>
    </row>
    <row r="16" spans="1:9" x14ac:dyDescent="0.3">
      <c r="A16" s="97" t="s">
        <v>468</v>
      </c>
      <c r="B16" s="21" t="s">
        <v>461</v>
      </c>
      <c r="C16" s="21" t="s">
        <v>462</v>
      </c>
      <c r="D16" s="23">
        <v>17</v>
      </c>
      <c r="E16" s="2">
        <v>40720</v>
      </c>
      <c r="F16" s="2">
        <f t="shared" si="0"/>
        <v>43640</v>
      </c>
      <c r="G16" s="99">
        <f t="shared" ca="1" si="1"/>
        <v>-898</v>
      </c>
    </row>
    <row r="17" spans="1:7" x14ac:dyDescent="0.3">
      <c r="A17" s="97" t="s">
        <v>469</v>
      </c>
      <c r="B17" s="21" t="s">
        <v>456</v>
      </c>
      <c r="C17" s="21" t="s">
        <v>462</v>
      </c>
      <c r="D17" s="23">
        <v>9.99</v>
      </c>
      <c r="E17" s="2">
        <v>42961</v>
      </c>
      <c r="F17" s="2">
        <f t="shared" si="0"/>
        <v>45881</v>
      </c>
      <c r="G17" s="99">
        <f t="shared" ca="1" si="1"/>
        <v>1343</v>
      </c>
    </row>
    <row r="18" spans="1:7" x14ac:dyDescent="0.3">
      <c r="A18" s="97" t="s">
        <v>470</v>
      </c>
      <c r="B18" s="21" t="s">
        <v>456</v>
      </c>
      <c r="C18" s="21" t="s">
        <v>471</v>
      </c>
      <c r="D18" s="23">
        <v>12.5</v>
      </c>
      <c r="E18" s="2">
        <v>41941</v>
      </c>
      <c r="F18" s="2">
        <f t="shared" si="0"/>
        <v>44861</v>
      </c>
      <c r="G18" s="99">
        <f t="shared" ca="1" si="1"/>
        <v>323</v>
      </c>
    </row>
    <row r="19" spans="1:7" x14ac:dyDescent="0.3">
      <c r="A19" s="97" t="s">
        <v>472</v>
      </c>
      <c r="B19" s="21" t="s">
        <v>461</v>
      </c>
      <c r="C19" s="21" t="s">
        <v>464</v>
      </c>
      <c r="D19" s="23">
        <v>17.5</v>
      </c>
      <c r="E19" s="2">
        <v>43103</v>
      </c>
      <c r="F19" s="2">
        <f t="shared" si="0"/>
        <v>46023</v>
      </c>
      <c r="G19" s="99">
        <f t="shared" ca="1" si="1"/>
        <v>1485</v>
      </c>
    </row>
    <row r="20" spans="1:7" x14ac:dyDescent="0.3">
      <c r="A20" s="97" t="s">
        <v>473</v>
      </c>
      <c r="B20" s="21" t="s">
        <v>461</v>
      </c>
      <c r="C20" s="21" t="s">
        <v>471</v>
      </c>
      <c r="D20" s="23">
        <v>13.5</v>
      </c>
      <c r="E20" s="2">
        <v>39636</v>
      </c>
      <c r="F20" s="2">
        <f t="shared" si="0"/>
        <v>42556</v>
      </c>
      <c r="G20" s="99">
        <f t="shared" ca="1" si="1"/>
        <v>-1982</v>
      </c>
    </row>
    <row r="21" spans="1:7" x14ac:dyDescent="0.3">
      <c r="A21" s="104" t="s">
        <v>474</v>
      </c>
      <c r="B21" s="105" t="s">
        <v>456</v>
      </c>
      <c r="C21" s="105" t="s">
        <v>475</v>
      </c>
      <c r="D21" s="106">
        <v>24.5</v>
      </c>
      <c r="E21" s="107">
        <v>42154</v>
      </c>
      <c r="F21" s="107">
        <f t="shared" si="0"/>
        <v>45074</v>
      </c>
      <c r="G21" s="108">
        <f t="shared" ca="1" si="1"/>
        <v>536</v>
      </c>
    </row>
    <row r="22" spans="1:7" ht="21" x14ac:dyDescent="0.4">
      <c r="A22" s="87" t="s">
        <v>476</v>
      </c>
      <c r="B22" s="3"/>
      <c r="C22" s="3"/>
      <c r="G22" s="3"/>
    </row>
    <row r="23" spans="1:7" x14ac:dyDescent="0.3">
      <c r="A23" s="88" t="s">
        <v>449</v>
      </c>
      <c r="B23" s="90" t="s">
        <v>465</v>
      </c>
      <c r="C23" s="3"/>
      <c r="D23" s="3"/>
      <c r="E23" s="3"/>
      <c r="F23" s="3"/>
      <c r="G23" s="3"/>
    </row>
    <row r="25" spans="1:7" x14ac:dyDescent="0.3">
      <c r="A25" s="89"/>
      <c r="B25" s="91" t="s">
        <v>478</v>
      </c>
      <c r="C25" s="3"/>
      <c r="D25" s="3"/>
      <c r="E25" s="3"/>
      <c r="F25" s="3"/>
      <c r="G25" s="3"/>
    </row>
    <row r="26" spans="1:7" x14ac:dyDescent="0.3">
      <c r="A26" s="88" t="s">
        <v>223</v>
      </c>
      <c r="B26" s="92" t="str">
        <f>INDEX(B10:B21,MATCH(B23,A10:A21,0))</f>
        <v>Out</v>
      </c>
      <c r="C26" s="3"/>
      <c r="D26" s="3"/>
      <c r="E26" s="3"/>
      <c r="F26" s="3"/>
      <c r="G26" s="3"/>
    </row>
    <row r="27" spans="1:7" x14ac:dyDescent="0.3">
      <c r="A27" s="88" t="s">
        <v>450</v>
      </c>
      <c r="B27" s="92" t="str">
        <f>INDEX(C10:C21,MATCH(B23,A10:A21,0))</f>
        <v>Crime</v>
      </c>
      <c r="C27" s="3"/>
      <c r="D27" s="3"/>
      <c r="E27" s="3"/>
      <c r="F27" s="3"/>
      <c r="G27" s="3"/>
    </row>
    <row r="28" spans="1:7" x14ac:dyDescent="0.3">
      <c r="A28" s="88" t="s">
        <v>453</v>
      </c>
      <c r="B28" s="109">
        <f>INDEX(F10:F21,MATCH(B23,A10:A21,0))</f>
        <v>45872</v>
      </c>
      <c r="C28" s="3"/>
      <c r="D28" s="3"/>
      <c r="E28" s="3"/>
      <c r="F28" s="3"/>
      <c r="G28" s="3"/>
    </row>
    <row r="29" spans="1:7" x14ac:dyDescent="0.3">
      <c r="A29" s="88" t="s">
        <v>454</v>
      </c>
      <c r="B29" s="110">
        <f ca="1">INDEX(G10:G21,MATCH(B23,A10:A21,0))</f>
        <v>1334</v>
      </c>
      <c r="C29" s="3"/>
      <c r="D29" s="3"/>
      <c r="E29" s="3"/>
      <c r="F29" s="3"/>
      <c r="G29" s="3"/>
    </row>
  </sheetData>
  <mergeCells count="2">
    <mergeCell ref="B3:I3"/>
    <mergeCell ref="B2:I2"/>
  </mergeCells>
  <phoneticPr fontId="8" type="noConversion"/>
  <dataValidations count="1">
    <dataValidation type="list" allowBlank="1" showInputMessage="1" showErrorMessage="1" sqref="B23" xr:uid="{AC2AA463-1B9B-41EA-8798-D57518E02D98}">
      <formula1>$A$9:$A$21</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B7" sqref="B7:E14"/>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13" t="s">
        <v>204</v>
      </c>
      <c r="C2" s="113"/>
      <c r="D2" s="113"/>
      <c r="E2" s="113"/>
      <c r="F2" s="113"/>
      <c r="G2" s="113"/>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algorithmName="SHA-512" hashValue="VnmTAlgR5fX6xWKD+DED2/XX+c8wz7WvAQUM+yinFUmiXngIRqXh0+S3kV+K8JHkipteXRE7wyFyfT7XlSJrUw==" saltValue="aFJMN5kgUcrRh2idTh0M6A==" spinCount="100000" sheet="1" objects="1" scenarios="1" selectLockedCell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C26" sqref="C26"/>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14" t="s">
        <v>205</v>
      </c>
      <c r="C3" s="115"/>
      <c r="D3" s="115"/>
      <c r="E3" s="115"/>
      <c r="F3" s="115"/>
      <c r="G3" s="115"/>
      <c r="H3" s="115"/>
      <c r="I3" s="115"/>
      <c r="J3" s="116"/>
    </row>
    <row r="4" spans="1:12" x14ac:dyDescent="0.3">
      <c r="A4" s="55" t="s">
        <v>217</v>
      </c>
      <c r="B4" s="114" t="s">
        <v>215</v>
      </c>
      <c r="C4" s="115"/>
      <c r="D4" s="115"/>
      <c r="E4" s="115"/>
      <c r="F4" s="115"/>
      <c r="G4" s="115"/>
      <c r="H4" s="115"/>
      <c r="I4" s="115"/>
      <c r="J4" s="116"/>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 t="shared" ref="C10:L16" si="0">$C$9*Sales</f>
        <v>28</v>
      </c>
      <c r="D10" s="43">
        <f t="shared" si="0"/>
        <v>28</v>
      </c>
      <c r="E10" s="43">
        <f t="shared" si="0"/>
        <v>28</v>
      </c>
      <c r="F10" s="43">
        <f t="shared" si="0"/>
        <v>28</v>
      </c>
      <c r="G10" s="43">
        <f t="shared" si="0"/>
        <v>28</v>
      </c>
      <c r="H10" s="43">
        <f t="shared" si="0"/>
        <v>28</v>
      </c>
      <c r="I10" s="43">
        <f t="shared" si="0"/>
        <v>28</v>
      </c>
      <c r="J10" s="43">
        <f t="shared" si="0"/>
        <v>28</v>
      </c>
      <c r="K10" s="43">
        <f t="shared" si="0"/>
        <v>28</v>
      </c>
      <c r="L10" s="43">
        <f t="shared" si="0"/>
        <v>28</v>
      </c>
    </row>
    <row r="11" spans="1:12" x14ac:dyDescent="0.3">
      <c r="A11" s="41" t="s">
        <v>209</v>
      </c>
      <c r="B11" s="42">
        <v>1950</v>
      </c>
      <c r="C11" s="43">
        <f t="shared" si="0"/>
        <v>39</v>
      </c>
      <c r="D11" s="43">
        <f t="shared" si="0"/>
        <v>39</v>
      </c>
      <c r="E11" s="43">
        <f t="shared" si="0"/>
        <v>39</v>
      </c>
      <c r="F11" s="43">
        <f t="shared" si="0"/>
        <v>39</v>
      </c>
      <c r="G11" s="43">
        <f t="shared" si="0"/>
        <v>39</v>
      </c>
      <c r="H11" s="43">
        <f t="shared" si="0"/>
        <v>39</v>
      </c>
      <c r="I11" s="43">
        <f t="shared" si="0"/>
        <v>39</v>
      </c>
      <c r="J11" s="43">
        <f t="shared" si="0"/>
        <v>39</v>
      </c>
      <c r="K11" s="43">
        <f t="shared" si="0"/>
        <v>39</v>
      </c>
      <c r="L11" s="43">
        <f t="shared" si="0"/>
        <v>39</v>
      </c>
    </row>
    <row r="12" spans="1:12" x14ac:dyDescent="0.3">
      <c r="A12" s="41" t="s">
        <v>210</v>
      </c>
      <c r="B12" s="42">
        <v>500</v>
      </c>
      <c r="C12" s="43">
        <f t="shared" si="0"/>
        <v>10</v>
      </c>
      <c r="D12" s="43">
        <f t="shared" si="0"/>
        <v>10</v>
      </c>
      <c r="E12" s="43">
        <f t="shared" si="0"/>
        <v>10</v>
      </c>
      <c r="F12" s="43">
        <f t="shared" si="0"/>
        <v>10</v>
      </c>
      <c r="G12" s="43">
        <f t="shared" si="0"/>
        <v>10</v>
      </c>
      <c r="H12" s="43">
        <f t="shared" si="0"/>
        <v>10</v>
      </c>
      <c r="I12" s="43">
        <f t="shared" si="0"/>
        <v>10</v>
      </c>
      <c r="J12" s="43">
        <f t="shared" si="0"/>
        <v>10</v>
      </c>
      <c r="K12" s="43">
        <f t="shared" si="0"/>
        <v>10</v>
      </c>
      <c r="L12" s="43">
        <f t="shared" si="0"/>
        <v>10</v>
      </c>
    </row>
    <row r="13" spans="1:12" x14ac:dyDescent="0.3">
      <c r="A13" s="41" t="s">
        <v>211</v>
      </c>
      <c r="B13" s="42">
        <v>720</v>
      </c>
      <c r="C13" s="43">
        <f t="shared" si="0"/>
        <v>14.4</v>
      </c>
      <c r="D13" s="43">
        <f t="shared" si="0"/>
        <v>14.4</v>
      </c>
      <c r="E13" s="43">
        <f t="shared" si="0"/>
        <v>14.4</v>
      </c>
      <c r="F13" s="43">
        <f t="shared" si="0"/>
        <v>14.4</v>
      </c>
      <c r="G13" s="43">
        <f t="shared" si="0"/>
        <v>14.4</v>
      </c>
      <c r="H13" s="43">
        <f t="shared" si="0"/>
        <v>14.4</v>
      </c>
      <c r="I13" s="43">
        <f t="shared" si="0"/>
        <v>14.4</v>
      </c>
      <c r="J13" s="43">
        <f t="shared" si="0"/>
        <v>14.4</v>
      </c>
      <c r="K13" s="43">
        <f t="shared" si="0"/>
        <v>14.4</v>
      </c>
      <c r="L13" s="43">
        <f t="shared" si="0"/>
        <v>14.4</v>
      </c>
    </row>
    <row r="14" spans="1:12" x14ac:dyDescent="0.3">
      <c r="A14" s="41" t="s">
        <v>212</v>
      </c>
      <c r="B14" s="42">
        <v>50</v>
      </c>
      <c r="C14" s="43">
        <f t="shared" si="0"/>
        <v>1</v>
      </c>
      <c r="D14" s="43">
        <f t="shared" si="0"/>
        <v>1</v>
      </c>
      <c r="E14" s="43">
        <f t="shared" si="0"/>
        <v>1</v>
      </c>
      <c r="F14" s="43">
        <f t="shared" si="0"/>
        <v>1</v>
      </c>
      <c r="G14" s="43">
        <f t="shared" si="0"/>
        <v>1</v>
      </c>
      <c r="H14" s="43">
        <f t="shared" si="0"/>
        <v>1</v>
      </c>
      <c r="I14" s="43">
        <f t="shared" si="0"/>
        <v>1</v>
      </c>
      <c r="J14" s="43">
        <f t="shared" si="0"/>
        <v>1</v>
      </c>
      <c r="K14" s="43">
        <f t="shared" si="0"/>
        <v>1</v>
      </c>
      <c r="L14" s="43">
        <f t="shared" si="0"/>
        <v>1</v>
      </c>
    </row>
    <row r="15" spans="1:12" x14ac:dyDescent="0.3">
      <c r="A15" s="41" t="s">
        <v>213</v>
      </c>
      <c r="B15" s="42">
        <v>1200</v>
      </c>
      <c r="C15" s="43">
        <f t="shared" si="0"/>
        <v>24</v>
      </c>
      <c r="D15" s="43">
        <f t="shared" si="0"/>
        <v>24</v>
      </c>
      <c r="E15" s="43">
        <f t="shared" si="0"/>
        <v>24</v>
      </c>
      <c r="F15" s="43">
        <f t="shared" si="0"/>
        <v>24</v>
      </c>
      <c r="G15" s="43">
        <f t="shared" si="0"/>
        <v>24</v>
      </c>
      <c r="H15" s="43">
        <f t="shared" si="0"/>
        <v>24</v>
      </c>
      <c r="I15" s="43">
        <f t="shared" si="0"/>
        <v>24</v>
      </c>
      <c r="J15" s="43">
        <f t="shared" si="0"/>
        <v>24</v>
      </c>
      <c r="K15" s="43">
        <f t="shared" si="0"/>
        <v>24</v>
      </c>
      <c r="L15" s="43">
        <f t="shared" si="0"/>
        <v>24</v>
      </c>
    </row>
    <row r="16" spans="1:12" x14ac:dyDescent="0.3">
      <c r="A16" s="44" t="s">
        <v>214</v>
      </c>
      <c r="B16" s="45">
        <v>880</v>
      </c>
      <c r="C16" s="43">
        <f t="shared" si="0"/>
        <v>17.600000000000001</v>
      </c>
      <c r="D16" s="43">
        <f t="shared" si="0"/>
        <v>17.600000000000001</v>
      </c>
      <c r="E16" s="43">
        <f t="shared" si="0"/>
        <v>17.600000000000001</v>
      </c>
      <c r="F16" s="43">
        <f t="shared" si="0"/>
        <v>17.600000000000001</v>
      </c>
      <c r="G16" s="43">
        <f t="shared" si="0"/>
        <v>17.600000000000001</v>
      </c>
      <c r="H16" s="43">
        <f t="shared" si="0"/>
        <v>17.600000000000001</v>
      </c>
      <c r="I16" s="43">
        <f t="shared" si="0"/>
        <v>17.600000000000001</v>
      </c>
      <c r="J16" s="43">
        <f t="shared" si="0"/>
        <v>17.600000000000001</v>
      </c>
      <c r="K16" s="43">
        <f t="shared" si="0"/>
        <v>17.600000000000001</v>
      </c>
      <c r="L16" s="43">
        <f t="shared" si="0"/>
        <v>17.600000000000001</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 t="shared" ref="C22:L28" si="1">newsales*$C$21</f>
        <v>28</v>
      </c>
      <c r="D22" s="43">
        <f t="shared" si="1"/>
        <v>28</v>
      </c>
      <c r="E22" s="43">
        <f t="shared" si="1"/>
        <v>28</v>
      </c>
      <c r="F22" s="43">
        <f t="shared" si="1"/>
        <v>28</v>
      </c>
      <c r="G22" s="43">
        <f t="shared" si="1"/>
        <v>28</v>
      </c>
      <c r="H22" s="43">
        <f t="shared" si="1"/>
        <v>28</v>
      </c>
      <c r="I22" s="43">
        <f t="shared" si="1"/>
        <v>28</v>
      </c>
      <c r="J22" s="43">
        <f t="shared" si="1"/>
        <v>28</v>
      </c>
      <c r="K22" s="43">
        <f t="shared" si="1"/>
        <v>28</v>
      </c>
      <c r="L22" s="43">
        <f t="shared" si="1"/>
        <v>28</v>
      </c>
    </row>
    <row r="23" spans="1:12" x14ac:dyDescent="0.3">
      <c r="A23" s="41" t="s">
        <v>209</v>
      </c>
      <c r="B23" s="42">
        <v>1950</v>
      </c>
      <c r="C23" s="43">
        <f t="shared" si="1"/>
        <v>39</v>
      </c>
      <c r="D23" s="43">
        <f t="shared" si="1"/>
        <v>39</v>
      </c>
      <c r="E23" s="43">
        <f t="shared" si="1"/>
        <v>39</v>
      </c>
      <c r="F23" s="43">
        <f t="shared" si="1"/>
        <v>39</v>
      </c>
      <c r="G23" s="43">
        <f t="shared" si="1"/>
        <v>39</v>
      </c>
      <c r="H23" s="43">
        <f t="shared" si="1"/>
        <v>39</v>
      </c>
      <c r="I23" s="43">
        <f t="shared" si="1"/>
        <v>39</v>
      </c>
      <c r="J23" s="43">
        <f t="shared" si="1"/>
        <v>39</v>
      </c>
      <c r="K23" s="43">
        <f t="shared" si="1"/>
        <v>39</v>
      </c>
      <c r="L23" s="43">
        <f t="shared" si="1"/>
        <v>39</v>
      </c>
    </row>
    <row r="24" spans="1:12" x14ac:dyDescent="0.3">
      <c r="A24" s="41" t="s">
        <v>210</v>
      </c>
      <c r="B24" s="42">
        <v>500</v>
      </c>
      <c r="C24" s="43">
        <f t="shared" si="1"/>
        <v>10</v>
      </c>
      <c r="D24" s="43">
        <f t="shared" si="1"/>
        <v>10</v>
      </c>
      <c r="E24" s="43">
        <f t="shared" si="1"/>
        <v>10</v>
      </c>
      <c r="F24" s="43">
        <f t="shared" si="1"/>
        <v>10</v>
      </c>
      <c r="G24" s="43">
        <f t="shared" si="1"/>
        <v>10</v>
      </c>
      <c r="H24" s="43">
        <f t="shared" si="1"/>
        <v>10</v>
      </c>
      <c r="I24" s="43">
        <f t="shared" si="1"/>
        <v>10</v>
      </c>
      <c r="J24" s="43">
        <f t="shared" si="1"/>
        <v>10</v>
      </c>
      <c r="K24" s="43">
        <f t="shared" si="1"/>
        <v>10</v>
      </c>
      <c r="L24" s="43">
        <f t="shared" si="1"/>
        <v>10</v>
      </c>
    </row>
    <row r="25" spans="1:12" x14ac:dyDescent="0.3">
      <c r="A25" s="41" t="s">
        <v>211</v>
      </c>
      <c r="B25" s="42">
        <v>720</v>
      </c>
      <c r="C25" s="43">
        <f t="shared" si="1"/>
        <v>14.4</v>
      </c>
      <c r="D25" s="43">
        <f t="shared" si="1"/>
        <v>14.4</v>
      </c>
      <c r="E25" s="43">
        <f t="shared" si="1"/>
        <v>14.4</v>
      </c>
      <c r="F25" s="43">
        <f t="shared" si="1"/>
        <v>14.4</v>
      </c>
      <c r="G25" s="43">
        <f t="shared" si="1"/>
        <v>14.4</v>
      </c>
      <c r="H25" s="43">
        <f t="shared" si="1"/>
        <v>14.4</v>
      </c>
      <c r="I25" s="43">
        <f t="shared" si="1"/>
        <v>14.4</v>
      </c>
      <c r="J25" s="43">
        <f t="shared" si="1"/>
        <v>14.4</v>
      </c>
      <c r="K25" s="43">
        <f t="shared" si="1"/>
        <v>14.4</v>
      </c>
      <c r="L25" s="43">
        <f t="shared" si="1"/>
        <v>14.4</v>
      </c>
    </row>
    <row r="26" spans="1:12" x14ac:dyDescent="0.3">
      <c r="A26" s="41" t="s">
        <v>212</v>
      </c>
      <c r="B26" s="42">
        <v>50</v>
      </c>
      <c r="C26" s="43">
        <f t="shared" si="1"/>
        <v>1</v>
      </c>
      <c r="D26" s="43">
        <f t="shared" si="1"/>
        <v>1</v>
      </c>
      <c r="E26" s="43">
        <f t="shared" si="1"/>
        <v>1</v>
      </c>
      <c r="F26" s="43">
        <f t="shared" si="1"/>
        <v>1</v>
      </c>
      <c r="G26" s="43">
        <f t="shared" si="1"/>
        <v>1</v>
      </c>
      <c r="H26" s="43">
        <f t="shared" si="1"/>
        <v>1</v>
      </c>
      <c r="I26" s="43">
        <f t="shared" si="1"/>
        <v>1</v>
      </c>
      <c r="J26" s="43">
        <f t="shared" si="1"/>
        <v>1</v>
      </c>
      <c r="K26" s="43">
        <f t="shared" si="1"/>
        <v>1</v>
      </c>
      <c r="L26" s="43">
        <f t="shared" si="1"/>
        <v>1</v>
      </c>
    </row>
    <row r="27" spans="1:12" x14ac:dyDescent="0.3">
      <c r="A27" s="41" t="s">
        <v>213</v>
      </c>
      <c r="B27" s="42">
        <v>1200</v>
      </c>
      <c r="C27" s="43">
        <f t="shared" si="1"/>
        <v>24</v>
      </c>
      <c r="D27" s="43">
        <f t="shared" si="1"/>
        <v>24</v>
      </c>
      <c r="E27" s="43">
        <f t="shared" si="1"/>
        <v>24</v>
      </c>
      <c r="F27" s="43">
        <f t="shared" si="1"/>
        <v>24</v>
      </c>
      <c r="G27" s="43">
        <f t="shared" si="1"/>
        <v>24</v>
      </c>
      <c r="H27" s="43">
        <f t="shared" si="1"/>
        <v>24</v>
      </c>
      <c r="I27" s="43">
        <f t="shared" si="1"/>
        <v>24</v>
      </c>
      <c r="J27" s="43">
        <f t="shared" si="1"/>
        <v>24</v>
      </c>
      <c r="K27" s="43">
        <f t="shared" si="1"/>
        <v>24</v>
      </c>
      <c r="L27" s="43">
        <f t="shared" si="1"/>
        <v>24</v>
      </c>
    </row>
    <row r="28" spans="1:12" x14ac:dyDescent="0.3">
      <c r="A28" s="44" t="s">
        <v>214</v>
      </c>
      <c r="B28" s="45">
        <v>880</v>
      </c>
      <c r="C28" s="43">
        <f t="shared" si="1"/>
        <v>17.600000000000001</v>
      </c>
      <c r="D28" s="43">
        <f t="shared" si="1"/>
        <v>17.600000000000001</v>
      </c>
      <c r="E28" s="43">
        <f t="shared" si="1"/>
        <v>17.600000000000001</v>
      </c>
      <c r="F28" s="43">
        <f t="shared" si="1"/>
        <v>17.600000000000001</v>
      </c>
      <c r="G28" s="43">
        <f t="shared" si="1"/>
        <v>17.600000000000001</v>
      </c>
      <c r="H28" s="43">
        <f t="shared" si="1"/>
        <v>17.600000000000001</v>
      </c>
      <c r="I28" s="43">
        <f t="shared" si="1"/>
        <v>17.600000000000001</v>
      </c>
      <c r="J28" s="43">
        <f t="shared" si="1"/>
        <v>17.600000000000001</v>
      </c>
      <c r="K28" s="43">
        <f t="shared" si="1"/>
        <v>17.600000000000001</v>
      </c>
      <c r="L28" s="43">
        <f t="shared" si="1"/>
        <v>17.600000000000001</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A7" sqref="A7:G57"/>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113" t="s">
        <v>303</v>
      </c>
      <c r="C2" s="113"/>
      <c r="D2" s="113"/>
      <c r="E2" s="113"/>
      <c r="F2" s="113"/>
      <c r="G2" s="113"/>
      <c r="H2" s="113"/>
      <c r="I2" s="113"/>
      <c r="J2" s="113"/>
    </row>
    <row r="3" spans="1:10" s="48" customFormat="1" x14ac:dyDescent="0.3">
      <c r="A3" s="54" t="s">
        <v>183</v>
      </c>
      <c r="B3" s="113" t="s">
        <v>304</v>
      </c>
      <c r="C3" s="113"/>
      <c r="D3" s="113"/>
      <c r="E3" s="113"/>
      <c r="F3" s="113"/>
      <c r="G3" s="113"/>
      <c r="H3" s="113"/>
      <c r="I3" s="113"/>
      <c r="J3" s="113"/>
    </row>
    <row r="4" spans="1:10" s="48" customFormat="1" x14ac:dyDescent="0.3">
      <c r="A4" s="54" t="s">
        <v>184</v>
      </c>
      <c r="B4" s="113" t="s">
        <v>305</v>
      </c>
      <c r="C4" s="113"/>
      <c r="D4" s="113"/>
      <c r="E4" s="113"/>
      <c r="F4" s="113"/>
      <c r="G4" s="113"/>
      <c r="H4" s="113"/>
      <c r="I4" s="113"/>
      <c r="J4" s="113"/>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8"/>
  <sheetViews>
    <sheetView workbookViewId="0">
      <selection activeCell="A28" sqref="A28"/>
    </sheetView>
  </sheetViews>
  <sheetFormatPr defaultRowHeight="14.4" x14ac:dyDescent="0.3"/>
  <cols>
    <col min="1" max="1" width="32.5546875" bestFit="1" customWidth="1"/>
    <col min="2" max="2" width="22.6640625" bestFit="1" customWidth="1"/>
    <col min="3" max="3" width="29.6640625" bestFit="1" customWidth="1"/>
    <col min="4" max="4" width="10.77734375" bestFit="1" customWidth="1"/>
    <col min="5" max="5" width="11.88671875" bestFit="1" customWidth="1"/>
    <col min="6" max="6" width="18.6640625" bestFit="1" customWidth="1"/>
    <col min="7" max="7" width="29.6640625" bestFit="1" customWidth="1"/>
    <col min="8" max="8" width="18.33203125" bestFit="1" customWidth="1"/>
    <col min="9" max="9" width="12.88671875" bestFit="1" customWidth="1"/>
    <col min="10" max="10" width="29.77734375" bestFit="1" customWidth="1"/>
    <col min="11" max="11" width="16.21875" bestFit="1" customWidth="1"/>
    <col min="12" max="12" width="15.5546875" bestFit="1" customWidth="1"/>
    <col min="13" max="13" width="14.109375" bestFit="1" customWidth="1"/>
    <col min="14" max="14" width="26.109375" bestFit="1" customWidth="1"/>
    <col min="15" max="15" width="14.6640625" bestFit="1" customWidth="1"/>
    <col min="16" max="16" width="19.77734375" bestFit="1" customWidth="1"/>
    <col min="17" max="17" width="12.5546875" bestFit="1" customWidth="1"/>
    <col min="18" max="18" width="23.21875" bestFit="1" customWidth="1"/>
    <col min="19" max="19" width="30.44140625" bestFit="1" customWidth="1"/>
    <col min="20" max="20" width="16.77734375" bestFit="1" customWidth="1"/>
    <col min="21" max="21" width="9.6640625" bestFit="1" customWidth="1"/>
    <col min="22" max="22" width="11.21875" bestFit="1" customWidth="1"/>
    <col min="23" max="23" width="23.21875" bestFit="1" customWidth="1"/>
    <col min="24" max="24" width="14" bestFit="1" customWidth="1"/>
    <col min="25" max="25" width="10.77734375" bestFit="1" customWidth="1"/>
  </cols>
  <sheetData>
    <row r="2" spans="1:2" x14ac:dyDescent="0.3">
      <c r="A2" s="93" t="s">
        <v>221</v>
      </c>
      <c r="B2" t="s">
        <v>228</v>
      </c>
    </row>
    <row r="4" spans="1:2" x14ac:dyDescent="0.3">
      <c r="A4" s="93" t="s">
        <v>482</v>
      </c>
      <c r="B4" t="s">
        <v>486</v>
      </c>
    </row>
    <row r="5" spans="1:2" x14ac:dyDescent="0.3">
      <c r="A5" s="25" t="s">
        <v>233</v>
      </c>
      <c r="B5" s="47">
        <v>35.75</v>
      </c>
    </row>
    <row r="6" spans="1:2" x14ac:dyDescent="0.3">
      <c r="A6" s="94" t="s">
        <v>275</v>
      </c>
      <c r="B6" s="47">
        <v>43.5</v>
      </c>
    </row>
    <row r="7" spans="1:2" x14ac:dyDescent="0.3">
      <c r="A7" s="94" t="s">
        <v>279</v>
      </c>
      <c r="B7" s="47">
        <v>28</v>
      </c>
    </row>
    <row r="8" spans="1:2" x14ac:dyDescent="0.3">
      <c r="A8" s="25" t="s">
        <v>483</v>
      </c>
      <c r="B8"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A18" sqref="A18:K7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18" t="s">
        <v>390</v>
      </c>
      <c r="C1" s="119"/>
      <c r="D1" s="119"/>
      <c r="E1" s="119"/>
      <c r="F1" s="119"/>
      <c r="G1" s="119"/>
      <c r="H1" s="119"/>
      <c r="I1" s="119"/>
      <c r="J1" s="120"/>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113" t="s">
        <v>384</v>
      </c>
      <c r="C5" s="113"/>
      <c r="D5" s="113"/>
      <c r="E5" s="113"/>
      <c r="F5" s="113"/>
      <c r="G5" s="113"/>
      <c r="H5" s="113"/>
      <c r="I5" s="113"/>
      <c r="J5" s="113"/>
    </row>
    <row r="6" spans="1:10" x14ac:dyDescent="0.3">
      <c r="A6" s="52"/>
    </row>
    <row r="7" spans="1:10" x14ac:dyDescent="0.3">
      <c r="A7" s="14" t="s">
        <v>385</v>
      </c>
      <c r="B7" s="117" t="s">
        <v>386</v>
      </c>
      <c r="C7" s="117"/>
      <c r="D7" s="117"/>
      <c r="E7" s="117"/>
      <c r="F7" s="117"/>
      <c r="G7" s="117"/>
      <c r="H7" s="117"/>
      <c r="I7" s="117"/>
      <c r="J7" s="117"/>
    </row>
    <row r="8" spans="1:10" x14ac:dyDescent="0.3">
      <c r="A8" s="54" t="s">
        <v>182</v>
      </c>
      <c r="B8" s="117" t="s">
        <v>387</v>
      </c>
      <c r="C8" s="117"/>
      <c r="D8" s="117"/>
      <c r="E8" s="117"/>
      <c r="F8" s="117"/>
      <c r="G8" s="117"/>
      <c r="H8" s="117"/>
      <c r="I8" s="117"/>
      <c r="J8" s="117"/>
    </row>
    <row r="9" spans="1:10" x14ac:dyDescent="0.3">
      <c r="A9" s="54" t="s">
        <v>183</v>
      </c>
      <c r="B9" s="117" t="s">
        <v>388</v>
      </c>
      <c r="C9" s="117"/>
      <c r="D9" s="117"/>
      <c r="E9" s="117"/>
      <c r="F9" s="117"/>
      <c r="G9" s="117"/>
      <c r="H9" s="117"/>
      <c r="I9" s="117"/>
      <c r="J9" s="117"/>
    </row>
    <row r="10" spans="1:10" x14ac:dyDescent="0.3">
      <c r="A10" s="54" t="s">
        <v>184</v>
      </c>
      <c r="B10" s="117" t="s">
        <v>389</v>
      </c>
      <c r="C10" s="117"/>
      <c r="D10" s="117"/>
      <c r="E10" s="117"/>
      <c r="F10" s="117"/>
      <c r="G10" s="117"/>
      <c r="H10" s="117"/>
      <c r="I10" s="117"/>
      <c r="J10" s="117"/>
    </row>
    <row r="11" spans="1:10" s="48" customFormat="1" x14ac:dyDescent="0.3">
      <c r="A11" s="52"/>
      <c r="B11" s="67"/>
      <c r="C11" s="67"/>
      <c r="D11" s="67"/>
      <c r="E11" s="67"/>
      <c r="F11" s="67"/>
      <c r="G11" s="67"/>
      <c r="H11" s="67"/>
      <c r="I11" s="67"/>
      <c r="J11" s="67"/>
    </row>
    <row r="12" spans="1:10" s="48" customFormat="1" x14ac:dyDescent="0.3">
      <c r="A12" s="14" t="s">
        <v>385</v>
      </c>
      <c r="B12" s="117" t="s">
        <v>413</v>
      </c>
      <c r="C12" s="117"/>
      <c r="D12" s="117"/>
      <c r="E12" s="117"/>
      <c r="F12" s="117"/>
      <c r="G12" s="117"/>
      <c r="H12" s="117"/>
      <c r="I12" s="117"/>
      <c r="J12" s="117"/>
    </row>
    <row r="13" spans="1:10" s="48" customFormat="1" x14ac:dyDescent="0.3">
      <c r="A13" s="54" t="s">
        <v>182</v>
      </c>
      <c r="B13" s="117" t="s">
        <v>414</v>
      </c>
      <c r="C13" s="117"/>
      <c r="D13" s="117"/>
      <c r="E13" s="117"/>
      <c r="F13" s="117"/>
      <c r="G13" s="117"/>
      <c r="H13" s="117"/>
      <c r="I13" s="117"/>
      <c r="J13" s="117"/>
    </row>
    <row r="14" spans="1:10" s="48" customFormat="1" x14ac:dyDescent="0.3">
      <c r="A14" s="54" t="s">
        <v>183</v>
      </c>
      <c r="B14" s="117" t="s">
        <v>415</v>
      </c>
      <c r="C14" s="117"/>
      <c r="D14" s="117"/>
      <c r="E14" s="117"/>
      <c r="F14" s="117"/>
      <c r="G14" s="117"/>
      <c r="H14" s="117"/>
      <c r="I14" s="117"/>
      <c r="J14" s="117"/>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zoomScaleNormal="100" workbookViewId="0">
      <selection activeCell="G9" sqref="G9"/>
    </sheetView>
  </sheetViews>
  <sheetFormatPr defaultRowHeight="14.4" x14ac:dyDescent="0.3"/>
  <cols>
    <col min="1" max="1" width="19.109375" bestFit="1" customWidth="1"/>
    <col min="2" max="2" width="15.5546875" bestFit="1" customWidth="1"/>
    <col min="3" max="3" width="5.6640625" bestFit="1" customWidth="1"/>
    <col min="4" max="4" width="10.77734375" bestFit="1" customWidth="1"/>
    <col min="5" max="5" width="7" bestFit="1" customWidth="1"/>
    <col min="6" max="6" width="12" bestFit="1" customWidth="1"/>
    <col min="7" max="7" width="15.5546875" bestFit="1" customWidth="1"/>
    <col min="8" max="8" width="17.77734375" bestFit="1" customWidth="1"/>
    <col min="9" max="9" width="15.5546875" bestFit="1" customWidth="1"/>
    <col min="10" max="10" width="22.5546875" bestFit="1" customWidth="1"/>
    <col min="11" max="11" width="20.33203125" bestFit="1" customWidth="1"/>
  </cols>
  <sheetData>
    <row r="1" spans="1:4" x14ac:dyDescent="0.3">
      <c r="A1" s="93" t="s">
        <v>308</v>
      </c>
      <c r="B1" t="s">
        <v>484</v>
      </c>
    </row>
    <row r="2" spans="1:4" x14ac:dyDescent="0.3">
      <c r="A2" s="93" t="s">
        <v>310</v>
      </c>
      <c r="B2" s="25">
        <v>3</v>
      </c>
    </row>
    <row r="3" spans="1:4" x14ac:dyDescent="0.3">
      <c r="A3" s="93" t="s">
        <v>315</v>
      </c>
      <c r="B3" t="s">
        <v>484</v>
      </c>
    </row>
    <row r="4" spans="1:4" x14ac:dyDescent="0.3">
      <c r="A4" s="93" t="s">
        <v>312</v>
      </c>
      <c r="B4" t="s">
        <v>484</v>
      </c>
    </row>
    <row r="5" spans="1:4" x14ac:dyDescent="0.3">
      <c r="A5" s="93" t="s">
        <v>311</v>
      </c>
      <c r="B5" s="25">
        <v>2</v>
      </c>
    </row>
    <row r="6" spans="1:4" x14ac:dyDescent="0.3">
      <c r="A6" s="93" t="s">
        <v>317</v>
      </c>
      <c r="B6" t="s">
        <v>484</v>
      </c>
    </row>
    <row r="7" spans="1:4" x14ac:dyDescent="0.3">
      <c r="A7" s="93" t="s">
        <v>313</v>
      </c>
      <c r="B7" t="s">
        <v>321</v>
      </c>
    </row>
    <row r="8" spans="1:4" x14ac:dyDescent="0.3">
      <c r="A8" s="93" t="s">
        <v>314</v>
      </c>
      <c r="B8" t="s">
        <v>484</v>
      </c>
    </row>
    <row r="10" spans="1:4" x14ac:dyDescent="0.3">
      <c r="A10" s="93" t="s">
        <v>487</v>
      </c>
      <c r="B10" s="93" t="s">
        <v>485</v>
      </c>
    </row>
    <row r="11" spans="1:4" x14ac:dyDescent="0.3">
      <c r="A11" s="93" t="s">
        <v>482</v>
      </c>
      <c r="B11" t="s">
        <v>328</v>
      </c>
      <c r="C11" t="s">
        <v>320</v>
      </c>
      <c r="D11" t="s">
        <v>483</v>
      </c>
    </row>
    <row r="12" spans="1:4" x14ac:dyDescent="0.3">
      <c r="A12" s="25" t="s">
        <v>319</v>
      </c>
      <c r="B12" s="47"/>
      <c r="C12" s="47">
        <v>1</v>
      </c>
      <c r="D12" s="47">
        <v>1</v>
      </c>
    </row>
    <row r="13" spans="1:4" x14ac:dyDescent="0.3">
      <c r="A13" s="25" t="s">
        <v>323</v>
      </c>
      <c r="B13" s="47">
        <v>6</v>
      </c>
      <c r="C13" s="47">
        <v>5</v>
      </c>
      <c r="D13" s="47">
        <v>11</v>
      </c>
    </row>
    <row r="14" spans="1:4" x14ac:dyDescent="0.3">
      <c r="A14" s="25" t="s">
        <v>483</v>
      </c>
      <c r="B14" s="47">
        <v>6</v>
      </c>
      <c r="C14" s="47">
        <v>6</v>
      </c>
      <c r="D14" s="47">
        <v>12</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4" x14ac:dyDescent="0.3"/>
  <cols>
    <col min="1" max="1" width="11.44140625" bestFit="1" customWidth="1"/>
    <col min="2" max="2" width="10.88671875" customWidth="1"/>
    <col min="3" max="3" width="13.5546875" bestFit="1" customWidth="1"/>
    <col min="4" max="4" width="45.5546875"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391</v>
      </c>
      <c r="C1" s="3"/>
      <c r="D1" s="3"/>
    </row>
    <row r="2" spans="1:11" ht="15" customHeight="1" x14ac:dyDescent="0.3">
      <c r="C2" s="3"/>
      <c r="D2" s="3"/>
      <c r="G2" s="14" t="s">
        <v>417</v>
      </c>
      <c r="H2" s="121" t="s">
        <v>416</v>
      </c>
      <c r="I2" s="121"/>
      <c r="J2" s="121"/>
      <c r="K2" s="121"/>
    </row>
    <row r="3" spans="1:11" x14ac:dyDescent="0.3">
      <c r="A3" s="69" t="s">
        <v>392</v>
      </c>
      <c r="B3" s="70" t="s">
        <v>393</v>
      </c>
      <c r="C3" s="71" t="s">
        <v>394</v>
      </c>
      <c r="D3" s="71" t="s">
        <v>0</v>
      </c>
      <c r="G3" s="14" t="s">
        <v>418</v>
      </c>
      <c r="H3" s="121" t="s">
        <v>419</v>
      </c>
      <c r="I3" s="121"/>
      <c r="J3" s="121"/>
      <c r="K3" s="121"/>
    </row>
    <row r="4" spans="1:11" x14ac:dyDescent="0.3">
      <c r="A4" s="72" t="s">
        <v>395</v>
      </c>
      <c r="B4" s="73">
        <v>5.2</v>
      </c>
      <c r="C4" s="26" t="str">
        <f>IF(B2&gt;$B$21,"LONG","SHORT")</f>
        <v>SHORT</v>
      </c>
      <c r="D4" s="128" t="str">
        <f>IF(B4&gt;$B$21," Sample is "&amp;B4-$B$21&amp;" longer than average","short")</f>
        <v>short</v>
      </c>
      <c r="E4" s="95"/>
      <c r="G4" s="14"/>
      <c r="H4" s="16" t="s">
        <v>420</v>
      </c>
      <c r="I4" s="75"/>
      <c r="J4" s="75"/>
      <c r="K4" s="75"/>
    </row>
    <row r="5" spans="1:11" x14ac:dyDescent="0.3">
      <c r="A5" s="72" t="s">
        <v>396</v>
      </c>
      <c r="B5" s="73">
        <v>6.1</v>
      </c>
      <c r="C5" s="26" t="str">
        <f t="shared" ref="C5:C20" si="0">IF(B3&gt;$B$21,"LONG","SHORT")</f>
        <v>LONG</v>
      </c>
      <c r="D5" s="128" t="str">
        <f t="shared" ref="D5:D20" si="1">IF(B5&gt;$B$21," Sample is "&amp;B5-$B$21&amp;" longer than average","short")</f>
        <v xml:space="preserve"> Sample is 0.323529411764705 longer than average</v>
      </c>
      <c r="E5" s="95"/>
    </row>
    <row r="6" spans="1:11" x14ac:dyDescent="0.3">
      <c r="A6" s="72" t="s">
        <v>397</v>
      </c>
      <c r="B6" s="73">
        <v>2.9</v>
      </c>
      <c r="C6" s="26" t="str">
        <f t="shared" si="0"/>
        <v>SHORT</v>
      </c>
      <c r="D6" s="128" t="str">
        <f t="shared" si="1"/>
        <v>short</v>
      </c>
      <c r="E6" s="95"/>
    </row>
    <row r="7" spans="1:11" x14ac:dyDescent="0.3">
      <c r="A7" s="72" t="s">
        <v>398</v>
      </c>
      <c r="B7" s="73">
        <v>3.5</v>
      </c>
      <c r="C7" s="26" t="str">
        <f t="shared" si="0"/>
        <v>LONG</v>
      </c>
      <c r="D7" s="128" t="str">
        <f t="shared" si="1"/>
        <v>short</v>
      </c>
      <c r="E7" s="95"/>
    </row>
    <row r="8" spans="1:11" x14ac:dyDescent="0.3">
      <c r="A8" s="72" t="s">
        <v>399</v>
      </c>
      <c r="B8" s="73">
        <v>3.6</v>
      </c>
      <c r="C8" s="26" t="str">
        <f t="shared" si="0"/>
        <v>SHORT</v>
      </c>
      <c r="D8" s="128" t="str">
        <f t="shared" si="1"/>
        <v>short</v>
      </c>
      <c r="E8" s="95"/>
    </row>
    <row r="9" spans="1:11" x14ac:dyDescent="0.3">
      <c r="A9" s="72" t="s">
        <v>400</v>
      </c>
      <c r="B9" s="73">
        <v>3.8</v>
      </c>
      <c r="C9" s="26" t="str">
        <f t="shared" si="0"/>
        <v>SHORT</v>
      </c>
      <c r="D9" s="128" t="str">
        <f t="shared" si="1"/>
        <v>short</v>
      </c>
      <c r="E9" s="95"/>
    </row>
    <row r="10" spans="1:11" x14ac:dyDescent="0.3">
      <c r="A10" s="72" t="s">
        <v>401</v>
      </c>
      <c r="B10" s="73">
        <v>6.9</v>
      </c>
      <c r="C10" s="26" t="str">
        <f t="shared" si="0"/>
        <v>SHORT</v>
      </c>
      <c r="D10" s="128" t="str">
        <f t="shared" si="1"/>
        <v xml:space="preserve"> Sample is 1.12352941176471 longer than average</v>
      </c>
      <c r="E10" s="95"/>
    </row>
    <row r="11" spans="1:11" x14ac:dyDescent="0.3">
      <c r="A11" s="72" t="s">
        <v>402</v>
      </c>
      <c r="B11" s="73">
        <v>8.1</v>
      </c>
      <c r="C11" s="26" t="str">
        <f t="shared" si="0"/>
        <v>SHORT</v>
      </c>
      <c r="D11" s="128" t="str">
        <f t="shared" si="1"/>
        <v xml:space="preserve"> Sample is 2.3235294117647 longer than average</v>
      </c>
      <c r="E11" s="95"/>
    </row>
    <row r="12" spans="1:11" x14ac:dyDescent="0.3">
      <c r="A12" s="72" t="s">
        <v>403</v>
      </c>
      <c r="B12" s="73">
        <v>5.3</v>
      </c>
      <c r="C12" s="26" t="str">
        <f t="shared" si="0"/>
        <v>LONG</v>
      </c>
      <c r="D12" s="128" t="str">
        <f t="shared" si="1"/>
        <v>short</v>
      </c>
      <c r="E12" s="95"/>
    </row>
    <row r="13" spans="1:11" x14ac:dyDescent="0.3">
      <c r="A13" s="72" t="s">
        <v>404</v>
      </c>
      <c r="B13" s="73">
        <v>5.2</v>
      </c>
      <c r="C13" s="26" t="str">
        <f t="shared" si="0"/>
        <v>LONG</v>
      </c>
      <c r="D13" s="128" t="str">
        <f t="shared" si="1"/>
        <v>short</v>
      </c>
      <c r="E13" s="95"/>
    </row>
    <row r="14" spans="1:11" x14ac:dyDescent="0.3">
      <c r="A14" s="72" t="s">
        <v>405</v>
      </c>
      <c r="B14" s="73">
        <v>4.7</v>
      </c>
      <c r="C14" s="26" t="str">
        <f t="shared" si="0"/>
        <v>SHORT</v>
      </c>
      <c r="D14" s="128" t="str">
        <f t="shared" si="1"/>
        <v>short</v>
      </c>
      <c r="E14" s="95"/>
    </row>
    <row r="15" spans="1:11" x14ac:dyDescent="0.3">
      <c r="A15" s="72" t="s">
        <v>406</v>
      </c>
      <c r="B15" s="73">
        <v>4.5999999999999996</v>
      </c>
      <c r="C15" s="26" t="str">
        <f t="shared" si="0"/>
        <v>SHORT</v>
      </c>
      <c r="D15" s="128" t="str">
        <f t="shared" si="1"/>
        <v>short</v>
      </c>
      <c r="E15" s="95"/>
    </row>
    <row r="16" spans="1:11" x14ac:dyDescent="0.3">
      <c r="A16" s="72" t="s">
        <v>407</v>
      </c>
      <c r="B16" s="73">
        <v>7.4</v>
      </c>
      <c r="C16" s="26" t="str">
        <f t="shared" si="0"/>
        <v>SHORT</v>
      </c>
      <c r="D16" s="128" t="str">
        <f t="shared" si="1"/>
        <v xml:space="preserve"> Sample is 1.62352941176471 longer than average</v>
      </c>
      <c r="E16" s="95"/>
    </row>
    <row r="17" spans="1:5" x14ac:dyDescent="0.3">
      <c r="A17" s="72" t="s">
        <v>408</v>
      </c>
      <c r="B17" s="73">
        <v>8.6999999999999993</v>
      </c>
      <c r="C17" s="26" t="str">
        <f t="shared" si="0"/>
        <v>SHORT</v>
      </c>
      <c r="D17" s="128" t="str">
        <f t="shared" si="1"/>
        <v xml:space="preserve"> Sample is 2.9235294117647 longer than average</v>
      </c>
      <c r="E17" s="95"/>
    </row>
    <row r="18" spans="1:5" x14ac:dyDescent="0.3">
      <c r="A18" s="72" t="s">
        <v>409</v>
      </c>
      <c r="B18" s="73">
        <v>6.2</v>
      </c>
      <c r="C18" s="26" t="str">
        <f t="shared" si="0"/>
        <v>LONG</v>
      </c>
      <c r="D18" s="128" t="str">
        <f t="shared" si="1"/>
        <v xml:space="preserve"> Sample is 0.423529411764705 longer than average</v>
      </c>
      <c r="E18" s="95"/>
    </row>
    <row r="19" spans="1:5" x14ac:dyDescent="0.3">
      <c r="A19" s="72" t="s">
        <v>410</v>
      </c>
      <c r="B19" s="73">
        <v>7.8</v>
      </c>
      <c r="C19" s="26" t="str">
        <f t="shared" si="0"/>
        <v>LONG</v>
      </c>
      <c r="D19" s="128" t="str">
        <f t="shared" si="1"/>
        <v xml:space="preserve"> Sample is 2.0235294117647 longer than average</v>
      </c>
      <c r="E19" s="95"/>
    </row>
    <row r="20" spans="1:5" x14ac:dyDescent="0.3">
      <c r="A20" s="72" t="s">
        <v>411</v>
      </c>
      <c r="B20" s="73">
        <v>8.1999999999999993</v>
      </c>
      <c r="C20" s="26" t="str">
        <f t="shared" si="0"/>
        <v>LONG</v>
      </c>
      <c r="D20" s="128" t="str">
        <f t="shared" si="1"/>
        <v xml:space="preserve"> Sample is 2.4235294117647 longer than average</v>
      </c>
      <c r="E20" s="95"/>
    </row>
    <row r="21" spans="1:5" x14ac:dyDescent="0.3">
      <c r="A21" s="72" t="s">
        <v>412</v>
      </c>
      <c r="B21" s="74">
        <f>AVERAGE(B4:B20)</f>
        <v>5.7764705882352949</v>
      </c>
      <c r="C21" s="26"/>
      <c r="D21" s="26"/>
      <c r="E21" s="95"/>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17"/>
  <sheetViews>
    <sheetView tabSelected="1" topLeftCell="A7" workbookViewId="0">
      <selection activeCell="H8" sqref="H8:H17"/>
    </sheetView>
  </sheetViews>
  <sheetFormatPr defaultRowHeight="14.4" x14ac:dyDescent="0.3"/>
  <cols>
    <col min="1" max="1" width="9" customWidth="1"/>
    <col min="2" max="2" width="36.109375" customWidth="1"/>
    <col min="3" max="3" width="12.88671875" customWidth="1"/>
    <col min="4" max="7" width="16.109375" customWidth="1"/>
    <col min="8" max="8" width="26.33203125" customWidth="1"/>
  </cols>
  <sheetData>
    <row r="2" spans="1:12" x14ac:dyDescent="0.3">
      <c r="A2" s="14" t="s">
        <v>444</v>
      </c>
      <c r="B2" s="122" t="s">
        <v>445</v>
      </c>
      <c r="C2" s="122"/>
      <c r="D2" s="122"/>
      <c r="E2" s="122"/>
      <c r="F2" s="122"/>
      <c r="G2" s="122"/>
      <c r="H2" s="122"/>
      <c r="I2" s="122"/>
      <c r="J2" s="122"/>
      <c r="K2" s="122"/>
      <c r="L2" s="122"/>
    </row>
    <row r="3" spans="1:12" x14ac:dyDescent="0.3">
      <c r="B3" s="122" t="s">
        <v>446</v>
      </c>
      <c r="C3" s="122"/>
      <c r="D3" s="122"/>
      <c r="E3" s="122"/>
      <c r="F3" s="122"/>
      <c r="G3" s="122"/>
      <c r="H3" s="122"/>
      <c r="I3" s="122"/>
      <c r="J3" s="122"/>
      <c r="K3" s="122"/>
      <c r="L3" s="122"/>
    </row>
    <row r="5" spans="1:12" ht="15.6" x14ac:dyDescent="0.3">
      <c r="A5" s="76" t="s">
        <v>421</v>
      </c>
      <c r="D5" s="3"/>
      <c r="E5" s="3"/>
      <c r="F5" s="3"/>
      <c r="G5" s="3"/>
      <c r="H5" s="3"/>
    </row>
    <row r="6" spans="1:12" x14ac:dyDescent="0.3">
      <c r="D6" s="3"/>
      <c r="E6" s="3"/>
      <c r="F6" s="3"/>
      <c r="G6" s="3"/>
      <c r="H6" s="3"/>
    </row>
    <row r="7" spans="1:12" x14ac:dyDescent="0.3">
      <c r="A7" s="77" t="s">
        <v>422</v>
      </c>
      <c r="B7" s="78" t="s">
        <v>423</v>
      </c>
      <c r="C7" s="78" t="s">
        <v>156</v>
      </c>
      <c r="D7" s="77" t="s">
        <v>424</v>
      </c>
      <c r="E7" s="77" t="s">
        <v>424</v>
      </c>
      <c r="F7" s="77"/>
      <c r="G7" s="77"/>
      <c r="H7" s="77" t="s">
        <v>425</v>
      </c>
    </row>
    <row r="8" spans="1:12" ht="28.8" x14ac:dyDescent="0.3">
      <c r="A8" s="79">
        <v>1</v>
      </c>
      <c r="B8" s="80" t="s">
        <v>426</v>
      </c>
      <c r="C8" s="81" t="s">
        <v>427</v>
      </c>
      <c r="D8" s="111">
        <f>FIND("(",B8)</f>
        <v>18</v>
      </c>
      <c r="E8" s="111" t="str">
        <f>MID(B8,D8,6)</f>
        <v>(1939)</v>
      </c>
      <c r="F8" s="111">
        <f>FIND("Directed by",B8)</f>
        <v>25</v>
      </c>
      <c r="G8" s="111">
        <f>LEN(B8)</f>
        <v>65</v>
      </c>
      <c r="H8" s="82" t="str">
        <f>RIGHT(B8,G8-F8-10)</f>
        <v xml:space="preserve"> King Vidor and Victor Fleming</v>
      </c>
    </row>
    <row r="9" spans="1:12" ht="27.6" x14ac:dyDescent="0.3">
      <c r="A9" s="79">
        <v>2</v>
      </c>
      <c r="B9" s="80" t="s">
        <v>428</v>
      </c>
      <c r="C9" s="81" t="s">
        <v>429</v>
      </c>
      <c r="D9" s="111">
        <f t="shared" ref="D9:D17" si="0">FIND("(",B9)</f>
        <v>14</v>
      </c>
      <c r="E9" s="111" t="str">
        <f t="shared" ref="E9:E17" si="1">MID(B9,D9,6)</f>
        <v>(1941)</v>
      </c>
      <c r="F9" s="111">
        <f t="shared" ref="F9:F17" si="2">FIND("Directed by",B9)</f>
        <v>21</v>
      </c>
      <c r="G9" s="111">
        <f t="shared" ref="G9:G17" si="3">LEN(B9)</f>
        <v>44</v>
      </c>
      <c r="H9" s="82" t="str">
        <f t="shared" ref="H9:H17" si="4">RIGHT(B9,G9-F9-10)</f>
        <v xml:space="preserve"> Orson Welles</v>
      </c>
    </row>
    <row r="10" spans="1:12" x14ac:dyDescent="0.3">
      <c r="A10" s="79">
        <v>3</v>
      </c>
      <c r="B10" s="80" t="s">
        <v>430</v>
      </c>
      <c r="C10" s="81" t="s">
        <v>431</v>
      </c>
      <c r="D10" s="111">
        <f t="shared" si="0"/>
        <v>9</v>
      </c>
      <c r="E10" s="111" t="str">
        <f t="shared" si="1"/>
        <v>(2017)</v>
      </c>
      <c r="F10" s="111">
        <f t="shared" si="2"/>
        <v>16</v>
      </c>
      <c r="G10" s="111">
        <f t="shared" si="3"/>
        <v>39</v>
      </c>
      <c r="H10" s="82" t="str">
        <f t="shared" si="4"/>
        <v xml:space="preserve"> Jordan Peele</v>
      </c>
    </row>
    <row r="11" spans="1:12" ht="27.6" x14ac:dyDescent="0.3">
      <c r="A11" s="79">
        <v>4</v>
      </c>
      <c r="B11" s="80" t="s">
        <v>432</v>
      </c>
      <c r="C11" s="81" t="s">
        <v>433</v>
      </c>
      <c r="D11" s="111">
        <f t="shared" si="0"/>
        <v>15</v>
      </c>
      <c r="E11" s="111" t="str">
        <f t="shared" si="1"/>
        <v>(1949)</v>
      </c>
      <c r="F11" s="111">
        <f t="shared" si="2"/>
        <v>22</v>
      </c>
      <c r="G11" s="111">
        <f t="shared" si="3"/>
        <v>43</v>
      </c>
      <c r="H11" s="82" t="str">
        <f t="shared" si="4"/>
        <v xml:space="preserve"> Carol Reed</v>
      </c>
    </row>
    <row r="12" spans="1:12" ht="27.6" x14ac:dyDescent="0.3">
      <c r="A12" s="79">
        <v>5</v>
      </c>
      <c r="B12" s="80" t="s">
        <v>434</v>
      </c>
      <c r="C12" s="81" t="s">
        <v>427</v>
      </c>
      <c r="D12" s="111">
        <f t="shared" si="0"/>
        <v>20</v>
      </c>
      <c r="E12" s="111" t="str">
        <f t="shared" si="1"/>
        <v>(2015)</v>
      </c>
      <c r="F12" s="111">
        <f t="shared" si="2"/>
        <v>27</v>
      </c>
      <c r="G12" s="111">
        <f t="shared" si="3"/>
        <v>51</v>
      </c>
      <c r="H12" s="82" t="str">
        <f t="shared" si="4"/>
        <v xml:space="preserve"> George Miller</v>
      </c>
    </row>
    <row r="13" spans="1:12" ht="41.4" x14ac:dyDescent="0.3">
      <c r="A13" s="79">
        <v>6</v>
      </c>
      <c r="B13" s="80" t="s">
        <v>435</v>
      </c>
      <c r="C13" s="81" t="s">
        <v>433</v>
      </c>
      <c r="D13" s="111">
        <f>FIND("1",B13)</f>
        <v>61</v>
      </c>
      <c r="E13" s="111" t="str">
        <f>MID(B13,60,6)</f>
        <v>(1920)</v>
      </c>
      <c r="F13" s="111">
        <f t="shared" si="2"/>
        <v>67</v>
      </c>
      <c r="G13" s="111">
        <f t="shared" si="3"/>
        <v>90</v>
      </c>
      <c r="H13" s="82" t="str">
        <f t="shared" si="4"/>
        <v xml:space="preserve"> Robert Wiene</v>
      </c>
    </row>
    <row r="14" spans="1:12" ht="27.6" x14ac:dyDescent="0.3">
      <c r="A14" s="79">
        <v>7</v>
      </c>
      <c r="B14" s="80" t="s">
        <v>436</v>
      </c>
      <c r="C14" s="81" t="s">
        <v>437</v>
      </c>
      <c r="D14" s="111">
        <f t="shared" si="0"/>
        <v>15</v>
      </c>
      <c r="E14" s="111" t="str">
        <f t="shared" si="1"/>
        <v>(1950)</v>
      </c>
      <c r="F14" s="111">
        <f t="shared" si="2"/>
        <v>22</v>
      </c>
      <c r="G14" s="111">
        <f t="shared" si="3"/>
        <v>53</v>
      </c>
      <c r="H14" s="82" t="str">
        <f t="shared" si="4"/>
        <v xml:space="preserve"> Joseph L. Mankiewicz</v>
      </c>
    </row>
    <row r="15" spans="1:12" ht="27.6" x14ac:dyDescent="0.3">
      <c r="A15" s="79">
        <v>8</v>
      </c>
      <c r="B15" s="80" t="s">
        <v>438</v>
      </c>
      <c r="C15" s="81" t="s">
        <v>439</v>
      </c>
      <c r="D15" s="111">
        <f t="shared" si="0"/>
        <v>12</v>
      </c>
      <c r="E15" s="111" t="str">
        <f t="shared" si="1"/>
        <v>(2015)</v>
      </c>
      <c r="F15" s="111">
        <f t="shared" si="2"/>
        <v>19</v>
      </c>
      <c r="G15" s="111">
        <f t="shared" si="3"/>
        <v>63</v>
      </c>
      <c r="H15" s="82" t="str">
        <f t="shared" si="4"/>
        <v xml:space="preserve"> Pete Docter and Ronnie del Carmen</v>
      </c>
    </row>
    <row r="16" spans="1:12" x14ac:dyDescent="0.3">
      <c r="A16" s="79">
        <v>9</v>
      </c>
      <c r="B16" s="80" t="s">
        <v>440</v>
      </c>
      <c r="C16" s="81" t="s">
        <v>441</v>
      </c>
      <c r="D16" s="111">
        <f t="shared" si="0"/>
        <v>12</v>
      </c>
      <c r="E16" s="111" t="str">
        <f t="shared" si="1"/>
        <v>(1927)</v>
      </c>
      <c r="F16" s="111">
        <f t="shared" si="2"/>
        <v>19</v>
      </c>
      <c r="G16" s="111">
        <f t="shared" si="3"/>
        <v>40</v>
      </c>
      <c r="H16" s="82" t="str">
        <f t="shared" si="4"/>
        <v xml:space="preserve"> Fritz Lang</v>
      </c>
    </row>
    <row r="17" spans="1:8" ht="27.6" x14ac:dyDescent="0.3">
      <c r="A17" s="79">
        <v>10</v>
      </c>
      <c r="B17" s="80" t="s">
        <v>442</v>
      </c>
      <c r="C17" s="81" t="s">
        <v>443</v>
      </c>
      <c r="D17" s="111">
        <f t="shared" si="0"/>
        <v>11</v>
      </c>
      <c r="E17" s="111" t="str">
        <f t="shared" si="1"/>
        <v>(2016)</v>
      </c>
      <c r="F17" s="111">
        <f t="shared" si="2"/>
        <v>18</v>
      </c>
      <c r="G17" s="111">
        <f t="shared" si="3"/>
        <v>48</v>
      </c>
      <c r="H17" s="82" t="str">
        <f t="shared" si="4"/>
        <v xml:space="preserve"> Barry Jenkins (III)</v>
      </c>
    </row>
  </sheetData>
  <mergeCells count="2">
    <mergeCell ref="B2:L2"/>
    <mergeCell ref="B3:L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Film_Title</vt:lpstr>
      <vt:lpstr>newsales</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Tirth Parmar</cp:lastModifiedBy>
  <cp:lastPrinted>2021-11-30T10:30:56Z</cp:lastPrinted>
  <dcterms:created xsi:type="dcterms:W3CDTF">2013-10-28T00:19:55Z</dcterms:created>
  <dcterms:modified xsi:type="dcterms:W3CDTF">2021-12-08T04:32:32Z</dcterms:modified>
</cp:coreProperties>
</file>