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a\Desktop\study material\"/>
    </mc:Choice>
  </mc:AlternateContent>
  <xr:revisionPtr revIDLastSave="0" documentId="13_ncr:1_{653730C2-A169-491A-93F5-7C71D584C242}" xr6:coauthVersionLast="47" xr6:coauthVersionMax="47" xr10:uidLastSave="{00000000-0000-0000-0000-000000000000}"/>
  <bookViews>
    <workbookView xWindow="-108" yWindow="-108" windowWidth="22308" windowHeight="13176" xr2:uid="{C3BF7F3F-099B-4244-87B0-FEB5CB6920E7}"/>
  </bookViews>
  <sheets>
    <sheet name="Revenue-Expense sheet" sheetId="1" r:id="rId1"/>
    <sheet name="NPV IRR" sheetId="2" r:id="rId2"/>
    <sheet name="future estimation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4" i="3" l="1"/>
  <c r="K35" i="3"/>
  <c r="K36" i="3"/>
  <c r="K37" i="3"/>
  <c r="K38" i="3"/>
  <c r="K39" i="3"/>
  <c r="K40" i="3"/>
  <c r="K41" i="3"/>
  <c r="K42" i="3"/>
  <c r="K33" i="3"/>
  <c r="H56" i="3"/>
  <c r="H50" i="3"/>
  <c r="H42" i="3"/>
  <c r="G57" i="3"/>
  <c r="G54" i="3"/>
  <c r="G51" i="3"/>
  <c r="G47" i="3"/>
  <c r="G40" i="3"/>
  <c r="H38" i="3"/>
  <c r="H39" i="3"/>
  <c r="H40" i="3"/>
  <c r="H41" i="3"/>
  <c r="H43" i="3"/>
  <c r="H44" i="3"/>
  <c r="H45" i="3"/>
  <c r="H46" i="3"/>
  <c r="H47" i="3"/>
  <c r="H48" i="3"/>
  <c r="H49" i="3"/>
  <c r="H51" i="3"/>
  <c r="H52" i="3"/>
  <c r="H53" i="3"/>
  <c r="H54" i="3"/>
  <c r="H55" i="3"/>
  <c r="H57" i="3"/>
  <c r="H58" i="3"/>
  <c r="H37" i="3"/>
  <c r="G38" i="3"/>
  <c r="G39" i="3"/>
  <c r="G41" i="3"/>
  <c r="G42" i="3"/>
  <c r="G43" i="3"/>
  <c r="G44" i="3"/>
  <c r="G45" i="3"/>
  <c r="G46" i="3"/>
  <c r="G48" i="3"/>
  <c r="G49" i="3"/>
  <c r="G50" i="3"/>
  <c r="G52" i="3"/>
  <c r="G53" i="3"/>
  <c r="G55" i="3"/>
  <c r="G56" i="3"/>
  <c r="G58" i="3"/>
  <c r="G37" i="3"/>
  <c r="D56" i="3"/>
  <c r="D50" i="3"/>
  <c r="D42" i="3"/>
  <c r="D38" i="3"/>
  <c r="D39" i="3"/>
  <c r="D40" i="3"/>
  <c r="D41" i="3"/>
  <c r="D43" i="3"/>
  <c r="D44" i="3"/>
  <c r="D45" i="3"/>
  <c r="D46" i="3"/>
  <c r="D47" i="3"/>
  <c r="D48" i="3"/>
  <c r="D49" i="3"/>
  <c r="D51" i="3"/>
  <c r="D52" i="3"/>
  <c r="D53" i="3"/>
  <c r="D54" i="3"/>
  <c r="D55" i="3"/>
  <c r="D57" i="3"/>
  <c r="D58" i="3"/>
  <c r="D37" i="3"/>
  <c r="C57" i="3"/>
  <c r="C54" i="3"/>
  <c r="C51" i="3"/>
  <c r="C47" i="3"/>
  <c r="C40" i="3"/>
  <c r="C58" i="3"/>
  <c r="C38" i="3"/>
  <c r="C39" i="3"/>
  <c r="C41" i="3"/>
  <c r="C42" i="3"/>
  <c r="C43" i="3"/>
  <c r="C44" i="3"/>
  <c r="C45" i="3"/>
  <c r="C46" i="3"/>
  <c r="C48" i="3"/>
  <c r="C49" i="3"/>
  <c r="C50" i="3"/>
  <c r="C52" i="3"/>
  <c r="C53" i="3"/>
  <c r="C55" i="3"/>
  <c r="C56" i="3"/>
  <c r="C37" i="3"/>
  <c r="AP10" i="3"/>
  <c r="AP11" i="3" s="1"/>
  <c r="AP12" i="3" s="1"/>
  <c r="AP13" i="3" s="1"/>
  <c r="AP14" i="3" s="1"/>
  <c r="AP15" i="3" s="1"/>
  <c r="AP16" i="3" s="1"/>
  <c r="AP17" i="3" s="1"/>
  <c r="AP18" i="3" s="1"/>
  <c r="AP19" i="3" s="1"/>
  <c r="AP20" i="3" s="1"/>
  <c r="AP21" i="3" s="1"/>
  <c r="AP22" i="3" s="1"/>
  <c r="AP23" i="3" s="1"/>
  <c r="AP24" i="3" s="1"/>
  <c r="AP25" i="3" s="1"/>
  <c r="AP26" i="3" s="1"/>
  <c r="AP27" i="3" s="1"/>
  <c r="AP28" i="3" s="1"/>
  <c r="AP29" i="3" s="1"/>
  <c r="AP9" i="3"/>
  <c r="BK19" i="3"/>
  <c r="BL19" i="3" s="1"/>
  <c r="BK20" i="3"/>
  <c r="BL20" i="3" s="1"/>
  <c r="BH18" i="3"/>
  <c r="BH19" i="3"/>
  <c r="BH20" i="3"/>
  <c r="BH21" i="3"/>
  <c r="BH22" i="3" s="1"/>
  <c r="BH23" i="3" s="1"/>
  <c r="BH24" i="3" s="1"/>
  <c r="BH25" i="3" s="1"/>
  <c r="BH26" i="3" s="1"/>
  <c r="BH27" i="3" s="1"/>
  <c r="BH28" i="3" s="1"/>
  <c r="BH29" i="3" s="1"/>
  <c r="BD18" i="3"/>
  <c r="BE18" i="3"/>
  <c r="BD19" i="3"/>
  <c r="BE19" i="3"/>
  <c r="BD20" i="3"/>
  <c r="BE20" i="3"/>
  <c r="BD21" i="3"/>
  <c r="BE21" i="3"/>
  <c r="BD22" i="3"/>
  <c r="BE22" i="3"/>
  <c r="BD23" i="3"/>
  <c r="BE23" i="3"/>
  <c r="BD24" i="3"/>
  <c r="BE24" i="3"/>
  <c r="BD25" i="3"/>
  <c r="BE25" i="3"/>
  <c r="BD26" i="3"/>
  <c r="BE26" i="3"/>
  <c r="BD27" i="3"/>
  <c r="BE27" i="3"/>
  <c r="BD28" i="3"/>
  <c r="BE28" i="3"/>
  <c r="BD29" i="3"/>
  <c r="BE29" i="3"/>
  <c r="BA18" i="3"/>
  <c r="AZ18" i="3" s="1"/>
  <c r="AT19" i="3"/>
  <c r="AV19" i="3" s="1"/>
  <c r="AU19" i="3"/>
  <c r="AU20" i="3" s="1"/>
  <c r="AU21" i="3" s="1"/>
  <c r="AU22" i="3" s="1"/>
  <c r="AU23" i="3" s="1"/>
  <c r="AU24" i="3" s="1"/>
  <c r="AU25" i="3" s="1"/>
  <c r="AU26" i="3" s="1"/>
  <c r="AU27" i="3" s="1"/>
  <c r="AU28" i="3" s="1"/>
  <c r="AU29" i="3" s="1"/>
  <c r="AW19" i="3"/>
  <c r="AT20" i="3"/>
  <c r="AV20" i="3" s="1"/>
  <c r="AW20" i="3"/>
  <c r="AT21" i="3"/>
  <c r="AV21" i="3" s="1"/>
  <c r="AW21" i="3"/>
  <c r="AT22" i="3"/>
  <c r="AV22" i="3" s="1"/>
  <c r="AW22" i="3"/>
  <c r="AT23" i="3"/>
  <c r="AV23" i="3" s="1"/>
  <c r="AW23" i="3"/>
  <c r="AT24" i="3"/>
  <c r="AV24" i="3" s="1"/>
  <c r="AW24" i="3"/>
  <c r="AT25" i="3"/>
  <c r="AV25" i="3" s="1"/>
  <c r="AW25" i="3"/>
  <c r="AT26" i="3"/>
  <c r="AV26" i="3" s="1"/>
  <c r="AW26" i="3"/>
  <c r="AT27" i="3"/>
  <c r="AV27" i="3" s="1"/>
  <c r="AW27" i="3"/>
  <c r="AT28" i="3"/>
  <c r="AV28" i="3" s="1"/>
  <c r="AW28" i="3"/>
  <c r="AT29" i="3"/>
  <c r="AV29" i="3" s="1"/>
  <c r="AW29" i="3"/>
  <c r="AL11" i="3"/>
  <c r="AN11" i="3" s="1"/>
  <c r="AM11" i="3"/>
  <c r="AO11" i="3"/>
  <c r="AQ11" i="3"/>
  <c r="AL12" i="3"/>
  <c r="AN12" i="3" s="1"/>
  <c r="AM12" i="3"/>
  <c r="AO12" i="3"/>
  <c r="AQ12" i="3"/>
  <c r="AQ13" i="3" s="1"/>
  <c r="AQ14" i="3" s="1"/>
  <c r="AQ15" i="3" s="1"/>
  <c r="AQ16" i="3" s="1"/>
  <c r="AQ17" i="3" s="1"/>
  <c r="AQ18" i="3" s="1"/>
  <c r="AQ19" i="3" s="1"/>
  <c r="AQ20" i="3" s="1"/>
  <c r="AQ21" i="3" s="1"/>
  <c r="AQ22" i="3" s="1"/>
  <c r="AQ23" i="3" s="1"/>
  <c r="AQ24" i="3" s="1"/>
  <c r="AQ25" i="3" s="1"/>
  <c r="AQ26" i="3" s="1"/>
  <c r="AQ27" i="3" s="1"/>
  <c r="AQ28" i="3" s="1"/>
  <c r="AQ29" i="3" s="1"/>
  <c r="AL13" i="3"/>
  <c r="AM13" i="3"/>
  <c r="AN13" i="3"/>
  <c r="AO13" i="3"/>
  <c r="AO14" i="3" s="1"/>
  <c r="AO15" i="3" s="1"/>
  <c r="AO16" i="3" s="1"/>
  <c r="AO17" i="3" s="1"/>
  <c r="AO18" i="3" s="1"/>
  <c r="AO19" i="3" s="1"/>
  <c r="AO20" i="3" s="1"/>
  <c r="AO21" i="3" s="1"/>
  <c r="AO22" i="3" s="1"/>
  <c r="AO23" i="3" s="1"/>
  <c r="AO24" i="3" s="1"/>
  <c r="AO25" i="3" s="1"/>
  <c r="AO26" i="3" s="1"/>
  <c r="AO27" i="3" s="1"/>
  <c r="AO28" i="3" s="1"/>
  <c r="AO29" i="3" s="1"/>
  <c r="AL14" i="3"/>
  <c r="AM14" i="3"/>
  <c r="AN14" i="3"/>
  <c r="AL15" i="3"/>
  <c r="AN15" i="3" s="1"/>
  <c r="AM15" i="3"/>
  <c r="AL16" i="3"/>
  <c r="AN16" i="3" s="1"/>
  <c r="AM16" i="3"/>
  <c r="AL17" i="3"/>
  <c r="AM17" i="3"/>
  <c r="AN17" i="3"/>
  <c r="AL18" i="3"/>
  <c r="AM18" i="3"/>
  <c r="AN18" i="3"/>
  <c r="AL19" i="3"/>
  <c r="AN19" i="3" s="1"/>
  <c r="AM19" i="3"/>
  <c r="AL20" i="3"/>
  <c r="AN20" i="3" s="1"/>
  <c r="AM20" i="3"/>
  <c r="AL21" i="3"/>
  <c r="AM21" i="3"/>
  <c r="AN21" i="3"/>
  <c r="AL22" i="3"/>
  <c r="AM22" i="3"/>
  <c r="AN22" i="3"/>
  <c r="AL23" i="3"/>
  <c r="AN23" i="3" s="1"/>
  <c r="AM23" i="3"/>
  <c r="AL24" i="3"/>
  <c r="AN24" i="3" s="1"/>
  <c r="AM24" i="3"/>
  <c r="AL25" i="3"/>
  <c r="AM25" i="3"/>
  <c r="AN25" i="3"/>
  <c r="AL26" i="3"/>
  <c r="AM26" i="3"/>
  <c r="AN26" i="3"/>
  <c r="AL27" i="3"/>
  <c r="AN27" i="3" s="1"/>
  <c r="AM27" i="3"/>
  <c r="AL28" i="3"/>
  <c r="AN28" i="3" s="1"/>
  <c r="AM28" i="3"/>
  <c r="AL29" i="3"/>
  <c r="AM29" i="3"/>
  <c r="AN29" i="3"/>
  <c r="AA18" i="3"/>
  <c r="AC18" i="3" s="1"/>
  <c r="AD18" i="3" s="1"/>
  <c r="AI18" i="3" s="1"/>
  <c r="AB18" i="3"/>
  <c r="AB19" i="3" s="1"/>
  <c r="AB20" i="3" s="1"/>
  <c r="AB21" i="3" s="1"/>
  <c r="AB22" i="3" s="1"/>
  <c r="AB23" i="3" s="1"/>
  <c r="AB24" i="3" s="1"/>
  <c r="AB25" i="3" s="1"/>
  <c r="AB26" i="3" s="1"/>
  <c r="AB27" i="3" s="1"/>
  <c r="AB28" i="3" s="1"/>
  <c r="AB29" i="3" s="1"/>
  <c r="AE18" i="3"/>
  <c r="AG18" i="3" s="1"/>
  <c r="AH18" i="3" s="1"/>
  <c r="AF18" i="3"/>
  <c r="AF19" i="3" s="1"/>
  <c r="AF20" i="3" s="1"/>
  <c r="AF21" i="3" s="1"/>
  <c r="AF22" i="3" s="1"/>
  <c r="AF23" i="3" s="1"/>
  <c r="AF24" i="3" s="1"/>
  <c r="AF25" i="3" s="1"/>
  <c r="AF26" i="3" s="1"/>
  <c r="AF27" i="3" s="1"/>
  <c r="AF28" i="3" s="1"/>
  <c r="AF29" i="3" s="1"/>
  <c r="AA19" i="3"/>
  <c r="AA20" i="3" s="1"/>
  <c r="AE19" i="3"/>
  <c r="AE20" i="3" s="1"/>
  <c r="V18" i="3"/>
  <c r="X18" i="3" s="1"/>
  <c r="Y18" i="3" s="1"/>
  <c r="Z18" i="3" s="1"/>
  <c r="W18" i="3"/>
  <c r="W19" i="3" s="1"/>
  <c r="V19" i="3"/>
  <c r="V20" i="3" s="1"/>
  <c r="U16" i="3"/>
  <c r="U17" i="3" s="1"/>
  <c r="U18" i="3" s="1"/>
  <c r="U19" i="3" s="1"/>
  <c r="U20" i="3" s="1"/>
  <c r="U21" i="3" s="1"/>
  <c r="U22" i="3" s="1"/>
  <c r="U23" i="3" s="1"/>
  <c r="U24" i="3" s="1"/>
  <c r="U25" i="3" s="1"/>
  <c r="U26" i="3" s="1"/>
  <c r="U27" i="3" s="1"/>
  <c r="U28" i="3" s="1"/>
  <c r="U29" i="3" s="1"/>
  <c r="L29" i="3"/>
  <c r="N29" i="3" s="1"/>
  <c r="O29" i="3" s="1"/>
  <c r="T29" i="3" s="1"/>
  <c r="M29" i="3"/>
  <c r="P29" i="3"/>
  <c r="R29" i="3" s="1"/>
  <c r="S29" i="3" s="1"/>
  <c r="Q29" i="3"/>
  <c r="L19" i="3"/>
  <c r="M19" i="3"/>
  <c r="N19" i="3"/>
  <c r="O19" i="3"/>
  <c r="T19" i="3" s="1"/>
  <c r="P19" i="3"/>
  <c r="Q19" i="3"/>
  <c r="R19" i="3"/>
  <c r="S19" i="3"/>
  <c r="L20" i="3"/>
  <c r="M20" i="3"/>
  <c r="N20" i="3"/>
  <c r="O20" i="3" s="1"/>
  <c r="T20" i="3" s="1"/>
  <c r="P20" i="3"/>
  <c r="Q20" i="3"/>
  <c r="R20" i="3"/>
  <c r="S20" i="3" s="1"/>
  <c r="L21" i="3"/>
  <c r="N21" i="3" s="1"/>
  <c r="O21" i="3" s="1"/>
  <c r="T21" i="3" s="1"/>
  <c r="M21" i="3"/>
  <c r="M22" i="3" s="1"/>
  <c r="M23" i="3" s="1"/>
  <c r="M24" i="3" s="1"/>
  <c r="M25" i="3" s="1"/>
  <c r="M26" i="3" s="1"/>
  <c r="M27" i="3" s="1"/>
  <c r="M28" i="3" s="1"/>
  <c r="P21" i="3"/>
  <c r="R21" i="3" s="1"/>
  <c r="S21" i="3" s="1"/>
  <c r="Q21" i="3"/>
  <c r="Q22" i="3" s="1"/>
  <c r="Q23" i="3" s="1"/>
  <c r="Q24" i="3" s="1"/>
  <c r="Q25" i="3" s="1"/>
  <c r="Q26" i="3" s="1"/>
  <c r="Q27" i="3" s="1"/>
  <c r="Q28" i="3" s="1"/>
  <c r="L22" i="3"/>
  <c r="L23" i="3" s="1"/>
  <c r="P22" i="3"/>
  <c r="P23" i="3" s="1"/>
  <c r="F19" i="3"/>
  <c r="G19" i="3"/>
  <c r="H19" i="3"/>
  <c r="I19" i="3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F20" i="3"/>
  <c r="G20" i="3"/>
  <c r="H20" i="3"/>
  <c r="F21" i="3"/>
  <c r="G21" i="3"/>
  <c r="H21" i="3"/>
  <c r="F22" i="3"/>
  <c r="G22" i="3"/>
  <c r="H22" i="3"/>
  <c r="F23" i="3"/>
  <c r="G23" i="3"/>
  <c r="H23" i="3"/>
  <c r="F24" i="3"/>
  <c r="G24" i="3"/>
  <c r="H24" i="3"/>
  <c r="F25" i="3"/>
  <c r="G25" i="3"/>
  <c r="H25" i="3"/>
  <c r="F26" i="3"/>
  <c r="G26" i="3"/>
  <c r="H26" i="3"/>
  <c r="F27" i="3"/>
  <c r="G27" i="3"/>
  <c r="H27" i="3"/>
  <c r="F28" i="3"/>
  <c r="G28" i="3"/>
  <c r="H28" i="3"/>
  <c r="F29" i="3"/>
  <c r="G29" i="3"/>
  <c r="H29" i="3"/>
  <c r="AU10" i="3"/>
  <c r="AU11" i="3" s="1"/>
  <c r="AU12" i="3" s="1"/>
  <c r="AU13" i="3" s="1"/>
  <c r="AU14" i="3" s="1"/>
  <c r="AU15" i="3" s="1"/>
  <c r="AU16" i="3" s="1"/>
  <c r="AU17" i="3" s="1"/>
  <c r="AU18" i="3" s="1"/>
  <c r="BK9" i="3"/>
  <c r="BM9" i="3" s="1"/>
  <c r="BH9" i="3"/>
  <c r="BH10" i="3" s="1"/>
  <c r="BH11" i="3" s="1"/>
  <c r="BH12" i="3" s="1"/>
  <c r="BH13" i="3" s="1"/>
  <c r="BH14" i="3" s="1"/>
  <c r="BH15" i="3" s="1"/>
  <c r="BH16" i="3" s="1"/>
  <c r="BH17" i="3" s="1"/>
  <c r="AT9" i="3"/>
  <c r="AT10" i="3" s="1"/>
  <c r="AQ9" i="3"/>
  <c r="AQ10" i="3" s="1"/>
  <c r="AO9" i="3"/>
  <c r="AO10" i="3" s="1"/>
  <c r="AM9" i="3"/>
  <c r="BM8" i="3"/>
  <c r="BL8" i="3"/>
  <c r="BA8" i="3"/>
  <c r="BA9" i="3" s="1"/>
  <c r="AZ9" i="3" s="1"/>
  <c r="AW8" i="3"/>
  <c r="AW9" i="3" s="1"/>
  <c r="AW10" i="3" s="1"/>
  <c r="AW11" i="3" s="1"/>
  <c r="AW12" i="3" s="1"/>
  <c r="AW13" i="3" s="1"/>
  <c r="AW14" i="3" s="1"/>
  <c r="AW15" i="3" s="1"/>
  <c r="AW16" i="3" s="1"/>
  <c r="AW17" i="3" s="1"/>
  <c r="AW18" i="3" s="1"/>
  <c r="AV8" i="3"/>
  <c r="AL8" i="3"/>
  <c r="AN8" i="3" s="1"/>
  <c r="AM6" i="3"/>
  <c r="AL6" i="3"/>
  <c r="AQ5" i="3"/>
  <c r="AM5" i="3"/>
  <c r="AL5" i="3"/>
  <c r="AO5" i="3" s="1"/>
  <c r="U10" i="3"/>
  <c r="U11" i="3" s="1"/>
  <c r="U12" i="3" s="1"/>
  <c r="U13" i="3" s="1"/>
  <c r="U14" i="3" s="1"/>
  <c r="U15" i="3" s="1"/>
  <c r="M10" i="3"/>
  <c r="M11" i="3" s="1"/>
  <c r="M12" i="3" s="1"/>
  <c r="M13" i="3" s="1"/>
  <c r="M14" i="3" s="1"/>
  <c r="M15" i="3" s="1"/>
  <c r="M16" i="3" s="1"/>
  <c r="M17" i="3" s="1"/>
  <c r="M18" i="3" s="1"/>
  <c r="AF9" i="3"/>
  <c r="AF10" i="3" s="1"/>
  <c r="AF11" i="3" s="1"/>
  <c r="AF12" i="3" s="1"/>
  <c r="AF13" i="3" s="1"/>
  <c r="AF14" i="3" s="1"/>
  <c r="AF15" i="3" s="1"/>
  <c r="AF16" i="3" s="1"/>
  <c r="AF17" i="3" s="1"/>
  <c r="AE9" i="3"/>
  <c r="AE10" i="3" s="1"/>
  <c r="AB9" i="3"/>
  <c r="AB10" i="3" s="1"/>
  <c r="AB11" i="3" s="1"/>
  <c r="AB12" i="3" s="1"/>
  <c r="AB13" i="3" s="1"/>
  <c r="AB14" i="3" s="1"/>
  <c r="AB15" i="3" s="1"/>
  <c r="AB16" i="3" s="1"/>
  <c r="AB17" i="3" s="1"/>
  <c r="AA9" i="3"/>
  <c r="AA10" i="3" s="1"/>
  <c r="BE9" i="3" s="1"/>
  <c r="Q9" i="3"/>
  <c r="Q10" i="3" s="1"/>
  <c r="Q11" i="3" s="1"/>
  <c r="Q12" i="3" s="1"/>
  <c r="Q13" i="3" s="1"/>
  <c r="Q14" i="3" s="1"/>
  <c r="Q15" i="3" s="1"/>
  <c r="Q16" i="3" s="1"/>
  <c r="Q17" i="3" s="1"/>
  <c r="Q18" i="3" s="1"/>
  <c r="P9" i="3"/>
  <c r="P10" i="3" s="1"/>
  <c r="M9" i="3"/>
  <c r="L9" i="3"/>
  <c r="L10" i="3" s="1"/>
  <c r="AG8" i="3"/>
  <c r="AH8" i="3" s="1"/>
  <c r="AC8" i="3"/>
  <c r="AD8" i="3" s="1"/>
  <c r="AI8" i="3" s="1"/>
  <c r="R8" i="3"/>
  <c r="S8" i="3" s="1"/>
  <c r="N8" i="3"/>
  <c r="O8" i="3" s="1"/>
  <c r="W5" i="3"/>
  <c r="W9" i="3" s="1"/>
  <c r="W10" i="3" s="1"/>
  <c r="W11" i="3" s="1"/>
  <c r="W12" i="3" s="1"/>
  <c r="W13" i="3" s="1"/>
  <c r="W14" i="3" s="1"/>
  <c r="W15" i="3" s="1"/>
  <c r="W16" i="3" s="1"/>
  <c r="W17" i="3" s="1"/>
  <c r="V5" i="3"/>
  <c r="V9" i="3" s="1"/>
  <c r="I9" i="3"/>
  <c r="I10" i="3" s="1"/>
  <c r="I11" i="3" s="1"/>
  <c r="I12" i="3" s="1"/>
  <c r="I13" i="3" s="1"/>
  <c r="I14" i="3" s="1"/>
  <c r="I15" i="3" s="1"/>
  <c r="I16" i="3" s="1"/>
  <c r="I17" i="3" s="1"/>
  <c r="I18" i="3" s="1"/>
  <c r="H9" i="3"/>
  <c r="H10" i="3" s="1"/>
  <c r="H11" i="3" s="1"/>
  <c r="H12" i="3" s="1"/>
  <c r="H13" i="3" s="1"/>
  <c r="H14" i="3" s="1"/>
  <c r="H15" i="3" s="1"/>
  <c r="H16" i="3" s="1"/>
  <c r="H17" i="3" s="1"/>
  <c r="H18" i="3" s="1"/>
  <c r="G9" i="3"/>
  <c r="G10" i="3" s="1"/>
  <c r="G11" i="3" s="1"/>
  <c r="G12" i="3" s="1"/>
  <c r="G13" i="3" s="1"/>
  <c r="G14" i="3" s="1"/>
  <c r="G15" i="3" s="1"/>
  <c r="G16" i="3" s="1"/>
  <c r="G17" i="3" s="1"/>
  <c r="G18" i="3" s="1"/>
  <c r="F9" i="3"/>
  <c r="F10" i="3" s="1"/>
  <c r="F11" i="3" s="1"/>
  <c r="F12" i="3" s="1"/>
  <c r="F13" i="3" s="1"/>
  <c r="F14" i="3" s="1"/>
  <c r="F15" i="3" s="1"/>
  <c r="F16" i="3" s="1"/>
  <c r="F17" i="3" s="1"/>
  <c r="F18" i="3" s="1"/>
  <c r="E11" i="2"/>
  <c r="E15" i="2"/>
  <c r="E14" i="2"/>
  <c r="E13" i="2"/>
  <c r="E12" i="2"/>
  <c r="E10" i="2"/>
  <c r="E9" i="2"/>
  <c r="E8" i="2"/>
  <c r="E7" i="2"/>
  <c r="E6" i="2"/>
  <c r="AE19" i="1"/>
  <c r="AE18" i="1"/>
  <c r="AA19" i="1"/>
  <c r="AA18" i="1"/>
  <c r="BD9" i="1"/>
  <c r="BD10" i="1"/>
  <c r="BD11" i="1"/>
  <c r="BD12" i="1"/>
  <c r="BD13" i="1"/>
  <c r="BD14" i="1"/>
  <c r="BD15" i="1"/>
  <c r="BD16" i="1"/>
  <c r="BD17" i="1"/>
  <c r="BD18" i="1"/>
  <c r="BD8" i="1"/>
  <c r="V19" i="1"/>
  <c r="L19" i="1"/>
  <c r="P18" i="1"/>
  <c r="P19" i="1" s="1"/>
  <c r="BM8" i="1"/>
  <c r="BL8" i="1"/>
  <c r="AG8" i="1"/>
  <c r="AH8" i="1" s="1"/>
  <c r="AC8" i="1"/>
  <c r="AD8" i="1" s="1"/>
  <c r="AI8" i="1" s="1"/>
  <c r="R8" i="1"/>
  <c r="S8" i="1" s="1"/>
  <c r="N8" i="1"/>
  <c r="O8" i="1" s="1"/>
  <c r="BK9" i="1"/>
  <c r="BK10" i="1" s="1"/>
  <c r="BK11" i="1" s="1"/>
  <c r="BK12" i="1" s="1"/>
  <c r="BK13" i="1" s="1"/>
  <c r="BK14" i="1" s="1"/>
  <c r="BK15" i="1" s="1"/>
  <c r="BK16" i="1" s="1"/>
  <c r="BK17" i="1" s="1"/>
  <c r="BK18" i="1" s="1"/>
  <c r="BM18" i="1" s="1"/>
  <c r="BH9" i="1"/>
  <c r="BH10" i="1" s="1"/>
  <c r="BH11" i="1" s="1"/>
  <c r="BH12" i="1" s="1"/>
  <c r="BH13" i="1" s="1"/>
  <c r="BH14" i="1" s="1"/>
  <c r="BH15" i="1" s="1"/>
  <c r="BH16" i="1" s="1"/>
  <c r="BH17" i="1" s="1"/>
  <c r="BH18" i="1" s="1"/>
  <c r="AU10" i="1"/>
  <c r="AU11" i="1" s="1"/>
  <c r="AU12" i="1" s="1"/>
  <c r="AU13" i="1" s="1"/>
  <c r="AU14" i="1" s="1"/>
  <c r="AU15" i="1" s="1"/>
  <c r="AU16" i="1" s="1"/>
  <c r="AU17" i="1" s="1"/>
  <c r="AU18" i="1" s="1"/>
  <c r="AM6" i="1"/>
  <c r="AM9" i="1"/>
  <c r="AM5" i="1"/>
  <c r="AL6" i="1"/>
  <c r="AL8" i="1"/>
  <c r="AN8" i="1" s="1"/>
  <c r="AL5" i="1"/>
  <c r="AO5" i="1" s="1"/>
  <c r="BA8" i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AZ18" i="1" s="1"/>
  <c r="AV8" i="1"/>
  <c r="AW8" i="1"/>
  <c r="AW9" i="1" s="1"/>
  <c r="AW10" i="1" s="1"/>
  <c r="AW11" i="1" s="1"/>
  <c r="AW12" i="1" s="1"/>
  <c r="AW13" i="1" s="1"/>
  <c r="AW14" i="1" s="1"/>
  <c r="AW15" i="1" s="1"/>
  <c r="AW16" i="1" s="1"/>
  <c r="AW17" i="1" s="1"/>
  <c r="AW18" i="1" s="1"/>
  <c r="AT9" i="1"/>
  <c r="AT10" i="1" s="1"/>
  <c r="AT11" i="1" s="1"/>
  <c r="AT12" i="1" s="1"/>
  <c r="AT13" i="1" s="1"/>
  <c r="AT14" i="1" s="1"/>
  <c r="AT15" i="1" s="1"/>
  <c r="AT16" i="1" s="1"/>
  <c r="AT17" i="1" s="1"/>
  <c r="AT18" i="1" s="1"/>
  <c r="AQ9" i="1"/>
  <c r="AQ10" i="1" s="1"/>
  <c r="AQ11" i="1" s="1"/>
  <c r="AQ12" i="1" s="1"/>
  <c r="AQ13" i="1" s="1"/>
  <c r="AO9" i="1"/>
  <c r="AO10" i="1" s="1"/>
  <c r="AO11" i="1" s="1"/>
  <c r="AQ5" i="1"/>
  <c r="U10" i="1"/>
  <c r="U11" i="1" s="1"/>
  <c r="U12" i="1" s="1"/>
  <c r="U13" i="1" s="1"/>
  <c r="U14" i="1" s="1"/>
  <c r="U15" i="1" s="1"/>
  <c r="U16" i="1" s="1"/>
  <c r="U17" i="1" s="1"/>
  <c r="U18" i="1" s="1"/>
  <c r="AM18" i="1" s="1"/>
  <c r="W5" i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V5" i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AB9" i="1"/>
  <c r="AB10" i="1" s="1"/>
  <c r="AB11" i="1" s="1"/>
  <c r="AB12" i="1" s="1"/>
  <c r="AB13" i="1" s="1"/>
  <c r="AB14" i="1" s="1"/>
  <c r="AB15" i="1" s="1"/>
  <c r="AB16" i="1" s="1"/>
  <c r="AB17" i="1" s="1"/>
  <c r="AB18" i="1" s="1"/>
  <c r="AA9" i="1"/>
  <c r="AA10" i="1" s="1"/>
  <c r="AF9" i="1"/>
  <c r="AF10" i="1" s="1"/>
  <c r="AF11" i="1" s="1"/>
  <c r="AF12" i="1" s="1"/>
  <c r="AF13" i="1" s="1"/>
  <c r="AF14" i="1" s="1"/>
  <c r="AF15" i="1" s="1"/>
  <c r="AF16" i="1" s="1"/>
  <c r="AF17" i="1" s="1"/>
  <c r="AF18" i="1" s="1"/>
  <c r="AE9" i="1"/>
  <c r="AE10" i="1" s="1"/>
  <c r="Q9" i="1"/>
  <c r="Q10" i="1" s="1"/>
  <c r="Q11" i="1" s="1"/>
  <c r="Q12" i="1" s="1"/>
  <c r="Q13" i="1" s="1"/>
  <c r="Q14" i="1" s="1"/>
  <c r="Q15" i="1" s="1"/>
  <c r="Q16" i="1" s="1"/>
  <c r="Q17" i="1" s="1"/>
  <c r="Q18" i="1" s="1"/>
  <c r="M9" i="1"/>
  <c r="M10" i="1" s="1"/>
  <c r="M11" i="1" s="1"/>
  <c r="M12" i="1" s="1"/>
  <c r="M13" i="1" s="1"/>
  <c r="M14" i="1" s="1"/>
  <c r="M15" i="1" s="1"/>
  <c r="M16" i="1" s="1"/>
  <c r="M17" i="1" s="1"/>
  <c r="M18" i="1" s="1"/>
  <c r="P9" i="1"/>
  <c r="P10" i="1" s="1"/>
  <c r="P11" i="1" s="1"/>
  <c r="P12" i="1" s="1"/>
  <c r="P13" i="1" s="1"/>
  <c r="P14" i="1" s="1"/>
  <c r="P15" i="1" s="1"/>
  <c r="P16" i="1" s="1"/>
  <c r="P17" i="1" s="1"/>
  <c r="L9" i="1"/>
  <c r="L10" i="1" s="1"/>
  <c r="L11" i="1" s="1"/>
  <c r="L12" i="1" s="1"/>
  <c r="L13" i="1" s="1"/>
  <c r="L14" i="1" s="1"/>
  <c r="L15" i="1" s="1"/>
  <c r="L16" i="1" s="1"/>
  <c r="L17" i="1" s="1"/>
  <c r="L18" i="1" s="1"/>
  <c r="H9" i="1"/>
  <c r="H10" i="1" s="1"/>
  <c r="H11" i="1" s="1"/>
  <c r="H12" i="1" s="1"/>
  <c r="H13" i="1" s="1"/>
  <c r="H14" i="1" s="1"/>
  <c r="H15" i="1" s="1"/>
  <c r="H16" i="1" s="1"/>
  <c r="H17" i="1" s="1"/>
  <c r="H18" i="1" s="1"/>
  <c r="I9" i="1"/>
  <c r="I10" i="1" s="1"/>
  <c r="I11" i="1" s="1"/>
  <c r="I12" i="1" s="1"/>
  <c r="I13" i="1" s="1"/>
  <c r="I14" i="1" s="1"/>
  <c r="I15" i="1" s="1"/>
  <c r="I16" i="1" s="1"/>
  <c r="I17" i="1" s="1"/>
  <c r="I18" i="1" s="1"/>
  <c r="G9" i="1"/>
  <c r="G10" i="1" s="1"/>
  <c r="G11" i="1" s="1"/>
  <c r="G12" i="1" s="1"/>
  <c r="G13" i="1" s="1"/>
  <c r="G14" i="1" s="1"/>
  <c r="G15" i="1" s="1"/>
  <c r="G16" i="1" s="1"/>
  <c r="G17" i="1" s="1"/>
  <c r="G18" i="1" s="1"/>
  <c r="AL18" i="1" s="1"/>
  <c r="F9" i="1"/>
  <c r="F10" i="1" s="1"/>
  <c r="F11" i="1" s="1"/>
  <c r="F12" i="1" s="1"/>
  <c r="F13" i="1" s="1"/>
  <c r="F14" i="1" s="1"/>
  <c r="F15" i="1" s="1"/>
  <c r="F16" i="1" s="1"/>
  <c r="F17" i="1" s="1"/>
  <c r="F18" i="1" s="1"/>
  <c r="C18" i="1"/>
  <c r="BK21" i="3" l="1"/>
  <c r="BM19" i="3"/>
  <c r="BM20" i="3"/>
  <c r="BA19" i="3"/>
  <c r="AC20" i="3"/>
  <c r="AD20" i="3" s="1"/>
  <c r="AI20" i="3" s="1"/>
  <c r="AA21" i="3"/>
  <c r="AE21" i="3"/>
  <c r="AG20" i="3"/>
  <c r="AH20" i="3" s="1"/>
  <c r="AG19" i="3"/>
  <c r="AH19" i="3" s="1"/>
  <c r="AC19" i="3"/>
  <c r="AD19" i="3" s="1"/>
  <c r="V21" i="3"/>
  <c r="X19" i="3"/>
  <c r="Y19" i="3" s="1"/>
  <c r="Z19" i="3" s="1"/>
  <c r="W20" i="3"/>
  <c r="W21" i="3" s="1"/>
  <c r="W22" i="3" s="1"/>
  <c r="W23" i="3" s="1"/>
  <c r="W24" i="3" s="1"/>
  <c r="W25" i="3" s="1"/>
  <c r="W26" i="3" s="1"/>
  <c r="W27" i="3" s="1"/>
  <c r="W28" i="3" s="1"/>
  <c r="W29" i="3" s="1"/>
  <c r="R23" i="3"/>
  <c r="S23" i="3" s="1"/>
  <c r="P24" i="3"/>
  <c r="L24" i="3"/>
  <c r="N23" i="3"/>
  <c r="O23" i="3" s="1"/>
  <c r="T23" i="3" s="1"/>
  <c r="R22" i="3"/>
  <c r="S22" i="3" s="1"/>
  <c r="N22" i="3"/>
  <c r="O22" i="3" s="1"/>
  <c r="T22" i="3" s="1"/>
  <c r="AL10" i="3"/>
  <c r="T8" i="3"/>
  <c r="Z8" i="3" s="1"/>
  <c r="AG9" i="3"/>
  <c r="AH9" i="3" s="1"/>
  <c r="AM10" i="3"/>
  <c r="BD8" i="3"/>
  <c r="AL9" i="3"/>
  <c r="AN9" i="3" s="1"/>
  <c r="AC9" i="3"/>
  <c r="AD9" i="3" s="1"/>
  <c r="AI9" i="3" s="1"/>
  <c r="BE8" i="3"/>
  <c r="AV10" i="3"/>
  <c r="AT11" i="3"/>
  <c r="AV9" i="3"/>
  <c r="BL9" i="3"/>
  <c r="BA10" i="3"/>
  <c r="BK10" i="3"/>
  <c r="P11" i="3"/>
  <c r="R10" i="3"/>
  <c r="S10" i="3" s="1"/>
  <c r="X9" i="3"/>
  <c r="Y9" i="3" s="1"/>
  <c r="V10" i="3"/>
  <c r="BD9" i="3" s="1"/>
  <c r="AE11" i="3"/>
  <c r="AG10" i="3"/>
  <c r="AH10" i="3" s="1"/>
  <c r="L11" i="3"/>
  <c r="N10" i="3"/>
  <c r="O10" i="3" s="1"/>
  <c r="AA11" i="3"/>
  <c r="BE10" i="3" s="1"/>
  <c r="AC10" i="3"/>
  <c r="AD10" i="3" s="1"/>
  <c r="AI10" i="3" s="1"/>
  <c r="N9" i="3"/>
  <c r="O9" i="3" s="1"/>
  <c r="T9" i="3" s="1"/>
  <c r="Z9" i="3" s="1"/>
  <c r="R9" i="3"/>
  <c r="S9" i="3" s="1"/>
  <c r="BE18" i="1"/>
  <c r="BE17" i="1"/>
  <c r="T8" i="1"/>
  <c r="Z8" i="1" s="1"/>
  <c r="BM15" i="1"/>
  <c r="BL18" i="1"/>
  <c r="BL10" i="1"/>
  <c r="BM12" i="1"/>
  <c r="BL13" i="1"/>
  <c r="BL17" i="1"/>
  <c r="BM9" i="1"/>
  <c r="BM11" i="1"/>
  <c r="BL14" i="1"/>
  <c r="BM16" i="1"/>
  <c r="BL16" i="1"/>
  <c r="BL12" i="1"/>
  <c r="BM14" i="1"/>
  <c r="BM10" i="1"/>
  <c r="BL9" i="1"/>
  <c r="BL15" i="1"/>
  <c r="BL11" i="1"/>
  <c r="BM17" i="1"/>
  <c r="BM13" i="1"/>
  <c r="BE9" i="1"/>
  <c r="BE8" i="1"/>
  <c r="D28" i="1" s="1"/>
  <c r="AZ10" i="1"/>
  <c r="AL10" i="1"/>
  <c r="AM15" i="1"/>
  <c r="AZ13" i="1"/>
  <c r="AN18" i="1"/>
  <c r="AZ17" i="1"/>
  <c r="AM11" i="1"/>
  <c r="AZ16" i="1"/>
  <c r="AZ12" i="1"/>
  <c r="AZ15" i="1"/>
  <c r="AZ11" i="1"/>
  <c r="AZ14" i="1"/>
  <c r="AZ9" i="1"/>
  <c r="AL14" i="1"/>
  <c r="AL17" i="1"/>
  <c r="AL13" i="1"/>
  <c r="AL9" i="1"/>
  <c r="AN9" i="1" s="1"/>
  <c r="AM14" i="1"/>
  <c r="AM10" i="1"/>
  <c r="AL16" i="1"/>
  <c r="AL12" i="1"/>
  <c r="AM17" i="1"/>
  <c r="AM13" i="1"/>
  <c r="AL15" i="1"/>
  <c r="AL11" i="1"/>
  <c r="AM16" i="1"/>
  <c r="AM12" i="1"/>
  <c r="AV18" i="1"/>
  <c r="AV14" i="1"/>
  <c r="AV10" i="1"/>
  <c r="AV15" i="1"/>
  <c r="AV11" i="1"/>
  <c r="AV17" i="1"/>
  <c r="AV13" i="1"/>
  <c r="AV9" i="1"/>
  <c r="AV16" i="1"/>
  <c r="AV12" i="1"/>
  <c r="X9" i="1"/>
  <c r="Y9" i="1" s="1"/>
  <c r="R18" i="1"/>
  <c r="S18" i="1" s="1"/>
  <c r="R13" i="1"/>
  <c r="S13" i="1" s="1"/>
  <c r="AG10" i="1"/>
  <c r="AH10" i="1" s="1"/>
  <c r="R16" i="1"/>
  <c r="S16" i="1" s="1"/>
  <c r="R12" i="1"/>
  <c r="S12" i="1" s="1"/>
  <c r="R9" i="1"/>
  <c r="S9" i="1" s="1"/>
  <c r="R15" i="1"/>
  <c r="S15" i="1" s="1"/>
  <c r="R11" i="1"/>
  <c r="S11" i="1" s="1"/>
  <c r="R17" i="1"/>
  <c r="S17" i="1" s="1"/>
  <c r="R14" i="1"/>
  <c r="S14" i="1" s="1"/>
  <c r="R10" i="1"/>
  <c r="S10" i="1" s="1"/>
  <c r="AG9" i="1"/>
  <c r="AH9" i="1" s="1"/>
  <c r="N18" i="1"/>
  <c r="O18" i="1" s="1"/>
  <c r="AE11" i="1"/>
  <c r="AE12" i="1" s="1"/>
  <c r="AE13" i="1" s="1"/>
  <c r="AC10" i="1"/>
  <c r="AA11" i="1"/>
  <c r="AC9" i="1"/>
  <c r="N14" i="1"/>
  <c r="O14" i="1" s="1"/>
  <c r="N10" i="1"/>
  <c r="O10" i="1" s="1"/>
  <c r="N17" i="1"/>
  <c r="O17" i="1" s="1"/>
  <c r="N13" i="1"/>
  <c r="O13" i="1" s="1"/>
  <c r="N16" i="1"/>
  <c r="O16" i="1" s="1"/>
  <c r="N12" i="1"/>
  <c r="O12" i="1" s="1"/>
  <c r="N9" i="1"/>
  <c r="O9" i="1" s="1"/>
  <c r="N15" i="1"/>
  <c r="O15" i="1" s="1"/>
  <c r="N11" i="1"/>
  <c r="O11" i="1" s="1"/>
  <c r="BM21" i="3" l="1"/>
  <c r="BK22" i="3"/>
  <c r="BL21" i="3"/>
  <c r="BA20" i="3"/>
  <c r="AZ19" i="3"/>
  <c r="AG21" i="3"/>
  <c r="AH21" i="3" s="1"/>
  <c r="AE22" i="3"/>
  <c r="AI19" i="3"/>
  <c r="AC21" i="3"/>
  <c r="AD21" i="3" s="1"/>
  <c r="AA22" i="3"/>
  <c r="V22" i="3"/>
  <c r="X21" i="3"/>
  <c r="Y21" i="3" s="1"/>
  <c r="Z21" i="3" s="1"/>
  <c r="X20" i="3"/>
  <c r="Y20" i="3" s="1"/>
  <c r="Z20" i="3" s="1"/>
  <c r="L25" i="3"/>
  <c r="N24" i="3"/>
  <c r="O24" i="3" s="1"/>
  <c r="P25" i="3"/>
  <c r="R24" i="3"/>
  <c r="S24" i="3" s="1"/>
  <c r="AN10" i="3"/>
  <c r="T10" i="3"/>
  <c r="BM10" i="3"/>
  <c r="BK11" i="3"/>
  <c r="BL10" i="3"/>
  <c r="AV11" i="3"/>
  <c r="AT12" i="3"/>
  <c r="BA11" i="3"/>
  <c r="AZ10" i="3"/>
  <c r="L12" i="3"/>
  <c r="N11" i="3"/>
  <c r="O11" i="3" s="1"/>
  <c r="AA12" i="3"/>
  <c r="AC11" i="3"/>
  <c r="AD11" i="3" s="1"/>
  <c r="AG11" i="3"/>
  <c r="AH11" i="3" s="1"/>
  <c r="AE12" i="3"/>
  <c r="X10" i="3"/>
  <c r="Y10" i="3" s="1"/>
  <c r="Z10" i="3" s="1"/>
  <c r="V11" i="3"/>
  <c r="BD10" i="3" s="1"/>
  <c r="P12" i="3"/>
  <c r="R11" i="3"/>
  <c r="S11" i="3" s="1"/>
  <c r="C28" i="1"/>
  <c r="H28" i="1" s="1"/>
  <c r="J28" i="1"/>
  <c r="T9" i="1"/>
  <c r="Z9" i="1" s="1"/>
  <c r="AD9" i="1"/>
  <c r="AI9" i="1" s="1"/>
  <c r="BE10" i="1"/>
  <c r="AD10" i="1"/>
  <c r="AI10" i="1" s="1"/>
  <c r="AN11" i="1"/>
  <c r="AN10" i="1"/>
  <c r="AN15" i="1"/>
  <c r="AN16" i="1"/>
  <c r="AN12" i="1"/>
  <c r="AN13" i="1"/>
  <c r="AN17" i="1"/>
  <c r="AN14" i="1"/>
  <c r="X10" i="1"/>
  <c r="Y10" i="1" s="1"/>
  <c r="X11" i="1"/>
  <c r="Y11" i="1" s="1"/>
  <c r="T17" i="1"/>
  <c r="T13" i="1"/>
  <c r="AG12" i="1"/>
  <c r="AH12" i="1" s="1"/>
  <c r="T14" i="1"/>
  <c r="T18" i="1"/>
  <c r="T10" i="1"/>
  <c r="T16" i="1"/>
  <c r="T11" i="1"/>
  <c r="T15" i="1"/>
  <c r="T12" i="1"/>
  <c r="AG11" i="1"/>
  <c r="AH11" i="1" s="1"/>
  <c r="AA12" i="1"/>
  <c r="BE11" i="1" s="1"/>
  <c r="AC11" i="1"/>
  <c r="AE14" i="1"/>
  <c r="AG13" i="1"/>
  <c r="AH13" i="1" s="1"/>
  <c r="BK23" i="3" l="1"/>
  <c r="BM22" i="3"/>
  <c r="BL22" i="3"/>
  <c r="AZ20" i="3"/>
  <c r="BA21" i="3"/>
  <c r="AA23" i="3"/>
  <c r="AC22" i="3"/>
  <c r="AD22" i="3" s="1"/>
  <c r="AI21" i="3"/>
  <c r="AE23" i="3"/>
  <c r="AG22" i="3"/>
  <c r="AH22" i="3" s="1"/>
  <c r="V23" i="3"/>
  <c r="X22" i="3"/>
  <c r="Y22" i="3" s="1"/>
  <c r="Z22" i="3" s="1"/>
  <c r="R25" i="3"/>
  <c r="S25" i="3" s="1"/>
  <c r="P26" i="3"/>
  <c r="T24" i="3"/>
  <c r="N25" i="3"/>
  <c r="O25" i="3" s="1"/>
  <c r="L26" i="3"/>
  <c r="AI11" i="3"/>
  <c r="BE11" i="3"/>
  <c r="BL11" i="3"/>
  <c r="BM11" i="3"/>
  <c r="BK12" i="3"/>
  <c r="AV12" i="3"/>
  <c r="AT13" i="3"/>
  <c r="BA12" i="3"/>
  <c r="AZ11" i="3"/>
  <c r="AA13" i="3"/>
  <c r="AC12" i="3"/>
  <c r="AD12" i="3" s="1"/>
  <c r="P13" i="3"/>
  <c r="R12" i="3"/>
  <c r="S12" i="3" s="1"/>
  <c r="AG12" i="3"/>
  <c r="AH12" i="3" s="1"/>
  <c r="AE13" i="3"/>
  <c r="T11" i="3"/>
  <c r="X11" i="3"/>
  <c r="Y11" i="3" s="1"/>
  <c r="V12" i="3"/>
  <c r="BD11" i="3" s="1"/>
  <c r="L13" i="3"/>
  <c r="N12" i="3"/>
  <c r="O12" i="3" s="1"/>
  <c r="D30" i="1"/>
  <c r="J30" i="1" s="1"/>
  <c r="D29" i="1"/>
  <c r="J29" i="1" s="1"/>
  <c r="K29" i="1" s="1"/>
  <c r="C29" i="1"/>
  <c r="H29" i="1" s="1"/>
  <c r="I29" i="1" s="1"/>
  <c r="AD11" i="1"/>
  <c r="AI11" i="1" s="1"/>
  <c r="Z11" i="1"/>
  <c r="Z10" i="1"/>
  <c r="X12" i="1"/>
  <c r="Y12" i="1" s="1"/>
  <c r="Z12" i="1" s="1"/>
  <c r="AA13" i="1"/>
  <c r="BE12" i="1" s="1"/>
  <c r="AC12" i="1"/>
  <c r="AG14" i="1"/>
  <c r="AH14" i="1" s="1"/>
  <c r="AE15" i="1"/>
  <c r="BL23" i="3" l="1"/>
  <c r="BK24" i="3"/>
  <c r="BM23" i="3"/>
  <c r="BA22" i="3"/>
  <c r="AZ21" i="3"/>
  <c r="AA24" i="3"/>
  <c r="AC23" i="3"/>
  <c r="AD23" i="3" s="1"/>
  <c r="AI23" i="3" s="1"/>
  <c r="AE24" i="3"/>
  <c r="AG23" i="3"/>
  <c r="AH23" i="3" s="1"/>
  <c r="AI22" i="3"/>
  <c r="X23" i="3"/>
  <c r="Y23" i="3" s="1"/>
  <c r="Z23" i="3" s="1"/>
  <c r="V24" i="3"/>
  <c r="L27" i="3"/>
  <c r="N26" i="3"/>
  <c r="O26" i="3" s="1"/>
  <c r="T26" i="3" s="1"/>
  <c r="T25" i="3"/>
  <c r="P27" i="3"/>
  <c r="R26" i="3"/>
  <c r="S26" i="3" s="1"/>
  <c r="BE12" i="3"/>
  <c r="BL12" i="3"/>
  <c r="BM12" i="3"/>
  <c r="BK13" i="3"/>
  <c r="BA13" i="3"/>
  <c r="AZ12" i="3"/>
  <c r="AV13" i="3"/>
  <c r="AT14" i="3"/>
  <c r="T12" i="3"/>
  <c r="Z11" i="3"/>
  <c r="P14" i="3"/>
  <c r="R13" i="3"/>
  <c r="S13" i="3" s="1"/>
  <c r="L14" i="3"/>
  <c r="N13" i="3"/>
  <c r="O13" i="3" s="1"/>
  <c r="AE14" i="3"/>
  <c r="AG13" i="3"/>
  <c r="AH13" i="3" s="1"/>
  <c r="AI12" i="3"/>
  <c r="X12" i="3"/>
  <c r="Y12" i="3" s="1"/>
  <c r="V13" i="3"/>
  <c r="BD12" i="3" s="1"/>
  <c r="AA14" i="3"/>
  <c r="BE13" i="3" s="1"/>
  <c r="AC13" i="3"/>
  <c r="AD13" i="3" s="1"/>
  <c r="AI13" i="3" s="1"/>
  <c r="K30" i="1"/>
  <c r="C31" i="1"/>
  <c r="H31" i="1" s="1"/>
  <c r="D31" i="1"/>
  <c r="J31" i="1" s="1"/>
  <c r="K31" i="1" s="1"/>
  <c r="C32" i="1"/>
  <c r="H32" i="1" s="1"/>
  <c r="C30" i="1"/>
  <c r="H30" i="1" s="1"/>
  <c r="I30" i="1" s="1"/>
  <c r="AD12" i="1"/>
  <c r="AI12" i="1" s="1"/>
  <c r="X13" i="1"/>
  <c r="Y13" i="1" s="1"/>
  <c r="Z13" i="1" s="1"/>
  <c r="AA14" i="1"/>
  <c r="BE13" i="1" s="1"/>
  <c r="AC13" i="1"/>
  <c r="AE16" i="1"/>
  <c r="AG15" i="1"/>
  <c r="AH15" i="1" s="1"/>
  <c r="BL24" i="3" l="1"/>
  <c r="BM24" i="3"/>
  <c r="BK25" i="3"/>
  <c r="AZ22" i="3"/>
  <c r="BA23" i="3"/>
  <c r="AC24" i="3"/>
  <c r="AD24" i="3" s="1"/>
  <c r="AI24" i="3" s="1"/>
  <c r="AA25" i="3"/>
  <c r="AG24" i="3"/>
  <c r="AH24" i="3" s="1"/>
  <c r="AE25" i="3"/>
  <c r="X24" i="3"/>
  <c r="Y24" i="3" s="1"/>
  <c r="Z24" i="3" s="1"/>
  <c r="V25" i="3"/>
  <c r="N27" i="3"/>
  <c r="O27" i="3" s="1"/>
  <c r="T27" i="3" s="1"/>
  <c r="L28" i="3"/>
  <c r="N28" i="3" s="1"/>
  <c r="O28" i="3" s="1"/>
  <c r="T28" i="3" s="1"/>
  <c r="R27" i="3"/>
  <c r="S27" i="3" s="1"/>
  <c r="P28" i="3"/>
  <c r="R28" i="3" s="1"/>
  <c r="S28" i="3" s="1"/>
  <c r="BA14" i="3"/>
  <c r="AZ13" i="3"/>
  <c r="AT15" i="3"/>
  <c r="AV14" i="3"/>
  <c r="BL13" i="3"/>
  <c r="BM13" i="3"/>
  <c r="BK14" i="3"/>
  <c r="AA15" i="3"/>
  <c r="AC14" i="3"/>
  <c r="AD14" i="3" s="1"/>
  <c r="X13" i="3"/>
  <c r="Y13" i="3" s="1"/>
  <c r="V14" i="3"/>
  <c r="BD13" i="3" s="1"/>
  <c r="AE15" i="3"/>
  <c r="AG14" i="3"/>
  <c r="AH14" i="3" s="1"/>
  <c r="P15" i="3"/>
  <c r="R14" i="3"/>
  <c r="S14" i="3" s="1"/>
  <c r="T13" i="3"/>
  <c r="Z13" i="3" s="1"/>
  <c r="L15" i="3"/>
  <c r="N14" i="3"/>
  <c r="O14" i="3" s="1"/>
  <c r="Z12" i="3"/>
  <c r="I32" i="1"/>
  <c r="I31" i="1"/>
  <c r="D32" i="1"/>
  <c r="J32" i="1" s="1"/>
  <c r="K32" i="1" s="1"/>
  <c r="C33" i="1"/>
  <c r="H33" i="1" s="1"/>
  <c r="I33" i="1" s="1"/>
  <c r="AD13" i="1"/>
  <c r="AI13" i="1" s="1"/>
  <c r="X14" i="1"/>
  <c r="Y14" i="1" s="1"/>
  <c r="Z14" i="1" s="1"/>
  <c r="AC14" i="1"/>
  <c r="AA15" i="1"/>
  <c r="BE14" i="1" s="1"/>
  <c r="AE17" i="1"/>
  <c r="AG16" i="1"/>
  <c r="AH16" i="1" s="1"/>
  <c r="BM25" i="3" l="1"/>
  <c r="BK26" i="3"/>
  <c r="BL25" i="3"/>
  <c r="BA24" i="3"/>
  <c r="AZ23" i="3"/>
  <c r="AE26" i="3"/>
  <c r="AG25" i="3"/>
  <c r="AH25" i="3" s="1"/>
  <c r="AA26" i="3"/>
  <c r="AC25" i="3"/>
  <c r="AD25" i="3" s="1"/>
  <c r="AI25" i="3" s="1"/>
  <c r="V26" i="3"/>
  <c r="X25" i="3"/>
  <c r="Y25" i="3" s="1"/>
  <c r="Z25" i="3" s="1"/>
  <c r="BE14" i="3"/>
  <c r="BM14" i="3"/>
  <c r="BK15" i="3"/>
  <c r="BL14" i="3"/>
  <c r="AT16" i="3"/>
  <c r="AV15" i="3"/>
  <c r="BA15" i="3"/>
  <c r="AZ14" i="3"/>
  <c r="X14" i="3"/>
  <c r="Y14" i="3" s="1"/>
  <c r="V15" i="3"/>
  <c r="BD14" i="3" s="1"/>
  <c r="P16" i="3"/>
  <c r="R15" i="3"/>
  <c r="S15" i="3" s="1"/>
  <c r="T14" i="3"/>
  <c r="Z14" i="3" s="1"/>
  <c r="L16" i="3"/>
  <c r="N15" i="3"/>
  <c r="O15" i="3" s="1"/>
  <c r="AI14" i="3"/>
  <c r="AE16" i="3"/>
  <c r="AG15" i="3"/>
  <c r="AH15" i="3" s="1"/>
  <c r="AA16" i="3"/>
  <c r="AC15" i="3"/>
  <c r="AD15" i="3" s="1"/>
  <c r="AI15" i="3" s="1"/>
  <c r="C34" i="1"/>
  <c r="H34" i="1" s="1"/>
  <c r="I34" i="1" s="1"/>
  <c r="D33" i="1"/>
  <c r="J33" i="1" s="1"/>
  <c r="K33" i="1" s="1"/>
  <c r="AD14" i="1"/>
  <c r="AI14" i="1" s="1"/>
  <c r="X15" i="1"/>
  <c r="Y15" i="1" s="1"/>
  <c r="Z15" i="1" s="1"/>
  <c r="AA16" i="1"/>
  <c r="BE15" i="1" s="1"/>
  <c r="AC15" i="1"/>
  <c r="AG17" i="1"/>
  <c r="AH17" i="1" s="1"/>
  <c r="AG18" i="1"/>
  <c r="AH18" i="1" s="1"/>
  <c r="BK27" i="3" l="1"/>
  <c r="BM26" i="3"/>
  <c r="BL26" i="3"/>
  <c r="AZ24" i="3"/>
  <c r="BA25" i="3"/>
  <c r="AG26" i="3"/>
  <c r="AH26" i="3" s="1"/>
  <c r="AE27" i="3"/>
  <c r="AC26" i="3"/>
  <c r="AD26" i="3" s="1"/>
  <c r="AI26" i="3" s="1"/>
  <c r="AA27" i="3"/>
  <c r="V27" i="3"/>
  <c r="X26" i="3"/>
  <c r="Y26" i="3" s="1"/>
  <c r="Z26" i="3" s="1"/>
  <c r="BE15" i="3"/>
  <c r="AV16" i="3"/>
  <c r="AT17" i="3"/>
  <c r="BA16" i="3"/>
  <c r="AZ15" i="3"/>
  <c r="BK16" i="3"/>
  <c r="BM15" i="3"/>
  <c r="BL15" i="3"/>
  <c r="AA17" i="3"/>
  <c r="BE16" i="3" s="1"/>
  <c r="AC16" i="3"/>
  <c r="AD16" i="3" s="1"/>
  <c r="T15" i="3"/>
  <c r="P17" i="3"/>
  <c r="R16" i="3"/>
  <c r="S16" i="3" s="1"/>
  <c r="L17" i="3"/>
  <c r="N16" i="3"/>
  <c r="O16" i="3" s="1"/>
  <c r="T16" i="3" s="1"/>
  <c r="X15" i="3"/>
  <c r="Y15" i="3" s="1"/>
  <c r="V16" i="3"/>
  <c r="BD15" i="3" s="1"/>
  <c r="AE17" i="3"/>
  <c r="AG16" i="3"/>
  <c r="AH16" i="3" s="1"/>
  <c r="C35" i="1"/>
  <c r="H35" i="1" s="1"/>
  <c r="I35" i="1" s="1"/>
  <c r="D34" i="1"/>
  <c r="J34" i="1" s="1"/>
  <c r="K34" i="1" s="1"/>
  <c r="AD15" i="1"/>
  <c r="AI15" i="1" s="1"/>
  <c r="X16" i="1"/>
  <c r="Y16" i="1" s="1"/>
  <c r="Z16" i="1" s="1"/>
  <c r="AA17" i="1"/>
  <c r="BE16" i="1" s="1"/>
  <c r="AC16" i="1"/>
  <c r="BL27" i="3" l="1"/>
  <c r="BK28" i="3"/>
  <c r="BM27" i="3"/>
  <c r="BA26" i="3"/>
  <c r="AZ25" i="3"/>
  <c r="AA28" i="3"/>
  <c r="AC27" i="3"/>
  <c r="AD27" i="3" s="1"/>
  <c r="AI27" i="3" s="1"/>
  <c r="AE28" i="3"/>
  <c r="AG27" i="3"/>
  <c r="AH27" i="3" s="1"/>
  <c r="X27" i="3"/>
  <c r="Y27" i="3" s="1"/>
  <c r="Z27" i="3" s="1"/>
  <c r="V28" i="3"/>
  <c r="AV17" i="3"/>
  <c r="AT18" i="3"/>
  <c r="AV18" i="3" s="1"/>
  <c r="BA17" i="3"/>
  <c r="AZ16" i="3"/>
  <c r="BK17" i="3"/>
  <c r="BL16" i="3"/>
  <c r="BM16" i="3"/>
  <c r="P18" i="3"/>
  <c r="R17" i="3"/>
  <c r="S17" i="3" s="1"/>
  <c r="Z15" i="3"/>
  <c r="AI16" i="3"/>
  <c r="AG17" i="3"/>
  <c r="AH17" i="3" s="1"/>
  <c r="L18" i="3"/>
  <c r="N17" i="3"/>
  <c r="O17" i="3" s="1"/>
  <c r="T17" i="3" s="1"/>
  <c r="X16" i="3"/>
  <c r="Y16" i="3" s="1"/>
  <c r="Z16" i="3" s="1"/>
  <c r="V17" i="3"/>
  <c r="BD16" i="3" s="1"/>
  <c r="AC17" i="3"/>
  <c r="AD17" i="3" s="1"/>
  <c r="BE17" i="3"/>
  <c r="C36" i="1"/>
  <c r="H36" i="1" s="1"/>
  <c r="I36" i="1" s="1"/>
  <c r="D35" i="1"/>
  <c r="J35" i="1" s="1"/>
  <c r="K35" i="1" s="1"/>
  <c r="AD16" i="1"/>
  <c r="AI16" i="1" s="1"/>
  <c r="X18" i="1"/>
  <c r="Y18" i="1" s="1"/>
  <c r="Z18" i="1" s="1"/>
  <c r="X17" i="1"/>
  <c r="Y17" i="1" s="1"/>
  <c r="Z17" i="1" s="1"/>
  <c r="AC17" i="1"/>
  <c r="BL28" i="3" l="1"/>
  <c r="BM28" i="3"/>
  <c r="BK29" i="3"/>
  <c r="AZ26" i="3"/>
  <c r="BA27" i="3"/>
  <c r="AC28" i="3"/>
  <c r="AD28" i="3" s="1"/>
  <c r="AI28" i="3" s="1"/>
  <c r="AA29" i="3"/>
  <c r="AE29" i="3"/>
  <c r="AG28" i="3"/>
  <c r="AH28" i="3" s="1"/>
  <c r="X28" i="3"/>
  <c r="Y28" i="3" s="1"/>
  <c r="Z28" i="3" s="1"/>
  <c r="V29" i="3"/>
  <c r="X29" i="3" s="1"/>
  <c r="Y29" i="3" s="1"/>
  <c r="Z29" i="3" s="1"/>
  <c r="AI17" i="3"/>
  <c r="AZ17" i="3"/>
  <c r="BL17" i="3"/>
  <c r="BK18" i="3"/>
  <c r="BM17" i="3"/>
  <c r="N18" i="3"/>
  <c r="O18" i="3" s="1"/>
  <c r="X17" i="3"/>
  <c r="Y17" i="3" s="1"/>
  <c r="BD17" i="3"/>
  <c r="Z17" i="3"/>
  <c r="R18" i="3"/>
  <c r="S18" i="3" s="1"/>
  <c r="C37" i="1"/>
  <c r="H37" i="1" s="1"/>
  <c r="I37" i="1" s="1"/>
  <c r="C38" i="1"/>
  <c r="H38" i="1" s="1"/>
  <c r="D36" i="1"/>
  <c r="J36" i="1" s="1"/>
  <c r="K36" i="1" s="1"/>
  <c r="AC18" i="1"/>
  <c r="AD17" i="1"/>
  <c r="AI17" i="1" s="1"/>
  <c r="BM29" i="3" l="1"/>
  <c r="BL29" i="3"/>
  <c r="BA28" i="3"/>
  <c r="AZ27" i="3"/>
  <c r="AG29" i="3"/>
  <c r="AH29" i="3" s="1"/>
  <c r="AC29" i="3"/>
  <c r="AD29" i="3" s="1"/>
  <c r="BM18" i="3"/>
  <c r="BL18" i="3"/>
  <c r="T18" i="3"/>
  <c r="I38" i="1"/>
  <c r="D37" i="1"/>
  <c r="J37" i="1" s="1"/>
  <c r="K37" i="1" s="1"/>
  <c r="AD18" i="1"/>
  <c r="AI18" i="1" s="1"/>
  <c r="AZ28" i="3" l="1"/>
  <c r="BA29" i="3"/>
  <c r="AZ29" i="3" s="1"/>
  <c r="AI29" i="3"/>
  <c r="D38" i="1"/>
  <c r="J38" i="1" s="1"/>
  <c r="K38" i="1" s="1"/>
</calcChain>
</file>

<file path=xl/sharedStrings.xml><?xml version="1.0" encoding="utf-8"?>
<sst xmlns="http://schemas.openxmlformats.org/spreadsheetml/2006/main" count="556" uniqueCount="97">
  <si>
    <t>R&amp;D Exp</t>
  </si>
  <si>
    <t>Introductory Costs</t>
  </si>
  <si>
    <t>Year 0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</si>
  <si>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</si>
  <si>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</si>
  <si>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</si>
  <si>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</si>
  <si>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</si>
  <si>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</si>
  <si>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</si>
  <si>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</si>
  <si>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</si>
  <si>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</si>
  <si>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Market Potential</t>
  </si>
  <si>
    <t>US &amp; Russia</t>
  </si>
  <si>
    <t>International</t>
  </si>
  <si>
    <t xml:space="preserve">Growth= </t>
  </si>
  <si>
    <t>Universal Swap + Alternium ( In Million $)</t>
  </si>
  <si>
    <t xml:space="preserve">flat 5% for 10 years adjusted at compounding rate  </t>
  </si>
  <si>
    <t xml:space="preserve">inflation </t>
  </si>
  <si>
    <t xml:space="preserve">servicing </t>
  </si>
  <si>
    <t xml:space="preserve">pricing per participant </t>
  </si>
  <si>
    <t xml:space="preserve">without alternium </t>
  </si>
  <si>
    <t>net revenue per participant</t>
  </si>
  <si>
    <t>net revenue (in million $)</t>
  </si>
  <si>
    <t>Total revenue (in million $)</t>
  </si>
  <si>
    <t>Volume of participants  (in  million)</t>
  </si>
  <si>
    <t>price</t>
  </si>
  <si>
    <t>server cost</t>
  </si>
  <si>
    <t xml:space="preserve">growth rate </t>
  </si>
  <si>
    <t xml:space="preserve">utilisation workings for participants  </t>
  </si>
  <si>
    <t>server cost when utilisation is 100%</t>
  </si>
  <si>
    <t xml:space="preserve">G&amp;A expenses </t>
  </si>
  <si>
    <t>G&amp;A for universal</t>
  </si>
  <si>
    <t>G&amp;A for new pool</t>
  </si>
  <si>
    <t xml:space="preserve">Total </t>
  </si>
  <si>
    <t xml:space="preserve">utilisation workings for existing int participants  </t>
  </si>
  <si>
    <t xml:space="preserve">utilisation workings for new int participants  </t>
  </si>
  <si>
    <t>Total participants</t>
  </si>
  <si>
    <t xml:space="preserve">Advertising  expenses </t>
  </si>
  <si>
    <t>15% additional</t>
  </si>
  <si>
    <t>working capital</t>
  </si>
  <si>
    <t>side benfits</t>
  </si>
  <si>
    <t xml:space="preserve">cost savings </t>
  </si>
  <si>
    <t>NPV</t>
  </si>
  <si>
    <t>year 0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</si>
  <si>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</si>
  <si>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</si>
  <si>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</si>
  <si>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</si>
  <si>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</si>
  <si>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</si>
  <si>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</si>
  <si>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</si>
  <si>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</si>
  <si>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</si>
  <si>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i</t>
  </si>
  <si>
    <t>inventory+creditors</t>
  </si>
  <si>
    <t>(inventory +creditors @ 16%)+debtors only for new add @ 5%</t>
  </si>
  <si>
    <t>interest outgo</t>
  </si>
  <si>
    <t>tax</t>
  </si>
  <si>
    <t xml:space="preserve">post tax revenue </t>
  </si>
  <si>
    <t>Universal Swap + Alternium                                                                          (In Million $)</t>
  </si>
  <si>
    <t>Universal Swap + Alternium                         (In Million $)</t>
  </si>
  <si>
    <t>without Alternium      (in million$)</t>
  </si>
  <si>
    <t>Universal Swap + Alternium  (In Million )</t>
  </si>
  <si>
    <t>Universal Swap + Alternium    (In Million )</t>
  </si>
  <si>
    <t>Universal Swap + Alternium ( In $ )</t>
  </si>
  <si>
    <t>New participants Alternium (only international assuming price and servicing escalation at inflation rate)</t>
  </si>
  <si>
    <t xml:space="preserve">without Alternium </t>
  </si>
  <si>
    <t>without Alternium            (in million)</t>
  </si>
  <si>
    <t>Universal Swap + Alternium                                           (In Million $)</t>
  </si>
  <si>
    <t>without Alternium        (in million$)</t>
  </si>
  <si>
    <t>without Alternium               (in million$)</t>
  </si>
  <si>
    <t>Universal Swap + Alternium                            (In Million $)</t>
  </si>
  <si>
    <t>without Alternium          (in million$)</t>
  </si>
  <si>
    <t>Universal Swap + Alternium                                    (In Million $)</t>
  </si>
  <si>
    <t>without Alternium                                      (in million$)</t>
  </si>
  <si>
    <t>cash flow              (in millions)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</si>
  <si>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</si>
  <si>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</si>
  <si>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</si>
  <si>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</si>
  <si>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</si>
  <si>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</si>
  <si>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</si>
  <si>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</si>
  <si>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</si>
  <si>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</si>
  <si>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</si>
  <si>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NPV profile</t>
  </si>
  <si>
    <t>incremental revenue wa</t>
  </si>
  <si>
    <t>incremental revenue with alt.</t>
  </si>
  <si>
    <t>post tax revenue with alt.</t>
  </si>
  <si>
    <t>post tax revenue wa</t>
  </si>
  <si>
    <t>with alternium</t>
  </si>
  <si>
    <t>without alternium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</si>
</sst>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₹&quot;\ #,##0.00;[Red]&quot;₹&quot;\ \-#,##0.00"/>
    <numFmt numFmtId="44" formatCode="_ &quot;₹&quot;\ * #,##0.00_ ;_ &quot;₹&quot;\ * \-#,##0.00_ ;_ &quot;₹&quot;\ * &quot;-&quot;??_ ;_ @_ "/>
    <numFmt numFmtId="164" formatCode="0.000"/>
    <numFmt numFmtId="169" formatCode="_-[$$-409]* #,##0.00_ ;_-[$$-409]* \-#,##0.00\ ;_-[$$-409]* &quot;-&quot;??_ ;_-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3">
    <xf numFmtId="0" fontId="0" fillId="0" borderId="0" xfId="0"/>
    <xf numFmtId="9" fontId="0" fillId="0" borderId="0" xfId="0" applyNumberFormat="1"/>
    <xf numFmtId="2" fontId="0" fillId="0" borderId="0" xfId="0" applyNumberFormat="1"/>
    <xf numFmtId="0" fontId="0" fillId="0" borderId="0" xfId="0" applyAlignment="1"/>
    <xf numFmtId="0" fontId="0" fillId="0" borderId="1" xfId="0" applyBorder="1"/>
    <xf numFmtId="9" fontId="0" fillId="0" borderId="1" xfId="0" applyNumberFormat="1" applyBorder="1"/>
    <xf numFmtId="10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wrapText="1"/>
    </xf>
    <xf numFmtId="0" fontId="0" fillId="4" borderId="1" xfId="0" applyFill="1" applyBorder="1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2" fontId="1" fillId="0" borderId="1" xfId="0" applyNumberFormat="1" applyFont="1" applyBorder="1"/>
    <xf numFmtId="2" fontId="0" fillId="0" borderId="1" xfId="0" applyNumberFormat="1" applyFont="1" applyBorder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wrapText="1"/>
    </xf>
    <xf numFmtId="0" fontId="1" fillId="5" borderId="1" xfId="0" applyFont="1" applyFill="1" applyBorder="1"/>
    <xf numFmtId="0" fontId="1" fillId="0" borderId="1" xfId="0" applyFont="1" applyFill="1" applyBorder="1"/>
    <xf numFmtId="0" fontId="0" fillId="0" borderId="1" xfId="0" applyFill="1" applyBorder="1"/>
    <xf numFmtId="0" fontId="0" fillId="0" borderId="4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4" borderId="1" xfId="0" applyFont="1" applyFill="1" applyBorder="1"/>
    <xf numFmtId="0" fontId="0" fillId="0" borderId="4" xfId="0" applyFill="1" applyBorder="1" applyAlignment="1"/>
    <xf numFmtId="0" fontId="0" fillId="0" borderId="2" xfId="0" applyFill="1" applyBorder="1" applyAlignment="1"/>
    <xf numFmtId="164" fontId="0" fillId="0" borderId="1" xfId="0" applyNumberFormat="1" applyBorder="1" applyAlignment="1">
      <alignment horizontal="right"/>
    </xf>
    <xf numFmtId="10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horizontal="right"/>
    </xf>
    <xf numFmtId="10" fontId="0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0" xfId="0" applyFill="1" applyBorder="1" applyAlignment="1"/>
    <xf numFmtId="0" fontId="0" fillId="3" borderId="1" xfId="0" applyFill="1" applyBorder="1" applyAlignment="1">
      <alignment horizontal="center" vertical="center"/>
    </xf>
    <xf numFmtId="0" fontId="0" fillId="0" borderId="6" xfId="0" applyBorder="1"/>
    <xf numFmtId="0" fontId="0" fillId="0" borderId="7" xfId="0" applyFill="1" applyBorder="1"/>
    <xf numFmtId="0" fontId="0" fillId="0" borderId="8" xfId="0" applyBorder="1"/>
    <xf numFmtId="0" fontId="0" fillId="0" borderId="5" xfId="0" applyBorder="1"/>
    <xf numFmtId="0" fontId="1" fillId="5" borderId="9" xfId="0" applyFont="1" applyFill="1" applyBorder="1"/>
    <xf numFmtId="0" fontId="0" fillId="3" borderId="2" xfId="0" applyFill="1" applyBorder="1" applyAlignment="1">
      <alignment horizontal="center" vertical="center" wrapText="1"/>
    </xf>
    <xf numFmtId="2" fontId="1" fillId="0" borderId="6" xfId="0" applyNumberFormat="1" applyFont="1" applyBorder="1"/>
    <xf numFmtId="2" fontId="1" fillId="0" borderId="7" xfId="0" applyNumberFormat="1" applyFont="1" applyBorder="1"/>
    <xf numFmtId="0" fontId="0" fillId="0" borderId="0" xfId="0" applyFont="1"/>
    <xf numFmtId="169" fontId="0" fillId="0" borderId="0" xfId="0" applyNumberFormat="1"/>
    <xf numFmtId="0" fontId="1" fillId="0" borderId="0" xfId="0" applyFont="1" applyAlignment="1">
      <alignment horizontal="center" vertical="center" wrapText="1"/>
    </xf>
    <xf numFmtId="9" fontId="1" fillId="0" borderId="1" xfId="0" applyNumberFormat="1" applyFont="1" applyBorder="1"/>
    <xf numFmtId="0" fontId="1" fillId="0" borderId="0" xfId="0" applyFont="1" applyFill="1" applyBorder="1"/>
    <xf numFmtId="2" fontId="0" fillId="0" borderId="6" xfId="0" applyNumberFormat="1" applyBorder="1"/>
    <xf numFmtId="2" fontId="0" fillId="0" borderId="7" xfId="0" applyNumberFormat="1" applyBorder="1"/>
    <xf numFmtId="0" fontId="0" fillId="6" borderId="1" xfId="0" applyFill="1" applyBorder="1"/>
    <xf numFmtId="169" fontId="0" fillId="0" borderId="1" xfId="1" applyNumberFormat="1" applyFont="1" applyBorder="1"/>
    <xf numFmtId="9" fontId="0" fillId="0" borderId="1" xfId="0" applyNumberFormat="1" applyFill="1" applyBorder="1"/>
    <xf numFmtId="8" fontId="0" fillId="0" borderId="1" xfId="0" applyNumberForma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'Revenue-Expense sheet'!$H$24:$H$25</c:f>
              <c:strCache>
                <c:ptCount val="2"/>
                <c:pt idx="1">
                  <c:v>post tax revenue with alt.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'Revenue-Expense sheet'!$H$26:$H$38</c:f>
              <c:numCache>
                <c:formatCode>0.00</c:formatCode>
                <c:ptCount val="13"/>
                <c:pt idx="2">
                  <c:v>3068.0162500000001</c:v>
                </c:pt>
                <c:pt idx="3">
                  <c:v>3436.2524937500002</c:v>
                </c:pt>
                <c:pt idx="4">
                  <c:v>3759.948950356249</c:v>
                </c:pt>
                <c:pt idx="5">
                  <c:v>4115.1051186002333</c:v>
                </c:pt>
                <c:pt idx="6">
                  <c:v>4504.9203299930959</c:v>
                </c:pt>
                <c:pt idx="7">
                  <c:v>4932.9332511400517</c:v>
                </c:pt>
                <c:pt idx="8">
                  <c:v>5403.0590686332935</c:v>
                </c:pt>
                <c:pt idx="9">
                  <c:v>5919.6308425557509</c:v>
                </c:pt>
                <c:pt idx="10">
                  <c:v>6487.4455029038645</c:v>
                </c:pt>
                <c:pt idx="11">
                  <c:v>7111.8150177071884</c:v>
                </c:pt>
                <c:pt idx="12">
                  <c:v>7802.6233223827185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9-45BA-B9C0-8C9D0B8DED24}"/>
            </c:ext>
          </c:extLst>
        </c:ser>
        <c:ser>
          <c:idx val="1"/>
          <c:order val="1"/>
          <c:tx>
            <c:strRef>
              <c:f>'Revenue-Expense sheet'!$I$24:$I$25</c:f>
              <c:strCache>
                <c:ptCount val="2"/>
                <c:pt idx="1">
                  <c:v>incremental revenue with alt.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'Revenue-Expense sheet'!$I$26:$I$38</c:f>
              <c:numCache>
                <c:formatCode>0.00</c:formatCode>
                <c:ptCount val="13"/>
                <c:pt idx="3">
                  <c:v>368.23624375000009</c:v>
                </c:pt>
                <c:pt idx="4">
                  <c:v>323.69645660624883</c:v>
                </c:pt>
                <c:pt idx="5">
                  <c:v>355.15616824398421</c:v>
                </c:pt>
                <c:pt idx="6">
                  <c:v>389.81521139286269</c:v>
                </c:pt>
                <c:pt idx="7">
                  <c:v>428.0129211469557</c:v>
                </c:pt>
                <c:pt idx="8">
                  <c:v>470.12581749324181</c:v>
                </c:pt>
                <c:pt idx="9">
                  <c:v>516.5717739224574</c:v>
                </c:pt>
                <c:pt idx="10">
                  <c:v>567.81466034811365</c:v>
                </c:pt>
                <c:pt idx="11">
                  <c:v>624.36951480332391</c:v>
                </c:pt>
                <c:pt idx="12">
                  <c:v>690.80830467553005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9-45BA-B9C0-8C9D0B8DED24}"/>
            </c:ext>
          </c:extLst>
        </c:ser>
        <c:ser>
          <c:idx val="2"/>
          <c:order val="2"/>
          <c:tx>
            <c:strRef>
              <c:f>'Revenue-Expense sheet'!$J$24:$J$25</c:f>
              <c:strCache>
                <c:ptCount val="2"/>
                <c:pt idx="1">
                  <c:v>post tax revenue wa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'Revenue-Expense sheet'!$J$26:$J$38</c:f>
              <c:numCache>
                <c:formatCode>0.00</c:formatCode>
                <c:ptCount val="13"/>
                <c:pt idx="2">
                  <c:v>3112.9920000000002</c:v>
                </c:pt>
                <c:pt idx="3">
                  <c:v>3258.2329920000002</c:v>
                </c:pt>
                <c:pt idx="4">
                  <c:v>3415.4598452602313</c:v>
                </c:pt>
                <c:pt idx="5">
                  <c:v>3585.8416661499732</c:v>
                </c:pt>
                <c:pt idx="6">
                  <c:v>3770.6631524710579</c:v>
                </c:pt>
                <c:pt idx="7">
                  <c:v>3971.3359160958694</c:v>
                </c:pt>
                <c:pt idx="8">
                  <c:v>4189.4109059138964</c:v>
                </c:pt>
                <c:pt idx="9">
                  <c:v>4426.5920375088172</c:v>
                </c:pt>
                <c:pt idx="10">
                  <c:v>4684.7511462547518</c:v>
                </c:pt>
                <c:pt idx="11">
                  <c:v>4965.9443917763583</c:v>
                </c:pt>
                <c:pt idx="12">
                  <c:v>5272.4302540575391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F9-45BA-B9C0-8C9D0B8DED24}"/>
            </c:ext>
          </c:extLst>
        </c:ser>
        <c:ser>
          <c:idx val="3"/>
          <c:order val="3"/>
          <c:tx>
            <c:strRef>
              <c:f>'Revenue-Expense sheet'!$K$24:$K$25</c:f>
              <c:strCache>
                <c:ptCount val="2"/>
                <c:pt idx="1">
                  <c:v>incremental revenue 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'Revenue-Expense sheet'!$K$26:$K$38</c:f>
              <c:numCache>
                <c:formatCode>General</c:formatCode>
                <c:ptCount val="13"/>
                <c:pt idx="3" formatCode="0.00">
                  <c:v>145.24099200000001</c:v>
                </c:pt>
                <c:pt idx="4" formatCode="0.00">
                  <c:v>157.22685326023111</c:v>
                </c:pt>
                <c:pt idx="5" formatCode="0.00">
                  <c:v>170.3818208897419</c:v>
                </c:pt>
                <c:pt idx="6" formatCode="0.00">
                  <c:v>184.82148632108465</c:v>
                </c:pt>
                <c:pt idx="7" formatCode="0.00">
                  <c:v>200.67276362481152</c:v>
                </c:pt>
                <c:pt idx="8" formatCode="0.00">
                  <c:v>218.07498981802701</c:v>
                </c:pt>
                <c:pt idx="9" formatCode="0.00">
                  <c:v>237.18113159492077</c:v>
                </c:pt>
                <c:pt idx="10" formatCode="0.00">
                  <c:v>258.15910874593465</c:v>
                </c:pt>
                <c:pt idx="11" formatCode="0.00">
                  <c:v>281.19324552160651</c:v>
                </c:pt>
                <c:pt idx="12" formatCode="0.00">
                  <c:v>306.48586228118074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F9-45BA-B9C0-8C9D0B8DE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8830992"/>
        <c:axId val="828832240"/>
      </c:lineChart>
      <c:catAx>
        <c:axId val="82883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8832240"/>
        <c:crosses val="autoZero"/>
        <c:auto val="1"/>
        <c:lblAlgn val="ctr"/>
        <c:lblOffset val="100"/>
        <c:noMultiLvlLbl val="0"/>
      </c:catAx>
      <c:valAx>
        <c:axId val="82883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8830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'future estimation '!$G$36</c:f>
              <c:strCache>
                <c:ptCount val="1"/>
                <c:pt idx="0">
                  <c:v>with alternium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'future estimation '!$G$37:$G$58</c:f>
              <c:numCache>
                <c:formatCode>0.00</c:formatCode>
                <c:ptCount val="22"/>
                <c:pt idx="0">
                  <c:v>2218.0162499999997</c:v>
                </c:pt>
                <c:pt idx="1">
                  <c:v>3356.2524937499998</c:v>
                </c:pt>
                <c:pt idx="2">
                  <c:v>3679.948950356249</c:v>
                </c:pt>
                <c:pt idx="3">
                  <c:v>3470.4387961002344</c:v>
                </c:pt>
                <c:pt idx="4">
                  <c:v>4424.9203299930959</c:v>
                </c:pt>
                <c:pt idx="5">
                  <c:v>4852.9332511400517</c:v>
                </c:pt>
                <c:pt idx="6">
                  <c:v>5323.0590686332935</c:v>
                </c:pt>
                <c:pt idx="7">
                  <c:v>5839.6308425557509</c:v>
                </c:pt>
                <c:pt idx="8">
                  <c:v>6407.4455029038654</c:v>
                </c:pt>
                <c:pt idx="9">
                  <c:v>7031.8150177071866</c:v>
                </c:pt>
                <c:pt idx="10">
                  <c:v>7091.9312768691379</c:v>
                </c:pt>
                <c:pt idx="11">
                  <c:v>8474.3896676417371</c:v>
                </c:pt>
                <c:pt idx="12">
                  <c:v>9306.3391188797923</c:v>
                </c:pt>
                <c:pt idx="13">
                  <c:v>10258.481024334977</c:v>
                </c:pt>
                <c:pt idx="14">
                  <c:v>10638.54826883404</c:v>
                </c:pt>
                <c:pt idx="15">
                  <c:v>12415.834991539223</c:v>
                </c:pt>
                <c:pt idx="16">
                  <c:v>13641.823915160414</c:v>
                </c:pt>
                <c:pt idx="17">
                  <c:v>14298.256882316058</c:v>
                </c:pt>
                <c:pt idx="18">
                  <c:v>16485.18354968285</c:v>
                </c:pt>
                <c:pt idx="19">
                  <c:v>18130.949246742337</c:v>
                </c:pt>
                <c:pt idx="20">
                  <c:v>19220.369641351041</c:v>
                </c:pt>
                <c:pt idx="21">
                  <c:v>21986.863329235806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6-4499-80A7-A5C8B6FD103C}"/>
            </c:ext>
          </c:extLst>
        </c:ser>
        <c:ser>
          <c:idx val="1"/>
          <c:order val="1"/>
          <c:tx>
            <c:strRef>
              <c:f>'future estimation '!$H$36</c:f>
              <c:strCache>
                <c:ptCount val="1"/>
                <c:pt idx="0">
                  <c:v>without alternium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'future estimation '!$H$37:$H$58</c:f>
              <c:numCache>
                <c:formatCode>0.00</c:formatCode>
                <c:ptCount val="22"/>
                <c:pt idx="0">
                  <c:v>3112.9920000000002</c:v>
                </c:pt>
                <c:pt idx="1">
                  <c:v>3258.2329920000002</c:v>
                </c:pt>
                <c:pt idx="2">
                  <c:v>3415.4598452602313</c:v>
                </c:pt>
                <c:pt idx="3">
                  <c:v>3585.8416661499732</c:v>
                </c:pt>
                <c:pt idx="4">
                  <c:v>3770.6631524710579</c:v>
                </c:pt>
                <c:pt idx="5">
                  <c:v>3389.6025539983066</c:v>
                </c:pt>
                <c:pt idx="6">
                  <c:v>4189.4109059138964</c:v>
                </c:pt>
                <c:pt idx="7">
                  <c:v>4426.5920375088172</c:v>
                </c:pt>
                <c:pt idx="8">
                  <c:v>4684.7511462547518</c:v>
                </c:pt>
                <c:pt idx="9">
                  <c:v>4965.9443917763583</c:v>
                </c:pt>
                <c:pt idx="10">
                  <c:v>5272.4302540575391</c:v>
                </c:pt>
                <c:pt idx="11">
                  <c:v>5606.6892750126308</c:v>
                </c:pt>
                <c:pt idx="12">
                  <c:v>5971.4457141660441</c:v>
                </c:pt>
                <c:pt idx="13">
                  <c:v>5714.3729835690356</c:v>
                </c:pt>
                <c:pt idx="14">
                  <c:v>6804.711303133774</c:v>
                </c:pt>
                <c:pt idx="15">
                  <c:v>7280.1130833228344</c:v>
                </c:pt>
                <c:pt idx="16">
                  <c:v>7799.857471129947</c:v>
                </c:pt>
                <c:pt idx="17">
                  <c:v>8368.2931343125547</c:v>
                </c:pt>
                <c:pt idx="18">
                  <c:v>8990.1942921596601</c:v>
                </c:pt>
                <c:pt idx="19">
                  <c:v>8954.2486730240635</c:v>
                </c:pt>
                <c:pt idx="20">
                  <c:v>10415.869888018045</c:v>
                </c:pt>
                <c:pt idx="21">
                  <c:v>11271.674988970364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6-4499-80A7-A5C8B6FD1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210880"/>
        <c:axId val="959212544"/>
      </c:lineChart>
      <c:catAx>
        <c:axId val="95921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9212544"/>
        <c:crosses val="autoZero"/>
        <c:auto val="1"/>
        <c:lblAlgn val="ctr"/>
        <c:lblOffset val="100"/>
        <c:noMultiLvlLbl val="0"/>
      </c:catAx>
      <c:valAx>
        <c:axId val="95921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921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788894</xdr:colOff>
      <xdr:row>22</xdr:row>
      <xdr:rowOff>4481</xdr:rowOff>
    </xdr:from>
    <xdr:to>
      <xdr:col>19</xdr:col>
      <xdr:colOff>0</xdr:colOff>
      <xdr:row>38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DB87F0-844A-4A00-9EF7-FA1FD97FA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42</xdr:row>
      <xdr:rowOff>174811</xdr:rowOff>
    </xdr:from>
    <xdr:to>
      <xdr:col>15</xdr:col>
      <xdr:colOff>35859</xdr:colOff>
      <xdr:row>58</xdr:row>
      <xdr:rowOff>49306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D5D0DC-174C-4473-A3A3-1F595B378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A700F-2BFD-4A3E-8C1A-F830EACCF91F}">
  <dimension ref="B3:BM39"/>
  <sheetViews>
    <sheetView tabSelected="1" topLeftCell="G10" zoomScale="85" zoomScaleNormal="85" workbookViewId="0">
      <selection activeCell="L42" sqref="L42"/>
    </sheetView>
  </sheetViews>
  <sheetFormatPr defaultRowHeight="14.4" x14ac:dyDescent="0.3"/>
  <cols>
    <col min="2" max="2" width="16.44140625" bestFit="1" customWidth="1"/>
    <col min="3" max="3" width="23" bestFit="1" customWidth="1"/>
    <col min="4" max="4" width="14" customWidth="1"/>
    <col min="5" max="5" width="14.77734375" bestFit="1" customWidth="1"/>
    <col min="6" max="6" width="12.44140625" customWidth="1"/>
    <col min="7" max="7" width="15.6640625" bestFit="1" customWidth="1"/>
    <col min="8" max="8" width="29.77734375" customWidth="1"/>
    <col min="9" max="9" width="22.77734375" customWidth="1"/>
    <col min="10" max="10" width="15.5546875" bestFit="1" customWidth="1"/>
    <col min="11" max="11" width="21.6640625" customWidth="1"/>
    <col min="12" max="12" width="19.33203125" bestFit="1" customWidth="1"/>
    <col min="15" max="15" width="11.88671875" customWidth="1"/>
    <col min="16" max="17" width="12" bestFit="1" customWidth="1"/>
    <col min="19" max="19" width="11.33203125" customWidth="1"/>
    <col min="20" max="20" width="12" bestFit="1" customWidth="1"/>
    <col min="21" max="27" width="12" customWidth="1"/>
    <col min="30" max="32" width="12" bestFit="1" customWidth="1"/>
    <col min="34" max="35" width="12" bestFit="1" customWidth="1"/>
    <col min="36" max="36" width="12.5546875" bestFit="1" customWidth="1"/>
    <col min="37" max="37" width="11.5546875" bestFit="1" customWidth="1"/>
    <col min="38" max="38" width="12" customWidth="1"/>
    <col min="39" max="39" width="11.33203125" customWidth="1"/>
    <col min="40" max="40" width="11.6640625" customWidth="1"/>
    <col min="41" max="41" width="12.44140625" customWidth="1"/>
    <col min="42" max="42" width="12.109375" customWidth="1"/>
    <col min="43" max="43" width="11.88671875" customWidth="1"/>
    <col min="44" max="44" width="9.77734375" customWidth="1"/>
    <col min="45" max="45" width="13.77734375" bestFit="1" customWidth="1"/>
    <col min="46" max="46" width="13.109375" bestFit="1" customWidth="1"/>
    <col min="49" max="49" width="14.44140625" customWidth="1"/>
    <col min="50" max="50" width="11.109375" customWidth="1"/>
    <col min="51" max="51" width="20.5546875" bestFit="1" customWidth="1"/>
    <col min="52" max="52" width="18.88671875" bestFit="1" customWidth="1"/>
    <col min="53" max="53" width="13.33203125" customWidth="1"/>
    <col min="55" max="55" width="14.88671875" bestFit="1" customWidth="1"/>
    <col min="56" max="56" width="13.44140625" bestFit="1" customWidth="1"/>
    <col min="57" max="57" width="25.5546875" bestFit="1" customWidth="1"/>
    <col min="58" max="58" width="10.33203125" customWidth="1"/>
    <col min="59" max="59" width="11.5546875" bestFit="1" customWidth="1"/>
    <col min="60" max="60" width="11" bestFit="1" customWidth="1"/>
    <col min="61" max="61" width="12.44140625" customWidth="1"/>
    <col min="62" max="62" width="13.109375" bestFit="1" customWidth="1"/>
    <col min="63" max="63" width="14" bestFit="1" customWidth="1"/>
    <col min="64" max="65" width="15.5546875" customWidth="1"/>
    <col min="66" max="66" width="17.33203125" bestFit="1" customWidth="1"/>
  </cols>
  <sheetData>
    <row r="3" spans="2:65" ht="72" customHeight="1" x14ac:dyDescent="0.3">
      <c r="B3" s="4"/>
      <c r="C3" s="24" t="s">
        <v>17</v>
      </c>
      <c r="E3" s="4"/>
      <c r="F3" s="13" t="s">
        <v>66</v>
      </c>
      <c r="G3" s="15"/>
      <c r="H3" s="43" t="s">
        <v>22</v>
      </c>
      <c r="I3" s="43"/>
      <c r="J3" s="42"/>
      <c r="K3" s="4"/>
      <c r="L3" s="13" t="s">
        <v>67</v>
      </c>
      <c r="M3" s="14"/>
      <c r="N3" s="14"/>
      <c r="O3" s="14"/>
      <c r="P3" s="14"/>
      <c r="Q3" s="14"/>
      <c r="R3" s="14"/>
      <c r="S3" s="14"/>
      <c r="T3" s="15"/>
      <c r="U3" s="13" t="s">
        <v>68</v>
      </c>
      <c r="V3" s="14"/>
      <c r="W3" s="14"/>
      <c r="X3" s="14"/>
      <c r="Y3" s="14"/>
      <c r="Z3" s="15"/>
      <c r="AA3" s="16" t="s">
        <v>69</v>
      </c>
      <c r="AB3" s="17"/>
      <c r="AC3" s="17"/>
      <c r="AD3" s="17"/>
      <c r="AE3" s="17"/>
      <c r="AF3" s="17"/>
      <c r="AG3" s="17"/>
      <c r="AH3" s="17"/>
      <c r="AI3" s="18"/>
      <c r="AK3" s="13" t="s">
        <v>65</v>
      </c>
      <c r="AL3" s="14"/>
      <c r="AM3" s="14"/>
      <c r="AN3" s="14"/>
      <c r="AO3" s="15"/>
      <c r="AP3" s="40" t="s">
        <v>70</v>
      </c>
      <c r="AQ3" s="41"/>
      <c r="AR3" s="47"/>
      <c r="AS3" s="13" t="s">
        <v>71</v>
      </c>
      <c r="AT3" s="14"/>
      <c r="AU3" s="14"/>
      <c r="AV3" s="15"/>
      <c r="AW3" s="22" t="s">
        <v>72</v>
      </c>
      <c r="AY3" s="19" t="s">
        <v>74</v>
      </c>
      <c r="AZ3" s="19"/>
      <c r="BA3" s="22" t="s">
        <v>64</v>
      </c>
      <c r="BB3" s="46"/>
      <c r="BC3" s="13" t="s">
        <v>63</v>
      </c>
      <c r="BD3" s="15"/>
      <c r="BE3" s="49" t="s">
        <v>73</v>
      </c>
      <c r="BF3" s="47"/>
      <c r="BG3" s="13" t="s">
        <v>63</v>
      </c>
      <c r="BH3" s="14"/>
      <c r="BI3" s="47"/>
      <c r="BJ3" s="13" t="s">
        <v>76</v>
      </c>
      <c r="BK3" s="14"/>
      <c r="BL3" s="15"/>
      <c r="BM3" s="22" t="s">
        <v>75</v>
      </c>
    </row>
    <row r="4" spans="2:65" s="10" customFormat="1" ht="72" x14ac:dyDescent="0.3">
      <c r="B4" s="27"/>
      <c r="C4" s="9"/>
      <c r="E4" s="9"/>
      <c r="F4" s="11" t="s">
        <v>14</v>
      </c>
      <c r="G4" s="9" t="s">
        <v>15</v>
      </c>
      <c r="H4" s="11" t="s">
        <v>14</v>
      </c>
      <c r="I4" s="9" t="s">
        <v>15</v>
      </c>
      <c r="K4" s="9"/>
      <c r="L4" s="11" t="s">
        <v>14</v>
      </c>
      <c r="M4" s="11" t="s">
        <v>20</v>
      </c>
      <c r="N4" s="11" t="s">
        <v>23</v>
      </c>
      <c r="O4" s="11" t="s">
        <v>24</v>
      </c>
      <c r="P4" s="9" t="s">
        <v>15</v>
      </c>
      <c r="Q4" s="11" t="s">
        <v>20</v>
      </c>
      <c r="R4" s="11" t="s">
        <v>23</v>
      </c>
      <c r="S4" s="11" t="s">
        <v>24</v>
      </c>
      <c r="T4" s="11" t="s">
        <v>25</v>
      </c>
      <c r="U4" s="11" t="s">
        <v>26</v>
      </c>
      <c r="V4" s="11" t="s">
        <v>27</v>
      </c>
      <c r="W4" s="11" t="s">
        <v>20</v>
      </c>
      <c r="X4" s="11" t="s">
        <v>23</v>
      </c>
      <c r="Y4" s="11" t="s">
        <v>24</v>
      </c>
      <c r="Z4" s="11" t="s">
        <v>25</v>
      </c>
      <c r="AA4" s="11" t="s">
        <v>14</v>
      </c>
      <c r="AB4" s="11" t="s">
        <v>20</v>
      </c>
      <c r="AC4" s="11" t="s">
        <v>23</v>
      </c>
      <c r="AD4" s="11" t="s">
        <v>24</v>
      </c>
      <c r="AE4" s="9" t="s">
        <v>15</v>
      </c>
      <c r="AF4" s="11" t="s">
        <v>20</v>
      </c>
      <c r="AG4" s="11" t="s">
        <v>23</v>
      </c>
      <c r="AH4" s="11" t="s">
        <v>24</v>
      </c>
      <c r="AI4" s="11" t="s">
        <v>25</v>
      </c>
      <c r="AK4" s="27"/>
      <c r="AL4" s="11" t="s">
        <v>36</v>
      </c>
      <c r="AM4" s="11" t="s">
        <v>37</v>
      </c>
      <c r="AN4" s="11" t="s">
        <v>38</v>
      </c>
      <c r="AO4" s="11" t="s">
        <v>31</v>
      </c>
      <c r="AP4" s="11" t="s">
        <v>30</v>
      </c>
      <c r="AQ4" s="11" t="s">
        <v>31</v>
      </c>
      <c r="AS4" s="27"/>
      <c r="AT4" s="11" t="s">
        <v>33</v>
      </c>
      <c r="AU4" s="11" t="s">
        <v>34</v>
      </c>
      <c r="AV4" s="11" t="s">
        <v>35</v>
      </c>
      <c r="AW4" s="11" t="s">
        <v>33</v>
      </c>
      <c r="AY4" s="48"/>
      <c r="AZ4" s="11" t="s">
        <v>33</v>
      </c>
      <c r="BA4" s="11" t="s">
        <v>33</v>
      </c>
      <c r="BC4" s="27"/>
      <c r="BD4" s="11"/>
      <c r="BE4" s="11"/>
      <c r="BG4" s="9"/>
      <c r="BH4" s="11" t="s">
        <v>43</v>
      </c>
      <c r="BJ4" s="27"/>
      <c r="BK4" s="11">
        <v>2432</v>
      </c>
      <c r="BL4" s="11"/>
      <c r="BM4" s="11"/>
    </row>
    <row r="5" spans="2:65" ht="78.599999999999994" customHeight="1" x14ac:dyDescent="0.3">
      <c r="B5" s="32" t="s">
        <v>0</v>
      </c>
      <c r="C5" s="9">
        <v>150</v>
      </c>
      <c r="E5" s="12" t="s">
        <v>13</v>
      </c>
      <c r="F5" s="4">
        <v>45</v>
      </c>
      <c r="G5" s="4">
        <v>30</v>
      </c>
      <c r="H5" s="4">
        <v>45</v>
      </c>
      <c r="I5" s="4">
        <v>30</v>
      </c>
      <c r="K5" s="12" t="s">
        <v>21</v>
      </c>
      <c r="L5" s="4">
        <v>100</v>
      </c>
      <c r="M5" s="4">
        <v>36</v>
      </c>
      <c r="N5" s="4"/>
      <c r="O5" s="4"/>
      <c r="P5" s="4">
        <v>100</v>
      </c>
      <c r="Q5" s="4">
        <v>48</v>
      </c>
      <c r="R5" s="4"/>
      <c r="S5" s="4"/>
      <c r="T5" s="4"/>
      <c r="U5" s="4">
        <v>5</v>
      </c>
      <c r="V5" s="4">
        <f>P5*0.5</f>
        <v>50</v>
      </c>
      <c r="W5" s="4">
        <f>Q5*0.6</f>
        <v>28.799999999999997</v>
      </c>
      <c r="X5" s="4"/>
      <c r="Y5" s="4"/>
      <c r="Z5" s="4"/>
      <c r="AA5" s="4">
        <v>100</v>
      </c>
      <c r="AB5" s="4">
        <v>36</v>
      </c>
      <c r="AC5" s="4"/>
      <c r="AD5" s="4"/>
      <c r="AE5" s="4">
        <v>100</v>
      </c>
      <c r="AF5" s="4">
        <v>48</v>
      </c>
      <c r="AG5" s="4"/>
      <c r="AH5" s="4"/>
      <c r="AI5" s="4"/>
      <c r="AK5" s="12" t="s">
        <v>28</v>
      </c>
      <c r="AL5" s="8">
        <f>G5</f>
        <v>30</v>
      </c>
      <c r="AM5" s="8">
        <f>U5</f>
        <v>5</v>
      </c>
      <c r="AN5" s="8"/>
      <c r="AO5" s="4">
        <f>AL5/0.65</f>
        <v>46.153846153846153</v>
      </c>
      <c r="AP5" s="8">
        <v>30</v>
      </c>
      <c r="AQ5" s="4">
        <f>AP5/0.65</f>
        <v>46.153846153846153</v>
      </c>
      <c r="AS5" s="12" t="s">
        <v>32</v>
      </c>
      <c r="AT5" s="8">
        <v>400</v>
      </c>
      <c r="AU5" s="8">
        <v>40</v>
      </c>
      <c r="AV5" s="4"/>
      <c r="AW5" s="8">
        <v>400</v>
      </c>
      <c r="AY5" s="12" t="s">
        <v>39</v>
      </c>
      <c r="AZ5" s="8">
        <v>500</v>
      </c>
      <c r="BA5" s="8">
        <v>500</v>
      </c>
      <c r="BC5" s="12" t="s">
        <v>41</v>
      </c>
      <c r="BD5" s="26" t="s">
        <v>58</v>
      </c>
      <c r="BE5" s="8" t="s">
        <v>57</v>
      </c>
      <c r="BG5" s="12" t="s">
        <v>42</v>
      </c>
      <c r="BH5" s="8">
        <v>30</v>
      </c>
      <c r="BJ5" s="12" t="s">
        <v>59</v>
      </c>
      <c r="BK5" s="36">
        <v>0.02</v>
      </c>
      <c r="BL5" s="26"/>
      <c r="BM5" s="8"/>
    </row>
    <row r="6" spans="2:65" x14ac:dyDescent="0.3">
      <c r="B6" s="34" t="s">
        <v>1</v>
      </c>
      <c r="C6" s="33"/>
      <c r="E6" s="4" t="s">
        <v>16</v>
      </c>
      <c r="F6" s="5">
        <v>0.05</v>
      </c>
      <c r="G6" s="5">
        <v>0.1</v>
      </c>
      <c r="H6" s="6">
        <v>4.8999999999999998E-3</v>
      </c>
      <c r="I6" s="5">
        <v>0.08</v>
      </c>
      <c r="J6" s="1"/>
      <c r="K6" s="4" t="s">
        <v>19</v>
      </c>
      <c r="L6" s="6">
        <v>1.4999999999999999E-2</v>
      </c>
      <c r="M6" s="6">
        <v>1.4999999999999999E-2</v>
      </c>
      <c r="N6" s="6"/>
      <c r="O6" s="6"/>
      <c r="P6" s="6">
        <v>1.4999999999999999E-2</v>
      </c>
      <c r="Q6" s="6">
        <v>1.4999999999999999E-2</v>
      </c>
      <c r="R6" s="6"/>
      <c r="S6" s="6"/>
      <c r="T6" s="6"/>
      <c r="U6" s="6">
        <v>0.08</v>
      </c>
      <c r="V6" s="6">
        <v>1.4999999999999999E-2</v>
      </c>
      <c r="W6" s="6">
        <v>1.4999999999999999E-2</v>
      </c>
      <c r="X6" s="6"/>
      <c r="Y6" s="6"/>
      <c r="Z6" s="6"/>
      <c r="AA6" s="6">
        <v>1.4999999999999999E-2</v>
      </c>
      <c r="AB6" s="6">
        <v>1.4999999999999999E-2</v>
      </c>
      <c r="AC6" s="6"/>
      <c r="AD6" s="6"/>
      <c r="AE6" s="6">
        <v>1.4999999999999999E-2</v>
      </c>
      <c r="AF6" s="6">
        <v>1.4999999999999999E-2</v>
      </c>
      <c r="AG6" s="6"/>
      <c r="AH6" s="4"/>
      <c r="AI6" s="4"/>
      <c r="AK6" s="4" t="s">
        <v>29</v>
      </c>
      <c r="AL6" s="8">
        <f>G6</f>
        <v>0.1</v>
      </c>
      <c r="AM6" s="8">
        <f t="shared" ref="AM6:AM18" si="0">U6</f>
        <v>0.08</v>
      </c>
      <c r="AN6" s="8"/>
      <c r="AO6" s="8"/>
      <c r="AP6" s="8">
        <v>0.08</v>
      </c>
      <c r="AQ6" s="4"/>
      <c r="AS6" s="4" t="s">
        <v>29</v>
      </c>
      <c r="AT6" s="8">
        <v>0.05</v>
      </c>
      <c r="AU6" s="8">
        <v>0.1</v>
      </c>
      <c r="AV6" s="8"/>
      <c r="AW6" s="8">
        <v>0.05</v>
      </c>
      <c r="AY6" s="4" t="s">
        <v>29</v>
      </c>
      <c r="AZ6" s="25" t="s">
        <v>40</v>
      </c>
      <c r="BA6" s="8">
        <v>0.05</v>
      </c>
      <c r="BC6" s="4" t="s">
        <v>29</v>
      </c>
      <c r="BD6" s="25">
        <v>0.16</v>
      </c>
      <c r="BE6" s="8">
        <v>0.16</v>
      </c>
      <c r="BG6" s="4" t="s">
        <v>29</v>
      </c>
      <c r="BH6" s="25">
        <v>0.03</v>
      </c>
      <c r="BJ6" s="4" t="s">
        <v>29</v>
      </c>
      <c r="BK6" s="37">
        <v>1.4999999999999999E-2</v>
      </c>
      <c r="BL6" s="35"/>
      <c r="BM6" s="8"/>
    </row>
    <row r="7" spans="2:65" x14ac:dyDescent="0.3">
      <c r="B7" s="31"/>
      <c r="C7" s="30"/>
      <c r="E7" s="4"/>
      <c r="F7" s="4"/>
      <c r="G7" s="4"/>
      <c r="H7" s="7"/>
      <c r="I7" s="4"/>
      <c r="K7" s="4"/>
      <c r="L7" s="4"/>
      <c r="M7" s="4"/>
      <c r="N7" s="4"/>
      <c r="O7" s="4"/>
      <c r="P7" s="7"/>
      <c r="Q7" s="7"/>
      <c r="R7" s="7"/>
      <c r="S7" s="7"/>
      <c r="T7" s="7"/>
      <c r="U7" s="4"/>
      <c r="V7" s="4"/>
      <c r="W7" s="7"/>
      <c r="X7" s="7"/>
      <c r="Y7" s="7"/>
      <c r="Z7" s="7"/>
      <c r="AA7" s="4"/>
      <c r="AB7" s="4"/>
      <c r="AC7" s="4"/>
      <c r="AD7" s="4"/>
      <c r="AE7" s="7"/>
      <c r="AF7" s="7"/>
      <c r="AG7" s="7"/>
      <c r="AH7" s="4"/>
      <c r="AI7" s="4"/>
      <c r="AK7" s="4"/>
      <c r="AL7" s="8"/>
      <c r="AM7" s="8"/>
      <c r="AN7" s="8"/>
      <c r="AO7" s="8"/>
      <c r="AP7" s="8"/>
      <c r="AQ7" s="4"/>
      <c r="AS7" s="4"/>
      <c r="AT7" s="8"/>
      <c r="AU7" s="8"/>
      <c r="AV7" s="8"/>
      <c r="AW7" s="8"/>
      <c r="AY7" s="4"/>
      <c r="AZ7" s="8"/>
      <c r="BA7" s="8"/>
      <c r="BC7" s="4"/>
      <c r="BD7" s="8">
        <v>0.05</v>
      </c>
      <c r="BE7" s="8"/>
      <c r="BG7" s="4"/>
      <c r="BH7" s="8"/>
      <c r="BJ7" s="4"/>
      <c r="BK7" s="6"/>
      <c r="BL7" s="8"/>
      <c r="BM7" s="8"/>
    </row>
    <row r="8" spans="2:65" x14ac:dyDescent="0.3">
      <c r="B8" s="4" t="s">
        <v>2</v>
      </c>
      <c r="C8" s="9">
        <v>1000</v>
      </c>
      <c r="E8" s="4" t="s">
        <v>2</v>
      </c>
      <c r="F8" s="4">
        <v>45</v>
      </c>
      <c r="G8" s="4">
        <v>30</v>
      </c>
      <c r="H8" s="4">
        <v>45</v>
      </c>
      <c r="I8" s="4">
        <v>30</v>
      </c>
      <c r="K8" s="4" t="s">
        <v>2</v>
      </c>
      <c r="L8" s="4">
        <v>100</v>
      </c>
      <c r="M8" s="4">
        <v>36</v>
      </c>
      <c r="N8" s="8">
        <f>L8-M8</f>
        <v>64</v>
      </c>
      <c r="O8" s="8">
        <f>N8*F8</f>
        <v>2880</v>
      </c>
      <c r="P8" s="4">
        <v>100</v>
      </c>
      <c r="Q8" s="4">
        <v>48</v>
      </c>
      <c r="R8" s="8">
        <f>P8-Q8</f>
        <v>52</v>
      </c>
      <c r="S8" s="8">
        <f>R8*G8</f>
        <v>1560</v>
      </c>
      <c r="T8" s="8">
        <f>O8+S8</f>
        <v>4440</v>
      </c>
      <c r="U8" s="4"/>
      <c r="V8" s="4"/>
      <c r="W8" s="4"/>
      <c r="X8" s="4"/>
      <c r="Y8" s="4"/>
      <c r="Z8" s="20">
        <f>T8+Y8</f>
        <v>4440</v>
      </c>
      <c r="AA8" s="4">
        <v>100</v>
      </c>
      <c r="AB8" s="4">
        <v>36</v>
      </c>
      <c r="AC8" s="8">
        <f>AA8-AB8</f>
        <v>64</v>
      </c>
      <c r="AD8" s="8">
        <f>AC8*H8</f>
        <v>2880</v>
      </c>
      <c r="AE8" s="4">
        <v>100</v>
      </c>
      <c r="AF8" s="4">
        <v>48</v>
      </c>
      <c r="AG8" s="8">
        <f>AE8-AF8</f>
        <v>52</v>
      </c>
      <c r="AH8" s="8">
        <f>AG8*I8</f>
        <v>1560</v>
      </c>
      <c r="AI8" s="20">
        <f>AD8+AH8</f>
        <v>4440</v>
      </c>
      <c r="AK8" s="4" t="s">
        <v>2</v>
      </c>
      <c r="AL8" s="8">
        <f>G8</f>
        <v>30</v>
      </c>
      <c r="AM8" s="8">
        <v>0</v>
      </c>
      <c r="AN8" s="8">
        <f>AL8+AM8</f>
        <v>30</v>
      </c>
      <c r="AO8" s="8">
        <v>600</v>
      </c>
      <c r="AP8" s="8">
        <v>30</v>
      </c>
      <c r="AQ8" s="8">
        <v>600</v>
      </c>
      <c r="AS8" s="4" t="s">
        <v>2</v>
      </c>
      <c r="AT8" s="8">
        <v>400</v>
      </c>
      <c r="AU8" s="8"/>
      <c r="AV8" s="20">
        <f>AT8+AU8</f>
        <v>400</v>
      </c>
      <c r="AW8" s="20">
        <f>AW5</f>
        <v>400</v>
      </c>
      <c r="AY8" s="4" t="s">
        <v>2</v>
      </c>
      <c r="AZ8" s="20">
        <v>500</v>
      </c>
      <c r="BA8" s="20">
        <f>BA5</f>
        <v>500</v>
      </c>
      <c r="BC8" s="4" t="s">
        <v>2</v>
      </c>
      <c r="BD8" s="20">
        <f>(V9*$BD$7)+(P9+V9)*$BD$6</f>
        <v>26.897500000000001</v>
      </c>
      <c r="BE8" s="20">
        <f>(AA9+AE9)*$BE$6</f>
        <v>32.480000000000004</v>
      </c>
      <c r="BG8" s="4" t="s">
        <v>2</v>
      </c>
      <c r="BH8" s="20"/>
      <c r="BJ8" s="4" t="s">
        <v>2</v>
      </c>
      <c r="BK8" s="38">
        <v>0.02</v>
      </c>
      <c r="BL8" s="20">
        <f>$BK$4*BK8</f>
        <v>48.64</v>
      </c>
      <c r="BM8" s="20">
        <f>$BK$4*BK8</f>
        <v>48.64</v>
      </c>
    </row>
    <row r="9" spans="2:65" x14ac:dyDescent="0.3">
      <c r="B9" s="4" t="s">
        <v>3</v>
      </c>
      <c r="C9" s="9">
        <v>80</v>
      </c>
      <c r="E9" s="4" t="s">
        <v>3</v>
      </c>
      <c r="F9" s="8">
        <f>F5+(F5*$F$6)</f>
        <v>47.25</v>
      </c>
      <c r="G9" s="8">
        <f>G5+(G5*$G$6)</f>
        <v>33</v>
      </c>
      <c r="H9" s="8">
        <f>H5+(H5*$H$6)</f>
        <v>45.220500000000001</v>
      </c>
      <c r="I9" s="8">
        <f>I5+(I5*$I$6)</f>
        <v>32.4</v>
      </c>
      <c r="J9" s="2"/>
      <c r="K9" s="4" t="s">
        <v>3</v>
      </c>
      <c r="L9" s="8">
        <f>L5+(L5*$L$6)</f>
        <v>101.5</v>
      </c>
      <c r="M9" s="8">
        <f>M5+(M5*$L$6)</f>
        <v>36.54</v>
      </c>
      <c r="N9" s="8">
        <f>L9-M9</f>
        <v>64.960000000000008</v>
      </c>
      <c r="O9" s="8">
        <f>N9*F9</f>
        <v>3069.3600000000006</v>
      </c>
      <c r="P9" s="8">
        <f>P5+(P5*$L$6)</f>
        <v>101.5</v>
      </c>
      <c r="Q9" s="8">
        <f>Q5+(Q5*$L$6)</f>
        <v>48.72</v>
      </c>
      <c r="R9" s="8">
        <f>P9-Q9</f>
        <v>52.78</v>
      </c>
      <c r="S9" s="8">
        <f>R9*G9</f>
        <v>1741.74</v>
      </c>
      <c r="T9" s="8">
        <f>O9+S9</f>
        <v>4811.1000000000004</v>
      </c>
      <c r="U9" s="8">
        <v>5</v>
      </c>
      <c r="V9" s="8">
        <f>V5+(V5*$V$6)</f>
        <v>50.75</v>
      </c>
      <c r="W9" s="8">
        <f>W5+(W5*$W$6)</f>
        <v>29.231999999999996</v>
      </c>
      <c r="X9" s="8">
        <f>V9-W9</f>
        <v>21.518000000000004</v>
      </c>
      <c r="Y9" s="8">
        <f>X9*U9</f>
        <v>107.59000000000002</v>
      </c>
      <c r="Z9" s="20">
        <f>T9+Y9</f>
        <v>4918.6900000000005</v>
      </c>
      <c r="AA9" s="8">
        <f>AA5+(AA5*$L$6)</f>
        <v>101.5</v>
      </c>
      <c r="AB9" s="8">
        <f>AB5+(AB5*$L$6)</f>
        <v>36.54</v>
      </c>
      <c r="AC9" s="8">
        <f>AA9-AB9</f>
        <v>64.960000000000008</v>
      </c>
      <c r="AD9" s="8">
        <f>AC9*H9</f>
        <v>2937.5236800000002</v>
      </c>
      <c r="AE9" s="8">
        <f>AE5+(AE5*$L$6)</f>
        <v>101.5</v>
      </c>
      <c r="AF9" s="8">
        <f>AF5+(AF5*$L$6)</f>
        <v>48.72</v>
      </c>
      <c r="AG9" s="8">
        <f>AE9-AF9</f>
        <v>52.78</v>
      </c>
      <c r="AH9" s="8">
        <f>AG9*I9</f>
        <v>1710.0719999999999</v>
      </c>
      <c r="AI9" s="20">
        <f>AD9+AH9</f>
        <v>4647.5956800000004</v>
      </c>
      <c r="AK9" s="4" t="s">
        <v>3</v>
      </c>
      <c r="AL9" s="8">
        <f>G9</f>
        <v>33</v>
      </c>
      <c r="AM9" s="8">
        <f t="shared" si="0"/>
        <v>5</v>
      </c>
      <c r="AN9" s="8">
        <f t="shared" ref="AN9:AN18" si="1">AL9+AM9</f>
        <v>38</v>
      </c>
      <c r="AO9" s="8">
        <f>AO8+(AO8*0.015)</f>
        <v>609</v>
      </c>
      <c r="AP9" s="8">
        <v>32.4</v>
      </c>
      <c r="AQ9" s="8">
        <f>AQ8+(AQ8*0.015)</f>
        <v>609</v>
      </c>
      <c r="AS9" s="4" t="s">
        <v>3</v>
      </c>
      <c r="AT9" s="8">
        <f>AT8+(AT8*$AT$6)</f>
        <v>420</v>
      </c>
      <c r="AU9" s="8">
        <v>40</v>
      </c>
      <c r="AV9" s="20">
        <f t="shared" ref="AV9:AV17" si="2">AT9+AU9</f>
        <v>460</v>
      </c>
      <c r="AW9" s="20">
        <f>AW8+(AW8*$AW$6)</f>
        <v>420</v>
      </c>
      <c r="AY9" s="4" t="s">
        <v>3</v>
      </c>
      <c r="AZ9" s="20">
        <f>BA9+(BA9*0.15)</f>
        <v>603.75</v>
      </c>
      <c r="BA9" s="20">
        <f>BA8+(BA8*$AW$6)</f>
        <v>525</v>
      </c>
      <c r="BC9" s="4" t="s">
        <v>3</v>
      </c>
      <c r="BD9" s="20">
        <f t="shared" ref="BD9:BD19" si="3">(V10*$BD$7)+(P10+V10)*$BD$6</f>
        <v>27.300962500000001</v>
      </c>
      <c r="BE9" s="20">
        <f>(AA10+AE10)*$BE$6</f>
        <v>32.967199999999998</v>
      </c>
      <c r="BG9" s="4" t="s">
        <v>3</v>
      </c>
      <c r="BH9" s="20">
        <f>BH5+(BH5*$BH$6)</f>
        <v>30.9</v>
      </c>
      <c r="BJ9" s="4" t="s">
        <v>3</v>
      </c>
      <c r="BK9" s="38">
        <f>BK8+(BK8*$BK$6)</f>
        <v>2.0300000000000002E-2</v>
      </c>
      <c r="BL9" s="20">
        <f>$BK$4*BK9</f>
        <v>49.369600000000005</v>
      </c>
      <c r="BM9" s="20">
        <f>$BK$4*BK9</f>
        <v>49.369600000000005</v>
      </c>
    </row>
    <row r="10" spans="2:65" x14ac:dyDescent="0.3">
      <c r="B10" s="4" t="s">
        <v>4</v>
      </c>
      <c r="C10" s="9">
        <v>80</v>
      </c>
      <c r="E10" s="4" t="s">
        <v>4</v>
      </c>
      <c r="F10" s="8">
        <f>F9+(F9*$F$6)</f>
        <v>49.612499999999997</v>
      </c>
      <c r="G10" s="8">
        <f>G9+(G9*$G$6)</f>
        <v>36.299999999999997</v>
      </c>
      <c r="H10" s="8">
        <f>H9+(H9*$H$6)</f>
        <v>45.442080449999999</v>
      </c>
      <c r="I10" s="8">
        <f>I9+(I9*$I$6)</f>
        <v>34.991999999999997</v>
      </c>
      <c r="J10" s="2"/>
      <c r="K10" s="4" t="s">
        <v>4</v>
      </c>
      <c r="L10" s="8">
        <f>L9+(L9*$L$6)</f>
        <v>103.02249999999999</v>
      </c>
      <c r="M10" s="8">
        <f>M9+(M9*$L$6)</f>
        <v>37.088099999999997</v>
      </c>
      <c r="N10" s="8">
        <f t="shared" ref="N10:N18" si="4">L10-M10</f>
        <v>65.934399999999997</v>
      </c>
      <c r="O10" s="8">
        <f>N10*F10</f>
        <v>3271.1704199999995</v>
      </c>
      <c r="P10" s="8">
        <f>P9+(P9*$L$6)</f>
        <v>103.02249999999999</v>
      </c>
      <c r="Q10" s="8">
        <f>Q9+(Q9*$L$6)</f>
        <v>49.450800000000001</v>
      </c>
      <c r="R10" s="8">
        <f t="shared" ref="R10:R18" si="5">P10-Q10</f>
        <v>53.571699999999993</v>
      </c>
      <c r="S10" s="8">
        <f>R10*G10</f>
        <v>1944.6527099999996</v>
      </c>
      <c r="T10" s="8">
        <f t="shared" ref="T10:T18" si="6">O10+S10</f>
        <v>5215.8231299999989</v>
      </c>
      <c r="U10" s="8">
        <f>U9+(U9*$U$6)</f>
        <v>5.4</v>
      </c>
      <c r="V10" s="8">
        <f>V9+(V9*$V$6)</f>
        <v>51.511249999999997</v>
      </c>
      <c r="W10" s="8">
        <f>W9+(W9*$W$6)</f>
        <v>29.670479999999994</v>
      </c>
      <c r="X10" s="8">
        <f t="shared" ref="X10:X18" si="7">V10-W10</f>
        <v>21.840770000000003</v>
      </c>
      <c r="Y10" s="8">
        <f t="shared" ref="Y10:Y18" si="8">X10*U10</f>
        <v>117.94015800000003</v>
      </c>
      <c r="Z10" s="20">
        <f t="shared" ref="Z10:Z18" si="9">T10+Y10</f>
        <v>5333.7632879999992</v>
      </c>
      <c r="AA10" s="8">
        <f>AA9+(AA9*$L$6)</f>
        <v>103.02249999999999</v>
      </c>
      <c r="AB10" s="8">
        <f>AB9+(AB9*$L$6)</f>
        <v>37.088099999999997</v>
      </c>
      <c r="AC10" s="8">
        <f t="shared" ref="AC10:AC18" si="10">AA10-AB10</f>
        <v>65.934399999999997</v>
      </c>
      <c r="AD10" s="8">
        <f>AC10*H10</f>
        <v>2996.1963092224796</v>
      </c>
      <c r="AE10" s="8">
        <f>AE9+(AE9*$L$6)</f>
        <v>103.02249999999999</v>
      </c>
      <c r="AF10" s="8">
        <f>AF9+(AF9*$L$6)</f>
        <v>49.450800000000001</v>
      </c>
      <c r="AG10" s="8">
        <f t="shared" ref="AG10:AG18" si="11">AE10-AF10</f>
        <v>53.571699999999993</v>
      </c>
      <c r="AH10" s="8">
        <f t="shared" ref="AH10:AH18" si="12">AG10*I10</f>
        <v>1874.5809263999995</v>
      </c>
      <c r="AI10" s="20">
        <f t="shared" ref="AI10:AI18" si="13">AD10+AH10</f>
        <v>4870.7772356224796</v>
      </c>
      <c r="AK10" s="4" t="s">
        <v>4</v>
      </c>
      <c r="AL10" s="8">
        <f>G10</f>
        <v>36.299999999999997</v>
      </c>
      <c r="AM10" s="8">
        <f t="shared" si="0"/>
        <v>5.4</v>
      </c>
      <c r="AN10" s="8">
        <f t="shared" si="1"/>
        <v>41.699999999999996</v>
      </c>
      <c r="AO10" s="8">
        <f t="shared" ref="AO10:AQ13" si="14">AO9+(AO9*0.015)</f>
        <v>618.13499999999999</v>
      </c>
      <c r="AP10" s="8">
        <v>34.991999999999997</v>
      </c>
      <c r="AQ10" s="8">
        <f t="shared" si="14"/>
        <v>618.13499999999999</v>
      </c>
      <c r="AS10" s="4" t="s">
        <v>4</v>
      </c>
      <c r="AT10" s="8">
        <f>AT9+(AT9*$AT$6)</f>
        <v>441</v>
      </c>
      <c r="AU10" s="8">
        <f>AU9+(AU9*$AU$6)</f>
        <v>44</v>
      </c>
      <c r="AV10" s="20">
        <f t="shared" si="2"/>
        <v>485</v>
      </c>
      <c r="AW10" s="20">
        <f>AW9+(AW9*$AW$6)</f>
        <v>441</v>
      </c>
      <c r="AY10" s="4" t="s">
        <v>4</v>
      </c>
      <c r="AZ10" s="20">
        <f>BA10+(BA10*0.15)</f>
        <v>633.9375</v>
      </c>
      <c r="BA10" s="20">
        <f>BA9+(BA9*$AW$6)</f>
        <v>551.25</v>
      </c>
      <c r="BC10" s="4" t="s">
        <v>4</v>
      </c>
      <c r="BD10" s="20">
        <f t="shared" si="3"/>
        <v>27.710476937500001</v>
      </c>
      <c r="BE10" s="20">
        <f>(AA11+AE11)*$BE$6</f>
        <v>33.461708000000002</v>
      </c>
      <c r="BG10" s="4" t="s">
        <v>4</v>
      </c>
      <c r="BH10" s="20">
        <f>BH9+(BH9*$BH$6)</f>
        <v>31.826999999999998</v>
      </c>
      <c r="BJ10" s="4" t="s">
        <v>4</v>
      </c>
      <c r="BK10" s="38">
        <f>BK9+(BK9*$BK$6)</f>
        <v>2.0604500000000001E-2</v>
      </c>
      <c r="BL10" s="20">
        <f>$BK$4*BK10</f>
        <v>50.110144000000005</v>
      </c>
      <c r="BM10" s="20">
        <f>$BK$4*BK10</f>
        <v>50.110144000000005</v>
      </c>
    </row>
    <row r="11" spans="2:65" x14ac:dyDescent="0.3">
      <c r="B11" s="4" t="s">
        <v>5</v>
      </c>
      <c r="C11" s="9">
        <v>80</v>
      </c>
      <c r="E11" s="4" t="s">
        <v>5</v>
      </c>
      <c r="F11" s="8">
        <f>F10+(F10*$F$6)</f>
        <v>52.093125000000001</v>
      </c>
      <c r="G11" s="8">
        <f t="shared" ref="G11:G18" si="15">G10+(G10*$G$6)</f>
        <v>39.93</v>
      </c>
      <c r="H11" s="8">
        <f t="shared" ref="H11:H18" si="16">H10+(H10*$H$6)</f>
        <v>45.664746644204996</v>
      </c>
      <c r="I11" s="8">
        <f>I10+(I10*$I$6)</f>
        <v>37.791359999999997</v>
      </c>
      <c r="J11" s="2"/>
      <c r="K11" s="4" t="s">
        <v>5</v>
      </c>
      <c r="L11" s="8">
        <f>L10+(L10*$L$6)</f>
        <v>104.5678375</v>
      </c>
      <c r="M11" s="8">
        <f>M10+(M10*$L$6)</f>
        <v>37.6444215</v>
      </c>
      <c r="N11" s="8">
        <f t="shared" si="4"/>
        <v>66.923416000000003</v>
      </c>
      <c r="O11" s="8">
        <f>N11*F11</f>
        <v>3486.2498751150001</v>
      </c>
      <c r="P11" s="8">
        <f>P10+(P10*$L$6)</f>
        <v>104.5678375</v>
      </c>
      <c r="Q11" s="8">
        <f>Q10+(Q10*$L$6)</f>
        <v>50.192562000000002</v>
      </c>
      <c r="R11" s="8">
        <f t="shared" si="5"/>
        <v>54.375275499999994</v>
      </c>
      <c r="S11" s="8">
        <f>R11*G11</f>
        <v>2171.2047507149996</v>
      </c>
      <c r="T11" s="8">
        <f t="shared" si="6"/>
        <v>5657.4546258299997</v>
      </c>
      <c r="U11" s="8">
        <f>U10+(U10*$U$6)</f>
        <v>5.8320000000000007</v>
      </c>
      <c r="V11" s="8">
        <f>V10+(V10*$V$6)</f>
        <v>52.283918749999998</v>
      </c>
      <c r="W11" s="8">
        <f>W10+(W10*$W$6)</f>
        <v>30.115537199999995</v>
      </c>
      <c r="X11" s="8">
        <f t="shared" si="7"/>
        <v>22.168381550000003</v>
      </c>
      <c r="Y11" s="8">
        <f t="shared" si="8"/>
        <v>129.28600119960004</v>
      </c>
      <c r="Z11" s="20">
        <f t="shared" si="9"/>
        <v>5786.7406270295996</v>
      </c>
      <c r="AA11" s="8">
        <f>AA10+(AA10*$L$6)</f>
        <v>104.5678375</v>
      </c>
      <c r="AB11" s="8">
        <f>AB10+(AB10*$L$6)</f>
        <v>37.6444215</v>
      </c>
      <c r="AC11" s="8">
        <f t="shared" si="10"/>
        <v>66.923416000000003</v>
      </c>
      <c r="AD11" s="8">
        <f>AC11*H11</f>
        <v>3056.0408362047351</v>
      </c>
      <c r="AE11" s="8">
        <f>AE10+(AE10*$L$6)</f>
        <v>104.5678375</v>
      </c>
      <c r="AF11" s="8">
        <f>AF10+(AF10*$L$6)</f>
        <v>50.192562000000002</v>
      </c>
      <c r="AG11" s="8">
        <f t="shared" si="11"/>
        <v>54.375275499999994</v>
      </c>
      <c r="AH11" s="8">
        <f t="shared" si="12"/>
        <v>2054.9156115196797</v>
      </c>
      <c r="AI11" s="20">
        <f t="shared" si="13"/>
        <v>5110.9564477244148</v>
      </c>
      <c r="AK11" s="4" t="s">
        <v>5</v>
      </c>
      <c r="AL11" s="8">
        <f>G11</f>
        <v>39.93</v>
      </c>
      <c r="AM11" s="8">
        <f t="shared" si="0"/>
        <v>5.8320000000000007</v>
      </c>
      <c r="AN11" s="8">
        <f t="shared" si="1"/>
        <v>45.762</v>
      </c>
      <c r="AO11" s="20">
        <f t="shared" si="14"/>
        <v>627.40702499999998</v>
      </c>
      <c r="AP11" s="8">
        <v>37.791359999999997</v>
      </c>
      <c r="AQ11" s="8">
        <f t="shared" si="14"/>
        <v>627.40702499999998</v>
      </c>
      <c r="AS11" s="4" t="s">
        <v>5</v>
      </c>
      <c r="AT11" s="8">
        <f>AT10+(AT10*$AT$6)</f>
        <v>463.05</v>
      </c>
      <c r="AU11" s="8">
        <f>AU10+(AU10*$AU$6)</f>
        <v>48.4</v>
      </c>
      <c r="AV11" s="20">
        <f t="shared" si="2"/>
        <v>511.45</v>
      </c>
      <c r="AW11" s="20">
        <f>AW10+(AW10*$AW$6)</f>
        <v>463.05</v>
      </c>
      <c r="AY11" s="4" t="s">
        <v>5</v>
      </c>
      <c r="AZ11" s="20">
        <f>BA11+(BA11*0.15)</f>
        <v>665.63437499999998</v>
      </c>
      <c r="BA11" s="20">
        <f>BA10+(BA10*$AW$6)</f>
        <v>578.8125</v>
      </c>
      <c r="BC11" s="4" t="s">
        <v>5</v>
      </c>
      <c r="BD11" s="20">
        <f t="shared" si="3"/>
        <v>28.126134091562502</v>
      </c>
      <c r="BE11" s="20">
        <f>(AA12+AE12)*$BE$6</f>
        <v>33.963633620000003</v>
      </c>
      <c r="BG11" s="4" t="s">
        <v>5</v>
      </c>
      <c r="BH11" s="20">
        <f>BH10+(BH10*$BH$6)</f>
        <v>32.78181</v>
      </c>
      <c r="BJ11" s="4" t="s">
        <v>5</v>
      </c>
      <c r="BK11" s="38">
        <f>BK10+(BK10*$BK$6)</f>
        <v>2.0913567500000001E-2</v>
      </c>
      <c r="BL11" s="20">
        <f>$BK$4*BK11</f>
        <v>50.861796160000004</v>
      </c>
      <c r="BM11" s="20">
        <f>$BK$4*BK11</f>
        <v>50.861796160000004</v>
      </c>
    </row>
    <row r="12" spans="2:65" x14ac:dyDescent="0.3">
      <c r="B12" s="4" t="s">
        <v>6</v>
      </c>
      <c r="C12" s="9">
        <v>80</v>
      </c>
      <c r="E12" s="4" t="s">
        <v>6</v>
      </c>
      <c r="F12" s="8">
        <f>F11+(F11*$F$6)</f>
        <v>54.697781249999998</v>
      </c>
      <c r="G12" s="8">
        <f t="shared" si="15"/>
        <v>43.923000000000002</v>
      </c>
      <c r="H12" s="8">
        <f t="shared" si="16"/>
        <v>45.888503902761599</v>
      </c>
      <c r="I12" s="8">
        <f>I11+(I11*$I$6)</f>
        <v>40.8146688</v>
      </c>
      <c r="J12" s="2"/>
      <c r="K12" s="4" t="s">
        <v>6</v>
      </c>
      <c r="L12" s="8">
        <f>L11+(L11*$L$6)</f>
        <v>106.1363550625</v>
      </c>
      <c r="M12" s="8">
        <f>M11+(M11*$L$6)</f>
        <v>38.209087822500003</v>
      </c>
      <c r="N12" s="8">
        <f t="shared" si="4"/>
        <v>67.927267239999992</v>
      </c>
      <c r="O12" s="8">
        <f>N12*F12</f>
        <v>3715.4708044038107</v>
      </c>
      <c r="P12" s="8">
        <f>P11+(P11*$L$6)</f>
        <v>106.1363550625</v>
      </c>
      <c r="Q12" s="8">
        <f>Q11+(Q11*$L$6)</f>
        <v>50.945450430000001</v>
      </c>
      <c r="R12" s="8">
        <f t="shared" si="5"/>
        <v>55.190904632500001</v>
      </c>
      <c r="S12" s="8">
        <f>R12*G12</f>
        <v>2424.1501041732977</v>
      </c>
      <c r="T12" s="8">
        <f t="shared" si="6"/>
        <v>6139.6209085771079</v>
      </c>
      <c r="U12" s="8">
        <f>U11+(U11*$U$6)</f>
        <v>6.298560000000001</v>
      </c>
      <c r="V12" s="8">
        <f>V11+(V11*$V$6)</f>
        <v>53.068177531250001</v>
      </c>
      <c r="W12" s="8">
        <f>W11+(W11*$W$6)</f>
        <v>30.567270257999994</v>
      </c>
      <c r="X12" s="8">
        <f t="shared" si="7"/>
        <v>22.500907273250007</v>
      </c>
      <c r="Y12" s="8">
        <f t="shared" si="8"/>
        <v>141.72331451500159</v>
      </c>
      <c r="Z12" s="20">
        <f t="shared" si="9"/>
        <v>6281.3442230921091</v>
      </c>
      <c r="AA12" s="8">
        <f>AA11+(AA11*$L$6)</f>
        <v>106.1363550625</v>
      </c>
      <c r="AB12" s="8">
        <f>AB11+(AB11*$L$6)</f>
        <v>38.209087822500003</v>
      </c>
      <c r="AC12" s="8">
        <f t="shared" si="10"/>
        <v>67.927267239999992</v>
      </c>
      <c r="AD12" s="8">
        <f>AC12*H12</f>
        <v>3117.0806678466697</v>
      </c>
      <c r="AE12" s="8">
        <f>AE11+(AE11*$L$6)</f>
        <v>106.1363550625</v>
      </c>
      <c r="AF12" s="8">
        <f>AF11+(AF11*$L$6)</f>
        <v>50.945450430000001</v>
      </c>
      <c r="AG12" s="8">
        <f t="shared" si="11"/>
        <v>55.190904632500001</v>
      </c>
      <c r="AH12" s="8">
        <f t="shared" si="12"/>
        <v>2252.598493347873</v>
      </c>
      <c r="AI12" s="20">
        <f t="shared" si="13"/>
        <v>5369.6791611945428</v>
      </c>
      <c r="AK12" s="4" t="s">
        <v>6</v>
      </c>
      <c r="AL12" s="8">
        <f>G12</f>
        <v>43.923000000000002</v>
      </c>
      <c r="AM12" s="8">
        <f t="shared" si="0"/>
        <v>6.298560000000001</v>
      </c>
      <c r="AN12" s="8">
        <f t="shared" si="1"/>
        <v>50.221560000000004</v>
      </c>
      <c r="AO12" s="20"/>
      <c r="AP12" s="8">
        <v>40.8146688</v>
      </c>
      <c r="AQ12" s="21">
        <f t="shared" si="14"/>
        <v>636.81813037500001</v>
      </c>
      <c r="AS12" s="4" t="s">
        <v>6</v>
      </c>
      <c r="AT12" s="8">
        <f>AT11+(AT11*$AT$6)</f>
        <v>486.20249999999999</v>
      </c>
      <c r="AU12" s="8">
        <f>AU11+(AU11*$AU$6)</f>
        <v>53.239999999999995</v>
      </c>
      <c r="AV12" s="20">
        <f t="shared" si="2"/>
        <v>539.4425</v>
      </c>
      <c r="AW12" s="20">
        <f>AW11+(AW11*$AW$6)</f>
        <v>486.20249999999999</v>
      </c>
      <c r="AY12" s="4" t="s">
        <v>6</v>
      </c>
      <c r="AZ12" s="20">
        <f>BA12+(BA12*0.15)</f>
        <v>698.91609374999996</v>
      </c>
      <c r="BA12" s="20">
        <f>BA11+(BA11*$AW$6)</f>
        <v>607.75312499999995</v>
      </c>
      <c r="BC12" s="4" t="s">
        <v>6</v>
      </c>
      <c r="BD12" s="20">
        <f t="shared" si="3"/>
        <v>28.548026102935939</v>
      </c>
      <c r="BE12" s="20">
        <f>(AA13+AE13)*$BE$6</f>
        <v>34.473088124300006</v>
      </c>
      <c r="BG12" s="4" t="s">
        <v>6</v>
      </c>
      <c r="BH12" s="20">
        <f>BH11+(BH11*$BH$6)</f>
        <v>33.765264299999998</v>
      </c>
      <c r="BJ12" s="4" t="s">
        <v>6</v>
      </c>
      <c r="BK12" s="38">
        <f>BK11+(BK11*$BK$6)</f>
        <v>2.12272710125E-2</v>
      </c>
      <c r="BL12" s="20">
        <f>$BK$4*BK12</f>
        <v>51.624723102399997</v>
      </c>
      <c r="BM12" s="20">
        <f>$BK$4*BK12</f>
        <v>51.624723102399997</v>
      </c>
    </row>
    <row r="13" spans="2:65" x14ac:dyDescent="0.3">
      <c r="B13" s="4" t="s">
        <v>7</v>
      </c>
      <c r="C13" s="9">
        <v>80</v>
      </c>
      <c r="E13" s="4" t="s">
        <v>7</v>
      </c>
      <c r="F13" s="8">
        <f t="shared" ref="F13:F18" si="17">F12+(F12*$F$6)</f>
        <v>57.432670312500001</v>
      </c>
      <c r="G13" s="8">
        <f t="shared" si="15"/>
        <v>48.315300000000001</v>
      </c>
      <c r="H13" s="8">
        <f t="shared" si="16"/>
        <v>46.113357571885132</v>
      </c>
      <c r="I13" s="8">
        <f>I12+(I12*$I$6)</f>
        <v>44.079842303999996</v>
      </c>
      <c r="J13" s="2"/>
      <c r="K13" s="4" t="s">
        <v>7</v>
      </c>
      <c r="L13" s="8">
        <f>L12+(L12*$L$6)</f>
        <v>107.72840038843751</v>
      </c>
      <c r="M13" s="8">
        <f>M12+(M12*$L$6)</f>
        <v>38.782224139837503</v>
      </c>
      <c r="N13" s="8">
        <f t="shared" si="4"/>
        <v>68.946176248600011</v>
      </c>
      <c r="O13" s="8">
        <f>N13*F13</f>
        <v>3959.7630097933625</v>
      </c>
      <c r="P13" s="8">
        <f>P12+(P12*$L$6)</f>
        <v>107.72840038843751</v>
      </c>
      <c r="Q13" s="8">
        <f>Q12+(Q12*$L$6)</f>
        <v>51.709632186450001</v>
      </c>
      <c r="R13" s="8">
        <f t="shared" si="5"/>
        <v>56.018768201987506</v>
      </c>
      <c r="S13" s="8">
        <f>R13*G13</f>
        <v>2706.563591309487</v>
      </c>
      <c r="T13" s="8">
        <f t="shared" si="6"/>
        <v>6666.32660110285</v>
      </c>
      <c r="U13" s="8">
        <f>U12+(U12*$U$6)</f>
        <v>6.8024448000000008</v>
      </c>
      <c r="V13" s="8">
        <f>V12+(V12*$V$6)</f>
        <v>53.864200194218753</v>
      </c>
      <c r="W13" s="8">
        <f>W12+(W12*$W$6)</f>
        <v>31.025779311869993</v>
      </c>
      <c r="X13" s="8">
        <f t="shared" si="7"/>
        <v>22.83842088234876</v>
      </c>
      <c r="Y13" s="8">
        <f>X13*U13</f>
        <v>155.35709737134476</v>
      </c>
      <c r="Z13" s="20">
        <f t="shared" si="9"/>
        <v>6821.6836984741949</v>
      </c>
      <c r="AA13" s="8">
        <f>AA12+(AA12*$L$6)</f>
        <v>107.72840038843751</v>
      </c>
      <c r="AB13" s="8">
        <f>AB12+(AB12*$L$6)</f>
        <v>38.782224139837503</v>
      </c>
      <c r="AC13" s="8">
        <f t="shared" si="10"/>
        <v>68.946176248600011</v>
      </c>
      <c r="AD13" s="8">
        <f>AC13*H13</f>
        <v>3179.3396785659061</v>
      </c>
      <c r="AE13" s="8">
        <f>AE12+(AE12*$L$6)</f>
        <v>107.72840038843751</v>
      </c>
      <c r="AF13" s="8">
        <f>AF12+(AF12*$L$6)</f>
        <v>51.709632186450001</v>
      </c>
      <c r="AG13" s="8">
        <f t="shared" si="11"/>
        <v>56.018768201987506</v>
      </c>
      <c r="AH13" s="8">
        <f t="shared" si="12"/>
        <v>2469.2984684079388</v>
      </c>
      <c r="AI13" s="20">
        <f t="shared" si="13"/>
        <v>5648.6381469738444</v>
      </c>
      <c r="AK13" s="4" t="s">
        <v>7</v>
      </c>
      <c r="AL13" s="8">
        <f>G13</f>
        <v>48.315300000000001</v>
      </c>
      <c r="AM13" s="8">
        <f t="shared" si="0"/>
        <v>6.8024448000000008</v>
      </c>
      <c r="AN13" s="8">
        <f t="shared" si="1"/>
        <v>55.117744800000004</v>
      </c>
      <c r="AO13" s="8"/>
      <c r="AP13" s="8">
        <v>44.079842303999996</v>
      </c>
      <c r="AQ13" s="20">
        <f t="shared" si="14"/>
        <v>646.37040233062498</v>
      </c>
      <c r="AS13" s="4" t="s">
        <v>7</v>
      </c>
      <c r="AT13" s="8">
        <f>AT12+(AT12*$AT$6)</f>
        <v>510.51262499999996</v>
      </c>
      <c r="AU13" s="8">
        <f>AU12+(AU12*$AU$6)</f>
        <v>58.563999999999993</v>
      </c>
      <c r="AV13" s="20">
        <f t="shared" si="2"/>
        <v>569.07662499999992</v>
      </c>
      <c r="AW13" s="20">
        <f>AW12+(AW12*$AW$6)</f>
        <v>510.51262499999996</v>
      </c>
      <c r="AY13" s="4" t="s">
        <v>7</v>
      </c>
      <c r="AZ13" s="20">
        <f>BA13+(BA13*0.15)</f>
        <v>733.86189843749992</v>
      </c>
      <c r="BA13" s="20">
        <f>BA12+(BA12*$AW$6)</f>
        <v>638.14078124999992</v>
      </c>
      <c r="BC13" s="4" t="s">
        <v>7</v>
      </c>
      <c r="BD13" s="20">
        <f t="shared" si="3"/>
        <v>28.97624649447998</v>
      </c>
      <c r="BE13" s="20">
        <f>(AA14+AE14)*$BE$6</f>
        <v>34.990184446164506</v>
      </c>
      <c r="BG13" s="4" t="s">
        <v>7</v>
      </c>
      <c r="BH13" s="20">
        <f>BH12+(BH12*$BH$6)</f>
        <v>34.778222229000001</v>
      </c>
      <c r="BJ13" s="4" t="s">
        <v>7</v>
      </c>
      <c r="BK13" s="38">
        <f>BK12+(BK12*$BK$6)</f>
        <v>2.15456800776875E-2</v>
      </c>
      <c r="BL13" s="20">
        <f>$BK$4*BK13</f>
        <v>52.399093948935999</v>
      </c>
      <c r="BM13" s="20">
        <f>$BK$4*BK13</f>
        <v>52.399093948935999</v>
      </c>
    </row>
    <row r="14" spans="2:65" x14ac:dyDescent="0.3">
      <c r="B14" s="4" t="s">
        <v>8</v>
      </c>
      <c r="C14" s="9">
        <v>80</v>
      </c>
      <c r="E14" s="4" t="s">
        <v>8</v>
      </c>
      <c r="F14" s="8">
        <f t="shared" si="17"/>
        <v>60.304303828125001</v>
      </c>
      <c r="G14" s="8">
        <f t="shared" si="15"/>
        <v>53.146830000000001</v>
      </c>
      <c r="H14" s="8">
        <f t="shared" si="16"/>
        <v>46.339313023987366</v>
      </c>
      <c r="I14" s="8">
        <f>I13+(I13*$I$6)</f>
        <v>47.606229688319999</v>
      </c>
      <c r="J14" s="2"/>
      <c r="K14" s="4" t="s">
        <v>8</v>
      </c>
      <c r="L14" s="8">
        <f>L13+(L13*$L$6)</f>
        <v>109.34432639426407</v>
      </c>
      <c r="M14" s="8">
        <f>M13+(M13*$L$6)</f>
        <v>39.363957501935069</v>
      </c>
      <c r="N14" s="8">
        <f t="shared" si="4"/>
        <v>69.980368892329011</v>
      </c>
      <c r="O14" s="8">
        <f>N14*F14</f>
        <v>4220.1174276872762</v>
      </c>
      <c r="P14" s="8">
        <f>P13+(P13*$L$6)</f>
        <v>109.34432639426407</v>
      </c>
      <c r="Q14" s="8">
        <f>Q13+(Q13*$L$6)</f>
        <v>52.485276669246751</v>
      </c>
      <c r="R14" s="8">
        <f t="shared" si="5"/>
        <v>56.859049725017321</v>
      </c>
      <c r="S14" s="8">
        <f>R14*G14</f>
        <v>3021.8782496970425</v>
      </c>
      <c r="T14" s="8">
        <f t="shared" si="6"/>
        <v>7241.9956773843187</v>
      </c>
      <c r="U14" s="8">
        <f>U13+(U13*$U$6)</f>
        <v>7.3466403840000005</v>
      </c>
      <c r="V14" s="8">
        <f>V13+(V13*$V$6)</f>
        <v>54.672163197132036</v>
      </c>
      <c r="W14" s="8">
        <f>W13+(W13*$W$6)</f>
        <v>31.491166001548041</v>
      </c>
      <c r="X14" s="8">
        <f t="shared" si="7"/>
        <v>23.180997195583995</v>
      </c>
      <c r="Y14" s="8">
        <f t="shared" si="8"/>
        <v>170.30245013846815</v>
      </c>
      <c r="Z14" s="20">
        <f t="shared" si="9"/>
        <v>7412.2981275227867</v>
      </c>
      <c r="AA14" s="8">
        <f>AA13+(AA13*$L$6)</f>
        <v>109.34432639426407</v>
      </c>
      <c r="AB14" s="8">
        <f>AB13+(AB13*$L$6)</f>
        <v>39.363957501935069</v>
      </c>
      <c r="AC14" s="8">
        <f t="shared" si="10"/>
        <v>69.980368892329011</v>
      </c>
      <c r="AD14" s="8">
        <f>AC14*H14</f>
        <v>3242.8422196357419</v>
      </c>
      <c r="AE14" s="8">
        <f>AE13+(AE13*$L$6)</f>
        <v>109.34432639426407</v>
      </c>
      <c r="AF14" s="8">
        <f>AF13+(AF13*$L$6)</f>
        <v>52.485276669246751</v>
      </c>
      <c r="AG14" s="8">
        <f t="shared" si="11"/>
        <v>56.859049725017321</v>
      </c>
      <c r="AH14" s="8">
        <f t="shared" si="12"/>
        <v>2706.8449810687825</v>
      </c>
      <c r="AI14" s="20">
        <f t="shared" si="13"/>
        <v>5949.687200704524</v>
      </c>
      <c r="AK14" s="4" t="s">
        <v>8</v>
      </c>
      <c r="AL14" s="8">
        <f>G14</f>
        <v>53.146830000000001</v>
      </c>
      <c r="AM14" s="8">
        <f t="shared" si="0"/>
        <v>7.3466403840000005</v>
      </c>
      <c r="AN14" s="8">
        <f t="shared" si="1"/>
        <v>60.493470384000005</v>
      </c>
      <c r="AO14" s="8"/>
      <c r="AP14" s="8">
        <v>47.606229688319999</v>
      </c>
      <c r="AQ14" s="4"/>
      <c r="AS14" s="4" t="s">
        <v>8</v>
      </c>
      <c r="AT14" s="8">
        <f>AT13+(AT13*$AT$6)</f>
        <v>536.0382562499999</v>
      </c>
      <c r="AU14" s="8">
        <f>AU13+(AU13*$AU$6)</f>
        <v>64.420399999999987</v>
      </c>
      <c r="AV14" s="20">
        <f t="shared" si="2"/>
        <v>600.45865624999988</v>
      </c>
      <c r="AW14" s="20">
        <f>AW13+(AW13*$AW$6)</f>
        <v>536.0382562499999</v>
      </c>
      <c r="AY14" s="4" t="s">
        <v>8</v>
      </c>
      <c r="AZ14" s="20">
        <f>BA14+(BA14*0.15)</f>
        <v>770.55499335937486</v>
      </c>
      <c r="BA14" s="20">
        <f>BA13+(BA13*$AW$6)</f>
        <v>670.04782031249988</v>
      </c>
      <c r="BC14" s="4" t="s">
        <v>8</v>
      </c>
      <c r="BD14" s="20">
        <f t="shared" si="3"/>
        <v>29.410890191897181</v>
      </c>
      <c r="BE14" s="20">
        <f>(AA15+AE15)*$BE$6</f>
        <v>35.515037212856967</v>
      </c>
      <c r="BG14" s="4" t="s">
        <v>8</v>
      </c>
      <c r="BH14" s="20">
        <f>BH13+(BH13*$BH$6)</f>
        <v>35.821568895870001</v>
      </c>
      <c r="BJ14" s="4" t="s">
        <v>8</v>
      </c>
      <c r="BK14" s="38">
        <f>BK13+(BK13*$BK$6)</f>
        <v>2.1868865278852814E-2</v>
      </c>
      <c r="BL14" s="20">
        <f>$BK$4*BK14</f>
        <v>53.18508035817004</v>
      </c>
      <c r="BM14" s="20">
        <f>$BK$4*BK14</f>
        <v>53.18508035817004</v>
      </c>
    </row>
    <row r="15" spans="2:65" x14ac:dyDescent="0.3">
      <c r="B15" s="4" t="s">
        <v>9</v>
      </c>
      <c r="C15" s="9">
        <v>80</v>
      </c>
      <c r="E15" s="4" t="s">
        <v>9</v>
      </c>
      <c r="F15" s="8">
        <f t="shared" si="17"/>
        <v>63.319519019531249</v>
      </c>
      <c r="G15" s="8">
        <f t="shared" si="15"/>
        <v>58.461513000000004</v>
      </c>
      <c r="H15" s="8">
        <f t="shared" si="16"/>
        <v>46.566375657804905</v>
      </c>
      <c r="I15" s="8">
        <f>I14+(I14*$I$6)</f>
        <v>51.414728063385596</v>
      </c>
      <c r="J15" s="2"/>
      <c r="K15" s="4" t="s">
        <v>9</v>
      </c>
      <c r="L15" s="8">
        <f>L14+(L14*$L$6)</f>
        <v>110.98449129017803</v>
      </c>
      <c r="M15" s="8">
        <f>M14+(M14*$L$6)</f>
        <v>39.954416864464093</v>
      </c>
      <c r="N15" s="8">
        <f t="shared" si="4"/>
        <v>71.030074425713934</v>
      </c>
      <c r="O15" s="8">
        <f>N15*F15</f>
        <v>4497.5901485577133</v>
      </c>
      <c r="P15" s="8">
        <f>P14+(P14*$L$6)</f>
        <v>110.98449129017803</v>
      </c>
      <c r="Q15" s="8">
        <f>Q14+(Q14*$L$6)</f>
        <v>53.272555819285451</v>
      </c>
      <c r="R15" s="8">
        <f t="shared" si="5"/>
        <v>57.711935470892577</v>
      </c>
      <c r="S15" s="8">
        <f>R15*G15</f>
        <v>3373.9270657867478</v>
      </c>
      <c r="T15" s="8">
        <f t="shared" si="6"/>
        <v>7871.5172143444615</v>
      </c>
      <c r="U15" s="8">
        <f>U14+(U14*$U$6)</f>
        <v>7.9343716147200007</v>
      </c>
      <c r="V15" s="8">
        <f>V14+(V14*$V$6)</f>
        <v>55.492245645089014</v>
      </c>
      <c r="W15" s="8">
        <f>W14+(W14*$W$6)</f>
        <v>31.963533491571262</v>
      </c>
      <c r="X15" s="8">
        <f t="shared" si="7"/>
        <v>23.528712153517752</v>
      </c>
      <c r="Y15" s="8">
        <f t="shared" si="8"/>
        <v>186.68554584178875</v>
      </c>
      <c r="Z15" s="20">
        <f t="shared" si="9"/>
        <v>8058.2027601862501</v>
      </c>
      <c r="AA15" s="8">
        <f>AA14+(AA14*$L$6)</f>
        <v>110.98449129017803</v>
      </c>
      <c r="AB15" s="8">
        <f>AB14+(AB14*$L$6)</f>
        <v>39.954416864464093</v>
      </c>
      <c r="AC15" s="8">
        <f t="shared" si="10"/>
        <v>71.030074425713934</v>
      </c>
      <c r="AD15" s="8">
        <f>AC15*H15</f>
        <v>3307.6131287096359</v>
      </c>
      <c r="AE15" s="8">
        <f>AE14+(AE14*$L$6)</f>
        <v>110.98449129017803</v>
      </c>
      <c r="AF15" s="8">
        <f>AF14+(AF14*$L$6)</f>
        <v>53.272555819285451</v>
      </c>
      <c r="AG15" s="8">
        <f t="shared" si="11"/>
        <v>57.711935470892577</v>
      </c>
      <c r="AH15" s="8">
        <f t="shared" si="12"/>
        <v>2967.2434682475991</v>
      </c>
      <c r="AI15" s="20">
        <f t="shared" si="13"/>
        <v>6274.8565969572355</v>
      </c>
      <c r="AK15" s="4" t="s">
        <v>9</v>
      </c>
      <c r="AL15" s="8">
        <f>G15</f>
        <v>58.461513000000004</v>
      </c>
      <c r="AM15" s="8">
        <f t="shared" si="0"/>
        <v>7.9343716147200007</v>
      </c>
      <c r="AN15" s="8">
        <f t="shared" si="1"/>
        <v>66.395884614720003</v>
      </c>
      <c r="AO15" s="8"/>
      <c r="AP15" s="8">
        <v>51.414728063385596</v>
      </c>
      <c r="AQ15" s="4"/>
      <c r="AS15" s="4" t="s">
        <v>9</v>
      </c>
      <c r="AT15" s="8">
        <f>AT14+(AT14*$AT$6)</f>
        <v>562.84016906249985</v>
      </c>
      <c r="AU15" s="8">
        <f>AU14+(AU14*$AU$6)</f>
        <v>70.862439999999992</v>
      </c>
      <c r="AV15" s="20">
        <f t="shared" si="2"/>
        <v>633.70260906249985</v>
      </c>
      <c r="AW15" s="20">
        <f>AW14+(AW14*$AW$6)</f>
        <v>562.84016906249985</v>
      </c>
      <c r="AY15" s="4" t="s">
        <v>9</v>
      </c>
      <c r="AZ15" s="20">
        <f>BA15+(BA15*0.15)</f>
        <v>809.08274302734355</v>
      </c>
      <c r="BA15" s="20">
        <f>BA14+(BA14*$AW$6)</f>
        <v>703.55021132812487</v>
      </c>
      <c r="BC15" s="4" t="s">
        <v>9</v>
      </c>
      <c r="BD15" s="20">
        <f t="shared" si="3"/>
        <v>29.852053544775639</v>
      </c>
      <c r="BE15" s="20">
        <f>(AA16+AE16)*$BE$6</f>
        <v>36.047762771049825</v>
      </c>
      <c r="BG15" s="4" t="s">
        <v>9</v>
      </c>
      <c r="BH15" s="20">
        <f>BH14+(BH14*$BH$6)</f>
        <v>36.896215962746098</v>
      </c>
      <c r="BJ15" s="4" t="s">
        <v>9</v>
      </c>
      <c r="BK15" s="38">
        <f>BK14+(BK14*$BK$6)</f>
        <v>2.2196898258035606E-2</v>
      </c>
      <c r="BL15" s="20">
        <f>$BK$4*BK15</f>
        <v>53.982856563542597</v>
      </c>
      <c r="BM15" s="20">
        <f>$BK$4*BK15</f>
        <v>53.982856563542597</v>
      </c>
    </row>
    <row r="16" spans="2:65" x14ac:dyDescent="0.3">
      <c r="B16" s="4" t="s">
        <v>10</v>
      </c>
      <c r="C16" s="9">
        <v>80</v>
      </c>
      <c r="E16" s="4" t="s">
        <v>10</v>
      </c>
      <c r="F16" s="8">
        <f t="shared" si="17"/>
        <v>66.485494970507816</v>
      </c>
      <c r="G16" s="8">
        <f t="shared" si="15"/>
        <v>64.307664299999999</v>
      </c>
      <c r="H16" s="8">
        <f t="shared" si="16"/>
        <v>46.794550898528151</v>
      </c>
      <c r="I16" s="8">
        <f>I15+(I15*$I$6)</f>
        <v>55.527906308456444</v>
      </c>
      <c r="J16" s="2"/>
      <c r="K16" s="4" t="s">
        <v>10</v>
      </c>
      <c r="L16" s="8">
        <f>L15+(L15*$L$6)</f>
        <v>112.6492586595307</v>
      </c>
      <c r="M16" s="8">
        <f>M15+(M15*$L$6)</f>
        <v>40.553733117431058</v>
      </c>
      <c r="N16" s="8">
        <f t="shared" si="4"/>
        <v>72.095525542099637</v>
      </c>
      <c r="O16" s="8">
        <f>N16*F16</f>
        <v>4793.3067008253829</v>
      </c>
      <c r="P16" s="8">
        <f>P15+(P15*$L$6)</f>
        <v>112.6492586595307</v>
      </c>
      <c r="Q16" s="8">
        <f>Q15+(Q15*$L$6)</f>
        <v>54.071644156574735</v>
      </c>
      <c r="R16" s="8">
        <f t="shared" si="5"/>
        <v>58.577614502955967</v>
      </c>
      <c r="S16" s="8">
        <f>R16*G16</f>
        <v>3766.9895689509035</v>
      </c>
      <c r="T16" s="8">
        <f t="shared" si="6"/>
        <v>8560.2962697762869</v>
      </c>
      <c r="U16" s="8">
        <f>U15+(U15*$U$6)</f>
        <v>8.5691213438976011</v>
      </c>
      <c r="V16" s="8">
        <f>V15+(V15*$V$6)</f>
        <v>56.324629329765351</v>
      </c>
      <c r="W16" s="8">
        <f>W15+(W15*$W$6)</f>
        <v>32.442986493944829</v>
      </c>
      <c r="X16" s="8">
        <f t="shared" si="7"/>
        <v>23.881642835820521</v>
      </c>
      <c r="Y16" s="8">
        <f t="shared" si="8"/>
        <v>204.64469535176886</v>
      </c>
      <c r="Z16" s="20">
        <f t="shared" si="9"/>
        <v>8764.9409651280548</v>
      </c>
      <c r="AA16" s="8">
        <f>AA15+(AA15*$L$6)</f>
        <v>112.6492586595307</v>
      </c>
      <c r="AB16" s="8">
        <f>AB15+(AB15*$L$6)</f>
        <v>40.553733117431058</v>
      </c>
      <c r="AC16" s="8">
        <f t="shared" si="10"/>
        <v>72.095525542099637</v>
      </c>
      <c r="AD16" s="8">
        <f>AC16*H16</f>
        <v>3373.6777395359177</v>
      </c>
      <c r="AE16" s="8">
        <f>AE15+(AE15*$L$6)</f>
        <v>112.6492586595307</v>
      </c>
      <c r="AF16" s="8">
        <f>AF15+(AF15*$L$6)</f>
        <v>54.071644156574735</v>
      </c>
      <c r="AG16" s="8">
        <f t="shared" si="11"/>
        <v>58.577614502955967</v>
      </c>
      <c r="AH16" s="8">
        <f t="shared" si="12"/>
        <v>3252.6922898930184</v>
      </c>
      <c r="AI16" s="20">
        <f t="shared" si="13"/>
        <v>6626.3700294289356</v>
      </c>
      <c r="AK16" s="4" t="s">
        <v>10</v>
      </c>
      <c r="AL16" s="8">
        <f>G16</f>
        <v>64.307664299999999</v>
      </c>
      <c r="AM16" s="8">
        <f t="shared" si="0"/>
        <v>8.5691213438976011</v>
      </c>
      <c r="AN16" s="8">
        <f t="shared" si="1"/>
        <v>72.876785643897605</v>
      </c>
      <c r="AO16" s="8"/>
      <c r="AP16" s="8">
        <v>55.527906308456444</v>
      </c>
      <c r="AQ16" s="4"/>
      <c r="AS16" s="4" t="s">
        <v>10</v>
      </c>
      <c r="AT16" s="8">
        <f>AT15+(AT15*$AT$6)</f>
        <v>590.98217751562481</v>
      </c>
      <c r="AU16" s="8">
        <f>AU15+(AU15*$AU$6)</f>
        <v>77.948683999999986</v>
      </c>
      <c r="AV16" s="20">
        <f t="shared" si="2"/>
        <v>668.93086151562477</v>
      </c>
      <c r="AW16" s="20">
        <f>AW15+(AW15*$AW$6)</f>
        <v>590.98217751562481</v>
      </c>
      <c r="AY16" s="4" t="s">
        <v>10</v>
      </c>
      <c r="AZ16" s="20">
        <f>BA16+(BA16*0.15)</f>
        <v>849.53688017871082</v>
      </c>
      <c r="BA16" s="20">
        <f>BA15+(BA15*$AW$6)</f>
        <v>738.7277218945311</v>
      </c>
      <c r="BC16" s="4" t="s">
        <v>10</v>
      </c>
      <c r="BD16" s="20">
        <f t="shared" si="3"/>
        <v>30.299834347947272</v>
      </c>
      <c r="BE16" s="20">
        <f>(AA17+AE17)*$BE$6</f>
        <v>36.588479212615574</v>
      </c>
      <c r="BG16" s="4" t="s">
        <v>10</v>
      </c>
      <c r="BH16" s="20">
        <f>BH15+(BH15*$BH$6)</f>
        <v>38.003102441628478</v>
      </c>
      <c r="BJ16" s="4" t="s">
        <v>10</v>
      </c>
      <c r="BK16" s="38">
        <f>BK15+(BK15*$BK$6)</f>
        <v>2.252985173190614E-2</v>
      </c>
      <c r="BL16" s="20">
        <f>$BK$4*BK16</f>
        <v>54.792599411995731</v>
      </c>
      <c r="BM16" s="20">
        <f>$BK$4*BK16</f>
        <v>54.792599411995731</v>
      </c>
    </row>
    <row r="17" spans="2:65" x14ac:dyDescent="0.3">
      <c r="B17" s="4" t="s">
        <v>11</v>
      </c>
      <c r="C17" s="9">
        <v>80</v>
      </c>
      <c r="E17" s="4" t="s">
        <v>11</v>
      </c>
      <c r="F17" s="8">
        <f t="shared" si="17"/>
        <v>69.809769719033213</v>
      </c>
      <c r="G17" s="8">
        <f t="shared" si="15"/>
        <v>70.738430730000005</v>
      </c>
      <c r="H17" s="8">
        <f t="shared" si="16"/>
        <v>47.023844197930941</v>
      </c>
      <c r="I17" s="8">
        <f>I16+(I16*$I$6)</f>
        <v>59.970138813132962</v>
      </c>
      <c r="J17" s="2"/>
      <c r="K17" s="4" t="s">
        <v>11</v>
      </c>
      <c r="L17" s="8">
        <f>L16+(L16*$L$6)</f>
        <v>114.33899753942366</v>
      </c>
      <c r="M17" s="8">
        <f>M16+(M16*$L$6)</f>
        <v>41.162039114192524</v>
      </c>
      <c r="N17" s="8">
        <f t="shared" si="4"/>
        <v>73.176958425231135</v>
      </c>
      <c r="O17" s="8">
        <f>N17*F17</f>
        <v>5108.466616404653</v>
      </c>
      <c r="P17" s="8">
        <f>P16+(P16*$L$6)</f>
        <v>114.33899753942366</v>
      </c>
      <c r="Q17" s="8">
        <f>Q16+(Q16*$L$6)</f>
        <v>54.882718818923358</v>
      </c>
      <c r="R17" s="8">
        <f t="shared" si="5"/>
        <v>59.4562787205003</v>
      </c>
      <c r="S17" s="8">
        <f>R17*G17</f>
        <v>4205.8438537336842</v>
      </c>
      <c r="T17" s="8">
        <f t="shared" si="6"/>
        <v>9314.3104701383381</v>
      </c>
      <c r="U17" s="8">
        <f>U16+(U16*$U$6)</f>
        <v>9.2546510514094091</v>
      </c>
      <c r="V17" s="8">
        <f>V16+(V16*$V$6)</f>
        <v>57.169498769711829</v>
      </c>
      <c r="W17" s="8">
        <f>W16+(W16*$W$6)</f>
        <v>32.929631291353999</v>
      </c>
      <c r="X17" s="8">
        <f t="shared" si="7"/>
        <v>24.23986747835783</v>
      </c>
      <c r="Y17" s="8">
        <f t="shared" si="8"/>
        <v>224.33151504460903</v>
      </c>
      <c r="Z17" s="20">
        <f t="shared" si="9"/>
        <v>9538.6419851829469</v>
      </c>
      <c r="AA17" s="8">
        <f>AA16+(AA16*$L$6)</f>
        <v>114.33899753942366</v>
      </c>
      <c r="AB17" s="8">
        <f>AB16+(AB16*$L$6)</f>
        <v>41.162039114192524</v>
      </c>
      <c r="AC17" s="8">
        <f t="shared" si="10"/>
        <v>73.176958425231135</v>
      </c>
      <c r="AD17" s="8">
        <f>AC17*H17</f>
        <v>3441.0618918665386</v>
      </c>
      <c r="AE17" s="8">
        <f>AE16+(AE16*$L$6)</f>
        <v>114.33899753942366</v>
      </c>
      <c r="AF17" s="8">
        <f>AF16+(AF16*$L$6)</f>
        <v>54.882718818923358</v>
      </c>
      <c r="AG17" s="8">
        <f t="shared" si="11"/>
        <v>59.4562787205003</v>
      </c>
      <c r="AH17" s="8">
        <f t="shared" si="12"/>
        <v>3565.6012881807264</v>
      </c>
      <c r="AI17" s="20">
        <f t="shared" si="13"/>
        <v>7006.6631800472651</v>
      </c>
      <c r="AK17" s="4" t="s">
        <v>11</v>
      </c>
      <c r="AL17" s="8">
        <f>G17</f>
        <v>70.738430730000005</v>
      </c>
      <c r="AM17" s="8">
        <f t="shared" si="0"/>
        <v>9.2546510514094091</v>
      </c>
      <c r="AN17" s="8">
        <f t="shared" si="1"/>
        <v>79.993081781409415</v>
      </c>
      <c r="AO17" s="8"/>
      <c r="AP17" s="8">
        <v>59.970138813132962</v>
      </c>
      <c r="AQ17" s="4"/>
      <c r="AS17" s="4" t="s">
        <v>11</v>
      </c>
      <c r="AT17" s="8">
        <f>AT16+(AT16*$AT$6)</f>
        <v>620.53128639140607</v>
      </c>
      <c r="AU17" s="8">
        <f>AU16+(AU16*$AU$6)</f>
        <v>85.743552399999984</v>
      </c>
      <c r="AV17" s="20">
        <f t="shared" si="2"/>
        <v>706.27483879140607</v>
      </c>
      <c r="AW17" s="20">
        <f>AW16+(AW16*$AW$6)</f>
        <v>620.53128639140607</v>
      </c>
      <c r="AY17" s="4" t="s">
        <v>11</v>
      </c>
      <c r="AZ17" s="20">
        <f>BA17+(BA17*0.15)</f>
        <v>892.01372418764629</v>
      </c>
      <c r="BA17" s="20">
        <f>BA16+(BA16*$AW$6)</f>
        <v>775.66410798925767</v>
      </c>
      <c r="BC17" s="4" t="s">
        <v>11</v>
      </c>
      <c r="BD17" s="20">
        <f t="shared" si="3"/>
        <v>30.754331863166477</v>
      </c>
      <c r="BE17" s="20">
        <f t="shared" ref="BE17:BE18" si="18">(AA18+AE18)*$BE$6</f>
        <v>37.137306400804803</v>
      </c>
      <c r="BG17" s="4" t="s">
        <v>11</v>
      </c>
      <c r="BH17" s="20">
        <f>BH16+(BH16*$BH$6)</f>
        <v>39.143195514877334</v>
      </c>
      <c r="BJ17" s="4" t="s">
        <v>11</v>
      </c>
      <c r="BK17" s="38">
        <f>BK16+(BK16*$BK$6)</f>
        <v>2.2867799507884732E-2</v>
      </c>
      <c r="BL17" s="20">
        <f>$BK$4*BK17</f>
        <v>55.61448840317567</v>
      </c>
      <c r="BM17" s="20">
        <f>$BK$4*BK17</f>
        <v>55.61448840317567</v>
      </c>
    </row>
    <row r="18" spans="2:65" x14ac:dyDescent="0.3">
      <c r="B18" s="4" t="s">
        <v>12</v>
      </c>
      <c r="C18" s="9">
        <f>200-80</f>
        <v>120</v>
      </c>
      <c r="E18" s="4" t="s">
        <v>12</v>
      </c>
      <c r="F18" s="8">
        <f t="shared" si="17"/>
        <v>73.300258204984871</v>
      </c>
      <c r="G18" s="8">
        <f t="shared" si="15"/>
        <v>77.812273803000011</v>
      </c>
      <c r="H18" s="8">
        <f t="shared" si="16"/>
        <v>47.2542610345008</v>
      </c>
      <c r="I18" s="8">
        <f>I17+(I17*$I$6)</f>
        <v>64.767749918183597</v>
      </c>
      <c r="J18" s="2"/>
      <c r="K18" s="4" t="s">
        <v>12</v>
      </c>
      <c r="L18" s="8">
        <f>L17+(L17*$L$6)</f>
        <v>116.05408250251502</v>
      </c>
      <c r="M18" s="8">
        <f>M17+(M17*$L$6)</f>
        <v>41.779469700905409</v>
      </c>
      <c r="N18" s="8">
        <f t="shared" si="4"/>
        <v>74.274612801609607</v>
      </c>
      <c r="O18" s="8">
        <f>N18*F18</f>
        <v>5444.3482964332588</v>
      </c>
      <c r="P18" s="8">
        <f t="shared" ref="P18:P19" si="19">P17+(P17*$L$6)</f>
        <v>116.05408250251502</v>
      </c>
      <c r="Q18" s="8">
        <f>Q17+(Q17*$L$6)</f>
        <v>55.705959601207212</v>
      </c>
      <c r="R18" s="8">
        <f t="shared" si="5"/>
        <v>60.348122901307804</v>
      </c>
      <c r="S18" s="8">
        <f>R18*G18</f>
        <v>4695.824662693658</v>
      </c>
      <c r="T18" s="8">
        <f t="shared" si="6"/>
        <v>10140.172959126918</v>
      </c>
      <c r="U18" s="8">
        <f>U17+(U17*$U$6)</f>
        <v>9.9950231355221621</v>
      </c>
      <c r="V18" s="8">
        <f>V17+(V17*$V$6)</f>
        <v>58.027041251257508</v>
      </c>
      <c r="W18" s="8">
        <f>W17+(W17*$W$6)</f>
        <v>33.423575760724312</v>
      </c>
      <c r="X18" s="8">
        <f t="shared" si="7"/>
        <v>24.603465490533196</v>
      </c>
      <c r="Y18" s="8">
        <f t="shared" si="8"/>
        <v>245.91220679190042</v>
      </c>
      <c r="Z18" s="20">
        <f t="shared" si="9"/>
        <v>10386.085165918817</v>
      </c>
      <c r="AA18" s="8">
        <f>AA17+(AA17*$L$6)</f>
        <v>116.05408250251502</v>
      </c>
      <c r="AB18" s="8">
        <f>AB17+(AB17*$L$6)</f>
        <v>41.779469700905409</v>
      </c>
      <c r="AC18" s="8">
        <f t="shared" si="10"/>
        <v>74.274612801609607</v>
      </c>
      <c r="AD18" s="8">
        <f>AC18*H18</f>
        <v>3509.7919415637352</v>
      </c>
      <c r="AE18" s="8">
        <f>AE17+(AE17*$L$6)</f>
        <v>116.05408250251502</v>
      </c>
      <c r="AF18" s="8">
        <f>AF17+(AF17*$L$6)</f>
        <v>55.705959601207212</v>
      </c>
      <c r="AG18" s="8">
        <f t="shared" si="11"/>
        <v>60.348122901307804</v>
      </c>
      <c r="AH18" s="8">
        <f t="shared" si="12"/>
        <v>3908.6121321037122</v>
      </c>
      <c r="AI18" s="20">
        <f t="shared" si="13"/>
        <v>7418.4040736674469</v>
      </c>
      <c r="AK18" s="4" t="s">
        <v>12</v>
      </c>
      <c r="AL18" s="8">
        <f>G18</f>
        <v>77.812273803000011</v>
      </c>
      <c r="AM18" s="8">
        <f t="shared" si="0"/>
        <v>9.9950231355221621</v>
      </c>
      <c r="AN18" s="8">
        <f t="shared" si="1"/>
        <v>87.807296938522171</v>
      </c>
      <c r="AO18" s="8"/>
      <c r="AP18" s="8">
        <v>64.767749918183597</v>
      </c>
      <c r="AQ18" s="4"/>
      <c r="AS18" s="4" t="s">
        <v>12</v>
      </c>
      <c r="AT18" s="8">
        <f>AT17+(AT17*$AT$6)</f>
        <v>651.55785071097637</v>
      </c>
      <c r="AU18" s="8">
        <f>AU17+(AU17*$AU$6)</f>
        <v>94.317907639999987</v>
      </c>
      <c r="AV18" s="20">
        <f>AT18+AU18</f>
        <v>745.87575835097641</v>
      </c>
      <c r="AW18" s="20">
        <f>AW17+(AW17*$AW$6)</f>
        <v>651.55785071097637</v>
      </c>
      <c r="AY18" s="4" t="s">
        <v>12</v>
      </c>
      <c r="AZ18" s="20">
        <f>BA18+(BA18*0.15)</f>
        <v>936.61441039702868</v>
      </c>
      <c r="BA18" s="20">
        <f>BA17+(BA17*$AW$6)</f>
        <v>814.44731338872054</v>
      </c>
      <c r="BC18" s="4" t="s">
        <v>12</v>
      </c>
      <c r="BD18" s="50">
        <f t="shared" si="3"/>
        <v>31.215646841113976</v>
      </c>
      <c r="BE18" s="20">
        <f>(AA19+AE19)*$BE$6</f>
        <v>37.694365996816877</v>
      </c>
      <c r="BG18" s="4" t="s">
        <v>12</v>
      </c>
      <c r="BH18" s="20">
        <f>BH17+(BH17*$BH$6)</f>
        <v>40.317491380323652</v>
      </c>
      <c r="BJ18" s="4" t="s">
        <v>12</v>
      </c>
      <c r="BK18" s="38">
        <f>BK17+(BK17*$BK$6)</f>
        <v>2.3210816500503002E-2</v>
      </c>
      <c r="BL18" s="20">
        <f>$BK$4*BK18</f>
        <v>56.448705729223299</v>
      </c>
      <c r="BM18" s="20">
        <f>$BK$4*BK18</f>
        <v>56.448705729223299</v>
      </c>
    </row>
    <row r="19" spans="2:65" x14ac:dyDescent="0.3">
      <c r="H19" s="3" t="s">
        <v>18</v>
      </c>
      <c r="I19" s="3"/>
      <c r="L19" s="8">
        <f>L18+(L18*$L$6)</f>
        <v>117.79489374005274</v>
      </c>
      <c r="P19" s="8">
        <f t="shared" si="19"/>
        <v>117.79489374005274</v>
      </c>
      <c r="V19" s="8">
        <f>V18+(V18*$V$6)</f>
        <v>58.897446870026371</v>
      </c>
      <c r="AA19" s="8">
        <f>AA18+(AA18*$L$6)</f>
        <v>117.79489374005274</v>
      </c>
      <c r="AE19" s="8">
        <f>AE18+(AE18*$L$6)</f>
        <v>117.79489374005274</v>
      </c>
      <c r="BD19" s="51"/>
    </row>
    <row r="23" spans="2:65" ht="52.2" customHeight="1" x14ac:dyDescent="0.3">
      <c r="B23" s="4"/>
      <c r="C23" s="24" t="s">
        <v>63</v>
      </c>
      <c r="D23" s="23" t="s">
        <v>64</v>
      </c>
      <c r="G23" s="4"/>
      <c r="H23" s="13" t="s">
        <v>62</v>
      </c>
      <c r="I23" s="15"/>
      <c r="J23" s="40" t="s">
        <v>77</v>
      </c>
      <c r="K23" s="41"/>
    </row>
    <row r="24" spans="2:65" x14ac:dyDescent="0.3">
      <c r="B24" s="27"/>
      <c r="C24" s="39"/>
      <c r="D24" s="11"/>
      <c r="G24" s="28"/>
      <c r="H24" s="39"/>
      <c r="I24" s="39"/>
      <c r="J24" s="11"/>
      <c r="K24" s="4"/>
    </row>
    <row r="25" spans="2:65" x14ac:dyDescent="0.3">
      <c r="B25" s="12" t="s">
        <v>60</v>
      </c>
      <c r="C25" s="6">
        <v>0.1</v>
      </c>
      <c r="D25" s="8"/>
      <c r="G25" s="29"/>
      <c r="H25" s="6" t="s">
        <v>93</v>
      </c>
      <c r="I25" s="6" t="s">
        <v>92</v>
      </c>
      <c r="J25" s="6" t="s">
        <v>94</v>
      </c>
      <c r="K25" s="6" t="s">
        <v>91</v>
      </c>
    </row>
    <row r="26" spans="2:65" x14ac:dyDescent="0.3">
      <c r="B26" s="4"/>
      <c r="C26" s="25"/>
      <c r="D26" s="8"/>
      <c r="G26" s="29"/>
      <c r="H26" s="25"/>
      <c r="I26" s="25"/>
      <c r="J26" s="8"/>
      <c r="K26" s="4"/>
    </row>
    <row r="27" spans="2:65" x14ac:dyDescent="0.3">
      <c r="B27" s="4"/>
      <c r="C27" s="8"/>
      <c r="D27" s="8"/>
      <c r="G27" s="4"/>
      <c r="H27" s="8"/>
      <c r="I27" s="8"/>
      <c r="J27" s="8"/>
      <c r="K27" s="4"/>
    </row>
    <row r="28" spans="2:65" x14ac:dyDescent="0.3">
      <c r="B28" s="4" t="s">
        <v>2</v>
      </c>
      <c r="C28" s="20">
        <f>(Z8+BH8-C8-AV8-AZ8-BD8-BL8)*$C$25</f>
        <v>246.44625000000002</v>
      </c>
      <c r="D28" s="20">
        <f>(AI8-AW8-BA8-BE8-BM8)*$C$25</f>
        <v>345.88800000000003</v>
      </c>
      <c r="G28" s="4" t="s">
        <v>2</v>
      </c>
      <c r="H28" s="21">
        <f>(Z8+BH8-AV8-AZ8-BD8-BL8)-C28-C5</f>
        <v>3068.0162500000001</v>
      </c>
      <c r="I28" s="20"/>
      <c r="J28" s="21">
        <f>(AI8-AW8-BA8-BE8-BM8)-D28</f>
        <v>3112.9920000000002</v>
      </c>
      <c r="K28" s="9"/>
    </row>
    <row r="29" spans="2:65" x14ac:dyDescent="0.3">
      <c r="B29" s="4" t="s">
        <v>3</v>
      </c>
      <c r="C29" s="20">
        <f>(Z9+BH9-C9-AV9-AZ9-BD9-BL9)*$C$25</f>
        <v>372.91694375000003</v>
      </c>
      <c r="D29" s="20">
        <f>(AI9-AW9-BA9-BE9-BM9)*$C$25</f>
        <v>362.02588800000007</v>
      </c>
      <c r="G29" s="4" t="s">
        <v>3</v>
      </c>
      <c r="H29" s="21">
        <f>(Z9+BH9-AV9-AZ9-BD9-BL9)-C29</f>
        <v>3436.2524937500002</v>
      </c>
      <c r="I29" s="20">
        <f>H29-H28</f>
        <v>368.23624375000009</v>
      </c>
      <c r="J29" s="21">
        <f>(AI9-AW9-BA9-BE9-BM9)-D29</f>
        <v>3258.2329920000002</v>
      </c>
      <c r="K29" s="20">
        <f>J29-J28</f>
        <v>145.24099200000001</v>
      </c>
    </row>
    <row r="30" spans="2:65" x14ac:dyDescent="0.3">
      <c r="B30" s="4" t="s">
        <v>4</v>
      </c>
      <c r="C30" s="20">
        <f>(Z10+BH10-C10-AV10-AZ10-BD10-BL10)*$C$25</f>
        <v>408.88321670624993</v>
      </c>
      <c r="D30" s="20">
        <f>(AI10-AW10-BA10-BE10-BM10)*$C$25</f>
        <v>379.495538362248</v>
      </c>
      <c r="G30" s="4" t="s">
        <v>4</v>
      </c>
      <c r="H30" s="21">
        <f>(Z10+BH10-AV10-AZ10-BD10-BL10)-C30</f>
        <v>3759.948950356249</v>
      </c>
      <c r="I30" s="20">
        <f t="shared" ref="I30:I38" si="20">H30-H29</f>
        <v>323.69645660624883</v>
      </c>
      <c r="J30" s="21">
        <f>(AI10-AW10-BA10-BE10-BM10)-D30</f>
        <v>3415.4598452602313</v>
      </c>
      <c r="K30" s="20">
        <f t="shared" ref="K30:K38" si="21">J30-J29</f>
        <v>157.22685326023111</v>
      </c>
    </row>
    <row r="31" spans="2:65" x14ac:dyDescent="0.3">
      <c r="B31" s="4" t="s">
        <v>5</v>
      </c>
      <c r="C31" s="20">
        <f>(Z11+BH11-C11-AV11-AZ11-BD11-BL11)*$C$25 -AO11</f>
        <v>-179.06201182219615</v>
      </c>
      <c r="D31" s="20">
        <f>(AI11-AW11-BA11-BE11-BM11)*$C$25</f>
        <v>398.42685179444152</v>
      </c>
      <c r="G31" s="4" t="s">
        <v>5</v>
      </c>
      <c r="H31" s="21">
        <f>(Z11+BH11-AV11-AZ11-BD11-BL11)-C31-AO11</f>
        <v>4115.1051186002333</v>
      </c>
      <c r="I31" s="20">
        <f t="shared" si="20"/>
        <v>355.15616824398421</v>
      </c>
      <c r="J31" s="21">
        <f>(AI11-AW11-BA11-BE11-BM11)-D31</f>
        <v>3585.8416661499732</v>
      </c>
      <c r="K31" s="20">
        <f t="shared" si="21"/>
        <v>170.3818208897419</v>
      </c>
    </row>
    <row r="32" spans="2:65" x14ac:dyDescent="0.3">
      <c r="B32" s="4" t="s">
        <v>6</v>
      </c>
      <c r="C32" s="20">
        <f>(Z12+BH12-C12-AV12-AZ12-BD12-BL12)*$C$25</f>
        <v>491.65781444367735</v>
      </c>
      <c r="D32" s="20">
        <f>(AI12-AW12-BA12-BE12-BM12)*$C$25</f>
        <v>418.96257249678422</v>
      </c>
      <c r="G32" s="4" t="s">
        <v>6</v>
      </c>
      <c r="H32" s="21">
        <f>(Z12+BH12-AV12-AZ12-BD12-BL12)-C32</f>
        <v>4504.9203299930959</v>
      </c>
      <c r="I32" s="20">
        <f t="shared" si="20"/>
        <v>389.81521139286269</v>
      </c>
      <c r="J32" s="21">
        <f>(AI12-AW12-BA12-BE12-BM12)-D32</f>
        <v>3770.6631524710579</v>
      </c>
      <c r="K32" s="20">
        <f t="shared" si="21"/>
        <v>184.82148632108465</v>
      </c>
    </row>
    <row r="33" spans="2:11" x14ac:dyDescent="0.3">
      <c r="B33" s="4" t="s">
        <v>7</v>
      </c>
      <c r="C33" s="20">
        <f>(Z13+BH13-C13-AV13-AZ13-BD13-BL13)*$C$25</f>
        <v>539.21480568222796</v>
      </c>
      <c r="D33" s="20">
        <f>(AI13-AW13-BA13-BE13-BM13)*$C$25 -AQ13</f>
        <v>-205.11085609775063</v>
      </c>
      <c r="G33" s="4" t="s">
        <v>7</v>
      </c>
      <c r="H33" s="21">
        <f>(Z13+BH13-AV13-AZ13-BD13-BL13)-C33</f>
        <v>4932.9332511400517</v>
      </c>
      <c r="I33" s="20">
        <f t="shared" si="20"/>
        <v>428.0129211469557</v>
      </c>
      <c r="J33" s="21">
        <f>(AI13-AW13-BA13-BE13-BM13)-D33-AQ13</f>
        <v>3971.3359160958694</v>
      </c>
      <c r="K33" s="20">
        <f t="shared" si="21"/>
        <v>200.67276362481152</v>
      </c>
    </row>
    <row r="34" spans="2:11" x14ac:dyDescent="0.3">
      <c r="B34" s="4" t="s">
        <v>8</v>
      </c>
      <c r="C34" s="20">
        <f>(Z14+BH14-C14-AV14-AZ14-BD14-BL14)*$C$25</f>
        <v>591.45100762592153</v>
      </c>
      <c r="D34" s="20">
        <f>(AI14-AW14-BA14-BE14-BM14)*$C$25</f>
        <v>465.49010065709967</v>
      </c>
      <c r="G34" s="4" t="s">
        <v>8</v>
      </c>
      <c r="H34" s="21">
        <f>(Z14+BH14-AV14-AZ14-BD14-BL14)-C34</f>
        <v>5403.0590686332935</v>
      </c>
      <c r="I34" s="20">
        <f t="shared" si="20"/>
        <v>470.12581749324181</v>
      </c>
      <c r="J34" s="21">
        <f>(AI14-AW14-BA14-BE14-BM14)-D34</f>
        <v>4189.4109059138964</v>
      </c>
      <c r="K34" s="20">
        <f t="shared" si="21"/>
        <v>218.07498981802701</v>
      </c>
    </row>
    <row r="35" spans="2:11" x14ac:dyDescent="0.3">
      <c r="B35" s="4" t="s">
        <v>9</v>
      </c>
      <c r="C35" s="20">
        <f>(Z15+BH15-C15-AV15-AZ15-BD15-BL15)*$C$25</f>
        <v>648.84787139508353</v>
      </c>
      <c r="D35" s="20">
        <f>(AI15-AW15-BA15-BE15-BM15)*$C$25</f>
        <v>491.84355972320191</v>
      </c>
      <c r="G35" s="4" t="s">
        <v>9</v>
      </c>
      <c r="H35" s="21">
        <f>(Z15+BH15-AV15-AZ15-BD15-BL15)-C35</f>
        <v>5919.6308425557509</v>
      </c>
      <c r="I35" s="20">
        <f t="shared" si="20"/>
        <v>516.5717739224574</v>
      </c>
      <c r="J35" s="21">
        <f>(AI15-AW15-BA15-BE15-BM15)-D35</f>
        <v>4426.5920375088172</v>
      </c>
      <c r="K35" s="20">
        <f t="shared" si="21"/>
        <v>237.18113159492077</v>
      </c>
    </row>
    <row r="36" spans="2:11" x14ac:dyDescent="0.3">
      <c r="B36" s="4" t="s">
        <v>10</v>
      </c>
      <c r="C36" s="20">
        <f>(Z16+BH16-C16-AV16-AZ16-BD16-BL16)*$C$25</f>
        <v>711.93838921154054</v>
      </c>
      <c r="D36" s="20">
        <f>(AI16-AW16-BA16-BE16-BM16)*$C$25</f>
        <v>520.52790513941682</v>
      </c>
      <c r="G36" s="4" t="s">
        <v>10</v>
      </c>
      <c r="H36" s="21">
        <f>(Z16+BH16-AV16-AZ16-BD16-BL16)-C36</f>
        <v>6487.4455029038645</v>
      </c>
      <c r="I36" s="20">
        <f t="shared" si="20"/>
        <v>567.81466034811365</v>
      </c>
      <c r="J36" s="21">
        <f>(AI16-AW16-BA16-BE16-BM16)-D36</f>
        <v>4684.7511462547518</v>
      </c>
      <c r="K36" s="20">
        <f t="shared" si="21"/>
        <v>258.15910874593465</v>
      </c>
    </row>
    <row r="37" spans="2:11" x14ac:dyDescent="0.3">
      <c r="B37" s="4" t="s">
        <v>11</v>
      </c>
      <c r="C37" s="20">
        <f>(Z17+BH17-C17-AV17-AZ17-BD17-BL17)*$C$25</f>
        <v>781.31277974524323</v>
      </c>
      <c r="D37" s="20">
        <f>(AI17-AW17-BA17-BE17-BM17)*$C$25</f>
        <v>551.77159908626209</v>
      </c>
      <c r="G37" s="4" t="s">
        <v>11</v>
      </c>
      <c r="H37" s="21">
        <f>(Z17+BH17-AV17-AZ17-BD17-BL17)-C37</f>
        <v>7111.8150177071884</v>
      </c>
      <c r="I37" s="20">
        <f t="shared" si="20"/>
        <v>624.36951480332391</v>
      </c>
      <c r="J37" s="21">
        <f>(AI17-AW17-BA17-BE17-BM17)-D37</f>
        <v>4965.9443917763583</v>
      </c>
      <c r="K37" s="20">
        <f t="shared" si="21"/>
        <v>281.19324552160651</v>
      </c>
    </row>
    <row r="38" spans="2:11" x14ac:dyDescent="0.3">
      <c r="B38" s="4" t="s">
        <v>12</v>
      </c>
      <c r="C38" s="20">
        <f>(Z18+BH18-C18-AV18-AZ18-BD18-BL18)*$C$25</f>
        <v>853.62481359807998</v>
      </c>
      <c r="D38" s="20">
        <f>(AI18-AW18-BA18-BE18-BM18)*$C$25</f>
        <v>585.82558378417104</v>
      </c>
      <c r="G38" s="44" t="s">
        <v>12</v>
      </c>
      <c r="H38" s="21">
        <f>(Z18+BH18-AV18-AZ18-BD18-BL18)-C38</f>
        <v>7802.6233223827185</v>
      </c>
      <c r="I38" s="20">
        <f t="shared" si="20"/>
        <v>690.80830467553005</v>
      </c>
      <c r="J38" s="21">
        <f>(AI18-AW18-BA18-BE18-BM18)-D38</f>
        <v>5272.4302540575391</v>
      </c>
      <c r="K38" s="20">
        <f t="shared" si="21"/>
        <v>306.48586228118074</v>
      </c>
    </row>
    <row r="39" spans="2:11" x14ac:dyDescent="0.3">
      <c r="G39" s="45"/>
    </row>
  </sheetData>
  <mergeCells count="14">
    <mergeCell ref="H23:I23"/>
    <mergeCell ref="J23:K23"/>
    <mergeCell ref="H3:I3"/>
    <mergeCell ref="AP3:AQ3"/>
    <mergeCell ref="AK3:AO3"/>
    <mergeCell ref="AS3:AV3"/>
    <mergeCell ref="AY3:AZ3"/>
    <mergeCell ref="BC3:BD3"/>
    <mergeCell ref="BG3:BH3"/>
    <mergeCell ref="BJ3:BL3"/>
    <mergeCell ref="U3:Z3"/>
    <mergeCell ref="F3:G3"/>
    <mergeCell ref="AA3:AI3"/>
    <mergeCell ref="L3:T3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FF636-A85B-468F-92A7-1855202AC934}">
  <dimension ref="A1:E20"/>
  <sheetViews>
    <sheetView workbookViewId="0">
      <selection activeCell="B29" sqref="B29"/>
    </sheetView>
  </sheetViews>
  <sheetFormatPr defaultRowHeight="14.4" x14ac:dyDescent="0.3"/>
  <cols>
    <col min="1" max="1" width="11.21875" customWidth="1"/>
    <col min="2" max="2" width="15.109375" customWidth="1"/>
    <col min="5" max="5" width="10.44140625" bestFit="1" customWidth="1"/>
  </cols>
  <sheetData>
    <row r="1" spans="1:5" x14ac:dyDescent="0.3">
      <c r="A1" s="10"/>
      <c r="D1" s="10"/>
    </row>
    <row r="3" spans="1:5" x14ac:dyDescent="0.3">
      <c r="A3" s="9" t="s">
        <v>56</v>
      </c>
      <c r="B3" s="55">
        <v>0.11</v>
      </c>
    </row>
    <row r="4" spans="1:5" x14ac:dyDescent="0.3">
      <c r="B4" s="1"/>
    </row>
    <row r="5" spans="1:5" ht="28.8" x14ac:dyDescent="0.3">
      <c r="A5" s="4"/>
      <c r="B5" s="24" t="s">
        <v>78</v>
      </c>
      <c r="D5" s="59" t="s">
        <v>56</v>
      </c>
      <c r="E5" s="59" t="s">
        <v>90</v>
      </c>
    </row>
    <row r="6" spans="1:5" x14ac:dyDescent="0.3">
      <c r="A6" s="4" t="s">
        <v>45</v>
      </c>
      <c r="B6" s="21">
        <v>3068.0162500000001</v>
      </c>
      <c r="D6" s="61">
        <v>0.05</v>
      </c>
      <c r="E6" s="62">
        <f>NPV(D6,B6:B16)</f>
        <v>40839.376017794319</v>
      </c>
    </row>
    <row r="7" spans="1:5" x14ac:dyDescent="0.3">
      <c r="A7" s="4" t="s">
        <v>46</v>
      </c>
      <c r="B7" s="21">
        <v>3436.2524937500002</v>
      </c>
      <c r="D7" s="61">
        <v>0.06</v>
      </c>
      <c r="E7" s="62">
        <f>NPV(D7,B6:B16)</f>
        <v>38441.770105120893</v>
      </c>
    </row>
    <row r="8" spans="1:5" x14ac:dyDescent="0.3">
      <c r="A8" s="4" t="s">
        <v>47</v>
      </c>
      <c r="B8" s="21">
        <v>3759.948950356249</v>
      </c>
      <c r="D8" s="61">
        <v>7.0000000000000007E-2</v>
      </c>
      <c r="E8" s="62">
        <f>NPV(D8,B6:B18)</f>
        <v>36237.29036166759</v>
      </c>
    </row>
    <row r="9" spans="1:5" x14ac:dyDescent="0.3">
      <c r="A9" s="4" t="s">
        <v>48</v>
      </c>
      <c r="B9" s="21">
        <v>4115.1051186002333</v>
      </c>
      <c r="D9" s="61">
        <v>0.08</v>
      </c>
      <c r="E9" s="62">
        <f>NPV(D9,B6:B16)</f>
        <v>34207.561185321349</v>
      </c>
    </row>
    <row r="10" spans="1:5" x14ac:dyDescent="0.3">
      <c r="A10" s="4" t="s">
        <v>49</v>
      </c>
      <c r="B10" s="21">
        <v>4504.9203299930959</v>
      </c>
      <c r="D10" s="61">
        <v>0.1</v>
      </c>
      <c r="E10" s="62">
        <f>NPV(D10,B6:B16)</f>
        <v>30608.444267457446</v>
      </c>
    </row>
    <row r="11" spans="1:5" x14ac:dyDescent="0.3">
      <c r="A11" s="4" t="s">
        <v>50</v>
      </c>
      <c r="B11" s="21">
        <v>4932.9332511400517</v>
      </c>
      <c r="D11" s="61">
        <v>0.11</v>
      </c>
      <c r="E11" s="62">
        <f>NPV(D11,B6:B16)</f>
        <v>29011.235913034678</v>
      </c>
    </row>
    <row r="12" spans="1:5" x14ac:dyDescent="0.3">
      <c r="A12" s="4" t="s">
        <v>51</v>
      </c>
      <c r="B12" s="21">
        <v>5403.0590686332935</v>
      </c>
      <c r="D12" s="61">
        <v>0.15</v>
      </c>
      <c r="E12" s="62">
        <f>NPV(D12,B6:B16)</f>
        <v>23709.115381025222</v>
      </c>
    </row>
    <row r="13" spans="1:5" x14ac:dyDescent="0.3">
      <c r="A13" s="4" t="s">
        <v>52</v>
      </c>
      <c r="B13" s="21">
        <v>5919.6308425557509</v>
      </c>
      <c r="D13" s="61">
        <v>0.17</v>
      </c>
      <c r="E13" s="62">
        <f>NPV(D13,B6:B16)</f>
        <v>21585.939787144674</v>
      </c>
    </row>
    <row r="14" spans="1:5" x14ac:dyDescent="0.3">
      <c r="A14" s="4" t="s">
        <v>53</v>
      </c>
      <c r="B14" s="21">
        <v>6487.4455029038645</v>
      </c>
      <c r="D14" s="61">
        <v>0.2</v>
      </c>
      <c r="E14" s="62">
        <f>NPV(D14,B6:B16)</f>
        <v>18906.500150237855</v>
      </c>
    </row>
    <row r="15" spans="1:5" x14ac:dyDescent="0.3">
      <c r="A15" s="4" t="s">
        <v>54</v>
      </c>
      <c r="B15" s="21">
        <v>7111.8150177071884</v>
      </c>
      <c r="D15" s="61">
        <v>0.25</v>
      </c>
      <c r="E15" s="62">
        <f>NPV(D15,B6:B16)</f>
        <v>15464.415287811231</v>
      </c>
    </row>
    <row r="16" spans="1:5" x14ac:dyDescent="0.3">
      <c r="A16" s="4" t="s">
        <v>55</v>
      </c>
      <c r="B16" s="21">
        <v>7802.6233223827185</v>
      </c>
    </row>
    <row r="18" spans="1:2" x14ac:dyDescent="0.3">
      <c r="A18" s="54"/>
      <c r="B18" s="53"/>
    </row>
    <row r="19" spans="1:2" x14ac:dyDescent="0.3">
      <c r="A19" s="52"/>
      <c r="B19" s="1"/>
    </row>
    <row r="20" spans="1:2" x14ac:dyDescent="0.3">
      <c r="A20" s="56"/>
      <c r="B20" s="1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26AD3-5A1F-4968-B495-7EE3B2D0BB5E}">
  <dimension ref="B3:BM58"/>
  <sheetViews>
    <sheetView zoomScale="85" zoomScaleNormal="85" workbookViewId="0">
      <selection activeCell="Q48" sqref="Q48"/>
    </sheetView>
  </sheetViews>
  <sheetFormatPr defaultRowHeight="14.4" x14ac:dyDescent="0.3"/>
  <cols>
    <col min="6" max="6" width="15.109375" bestFit="1" customWidth="1"/>
    <col min="7" max="7" width="15.77734375" customWidth="1"/>
    <col min="8" max="8" width="16.33203125" customWidth="1"/>
    <col min="9" max="9" width="12.109375" customWidth="1"/>
    <col min="11" max="11" width="21.6640625" bestFit="1" customWidth="1"/>
    <col min="37" max="37" width="11" bestFit="1" customWidth="1"/>
    <col min="45" max="45" width="13.109375" bestFit="1" customWidth="1"/>
    <col min="51" max="51" width="18.88671875" bestFit="1" customWidth="1"/>
    <col min="55" max="55" width="13.44140625" bestFit="1" customWidth="1"/>
    <col min="56" max="56" width="16.88671875" customWidth="1"/>
    <col min="57" max="57" width="12.6640625" customWidth="1"/>
    <col min="59" max="59" width="11" bestFit="1" customWidth="1"/>
    <col min="62" max="62" width="12.44140625" bestFit="1" customWidth="1"/>
  </cols>
  <sheetData>
    <row r="3" spans="2:65" ht="72" x14ac:dyDescent="0.3">
      <c r="B3" s="4"/>
      <c r="C3" s="24" t="s">
        <v>17</v>
      </c>
      <c r="E3" s="4"/>
      <c r="F3" s="13" t="s">
        <v>66</v>
      </c>
      <c r="G3" s="15"/>
      <c r="H3" s="16" t="s">
        <v>22</v>
      </c>
      <c r="I3" s="17"/>
      <c r="K3" s="4"/>
      <c r="L3" s="13" t="s">
        <v>67</v>
      </c>
      <c r="M3" s="14"/>
      <c r="N3" s="14"/>
      <c r="O3" s="14"/>
      <c r="P3" s="14"/>
      <c r="Q3" s="14"/>
      <c r="R3" s="14"/>
      <c r="S3" s="14"/>
      <c r="T3" s="15"/>
      <c r="U3" s="13" t="s">
        <v>68</v>
      </c>
      <c r="V3" s="14"/>
      <c r="W3" s="14"/>
      <c r="X3" s="14"/>
      <c r="Y3" s="14"/>
      <c r="Z3" s="15"/>
      <c r="AA3" s="16" t="s">
        <v>69</v>
      </c>
      <c r="AB3" s="17"/>
      <c r="AC3" s="17"/>
      <c r="AD3" s="17"/>
      <c r="AE3" s="17"/>
      <c r="AF3" s="17"/>
      <c r="AG3" s="17"/>
      <c r="AH3" s="17"/>
      <c r="AI3" s="18"/>
      <c r="AK3" s="13" t="s">
        <v>65</v>
      </c>
      <c r="AL3" s="14"/>
      <c r="AM3" s="14"/>
      <c r="AN3" s="14"/>
      <c r="AO3" s="15"/>
      <c r="AP3" s="40" t="s">
        <v>70</v>
      </c>
      <c r="AQ3" s="41"/>
      <c r="AR3" s="47"/>
      <c r="AS3" s="13" t="s">
        <v>71</v>
      </c>
      <c r="AT3" s="14"/>
      <c r="AU3" s="14"/>
      <c r="AV3" s="15"/>
      <c r="AW3" s="22" t="s">
        <v>72</v>
      </c>
      <c r="AY3" s="19" t="s">
        <v>74</v>
      </c>
      <c r="AZ3" s="19"/>
      <c r="BA3" s="22" t="s">
        <v>64</v>
      </c>
      <c r="BB3" s="46"/>
      <c r="BC3" s="13" t="s">
        <v>63</v>
      </c>
      <c r="BD3" s="15"/>
      <c r="BE3" s="49" t="s">
        <v>73</v>
      </c>
      <c r="BF3" s="47"/>
      <c r="BG3" s="13" t="s">
        <v>63</v>
      </c>
      <c r="BH3" s="14"/>
      <c r="BI3" s="47"/>
      <c r="BJ3" s="13" t="s">
        <v>76</v>
      </c>
      <c r="BK3" s="14"/>
      <c r="BL3" s="15"/>
      <c r="BM3" s="22" t="s">
        <v>75</v>
      </c>
    </row>
    <row r="4" spans="2:65" ht="88.2" customHeight="1" x14ac:dyDescent="0.3">
      <c r="B4" s="27"/>
      <c r="C4" s="9"/>
      <c r="E4" s="9"/>
      <c r="F4" s="11" t="s">
        <v>14</v>
      </c>
      <c r="G4" s="9" t="s">
        <v>15</v>
      </c>
      <c r="H4" s="11" t="s">
        <v>14</v>
      </c>
      <c r="I4" s="11" t="s">
        <v>15</v>
      </c>
      <c r="K4" s="9"/>
      <c r="L4" s="11" t="s">
        <v>14</v>
      </c>
      <c r="M4" s="11" t="s">
        <v>20</v>
      </c>
      <c r="N4" s="11" t="s">
        <v>23</v>
      </c>
      <c r="O4" s="11" t="s">
        <v>24</v>
      </c>
      <c r="P4" s="9" t="s">
        <v>15</v>
      </c>
      <c r="Q4" s="11" t="s">
        <v>20</v>
      </c>
      <c r="R4" s="11" t="s">
        <v>23</v>
      </c>
      <c r="S4" s="11" t="s">
        <v>24</v>
      </c>
      <c r="T4" s="11" t="s">
        <v>25</v>
      </c>
      <c r="U4" s="11" t="s">
        <v>26</v>
      </c>
      <c r="V4" s="11" t="s">
        <v>27</v>
      </c>
      <c r="W4" s="11" t="s">
        <v>20</v>
      </c>
      <c r="X4" s="11" t="s">
        <v>23</v>
      </c>
      <c r="Y4" s="11" t="s">
        <v>24</v>
      </c>
      <c r="Z4" s="11" t="s">
        <v>25</v>
      </c>
      <c r="AA4" s="11" t="s">
        <v>14</v>
      </c>
      <c r="AB4" s="11" t="s">
        <v>20</v>
      </c>
      <c r="AC4" s="11" t="s">
        <v>23</v>
      </c>
      <c r="AD4" s="11" t="s">
        <v>24</v>
      </c>
      <c r="AE4" s="9" t="s">
        <v>15</v>
      </c>
      <c r="AF4" s="11" t="s">
        <v>20</v>
      </c>
      <c r="AG4" s="11" t="s">
        <v>23</v>
      </c>
      <c r="AH4" s="11" t="s">
        <v>24</v>
      </c>
      <c r="AI4" s="11" t="s">
        <v>25</v>
      </c>
      <c r="AK4" s="27"/>
      <c r="AL4" s="11" t="s">
        <v>36</v>
      </c>
      <c r="AM4" s="11" t="s">
        <v>37</v>
      </c>
      <c r="AN4" s="11" t="s">
        <v>38</v>
      </c>
      <c r="AO4" s="11" t="s">
        <v>31</v>
      </c>
      <c r="AP4" s="11" t="s">
        <v>30</v>
      </c>
      <c r="AQ4" s="11" t="s">
        <v>31</v>
      </c>
      <c r="AR4" s="10"/>
      <c r="AS4" s="27"/>
      <c r="AT4" s="11" t="s">
        <v>33</v>
      </c>
      <c r="AU4" s="11" t="s">
        <v>34</v>
      </c>
      <c r="AV4" s="11" t="s">
        <v>35</v>
      </c>
      <c r="AW4" s="11" t="s">
        <v>33</v>
      </c>
      <c r="AX4" s="10"/>
      <c r="AY4" s="48"/>
      <c r="AZ4" s="11" t="s">
        <v>33</v>
      </c>
      <c r="BA4" s="11" t="s">
        <v>33</v>
      </c>
      <c r="BB4" s="10"/>
      <c r="BC4" s="27"/>
      <c r="BD4" s="11"/>
      <c r="BE4" s="11"/>
      <c r="BF4" s="10"/>
      <c r="BG4" s="9"/>
      <c r="BH4" s="11" t="s">
        <v>43</v>
      </c>
      <c r="BI4" s="10"/>
      <c r="BJ4" s="27"/>
      <c r="BK4" s="11">
        <v>2432</v>
      </c>
      <c r="BL4" s="11"/>
      <c r="BM4" s="11"/>
    </row>
    <row r="5" spans="2:65" ht="58.2" customHeight="1" x14ac:dyDescent="0.3">
      <c r="B5" s="32" t="s">
        <v>0</v>
      </c>
      <c r="C5" s="9">
        <v>150</v>
      </c>
      <c r="E5" s="12" t="s">
        <v>13</v>
      </c>
      <c r="F5" s="4">
        <v>45</v>
      </c>
      <c r="G5" s="4">
        <v>30</v>
      </c>
      <c r="H5" s="4">
        <v>45</v>
      </c>
      <c r="I5" s="4">
        <v>30</v>
      </c>
      <c r="K5" s="12" t="s">
        <v>21</v>
      </c>
      <c r="L5" s="4">
        <v>100</v>
      </c>
      <c r="M5" s="4">
        <v>36</v>
      </c>
      <c r="N5" s="4"/>
      <c r="O5" s="4"/>
      <c r="P5" s="4">
        <v>100</v>
      </c>
      <c r="Q5" s="4">
        <v>48</v>
      </c>
      <c r="R5" s="4"/>
      <c r="S5" s="4"/>
      <c r="T5" s="4"/>
      <c r="U5" s="4">
        <v>5</v>
      </c>
      <c r="V5" s="4">
        <f>P5*0.5</f>
        <v>50</v>
      </c>
      <c r="W5" s="4">
        <f>Q5*0.6</f>
        <v>28.799999999999997</v>
      </c>
      <c r="X5" s="4"/>
      <c r="Y5" s="4"/>
      <c r="Z5" s="4"/>
      <c r="AA5" s="4">
        <v>100</v>
      </c>
      <c r="AB5" s="4">
        <v>36</v>
      </c>
      <c r="AC5" s="4"/>
      <c r="AD5" s="4"/>
      <c r="AE5" s="4">
        <v>100</v>
      </c>
      <c r="AF5" s="4">
        <v>48</v>
      </c>
      <c r="AG5" s="4"/>
      <c r="AH5" s="4"/>
      <c r="AI5" s="4"/>
      <c r="AK5" s="12" t="s">
        <v>28</v>
      </c>
      <c r="AL5" s="8">
        <f>G5</f>
        <v>30</v>
      </c>
      <c r="AM5" s="8">
        <f>U5</f>
        <v>5</v>
      </c>
      <c r="AN5" s="8"/>
      <c r="AO5" s="4">
        <f>AL5/0.65</f>
        <v>46.153846153846153</v>
      </c>
      <c r="AP5" s="8">
        <v>30</v>
      </c>
      <c r="AQ5" s="4">
        <f>AP5/0.65</f>
        <v>46.153846153846153</v>
      </c>
      <c r="AS5" s="12" t="s">
        <v>32</v>
      </c>
      <c r="AT5" s="8">
        <v>400</v>
      </c>
      <c r="AU5" s="8">
        <v>40</v>
      </c>
      <c r="AV5" s="4"/>
      <c r="AW5" s="8">
        <v>400</v>
      </c>
      <c r="AY5" s="12" t="s">
        <v>39</v>
      </c>
      <c r="AZ5" s="8">
        <v>500</v>
      </c>
      <c r="BA5" s="8">
        <v>500</v>
      </c>
      <c r="BC5" s="12" t="s">
        <v>41</v>
      </c>
      <c r="BD5" s="26" t="s">
        <v>58</v>
      </c>
      <c r="BE5" s="26" t="s">
        <v>57</v>
      </c>
      <c r="BG5" s="12" t="s">
        <v>42</v>
      </c>
      <c r="BH5" s="8">
        <v>30</v>
      </c>
      <c r="BJ5" s="12" t="s">
        <v>59</v>
      </c>
      <c r="BK5" s="36">
        <v>0.02</v>
      </c>
      <c r="BL5" s="26"/>
      <c r="BM5" s="8"/>
    </row>
    <row r="6" spans="2:65" x14ac:dyDescent="0.3">
      <c r="B6" s="34" t="s">
        <v>1</v>
      </c>
      <c r="C6" s="33"/>
      <c r="E6" s="4" t="s">
        <v>16</v>
      </c>
      <c r="F6" s="5">
        <v>0.05</v>
      </c>
      <c r="G6" s="5">
        <v>0.1</v>
      </c>
      <c r="H6" s="6">
        <v>4.8999999999999998E-3</v>
      </c>
      <c r="I6" s="5">
        <v>0.08</v>
      </c>
      <c r="K6" s="4" t="s">
        <v>19</v>
      </c>
      <c r="L6" s="6">
        <v>1.4999999999999999E-2</v>
      </c>
      <c r="M6" s="6">
        <v>1.4999999999999999E-2</v>
      </c>
      <c r="N6" s="6"/>
      <c r="O6" s="6"/>
      <c r="P6" s="6">
        <v>1.4999999999999999E-2</v>
      </c>
      <c r="Q6" s="6">
        <v>1.4999999999999999E-2</v>
      </c>
      <c r="R6" s="6"/>
      <c r="S6" s="6"/>
      <c r="T6" s="6"/>
      <c r="U6" s="6">
        <v>0.08</v>
      </c>
      <c r="V6" s="6">
        <v>1.4999999999999999E-2</v>
      </c>
      <c r="W6" s="6">
        <v>1.4999999999999999E-2</v>
      </c>
      <c r="X6" s="6"/>
      <c r="Y6" s="6"/>
      <c r="Z6" s="6"/>
      <c r="AA6" s="6">
        <v>1.4999999999999999E-2</v>
      </c>
      <c r="AB6" s="6">
        <v>1.4999999999999999E-2</v>
      </c>
      <c r="AC6" s="6"/>
      <c r="AD6" s="6"/>
      <c r="AE6" s="6">
        <v>1.4999999999999999E-2</v>
      </c>
      <c r="AF6" s="6">
        <v>1.4999999999999999E-2</v>
      </c>
      <c r="AG6" s="6"/>
      <c r="AH6" s="4"/>
      <c r="AI6" s="4"/>
      <c r="AK6" s="4" t="s">
        <v>29</v>
      </c>
      <c r="AL6" s="8">
        <f>G6</f>
        <v>0.1</v>
      </c>
      <c r="AM6" s="8">
        <f t="shared" ref="AM6:AM18" si="0">U6</f>
        <v>0.08</v>
      </c>
      <c r="AN6" s="8"/>
      <c r="AO6" s="8"/>
      <c r="AP6" s="8">
        <v>0.08</v>
      </c>
      <c r="AQ6" s="4"/>
      <c r="AS6" s="4" t="s">
        <v>29</v>
      </c>
      <c r="AT6" s="8">
        <v>0.05</v>
      </c>
      <c r="AU6" s="8">
        <v>0.1</v>
      </c>
      <c r="AV6" s="8"/>
      <c r="AW6" s="8">
        <v>0.05</v>
      </c>
      <c r="AY6" s="4" t="s">
        <v>29</v>
      </c>
      <c r="AZ6" s="25" t="s">
        <v>40</v>
      </c>
      <c r="BA6" s="8">
        <v>0.05</v>
      </c>
      <c r="BC6" s="4" t="s">
        <v>29</v>
      </c>
      <c r="BD6" s="25">
        <v>0.16</v>
      </c>
      <c r="BE6" s="8">
        <v>0.16</v>
      </c>
      <c r="BG6" s="4" t="s">
        <v>29</v>
      </c>
      <c r="BH6" s="25">
        <v>0.03</v>
      </c>
      <c r="BJ6" s="4" t="s">
        <v>29</v>
      </c>
      <c r="BK6" s="37">
        <v>1.4999999999999999E-2</v>
      </c>
      <c r="BL6" s="35"/>
      <c r="BM6" s="8"/>
    </row>
    <row r="7" spans="2:65" x14ac:dyDescent="0.3">
      <c r="B7" s="31"/>
      <c r="C7" s="30"/>
      <c r="E7" s="4"/>
      <c r="F7" s="4"/>
      <c r="G7" s="4"/>
      <c r="H7" s="7"/>
      <c r="I7" s="4"/>
      <c r="K7" s="4"/>
      <c r="L7" s="4"/>
      <c r="M7" s="4"/>
      <c r="N7" s="4"/>
      <c r="O7" s="4"/>
      <c r="P7" s="7"/>
      <c r="Q7" s="7"/>
      <c r="R7" s="7"/>
      <c r="S7" s="7"/>
      <c r="T7" s="7"/>
      <c r="U7" s="4"/>
      <c r="V7" s="4"/>
      <c r="W7" s="7"/>
      <c r="X7" s="7"/>
      <c r="Y7" s="7"/>
      <c r="Z7" s="7"/>
      <c r="AA7" s="4"/>
      <c r="AB7" s="4"/>
      <c r="AC7" s="4"/>
      <c r="AD7" s="4"/>
      <c r="AE7" s="7"/>
      <c r="AF7" s="7"/>
      <c r="AG7" s="7"/>
      <c r="AH7" s="4"/>
      <c r="AI7" s="4"/>
      <c r="AK7" s="4"/>
      <c r="AL7" s="8"/>
      <c r="AM7" s="8"/>
      <c r="AN7" s="8"/>
      <c r="AO7" s="8"/>
      <c r="AP7" s="8"/>
      <c r="AQ7" s="4"/>
      <c r="AS7" s="4"/>
      <c r="AT7" s="8"/>
      <c r="AU7" s="8"/>
      <c r="AV7" s="8"/>
      <c r="AW7" s="8"/>
      <c r="AY7" s="4"/>
      <c r="AZ7" s="8"/>
      <c r="BA7" s="8"/>
      <c r="BC7" s="4"/>
      <c r="BD7" s="8">
        <v>0.05</v>
      </c>
      <c r="BE7" s="8"/>
      <c r="BG7" s="4"/>
      <c r="BH7" s="8"/>
      <c r="BJ7" s="4"/>
      <c r="BK7" s="6"/>
      <c r="BL7" s="8"/>
      <c r="BM7" s="8"/>
    </row>
    <row r="8" spans="2:65" x14ac:dyDescent="0.3">
      <c r="B8" s="4" t="s">
        <v>2</v>
      </c>
      <c r="C8" s="9">
        <v>1000</v>
      </c>
      <c r="E8" s="4" t="s">
        <v>2</v>
      </c>
      <c r="F8" s="4">
        <v>45</v>
      </c>
      <c r="G8" s="4">
        <v>30</v>
      </c>
      <c r="H8" s="4">
        <v>45</v>
      </c>
      <c r="I8" s="4">
        <v>30</v>
      </c>
      <c r="K8" s="4" t="s">
        <v>2</v>
      </c>
      <c r="L8" s="4">
        <v>100</v>
      </c>
      <c r="M8" s="4">
        <v>36</v>
      </c>
      <c r="N8" s="8">
        <f>L8-M8</f>
        <v>64</v>
      </c>
      <c r="O8" s="8">
        <f>N8*F8</f>
        <v>2880</v>
      </c>
      <c r="P8" s="4">
        <v>100</v>
      </c>
      <c r="Q8" s="4">
        <v>48</v>
      </c>
      <c r="R8" s="8">
        <f>P8-Q8</f>
        <v>52</v>
      </c>
      <c r="S8" s="8">
        <f>R8*G8</f>
        <v>1560</v>
      </c>
      <c r="T8" s="8">
        <f>O8+S8</f>
        <v>4440</v>
      </c>
      <c r="U8" s="4"/>
      <c r="V8" s="4"/>
      <c r="W8" s="4"/>
      <c r="X8" s="4"/>
      <c r="Y8" s="4"/>
      <c r="Z8" s="20">
        <f>T8+Y8</f>
        <v>4440</v>
      </c>
      <c r="AA8" s="4">
        <v>100</v>
      </c>
      <c r="AB8" s="4">
        <v>36</v>
      </c>
      <c r="AC8" s="8">
        <f>AA8-AB8</f>
        <v>64</v>
      </c>
      <c r="AD8" s="8">
        <f>AC8*H8</f>
        <v>2880</v>
      </c>
      <c r="AE8" s="4">
        <v>100</v>
      </c>
      <c r="AF8" s="4">
        <v>48</v>
      </c>
      <c r="AG8" s="8">
        <f>AE8-AF8</f>
        <v>52</v>
      </c>
      <c r="AH8" s="8">
        <f>AG8*I8</f>
        <v>1560</v>
      </c>
      <c r="AI8" s="20">
        <f>AD8+AH8</f>
        <v>4440</v>
      </c>
      <c r="AK8" s="4" t="s">
        <v>2</v>
      </c>
      <c r="AL8" s="8">
        <f>G8</f>
        <v>30</v>
      </c>
      <c r="AM8" s="8">
        <v>0</v>
      </c>
      <c r="AN8" s="8">
        <f>AL8+AM8</f>
        <v>30</v>
      </c>
      <c r="AO8" s="8">
        <v>600</v>
      </c>
      <c r="AP8" s="4">
        <v>30</v>
      </c>
      <c r="AQ8" s="8">
        <v>600</v>
      </c>
      <c r="AS8" s="4" t="s">
        <v>2</v>
      </c>
      <c r="AT8" s="8">
        <v>400</v>
      </c>
      <c r="AU8" s="8"/>
      <c r="AV8" s="20">
        <f>AT8+AU8</f>
        <v>400</v>
      </c>
      <c r="AW8" s="20">
        <f>AW5</f>
        <v>400</v>
      </c>
      <c r="AY8" s="4" t="s">
        <v>2</v>
      </c>
      <c r="AZ8" s="20">
        <v>500</v>
      </c>
      <c r="BA8" s="20">
        <f>BA5</f>
        <v>500</v>
      </c>
      <c r="BC8" s="4" t="s">
        <v>2</v>
      </c>
      <c r="BD8" s="20">
        <f>(V9*$BD$7)+(P9+V9)*$BD$6</f>
        <v>26.897500000000001</v>
      </c>
      <c r="BE8" s="20">
        <f>(AA9+AE9)*$BE$6</f>
        <v>32.480000000000004</v>
      </c>
      <c r="BG8" s="4" t="s">
        <v>2</v>
      </c>
      <c r="BH8" s="20"/>
      <c r="BJ8" s="4" t="s">
        <v>2</v>
      </c>
      <c r="BK8" s="38">
        <v>0.02</v>
      </c>
      <c r="BL8" s="20">
        <f>$BK$4*BK8</f>
        <v>48.64</v>
      </c>
      <c r="BM8" s="20">
        <f>$BK$4*BK8</f>
        <v>48.64</v>
      </c>
    </row>
    <row r="9" spans="2:65" x14ac:dyDescent="0.3">
      <c r="B9" s="4" t="s">
        <v>3</v>
      </c>
      <c r="C9" s="9">
        <v>80</v>
      </c>
      <c r="E9" s="4" t="s">
        <v>3</v>
      </c>
      <c r="F9" s="8">
        <f>F5+(F5*$F$6)</f>
        <v>47.25</v>
      </c>
      <c r="G9" s="8">
        <f>G5+(G5*$G$6)</f>
        <v>33</v>
      </c>
      <c r="H9" s="8">
        <f>H5+(H5*$H$6)</f>
        <v>45.220500000000001</v>
      </c>
      <c r="I9" s="8">
        <f>I5+(I5*$I$6)</f>
        <v>32.4</v>
      </c>
      <c r="K9" s="4" t="s">
        <v>3</v>
      </c>
      <c r="L9" s="8">
        <f>L5+(L5*$L$6)</f>
        <v>101.5</v>
      </c>
      <c r="M9" s="8">
        <f>M5+(M5*$L$6)</f>
        <v>36.54</v>
      </c>
      <c r="N9" s="8">
        <f>L9-M9</f>
        <v>64.960000000000008</v>
      </c>
      <c r="O9" s="8">
        <f>N9*F9</f>
        <v>3069.3600000000006</v>
      </c>
      <c r="P9" s="8">
        <f>P5+(P5*$L$6)</f>
        <v>101.5</v>
      </c>
      <c r="Q9" s="8">
        <f>Q5+(Q5*$L$6)</f>
        <v>48.72</v>
      </c>
      <c r="R9" s="8">
        <f>P9-Q9</f>
        <v>52.78</v>
      </c>
      <c r="S9" s="8">
        <f>R9*G9</f>
        <v>1741.74</v>
      </c>
      <c r="T9" s="8">
        <f>O9+S9</f>
        <v>4811.1000000000004</v>
      </c>
      <c r="U9" s="8">
        <v>5</v>
      </c>
      <c r="V9" s="8">
        <f>V5+(V5*$V$6)</f>
        <v>50.75</v>
      </c>
      <c r="W9" s="8">
        <f>W5+(W5*$W$6)</f>
        <v>29.231999999999996</v>
      </c>
      <c r="X9" s="8">
        <f>V9-W9</f>
        <v>21.518000000000004</v>
      </c>
      <c r="Y9" s="8">
        <f>X9*U9</f>
        <v>107.59000000000002</v>
      </c>
      <c r="Z9" s="20">
        <f>T9+Y9</f>
        <v>4918.6900000000005</v>
      </c>
      <c r="AA9" s="8">
        <f>AA5+(AA5*$L$6)</f>
        <v>101.5</v>
      </c>
      <c r="AB9" s="8">
        <f>AB5+(AB5*$L$6)</f>
        <v>36.54</v>
      </c>
      <c r="AC9" s="8">
        <f>AA9-AB9</f>
        <v>64.960000000000008</v>
      </c>
      <c r="AD9" s="8">
        <f>AC9*H9</f>
        <v>2937.5236800000002</v>
      </c>
      <c r="AE9" s="8">
        <f>AE5+(AE5*$L$6)</f>
        <v>101.5</v>
      </c>
      <c r="AF9" s="8">
        <f>AF5+(AF5*$L$6)</f>
        <v>48.72</v>
      </c>
      <c r="AG9" s="8">
        <f>AE9-AF9</f>
        <v>52.78</v>
      </c>
      <c r="AH9" s="8">
        <f>AG9*I9</f>
        <v>1710.0719999999999</v>
      </c>
      <c r="AI9" s="20">
        <f>AD9+AH9</f>
        <v>4647.5956800000004</v>
      </c>
      <c r="AK9" s="4" t="s">
        <v>3</v>
      </c>
      <c r="AL9" s="8">
        <f>G9</f>
        <v>33</v>
      </c>
      <c r="AM9" s="8">
        <f t="shared" si="0"/>
        <v>5</v>
      </c>
      <c r="AN9" s="8">
        <f t="shared" ref="AN9:AN18" si="1">AL9+AM9</f>
        <v>38</v>
      </c>
      <c r="AO9" s="8">
        <f>AO8+(AO8*0.015)</f>
        <v>609</v>
      </c>
      <c r="AP9" s="8">
        <f>AP5+(AP5*$I$6)</f>
        <v>32.4</v>
      </c>
      <c r="AQ9" s="8">
        <f>AQ8+(AQ8*0.015)</f>
        <v>609</v>
      </c>
      <c r="AS9" s="4" t="s">
        <v>3</v>
      </c>
      <c r="AT9" s="8">
        <f>AT8+(AT8*$AT$6)</f>
        <v>420</v>
      </c>
      <c r="AU9" s="8">
        <v>40</v>
      </c>
      <c r="AV9" s="20">
        <f t="shared" ref="AV9:AV17" si="2">AT9+AU9</f>
        <v>460</v>
      </c>
      <c r="AW9" s="20">
        <f>AW8+(AW8*$AW$6)</f>
        <v>420</v>
      </c>
      <c r="AY9" s="4" t="s">
        <v>3</v>
      </c>
      <c r="AZ9" s="20">
        <f>BA9+(BA9*0.15)</f>
        <v>603.75</v>
      </c>
      <c r="BA9" s="20">
        <f>BA8+(BA8*$AW$6)</f>
        <v>525</v>
      </c>
      <c r="BC9" s="4" t="s">
        <v>3</v>
      </c>
      <c r="BD9" s="20">
        <f t="shared" ref="BD9:BD19" si="3">(V10*$BD$7)+(P10+V10)*$BD$6</f>
        <v>27.300962500000001</v>
      </c>
      <c r="BE9" s="20">
        <f>(AA10+AE10)*$BE$6</f>
        <v>32.967199999999998</v>
      </c>
      <c r="BG9" s="4" t="s">
        <v>3</v>
      </c>
      <c r="BH9" s="20">
        <f>BH5+(BH5*$BH$6)</f>
        <v>30.9</v>
      </c>
      <c r="BJ9" s="4" t="s">
        <v>3</v>
      </c>
      <c r="BK9" s="38">
        <f>BK8+(BK8*$BK$6)</f>
        <v>2.0300000000000002E-2</v>
      </c>
      <c r="BL9" s="20">
        <f>$BK$4*BK9</f>
        <v>49.369600000000005</v>
      </c>
      <c r="BM9" s="20">
        <f>$BK$4*BK9</f>
        <v>49.369600000000005</v>
      </c>
    </row>
    <row r="10" spans="2:65" x14ac:dyDescent="0.3">
      <c r="B10" s="4" t="s">
        <v>4</v>
      </c>
      <c r="C10" s="9">
        <v>80</v>
      </c>
      <c r="E10" s="4" t="s">
        <v>4</v>
      </c>
      <c r="F10" s="8">
        <f>F9+(F9*$F$6)</f>
        <v>49.612499999999997</v>
      </c>
      <c r="G10" s="8">
        <f>G9+(G9*$G$6)</f>
        <v>36.299999999999997</v>
      </c>
      <c r="H10" s="8">
        <f>H9+(H9*$H$6)</f>
        <v>45.442080449999999</v>
      </c>
      <c r="I10" s="8">
        <f>I9+(I9*$I$6)</f>
        <v>34.991999999999997</v>
      </c>
      <c r="K10" s="4" t="s">
        <v>4</v>
      </c>
      <c r="L10" s="8">
        <f>L9+(L9*$L$6)</f>
        <v>103.02249999999999</v>
      </c>
      <c r="M10" s="8">
        <f>M9+(M9*$L$6)</f>
        <v>37.088099999999997</v>
      </c>
      <c r="N10" s="8">
        <f t="shared" ref="N10:N18" si="4">L10-M10</f>
        <v>65.934399999999997</v>
      </c>
      <c r="O10" s="8">
        <f>N10*F10</f>
        <v>3271.1704199999995</v>
      </c>
      <c r="P10" s="8">
        <f>P9+(P9*$L$6)</f>
        <v>103.02249999999999</v>
      </c>
      <c r="Q10" s="8">
        <f>Q9+(Q9*$L$6)</f>
        <v>49.450800000000001</v>
      </c>
      <c r="R10" s="8">
        <f t="shared" ref="R10:R18" si="5">P10-Q10</f>
        <v>53.571699999999993</v>
      </c>
      <c r="S10" s="8">
        <f>R10*G10</f>
        <v>1944.6527099999996</v>
      </c>
      <c r="T10" s="8">
        <f t="shared" ref="T10:T18" si="6">O10+S10</f>
        <v>5215.8231299999989</v>
      </c>
      <c r="U10" s="8">
        <f>U9+(U9*$U$6)</f>
        <v>5.4</v>
      </c>
      <c r="V10" s="8">
        <f>V9+(V9*$V$6)</f>
        <v>51.511249999999997</v>
      </c>
      <c r="W10" s="8">
        <f>W9+(W9*$W$6)</f>
        <v>29.670479999999994</v>
      </c>
      <c r="X10" s="8">
        <f t="shared" ref="X10:X18" si="7">V10-W10</f>
        <v>21.840770000000003</v>
      </c>
      <c r="Y10" s="8">
        <f t="shared" ref="Y10:Y18" si="8">X10*U10</f>
        <v>117.94015800000003</v>
      </c>
      <c r="Z10" s="20">
        <f t="shared" ref="Z10:Z18" si="9">T10+Y10</f>
        <v>5333.7632879999992</v>
      </c>
      <c r="AA10" s="8">
        <f>AA9+(AA9*$L$6)</f>
        <v>103.02249999999999</v>
      </c>
      <c r="AB10" s="8">
        <f>AB9+(AB9*$L$6)</f>
        <v>37.088099999999997</v>
      </c>
      <c r="AC10" s="8">
        <f t="shared" ref="AC10:AC18" si="10">AA10-AB10</f>
        <v>65.934399999999997</v>
      </c>
      <c r="AD10" s="8">
        <f>AC10*H10</f>
        <v>2996.1963092224796</v>
      </c>
      <c r="AE10" s="8">
        <f>AE9+(AE9*$L$6)</f>
        <v>103.02249999999999</v>
      </c>
      <c r="AF10" s="8">
        <f>AF9+(AF9*$L$6)</f>
        <v>49.450800000000001</v>
      </c>
      <c r="AG10" s="8">
        <f t="shared" ref="AG10:AG18" si="11">AE10-AF10</f>
        <v>53.571699999999993</v>
      </c>
      <c r="AH10" s="8">
        <f t="shared" ref="AH10:AH18" si="12">AG10*I10</f>
        <v>1874.5809263999995</v>
      </c>
      <c r="AI10" s="20">
        <f t="shared" ref="AI10:AI18" si="13">AD10+AH10</f>
        <v>4870.7772356224796</v>
      </c>
      <c r="AK10" s="4" t="s">
        <v>4</v>
      </c>
      <c r="AL10" s="8">
        <f>G10</f>
        <v>36.299999999999997</v>
      </c>
      <c r="AM10" s="8">
        <f t="shared" si="0"/>
        <v>5.4</v>
      </c>
      <c r="AN10" s="8">
        <f t="shared" si="1"/>
        <v>41.699999999999996</v>
      </c>
      <c r="AO10" s="8">
        <f t="shared" ref="AO10:AQ13" si="14">AO9+(AO9*0.015)</f>
        <v>618.13499999999999</v>
      </c>
      <c r="AP10" s="8">
        <f>AP9+(AP9*$I$6)</f>
        <v>34.991999999999997</v>
      </c>
      <c r="AQ10" s="8">
        <f t="shared" si="14"/>
        <v>618.13499999999999</v>
      </c>
      <c r="AS10" s="4" t="s">
        <v>4</v>
      </c>
      <c r="AT10" s="8">
        <f>AT9+(AT9*$AT$6)</f>
        <v>441</v>
      </c>
      <c r="AU10" s="8">
        <f>AU9+(AU9*$AU$6)</f>
        <v>44</v>
      </c>
      <c r="AV10" s="20">
        <f t="shared" si="2"/>
        <v>485</v>
      </c>
      <c r="AW10" s="20">
        <f>AW9+(AW9*$AW$6)</f>
        <v>441</v>
      </c>
      <c r="AY10" s="4" t="s">
        <v>4</v>
      </c>
      <c r="AZ10" s="20">
        <f>BA10+(BA10*0.15)</f>
        <v>633.9375</v>
      </c>
      <c r="BA10" s="20">
        <f>BA9+(BA9*$AW$6)</f>
        <v>551.25</v>
      </c>
      <c r="BC10" s="4" t="s">
        <v>4</v>
      </c>
      <c r="BD10" s="20">
        <f t="shared" si="3"/>
        <v>27.710476937500001</v>
      </c>
      <c r="BE10" s="20">
        <f>(AA11+AE11)*$BE$6</f>
        <v>33.461708000000002</v>
      </c>
      <c r="BG10" s="4" t="s">
        <v>4</v>
      </c>
      <c r="BH10" s="20">
        <f>BH9+(BH9*$BH$6)</f>
        <v>31.826999999999998</v>
      </c>
      <c r="BJ10" s="4" t="s">
        <v>4</v>
      </c>
      <c r="BK10" s="38">
        <f>BK9+(BK9*$BK$6)</f>
        <v>2.0604500000000001E-2</v>
      </c>
      <c r="BL10" s="20">
        <f>$BK$4*BK10</f>
        <v>50.110144000000005</v>
      </c>
      <c r="BM10" s="20">
        <f>$BK$4*BK10</f>
        <v>50.110144000000005</v>
      </c>
    </row>
    <row r="11" spans="2:65" x14ac:dyDescent="0.3">
      <c r="B11" s="4" t="s">
        <v>5</v>
      </c>
      <c r="C11" s="9">
        <v>80</v>
      </c>
      <c r="E11" s="4" t="s">
        <v>5</v>
      </c>
      <c r="F11" s="8">
        <f>F10+(F10*$F$6)</f>
        <v>52.093125000000001</v>
      </c>
      <c r="G11" s="8">
        <f t="shared" ref="G11:G29" si="15">G10+(G10*$G$6)</f>
        <v>39.93</v>
      </c>
      <c r="H11" s="8">
        <f t="shared" ref="H11:H29" si="16">H10+(H10*$H$6)</f>
        <v>45.664746644204996</v>
      </c>
      <c r="I11" s="8">
        <f>I10+(I10*$I$6)</f>
        <v>37.791359999999997</v>
      </c>
      <c r="K11" s="4" t="s">
        <v>5</v>
      </c>
      <c r="L11" s="8">
        <f>L10+(L10*$L$6)</f>
        <v>104.5678375</v>
      </c>
      <c r="M11" s="8">
        <f>M10+(M10*$L$6)</f>
        <v>37.6444215</v>
      </c>
      <c r="N11" s="8">
        <f t="shared" si="4"/>
        <v>66.923416000000003</v>
      </c>
      <c r="O11" s="8">
        <f>N11*F11</f>
        <v>3486.2498751150001</v>
      </c>
      <c r="P11" s="8">
        <f>P10+(P10*$L$6)</f>
        <v>104.5678375</v>
      </c>
      <c r="Q11" s="8">
        <f>Q10+(Q10*$L$6)</f>
        <v>50.192562000000002</v>
      </c>
      <c r="R11" s="8">
        <f t="shared" si="5"/>
        <v>54.375275499999994</v>
      </c>
      <c r="S11" s="8">
        <f>R11*G11</f>
        <v>2171.2047507149996</v>
      </c>
      <c r="T11" s="8">
        <f t="shared" si="6"/>
        <v>5657.4546258299997</v>
      </c>
      <c r="U11" s="8">
        <f>U10+(U10*$U$6)</f>
        <v>5.8320000000000007</v>
      </c>
      <c r="V11" s="8">
        <f>V10+(V10*$V$6)</f>
        <v>52.283918749999998</v>
      </c>
      <c r="W11" s="8">
        <f>W10+(W10*$W$6)</f>
        <v>30.115537199999995</v>
      </c>
      <c r="X11" s="8">
        <f t="shared" si="7"/>
        <v>22.168381550000003</v>
      </c>
      <c r="Y11" s="8">
        <f t="shared" si="8"/>
        <v>129.28600119960004</v>
      </c>
      <c r="Z11" s="20">
        <f t="shared" si="9"/>
        <v>5786.7406270295996</v>
      </c>
      <c r="AA11" s="8">
        <f>AA10+(AA10*$L$6)</f>
        <v>104.5678375</v>
      </c>
      <c r="AB11" s="8">
        <f>AB10+(AB10*$L$6)</f>
        <v>37.6444215</v>
      </c>
      <c r="AC11" s="8">
        <f t="shared" si="10"/>
        <v>66.923416000000003</v>
      </c>
      <c r="AD11" s="8">
        <f>AC11*H11</f>
        <v>3056.0408362047351</v>
      </c>
      <c r="AE11" s="8">
        <f>AE10+(AE10*$L$6)</f>
        <v>104.5678375</v>
      </c>
      <c r="AF11" s="8">
        <f>AF10+(AF10*$L$6)</f>
        <v>50.192562000000002</v>
      </c>
      <c r="AG11" s="8">
        <f t="shared" si="11"/>
        <v>54.375275499999994</v>
      </c>
      <c r="AH11" s="8">
        <f t="shared" si="12"/>
        <v>2054.9156115196797</v>
      </c>
      <c r="AI11" s="20">
        <f t="shared" si="13"/>
        <v>5110.9564477244148</v>
      </c>
      <c r="AK11" s="4" t="s">
        <v>5</v>
      </c>
      <c r="AL11" s="8">
        <f t="shared" ref="AL11:AL29" si="17">G11</f>
        <v>39.93</v>
      </c>
      <c r="AM11" s="8">
        <f t="shared" ref="AM11:AM29" si="18">U11</f>
        <v>5.8320000000000007</v>
      </c>
      <c r="AN11" s="8">
        <f t="shared" ref="AN11:AN29" si="19">AL11+AM11</f>
        <v>45.762</v>
      </c>
      <c r="AO11" s="20">
        <f t="shared" ref="AO11:AO29" si="20">AO10+(AO10*0.015)</f>
        <v>627.40702499999998</v>
      </c>
      <c r="AP11" s="8">
        <f>AP10+(AP10*$I$6)</f>
        <v>37.791359999999997</v>
      </c>
      <c r="AQ11" s="8">
        <f t="shared" ref="AQ11:AQ29" si="21">AQ10+(AQ10*0.015)</f>
        <v>627.40702499999998</v>
      </c>
      <c r="AS11" s="4" t="s">
        <v>5</v>
      </c>
      <c r="AT11" s="8">
        <f>AT10+(AT10*$AT$6)</f>
        <v>463.05</v>
      </c>
      <c r="AU11" s="8">
        <f>AU10+(AU10*$AU$6)</f>
        <v>48.4</v>
      </c>
      <c r="AV11" s="20">
        <f t="shared" si="2"/>
        <v>511.45</v>
      </c>
      <c r="AW11" s="20">
        <f>AW10+(AW10*$AW$6)</f>
        <v>463.05</v>
      </c>
      <c r="AY11" s="4" t="s">
        <v>5</v>
      </c>
      <c r="AZ11" s="20">
        <f>BA11+(BA11*0.15)</f>
        <v>665.63437499999998</v>
      </c>
      <c r="BA11" s="20">
        <f>BA10+(BA10*$AW$6)</f>
        <v>578.8125</v>
      </c>
      <c r="BC11" s="4" t="s">
        <v>5</v>
      </c>
      <c r="BD11" s="20">
        <f t="shared" si="3"/>
        <v>28.126134091562502</v>
      </c>
      <c r="BE11" s="20">
        <f>(AA12+AE12)*$BE$6</f>
        <v>33.963633620000003</v>
      </c>
      <c r="BG11" s="4" t="s">
        <v>5</v>
      </c>
      <c r="BH11" s="20">
        <f>BH10+(BH10*$BH$6)</f>
        <v>32.78181</v>
      </c>
      <c r="BJ11" s="4" t="s">
        <v>5</v>
      </c>
      <c r="BK11" s="38">
        <f>BK10+(BK10*$BK$6)</f>
        <v>2.0913567500000001E-2</v>
      </c>
      <c r="BL11" s="20">
        <f>$BK$4*BK11</f>
        <v>50.861796160000004</v>
      </c>
      <c r="BM11" s="20">
        <f>$BK$4*BK11</f>
        <v>50.861796160000004</v>
      </c>
    </row>
    <row r="12" spans="2:65" x14ac:dyDescent="0.3">
      <c r="B12" s="4" t="s">
        <v>6</v>
      </c>
      <c r="C12" s="9">
        <v>80</v>
      </c>
      <c r="E12" s="4" t="s">
        <v>6</v>
      </c>
      <c r="F12" s="8">
        <f>F11+(F11*$F$6)</f>
        <v>54.697781249999998</v>
      </c>
      <c r="G12" s="8">
        <f t="shared" si="15"/>
        <v>43.923000000000002</v>
      </c>
      <c r="H12" s="8">
        <f t="shared" si="16"/>
        <v>45.888503902761599</v>
      </c>
      <c r="I12" s="8">
        <f>I11+(I11*$I$6)</f>
        <v>40.8146688</v>
      </c>
      <c r="K12" s="4" t="s">
        <v>6</v>
      </c>
      <c r="L12" s="8">
        <f>L11+(L11*$L$6)</f>
        <v>106.1363550625</v>
      </c>
      <c r="M12" s="8">
        <f>M11+(M11*$L$6)</f>
        <v>38.209087822500003</v>
      </c>
      <c r="N12" s="8">
        <f t="shared" si="4"/>
        <v>67.927267239999992</v>
      </c>
      <c r="O12" s="8">
        <f>N12*F12</f>
        <v>3715.4708044038107</v>
      </c>
      <c r="P12" s="8">
        <f>P11+(P11*$L$6)</f>
        <v>106.1363550625</v>
      </c>
      <c r="Q12" s="8">
        <f>Q11+(Q11*$L$6)</f>
        <v>50.945450430000001</v>
      </c>
      <c r="R12" s="8">
        <f t="shared" si="5"/>
        <v>55.190904632500001</v>
      </c>
      <c r="S12" s="8">
        <f>R12*G12</f>
        <v>2424.1501041732977</v>
      </c>
      <c r="T12" s="8">
        <f t="shared" si="6"/>
        <v>6139.6209085771079</v>
      </c>
      <c r="U12" s="8">
        <f>U11+(U11*$U$6)</f>
        <v>6.298560000000001</v>
      </c>
      <c r="V12" s="8">
        <f>V11+(V11*$V$6)</f>
        <v>53.068177531250001</v>
      </c>
      <c r="W12" s="8">
        <f>W11+(W11*$W$6)</f>
        <v>30.567270257999994</v>
      </c>
      <c r="X12" s="8">
        <f t="shared" si="7"/>
        <v>22.500907273250007</v>
      </c>
      <c r="Y12" s="8">
        <f t="shared" si="8"/>
        <v>141.72331451500159</v>
      </c>
      <c r="Z12" s="20">
        <f t="shared" si="9"/>
        <v>6281.3442230921091</v>
      </c>
      <c r="AA12" s="8">
        <f>AA11+(AA11*$L$6)</f>
        <v>106.1363550625</v>
      </c>
      <c r="AB12" s="8">
        <f>AB11+(AB11*$L$6)</f>
        <v>38.209087822500003</v>
      </c>
      <c r="AC12" s="8">
        <f t="shared" si="10"/>
        <v>67.927267239999992</v>
      </c>
      <c r="AD12" s="8">
        <f>AC12*H12</f>
        <v>3117.0806678466697</v>
      </c>
      <c r="AE12" s="8">
        <f>AE11+(AE11*$L$6)</f>
        <v>106.1363550625</v>
      </c>
      <c r="AF12" s="8">
        <f>AF11+(AF11*$L$6)</f>
        <v>50.945450430000001</v>
      </c>
      <c r="AG12" s="8">
        <f t="shared" si="11"/>
        <v>55.190904632500001</v>
      </c>
      <c r="AH12" s="8">
        <f t="shared" si="12"/>
        <v>2252.598493347873</v>
      </c>
      <c r="AI12" s="20">
        <f t="shared" si="13"/>
        <v>5369.6791611945428</v>
      </c>
      <c r="AK12" s="4" t="s">
        <v>6</v>
      </c>
      <c r="AL12" s="8">
        <f t="shared" si="17"/>
        <v>43.923000000000002</v>
      </c>
      <c r="AM12" s="8">
        <f t="shared" si="18"/>
        <v>6.298560000000001</v>
      </c>
      <c r="AN12" s="8">
        <f t="shared" si="19"/>
        <v>50.221560000000004</v>
      </c>
      <c r="AO12" s="8">
        <f t="shared" si="20"/>
        <v>636.81813037500001</v>
      </c>
      <c r="AP12" s="8">
        <f>AP11+(AP11*$I$6)</f>
        <v>40.8146688</v>
      </c>
      <c r="AQ12" s="8">
        <f t="shared" si="21"/>
        <v>636.81813037500001</v>
      </c>
      <c r="AS12" s="4" t="s">
        <v>6</v>
      </c>
      <c r="AT12" s="8">
        <f>AT11+(AT11*$AT$6)</f>
        <v>486.20249999999999</v>
      </c>
      <c r="AU12" s="8">
        <f>AU11+(AU11*$AU$6)</f>
        <v>53.239999999999995</v>
      </c>
      <c r="AV12" s="20">
        <f t="shared" si="2"/>
        <v>539.4425</v>
      </c>
      <c r="AW12" s="20">
        <f>AW11+(AW11*$AW$6)</f>
        <v>486.20249999999999</v>
      </c>
      <c r="AY12" s="4" t="s">
        <v>6</v>
      </c>
      <c r="AZ12" s="20">
        <f>BA12+(BA12*0.15)</f>
        <v>698.91609374999996</v>
      </c>
      <c r="BA12" s="20">
        <f>BA11+(BA11*$AW$6)</f>
        <v>607.75312499999995</v>
      </c>
      <c r="BC12" s="4" t="s">
        <v>6</v>
      </c>
      <c r="BD12" s="20">
        <f t="shared" si="3"/>
        <v>28.548026102935939</v>
      </c>
      <c r="BE12" s="20">
        <f>(AA13+AE13)*$BE$6</f>
        <v>34.473088124300006</v>
      </c>
      <c r="BG12" s="4" t="s">
        <v>6</v>
      </c>
      <c r="BH12" s="20">
        <f>BH11+(BH11*$BH$6)</f>
        <v>33.765264299999998</v>
      </c>
      <c r="BJ12" s="4" t="s">
        <v>6</v>
      </c>
      <c r="BK12" s="38">
        <f>BK11+(BK11*$BK$6)</f>
        <v>2.12272710125E-2</v>
      </c>
      <c r="BL12" s="20">
        <f>$BK$4*BK12</f>
        <v>51.624723102399997</v>
      </c>
      <c r="BM12" s="20">
        <f>$BK$4*BK12</f>
        <v>51.624723102399997</v>
      </c>
    </row>
    <row r="13" spans="2:65" x14ac:dyDescent="0.3">
      <c r="B13" s="4" t="s">
        <v>7</v>
      </c>
      <c r="C13" s="9">
        <v>80</v>
      </c>
      <c r="E13" s="4" t="s">
        <v>7</v>
      </c>
      <c r="F13" s="8">
        <f t="shared" ref="F13:F29" si="22">F12+(F12*$F$6)</f>
        <v>57.432670312500001</v>
      </c>
      <c r="G13" s="8">
        <f t="shared" si="15"/>
        <v>48.315300000000001</v>
      </c>
      <c r="H13" s="8">
        <f t="shared" si="16"/>
        <v>46.113357571885132</v>
      </c>
      <c r="I13" s="8">
        <f>I12+(I12*$I$6)</f>
        <v>44.079842303999996</v>
      </c>
      <c r="K13" s="4" t="s">
        <v>7</v>
      </c>
      <c r="L13" s="8">
        <f>L12+(L12*$L$6)</f>
        <v>107.72840038843751</v>
      </c>
      <c r="M13" s="8">
        <f>M12+(M12*$L$6)</f>
        <v>38.782224139837503</v>
      </c>
      <c r="N13" s="8">
        <f t="shared" si="4"/>
        <v>68.946176248600011</v>
      </c>
      <c r="O13" s="8">
        <f>N13*F13</f>
        <v>3959.7630097933625</v>
      </c>
      <c r="P13" s="8">
        <f>P12+(P12*$L$6)</f>
        <v>107.72840038843751</v>
      </c>
      <c r="Q13" s="8">
        <f>Q12+(Q12*$L$6)</f>
        <v>51.709632186450001</v>
      </c>
      <c r="R13" s="8">
        <f t="shared" si="5"/>
        <v>56.018768201987506</v>
      </c>
      <c r="S13" s="8">
        <f>R13*G13</f>
        <v>2706.563591309487</v>
      </c>
      <c r="T13" s="8">
        <f t="shared" si="6"/>
        <v>6666.32660110285</v>
      </c>
      <c r="U13" s="8">
        <f>U12+(U12*$U$6)</f>
        <v>6.8024448000000008</v>
      </c>
      <c r="V13" s="8">
        <f>V12+(V12*$V$6)</f>
        <v>53.864200194218753</v>
      </c>
      <c r="W13" s="8">
        <f>W12+(W12*$W$6)</f>
        <v>31.025779311869993</v>
      </c>
      <c r="X13" s="8">
        <f t="shared" si="7"/>
        <v>22.83842088234876</v>
      </c>
      <c r="Y13" s="8">
        <f>X13*U13</f>
        <v>155.35709737134476</v>
      </c>
      <c r="Z13" s="20">
        <f t="shared" si="9"/>
        <v>6821.6836984741949</v>
      </c>
      <c r="AA13" s="8">
        <f>AA12+(AA12*$L$6)</f>
        <v>107.72840038843751</v>
      </c>
      <c r="AB13" s="8">
        <f>AB12+(AB12*$L$6)</f>
        <v>38.782224139837503</v>
      </c>
      <c r="AC13" s="8">
        <f t="shared" si="10"/>
        <v>68.946176248600011</v>
      </c>
      <c r="AD13" s="8">
        <f>AC13*H13</f>
        <v>3179.3396785659061</v>
      </c>
      <c r="AE13" s="8">
        <f>AE12+(AE12*$L$6)</f>
        <v>107.72840038843751</v>
      </c>
      <c r="AF13" s="8">
        <f>AF12+(AF12*$L$6)</f>
        <v>51.709632186450001</v>
      </c>
      <c r="AG13" s="8">
        <f t="shared" si="11"/>
        <v>56.018768201987506</v>
      </c>
      <c r="AH13" s="8">
        <f t="shared" si="12"/>
        <v>2469.2984684079388</v>
      </c>
      <c r="AI13" s="20">
        <f t="shared" si="13"/>
        <v>5648.6381469738444</v>
      </c>
      <c r="AK13" s="4" t="s">
        <v>7</v>
      </c>
      <c r="AL13" s="8">
        <f t="shared" si="17"/>
        <v>48.315300000000001</v>
      </c>
      <c r="AM13" s="8">
        <f t="shared" si="18"/>
        <v>6.8024448000000008</v>
      </c>
      <c r="AN13" s="8">
        <f t="shared" si="19"/>
        <v>55.117744800000004</v>
      </c>
      <c r="AO13" s="8">
        <f t="shared" si="20"/>
        <v>646.37040233062498</v>
      </c>
      <c r="AP13" s="8">
        <f>AP12+(AP12*$I$6)</f>
        <v>44.079842303999996</v>
      </c>
      <c r="AQ13" s="20">
        <f t="shared" si="21"/>
        <v>646.37040233062498</v>
      </c>
      <c r="AS13" s="4" t="s">
        <v>7</v>
      </c>
      <c r="AT13" s="8">
        <f>AT12+(AT12*$AT$6)</f>
        <v>510.51262499999996</v>
      </c>
      <c r="AU13" s="8">
        <f>AU12+(AU12*$AU$6)</f>
        <v>58.563999999999993</v>
      </c>
      <c r="AV13" s="20">
        <f t="shared" si="2"/>
        <v>569.07662499999992</v>
      </c>
      <c r="AW13" s="20">
        <f>AW12+(AW12*$AW$6)</f>
        <v>510.51262499999996</v>
      </c>
      <c r="AY13" s="4" t="s">
        <v>7</v>
      </c>
      <c r="AZ13" s="20">
        <f>BA13+(BA13*0.15)</f>
        <v>733.86189843749992</v>
      </c>
      <c r="BA13" s="20">
        <f>BA12+(BA12*$AW$6)</f>
        <v>638.14078124999992</v>
      </c>
      <c r="BC13" s="4" t="s">
        <v>7</v>
      </c>
      <c r="BD13" s="20">
        <f t="shared" si="3"/>
        <v>28.97624649447998</v>
      </c>
      <c r="BE13" s="20">
        <f>(AA14+AE14)*$BE$6</f>
        <v>34.990184446164506</v>
      </c>
      <c r="BG13" s="4" t="s">
        <v>7</v>
      </c>
      <c r="BH13" s="20">
        <f>BH12+(BH12*$BH$6)</f>
        <v>34.778222229000001</v>
      </c>
      <c r="BJ13" s="4" t="s">
        <v>7</v>
      </c>
      <c r="BK13" s="38">
        <f>BK12+(BK12*$BK$6)</f>
        <v>2.15456800776875E-2</v>
      </c>
      <c r="BL13" s="20">
        <f>$BK$4*BK13</f>
        <v>52.399093948935999</v>
      </c>
      <c r="BM13" s="20">
        <f>$BK$4*BK13</f>
        <v>52.399093948935999</v>
      </c>
    </row>
    <row r="14" spans="2:65" x14ac:dyDescent="0.3">
      <c r="B14" s="4" t="s">
        <v>8</v>
      </c>
      <c r="C14" s="9">
        <v>80</v>
      </c>
      <c r="E14" s="4" t="s">
        <v>8</v>
      </c>
      <c r="F14" s="8">
        <f t="shared" si="22"/>
        <v>60.304303828125001</v>
      </c>
      <c r="G14" s="8">
        <f t="shared" si="15"/>
        <v>53.146830000000001</v>
      </c>
      <c r="H14" s="8">
        <f t="shared" si="16"/>
        <v>46.339313023987366</v>
      </c>
      <c r="I14" s="8">
        <f>I13+(I13*$I$6)</f>
        <v>47.606229688319999</v>
      </c>
      <c r="K14" s="4" t="s">
        <v>8</v>
      </c>
      <c r="L14" s="8">
        <f>L13+(L13*$L$6)</f>
        <v>109.34432639426407</v>
      </c>
      <c r="M14" s="8">
        <f>M13+(M13*$L$6)</f>
        <v>39.363957501935069</v>
      </c>
      <c r="N14" s="8">
        <f t="shared" si="4"/>
        <v>69.980368892329011</v>
      </c>
      <c r="O14" s="8">
        <f>N14*F14</f>
        <v>4220.1174276872762</v>
      </c>
      <c r="P14" s="8">
        <f>P13+(P13*$L$6)</f>
        <v>109.34432639426407</v>
      </c>
      <c r="Q14" s="8">
        <f>Q13+(Q13*$L$6)</f>
        <v>52.485276669246751</v>
      </c>
      <c r="R14" s="8">
        <f t="shared" si="5"/>
        <v>56.859049725017321</v>
      </c>
      <c r="S14" s="8">
        <f>R14*G14</f>
        <v>3021.8782496970425</v>
      </c>
      <c r="T14" s="8">
        <f t="shared" si="6"/>
        <v>7241.9956773843187</v>
      </c>
      <c r="U14" s="8">
        <f>U13+(U13*$U$6)</f>
        <v>7.3466403840000005</v>
      </c>
      <c r="V14" s="8">
        <f>V13+(V13*$V$6)</f>
        <v>54.672163197132036</v>
      </c>
      <c r="W14" s="8">
        <f>W13+(W13*$W$6)</f>
        <v>31.491166001548041</v>
      </c>
      <c r="X14" s="8">
        <f t="shared" si="7"/>
        <v>23.180997195583995</v>
      </c>
      <c r="Y14" s="8">
        <f t="shared" si="8"/>
        <v>170.30245013846815</v>
      </c>
      <c r="Z14" s="20">
        <f t="shared" si="9"/>
        <v>7412.2981275227867</v>
      </c>
      <c r="AA14" s="8">
        <f>AA13+(AA13*$L$6)</f>
        <v>109.34432639426407</v>
      </c>
      <c r="AB14" s="8">
        <f>AB13+(AB13*$L$6)</f>
        <v>39.363957501935069</v>
      </c>
      <c r="AC14" s="8">
        <f t="shared" si="10"/>
        <v>69.980368892329011</v>
      </c>
      <c r="AD14" s="8">
        <f>AC14*H14</f>
        <v>3242.8422196357419</v>
      </c>
      <c r="AE14" s="8">
        <f>AE13+(AE13*$L$6)</f>
        <v>109.34432639426407</v>
      </c>
      <c r="AF14" s="8">
        <f>AF13+(AF13*$L$6)</f>
        <v>52.485276669246751</v>
      </c>
      <c r="AG14" s="8">
        <f t="shared" si="11"/>
        <v>56.859049725017321</v>
      </c>
      <c r="AH14" s="8">
        <f t="shared" si="12"/>
        <v>2706.8449810687825</v>
      </c>
      <c r="AI14" s="20">
        <f t="shared" si="13"/>
        <v>5949.687200704524</v>
      </c>
      <c r="AK14" s="4" t="s">
        <v>8</v>
      </c>
      <c r="AL14" s="8">
        <f t="shared" si="17"/>
        <v>53.146830000000001</v>
      </c>
      <c r="AM14" s="8">
        <f t="shared" si="18"/>
        <v>7.3466403840000005</v>
      </c>
      <c r="AN14" s="8">
        <f t="shared" si="19"/>
        <v>60.493470384000005</v>
      </c>
      <c r="AO14" s="8">
        <f t="shared" si="20"/>
        <v>656.06595836558438</v>
      </c>
      <c r="AP14" s="8">
        <f>AP13+(AP13*$I$6)</f>
        <v>47.606229688319999</v>
      </c>
      <c r="AQ14" s="8">
        <f t="shared" si="21"/>
        <v>656.06595836558438</v>
      </c>
      <c r="AS14" s="4" t="s">
        <v>8</v>
      </c>
      <c r="AT14" s="8">
        <f>AT13+(AT13*$AT$6)</f>
        <v>536.0382562499999</v>
      </c>
      <c r="AU14" s="8">
        <f>AU13+(AU13*$AU$6)</f>
        <v>64.420399999999987</v>
      </c>
      <c r="AV14" s="20">
        <f t="shared" si="2"/>
        <v>600.45865624999988</v>
      </c>
      <c r="AW14" s="20">
        <f>AW13+(AW13*$AW$6)</f>
        <v>536.0382562499999</v>
      </c>
      <c r="AY14" s="4" t="s">
        <v>8</v>
      </c>
      <c r="AZ14" s="20">
        <f>BA14+(BA14*0.15)</f>
        <v>770.55499335937486</v>
      </c>
      <c r="BA14" s="20">
        <f>BA13+(BA13*$AW$6)</f>
        <v>670.04782031249988</v>
      </c>
      <c r="BC14" s="4" t="s">
        <v>8</v>
      </c>
      <c r="BD14" s="20">
        <f t="shared" si="3"/>
        <v>29.410890191897181</v>
      </c>
      <c r="BE14" s="20">
        <f>(AA15+AE15)*$BE$6</f>
        <v>35.515037212856967</v>
      </c>
      <c r="BG14" s="4" t="s">
        <v>8</v>
      </c>
      <c r="BH14" s="20">
        <f>BH13+(BH13*$BH$6)</f>
        <v>35.821568895870001</v>
      </c>
      <c r="BJ14" s="4" t="s">
        <v>8</v>
      </c>
      <c r="BK14" s="38">
        <f>BK13+(BK13*$BK$6)</f>
        <v>2.1868865278852814E-2</v>
      </c>
      <c r="BL14" s="20">
        <f>$BK$4*BK14</f>
        <v>53.18508035817004</v>
      </c>
      <c r="BM14" s="20">
        <f>$BK$4*BK14</f>
        <v>53.18508035817004</v>
      </c>
    </row>
    <row r="15" spans="2:65" x14ac:dyDescent="0.3">
      <c r="B15" s="4" t="s">
        <v>9</v>
      </c>
      <c r="C15" s="9">
        <v>80</v>
      </c>
      <c r="E15" s="4" t="s">
        <v>9</v>
      </c>
      <c r="F15" s="8">
        <f t="shared" si="22"/>
        <v>63.319519019531249</v>
      </c>
      <c r="G15" s="8">
        <f t="shared" si="15"/>
        <v>58.461513000000004</v>
      </c>
      <c r="H15" s="8">
        <f t="shared" si="16"/>
        <v>46.566375657804905</v>
      </c>
      <c r="I15" s="8">
        <f>I14+(I14*$I$6)</f>
        <v>51.414728063385596</v>
      </c>
      <c r="K15" s="4" t="s">
        <v>9</v>
      </c>
      <c r="L15" s="8">
        <f>L14+(L14*$L$6)</f>
        <v>110.98449129017803</v>
      </c>
      <c r="M15" s="8">
        <f>M14+(M14*$L$6)</f>
        <v>39.954416864464093</v>
      </c>
      <c r="N15" s="8">
        <f t="shared" si="4"/>
        <v>71.030074425713934</v>
      </c>
      <c r="O15" s="8">
        <f>N15*F15</f>
        <v>4497.5901485577133</v>
      </c>
      <c r="P15" s="8">
        <f>P14+(P14*$L$6)</f>
        <v>110.98449129017803</v>
      </c>
      <c r="Q15" s="8">
        <f>Q14+(Q14*$L$6)</f>
        <v>53.272555819285451</v>
      </c>
      <c r="R15" s="8">
        <f t="shared" si="5"/>
        <v>57.711935470892577</v>
      </c>
      <c r="S15" s="8">
        <f>R15*G15</f>
        <v>3373.9270657867478</v>
      </c>
      <c r="T15" s="8">
        <f t="shared" si="6"/>
        <v>7871.5172143444615</v>
      </c>
      <c r="U15" s="8">
        <f>U14+(U14*$U$6)</f>
        <v>7.9343716147200007</v>
      </c>
      <c r="V15" s="8">
        <f>V14+(V14*$V$6)</f>
        <v>55.492245645089014</v>
      </c>
      <c r="W15" s="8">
        <f>W14+(W14*$W$6)</f>
        <v>31.963533491571262</v>
      </c>
      <c r="X15" s="8">
        <f t="shared" si="7"/>
        <v>23.528712153517752</v>
      </c>
      <c r="Y15" s="8">
        <f t="shared" si="8"/>
        <v>186.68554584178875</v>
      </c>
      <c r="Z15" s="20">
        <f t="shared" si="9"/>
        <v>8058.2027601862501</v>
      </c>
      <c r="AA15" s="8">
        <f>AA14+(AA14*$L$6)</f>
        <v>110.98449129017803</v>
      </c>
      <c r="AB15" s="8">
        <f>AB14+(AB14*$L$6)</f>
        <v>39.954416864464093</v>
      </c>
      <c r="AC15" s="8">
        <f t="shared" si="10"/>
        <v>71.030074425713934</v>
      </c>
      <c r="AD15" s="8">
        <f>AC15*H15</f>
        <v>3307.6131287096359</v>
      </c>
      <c r="AE15" s="8">
        <f>AE14+(AE14*$L$6)</f>
        <v>110.98449129017803</v>
      </c>
      <c r="AF15" s="8">
        <f>AF14+(AF14*$L$6)</f>
        <v>53.272555819285451</v>
      </c>
      <c r="AG15" s="8">
        <f t="shared" si="11"/>
        <v>57.711935470892577</v>
      </c>
      <c r="AH15" s="8">
        <f t="shared" si="12"/>
        <v>2967.2434682475991</v>
      </c>
      <c r="AI15" s="20">
        <f t="shared" si="13"/>
        <v>6274.8565969572355</v>
      </c>
      <c r="AK15" s="4" t="s">
        <v>9</v>
      </c>
      <c r="AL15" s="8">
        <f t="shared" si="17"/>
        <v>58.461513000000004</v>
      </c>
      <c r="AM15" s="8">
        <f t="shared" si="18"/>
        <v>7.9343716147200007</v>
      </c>
      <c r="AN15" s="8">
        <f t="shared" si="19"/>
        <v>66.395884614720003</v>
      </c>
      <c r="AO15" s="8">
        <f t="shared" si="20"/>
        <v>665.90694774106817</v>
      </c>
      <c r="AP15" s="8">
        <f>AP14+(AP14*$I$6)</f>
        <v>51.414728063385596</v>
      </c>
      <c r="AQ15" s="8">
        <f t="shared" si="21"/>
        <v>665.90694774106817</v>
      </c>
      <c r="AS15" s="4" t="s">
        <v>9</v>
      </c>
      <c r="AT15" s="8">
        <f>AT14+(AT14*$AT$6)</f>
        <v>562.84016906249985</v>
      </c>
      <c r="AU15" s="8">
        <f>AU14+(AU14*$AU$6)</f>
        <v>70.862439999999992</v>
      </c>
      <c r="AV15" s="20">
        <f t="shared" si="2"/>
        <v>633.70260906249985</v>
      </c>
      <c r="AW15" s="20">
        <f>AW14+(AW14*$AW$6)</f>
        <v>562.84016906249985</v>
      </c>
      <c r="AY15" s="4" t="s">
        <v>9</v>
      </c>
      <c r="AZ15" s="20">
        <f>BA15+(BA15*0.15)</f>
        <v>809.08274302734355</v>
      </c>
      <c r="BA15" s="20">
        <f>BA14+(BA14*$AW$6)</f>
        <v>703.55021132812487</v>
      </c>
      <c r="BC15" s="4" t="s">
        <v>9</v>
      </c>
      <c r="BD15" s="20">
        <f t="shared" si="3"/>
        <v>29.852053544775639</v>
      </c>
      <c r="BE15" s="20">
        <f>(AA16+AE16)*$BE$6</f>
        <v>36.047762771049825</v>
      </c>
      <c r="BG15" s="4" t="s">
        <v>9</v>
      </c>
      <c r="BH15" s="20">
        <f>BH14+(BH14*$BH$6)</f>
        <v>36.896215962746098</v>
      </c>
      <c r="BJ15" s="4" t="s">
        <v>9</v>
      </c>
      <c r="BK15" s="38">
        <f>BK14+(BK14*$BK$6)</f>
        <v>2.2196898258035606E-2</v>
      </c>
      <c r="BL15" s="20">
        <f>$BK$4*BK15</f>
        <v>53.982856563542597</v>
      </c>
      <c r="BM15" s="20">
        <f>$BK$4*BK15</f>
        <v>53.982856563542597</v>
      </c>
    </row>
    <row r="16" spans="2:65" x14ac:dyDescent="0.3">
      <c r="B16" s="4" t="s">
        <v>10</v>
      </c>
      <c r="C16" s="9">
        <v>80</v>
      </c>
      <c r="E16" s="4" t="s">
        <v>10</v>
      </c>
      <c r="F16" s="8">
        <f t="shared" si="22"/>
        <v>66.485494970507816</v>
      </c>
      <c r="G16" s="8">
        <f t="shared" si="15"/>
        <v>64.307664299999999</v>
      </c>
      <c r="H16" s="8">
        <f t="shared" si="16"/>
        <v>46.794550898528151</v>
      </c>
      <c r="I16" s="8">
        <f>I15+(I15*$I$6)</f>
        <v>55.527906308456444</v>
      </c>
      <c r="K16" s="4" t="s">
        <v>10</v>
      </c>
      <c r="L16" s="8">
        <f>L15+(L15*$L$6)</f>
        <v>112.6492586595307</v>
      </c>
      <c r="M16" s="8">
        <f>M15+(M15*$L$6)</f>
        <v>40.553733117431058</v>
      </c>
      <c r="N16" s="8">
        <f t="shared" si="4"/>
        <v>72.095525542099637</v>
      </c>
      <c r="O16" s="8">
        <f>N16*F16</f>
        <v>4793.3067008253829</v>
      </c>
      <c r="P16" s="8">
        <f>P15+(P15*$L$6)</f>
        <v>112.6492586595307</v>
      </c>
      <c r="Q16" s="8">
        <f>Q15+(Q15*$L$6)</f>
        <v>54.071644156574735</v>
      </c>
      <c r="R16" s="8">
        <f t="shared" si="5"/>
        <v>58.577614502955967</v>
      </c>
      <c r="S16" s="8">
        <f>R16*G16</f>
        <v>3766.9895689509035</v>
      </c>
      <c r="T16" s="8">
        <f t="shared" si="6"/>
        <v>8560.2962697762869</v>
      </c>
      <c r="U16" s="8">
        <f t="shared" ref="U16:U29" si="23">U15+(U15*$U$6)</f>
        <v>8.5691213438976011</v>
      </c>
      <c r="V16" s="8">
        <f>V15+(V15*$V$6)</f>
        <v>56.324629329765351</v>
      </c>
      <c r="W16" s="8">
        <f>W15+(W15*$W$6)</f>
        <v>32.442986493944829</v>
      </c>
      <c r="X16" s="8">
        <f t="shared" si="7"/>
        <v>23.881642835820521</v>
      </c>
      <c r="Y16" s="8">
        <f t="shared" si="8"/>
        <v>204.64469535176886</v>
      </c>
      <c r="Z16" s="20">
        <f t="shared" si="9"/>
        <v>8764.9409651280548</v>
      </c>
      <c r="AA16" s="8">
        <f>AA15+(AA15*$L$6)</f>
        <v>112.6492586595307</v>
      </c>
      <c r="AB16" s="8">
        <f>AB15+(AB15*$L$6)</f>
        <v>40.553733117431058</v>
      </c>
      <c r="AC16" s="8">
        <f t="shared" si="10"/>
        <v>72.095525542099637</v>
      </c>
      <c r="AD16" s="8">
        <f>AC16*H16</f>
        <v>3373.6777395359177</v>
      </c>
      <c r="AE16" s="8">
        <f>AE15+(AE15*$L$6)</f>
        <v>112.6492586595307</v>
      </c>
      <c r="AF16" s="8">
        <f>AF15+(AF15*$L$6)</f>
        <v>54.071644156574735</v>
      </c>
      <c r="AG16" s="8">
        <f t="shared" si="11"/>
        <v>58.577614502955967</v>
      </c>
      <c r="AH16" s="8">
        <f t="shared" si="12"/>
        <v>3252.6922898930184</v>
      </c>
      <c r="AI16" s="20">
        <f t="shared" si="13"/>
        <v>6626.3700294289356</v>
      </c>
      <c r="AK16" s="4" t="s">
        <v>10</v>
      </c>
      <c r="AL16" s="8">
        <f t="shared" si="17"/>
        <v>64.307664299999999</v>
      </c>
      <c r="AM16" s="8">
        <f t="shared" si="18"/>
        <v>8.5691213438976011</v>
      </c>
      <c r="AN16" s="8">
        <f t="shared" si="19"/>
        <v>72.876785643897605</v>
      </c>
      <c r="AO16" s="8">
        <f t="shared" si="20"/>
        <v>675.89555195718424</v>
      </c>
      <c r="AP16" s="8">
        <f>AP15+(AP15*$I$6)</f>
        <v>55.527906308456444</v>
      </c>
      <c r="AQ16" s="8">
        <f t="shared" si="21"/>
        <v>675.89555195718424</v>
      </c>
      <c r="AS16" s="4" t="s">
        <v>10</v>
      </c>
      <c r="AT16" s="8">
        <f>AT15+(AT15*$AT$6)</f>
        <v>590.98217751562481</v>
      </c>
      <c r="AU16" s="8">
        <f>AU15+(AU15*$AU$6)</f>
        <v>77.948683999999986</v>
      </c>
      <c r="AV16" s="20">
        <f t="shared" si="2"/>
        <v>668.93086151562477</v>
      </c>
      <c r="AW16" s="20">
        <f>AW15+(AW15*$AW$6)</f>
        <v>590.98217751562481</v>
      </c>
      <c r="AY16" s="4" t="s">
        <v>10</v>
      </c>
      <c r="AZ16" s="20">
        <f>BA16+(BA16*0.15)</f>
        <v>849.53688017871082</v>
      </c>
      <c r="BA16" s="20">
        <f>BA15+(BA15*$AW$6)</f>
        <v>738.7277218945311</v>
      </c>
      <c r="BC16" s="4" t="s">
        <v>10</v>
      </c>
      <c r="BD16" s="20">
        <f t="shared" si="3"/>
        <v>30.299834347947272</v>
      </c>
      <c r="BE16" s="20">
        <f>(AA17+AE17)*$BE$6</f>
        <v>36.588479212615574</v>
      </c>
      <c r="BG16" s="4" t="s">
        <v>10</v>
      </c>
      <c r="BH16" s="20">
        <f>BH15+(BH15*$BH$6)</f>
        <v>38.003102441628478</v>
      </c>
      <c r="BJ16" s="4" t="s">
        <v>10</v>
      </c>
      <c r="BK16" s="38">
        <f>BK15+(BK15*$BK$6)</f>
        <v>2.252985173190614E-2</v>
      </c>
      <c r="BL16" s="20">
        <f>$BK$4*BK16</f>
        <v>54.792599411995731</v>
      </c>
      <c r="BM16" s="20">
        <f>$BK$4*BK16</f>
        <v>54.792599411995731</v>
      </c>
    </row>
    <row r="17" spans="2:65" x14ac:dyDescent="0.3">
      <c r="B17" s="4" t="s">
        <v>11</v>
      </c>
      <c r="C17" s="9">
        <v>80</v>
      </c>
      <c r="E17" s="4" t="s">
        <v>11</v>
      </c>
      <c r="F17" s="8">
        <f t="shared" si="22"/>
        <v>69.809769719033213</v>
      </c>
      <c r="G17" s="8">
        <f t="shared" si="15"/>
        <v>70.738430730000005</v>
      </c>
      <c r="H17" s="8">
        <f t="shared" si="16"/>
        <v>47.023844197930941</v>
      </c>
      <c r="I17" s="8">
        <f>I16+(I16*$I$6)</f>
        <v>59.970138813132962</v>
      </c>
      <c r="K17" s="4" t="s">
        <v>11</v>
      </c>
      <c r="L17" s="8">
        <f>L16+(L16*$L$6)</f>
        <v>114.33899753942366</v>
      </c>
      <c r="M17" s="8">
        <f>M16+(M16*$L$6)</f>
        <v>41.162039114192524</v>
      </c>
      <c r="N17" s="8">
        <f t="shared" si="4"/>
        <v>73.176958425231135</v>
      </c>
      <c r="O17" s="8">
        <f>N17*F17</f>
        <v>5108.466616404653</v>
      </c>
      <c r="P17" s="8">
        <f>P16+(P16*$L$6)</f>
        <v>114.33899753942366</v>
      </c>
      <c r="Q17" s="8">
        <f>Q16+(Q16*$L$6)</f>
        <v>54.882718818923358</v>
      </c>
      <c r="R17" s="8">
        <f t="shared" si="5"/>
        <v>59.4562787205003</v>
      </c>
      <c r="S17" s="8">
        <f>R17*G17</f>
        <v>4205.8438537336842</v>
      </c>
      <c r="T17" s="8">
        <f t="shared" si="6"/>
        <v>9314.3104701383381</v>
      </c>
      <c r="U17" s="8">
        <f t="shared" si="23"/>
        <v>9.2546510514094091</v>
      </c>
      <c r="V17" s="8">
        <f>V16+(V16*$V$6)</f>
        <v>57.169498769711829</v>
      </c>
      <c r="W17" s="8">
        <f>W16+(W16*$W$6)</f>
        <v>32.929631291353999</v>
      </c>
      <c r="X17" s="8">
        <f t="shared" si="7"/>
        <v>24.23986747835783</v>
      </c>
      <c r="Y17" s="8">
        <f t="shared" si="8"/>
        <v>224.33151504460903</v>
      </c>
      <c r="Z17" s="20">
        <f t="shared" si="9"/>
        <v>9538.6419851829469</v>
      </c>
      <c r="AA17" s="8">
        <f>AA16+(AA16*$L$6)</f>
        <v>114.33899753942366</v>
      </c>
      <c r="AB17" s="8">
        <f>AB16+(AB16*$L$6)</f>
        <v>41.162039114192524</v>
      </c>
      <c r="AC17" s="8">
        <f t="shared" si="10"/>
        <v>73.176958425231135</v>
      </c>
      <c r="AD17" s="8">
        <f>AC17*H17</f>
        <v>3441.0618918665386</v>
      </c>
      <c r="AE17" s="8">
        <f>AE16+(AE16*$L$6)</f>
        <v>114.33899753942366</v>
      </c>
      <c r="AF17" s="8">
        <f>AF16+(AF16*$L$6)</f>
        <v>54.882718818923358</v>
      </c>
      <c r="AG17" s="8">
        <f t="shared" si="11"/>
        <v>59.4562787205003</v>
      </c>
      <c r="AH17" s="8">
        <f t="shared" si="12"/>
        <v>3565.6012881807264</v>
      </c>
      <c r="AI17" s="20">
        <f t="shared" si="13"/>
        <v>7006.6631800472651</v>
      </c>
      <c r="AK17" s="4" t="s">
        <v>11</v>
      </c>
      <c r="AL17" s="8">
        <f t="shared" si="17"/>
        <v>70.738430730000005</v>
      </c>
      <c r="AM17" s="8">
        <f t="shared" si="18"/>
        <v>9.2546510514094091</v>
      </c>
      <c r="AN17" s="8">
        <f t="shared" si="19"/>
        <v>79.993081781409415</v>
      </c>
      <c r="AO17" s="8">
        <f t="shared" si="20"/>
        <v>686.03398523654198</v>
      </c>
      <c r="AP17" s="8">
        <f>AP16+(AP16*$I$6)</f>
        <v>59.970138813132962</v>
      </c>
      <c r="AQ17" s="8">
        <f t="shared" si="21"/>
        <v>686.03398523654198</v>
      </c>
      <c r="AS17" s="4" t="s">
        <v>11</v>
      </c>
      <c r="AT17" s="8">
        <f>AT16+(AT16*$AT$6)</f>
        <v>620.53128639140607</v>
      </c>
      <c r="AU17" s="8">
        <f>AU16+(AU16*$AU$6)</f>
        <v>85.743552399999984</v>
      </c>
      <c r="AV17" s="20">
        <f t="shared" si="2"/>
        <v>706.27483879140607</v>
      </c>
      <c r="AW17" s="20">
        <f>AW16+(AW16*$AW$6)</f>
        <v>620.53128639140607</v>
      </c>
      <c r="AY17" s="4" t="s">
        <v>11</v>
      </c>
      <c r="AZ17" s="20">
        <f>BA17+(BA17*0.15)</f>
        <v>892.01372418764629</v>
      </c>
      <c r="BA17" s="20">
        <f>BA16+(BA16*$AW$6)</f>
        <v>775.66410798925767</v>
      </c>
      <c r="BC17" s="4" t="s">
        <v>11</v>
      </c>
      <c r="BD17" s="20">
        <f t="shared" si="3"/>
        <v>30.754331863166477</v>
      </c>
      <c r="BE17" s="20">
        <f t="shared" ref="BE17:BE18" si="24">(AA18+AE18)*$BE$6</f>
        <v>37.137306400804803</v>
      </c>
      <c r="BG17" s="4" t="s">
        <v>11</v>
      </c>
      <c r="BH17" s="20">
        <f>BH16+(BH16*$BH$6)</f>
        <v>39.143195514877334</v>
      </c>
      <c r="BJ17" s="4" t="s">
        <v>11</v>
      </c>
      <c r="BK17" s="38">
        <f>BK16+(BK16*$BK$6)</f>
        <v>2.2867799507884732E-2</v>
      </c>
      <c r="BL17" s="20">
        <f>$BK$4*BK17</f>
        <v>55.61448840317567</v>
      </c>
      <c r="BM17" s="20">
        <f>$BK$4*BK17</f>
        <v>55.61448840317567</v>
      </c>
    </row>
    <row r="18" spans="2:65" x14ac:dyDescent="0.3">
      <c r="B18" s="4" t="s">
        <v>12</v>
      </c>
      <c r="C18" s="9">
        <v>80</v>
      </c>
      <c r="E18" s="4" t="s">
        <v>12</v>
      </c>
      <c r="F18" s="8">
        <f>F17+(F17*$F$6)</f>
        <v>73.300258204984871</v>
      </c>
      <c r="G18" s="8">
        <f t="shared" si="15"/>
        <v>77.812273803000011</v>
      </c>
      <c r="H18" s="8">
        <f t="shared" si="16"/>
        <v>47.2542610345008</v>
      </c>
      <c r="I18" s="8">
        <f>I17+(I17*$I$6)</f>
        <v>64.767749918183597</v>
      </c>
      <c r="K18" s="4" t="s">
        <v>12</v>
      </c>
      <c r="L18" s="8">
        <f>L17+(L17*$L$6)</f>
        <v>116.05408250251502</v>
      </c>
      <c r="M18" s="8">
        <f>M17+(M17*$L$6)</f>
        <v>41.779469700905409</v>
      </c>
      <c r="N18" s="8">
        <f t="shared" si="4"/>
        <v>74.274612801609607</v>
      </c>
      <c r="O18" s="8">
        <f>N18*F18</f>
        <v>5444.3482964332588</v>
      </c>
      <c r="P18" s="8">
        <f t="shared" ref="P18:P25" si="25">P17+(P17*$L$6)</f>
        <v>116.05408250251502</v>
      </c>
      <c r="Q18" s="8">
        <f>Q17+(Q17*$L$6)</f>
        <v>55.705959601207212</v>
      </c>
      <c r="R18" s="8">
        <f t="shared" si="5"/>
        <v>60.348122901307804</v>
      </c>
      <c r="S18" s="8">
        <f>R18*G18</f>
        <v>4695.824662693658</v>
      </c>
      <c r="T18" s="8">
        <f t="shared" si="6"/>
        <v>10140.172959126918</v>
      </c>
      <c r="U18" s="8">
        <f t="shared" si="23"/>
        <v>9.9950231355221621</v>
      </c>
      <c r="V18" s="8">
        <f t="shared" ref="V18:V29" si="26">V17+(V17*$V$6)</f>
        <v>58.027041251257508</v>
      </c>
      <c r="W18" s="8">
        <f t="shared" ref="W18:W29" si="27">W17+(W17*$W$6)</f>
        <v>33.423575760724312</v>
      </c>
      <c r="X18" s="8">
        <f t="shared" ref="X18:X29" si="28">V18-W18</f>
        <v>24.603465490533196</v>
      </c>
      <c r="Y18" s="8">
        <f t="shared" ref="Y18:Y29" si="29">X18*U18</f>
        <v>245.91220679190042</v>
      </c>
      <c r="Z18" s="20">
        <f t="shared" ref="Z18:Z29" si="30">T18+Y18</f>
        <v>10386.085165918817</v>
      </c>
      <c r="AA18" s="8">
        <f t="shared" ref="AA18:AA30" si="31">AA17+(AA17*$L$6)</f>
        <v>116.05408250251502</v>
      </c>
      <c r="AB18" s="8">
        <f t="shared" ref="AB18:AB30" si="32">AB17+(AB17*$L$6)</f>
        <v>41.779469700905409</v>
      </c>
      <c r="AC18" s="8">
        <f t="shared" ref="AC18:AC30" si="33">AA18-AB18</f>
        <v>74.274612801609607</v>
      </c>
      <c r="AD18" s="8">
        <f t="shared" ref="AD18:AD30" si="34">AC18*H18</f>
        <v>3509.7919415637352</v>
      </c>
      <c r="AE18" s="8">
        <f t="shared" ref="AE18:AE30" si="35">AE17+(AE17*$L$6)</f>
        <v>116.05408250251502</v>
      </c>
      <c r="AF18" s="8">
        <f t="shared" ref="AF18:AF30" si="36">AF17+(AF17*$L$6)</f>
        <v>55.705959601207212</v>
      </c>
      <c r="AG18" s="8">
        <f t="shared" ref="AG18:AG30" si="37">AE18-AF18</f>
        <v>60.348122901307804</v>
      </c>
      <c r="AH18" s="8">
        <f t="shared" ref="AH18:AH30" si="38">AG18*I18</f>
        <v>3908.6121321037122</v>
      </c>
      <c r="AI18" s="20">
        <f t="shared" ref="AI18:AI30" si="39">AD18+AH18</f>
        <v>7418.4040736674469</v>
      </c>
      <c r="AK18" s="4" t="s">
        <v>12</v>
      </c>
      <c r="AL18" s="8">
        <f t="shared" si="17"/>
        <v>77.812273803000011</v>
      </c>
      <c r="AM18" s="8">
        <f t="shared" si="18"/>
        <v>9.9950231355221621</v>
      </c>
      <c r="AN18" s="8">
        <f t="shared" si="19"/>
        <v>87.807296938522171</v>
      </c>
      <c r="AO18" s="20">
        <f t="shared" si="20"/>
        <v>696.32449501509006</v>
      </c>
      <c r="AP18" s="8">
        <f>AP17+(AP17*$I$6)</f>
        <v>64.767749918183597</v>
      </c>
      <c r="AQ18" s="8">
        <f t="shared" si="21"/>
        <v>696.32449501509006</v>
      </c>
      <c r="AS18" s="4" t="s">
        <v>12</v>
      </c>
      <c r="AT18" s="8">
        <f>AT17+(AT17*$AT$6)</f>
        <v>651.55785071097637</v>
      </c>
      <c r="AU18" s="8">
        <f>AU17+(AU17*$AU$6)</f>
        <v>94.317907639999987</v>
      </c>
      <c r="AV18" s="20">
        <f>AT18+AU18</f>
        <v>745.87575835097641</v>
      </c>
      <c r="AW18" s="20">
        <f>AW17+(AW17*$AW$6)</f>
        <v>651.55785071097637</v>
      </c>
      <c r="AY18" s="4" t="s">
        <v>12</v>
      </c>
      <c r="AZ18" s="20">
        <f t="shared" ref="AZ18:AZ29" si="40">BA18+(BA18*0.15)</f>
        <v>936.61441039702868</v>
      </c>
      <c r="BA18" s="20">
        <f t="shared" ref="BA18:BA29" si="41">BA17+(BA17*$AW$6)</f>
        <v>814.44731338872054</v>
      </c>
      <c r="BC18" s="4" t="s">
        <v>12</v>
      </c>
      <c r="BD18" s="20">
        <f t="shared" ref="BD18:BD29" si="42">(V19*$BD$7)+(P19+V19)*$BD$6</f>
        <v>31.215646841113976</v>
      </c>
      <c r="BE18" s="20">
        <f t="shared" ref="BE18:BE29" si="43">(AA19+AE19)*$BE$6</f>
        <v>37.694365996816877</v>
      </c>
      <c r="BG18" s="4" t="s">
        <v>12</v>
      </c>
      <c r="BH18" s="20">
        <f t="shared" ref="BH18:BH29" si="44">BH17+(BH17*$BH$6)</f>
        <v>40.317491380323652</v>
      </c>
      <c r="BJ18" s="4" t="s">
        <v>12</v>
      </c>
      <c r="BK18" s="38">
        <f>BK17+(BK17*$BK$6)</f>
        <v>2.3210816500503002E-2</v>
      </c>
      <c r="BL18" s="20">
        <f>$BK$4*BK18</f>
        <v>56.448705729223299</v>
      </c>
      <c r="BM18" s="20">
        <f>$BK$4*BK18</f>
        <v>56.448705729223299</v>
      </c>
    </row>
    <row r="19" spans="2:65" x14ac:dyDescent="0.3">
      <c r="B19" s="4" t="s">
        <v>79</v>
      </c>
      <c r="C19" s="9">
        <v>80</v>
      </c>
      <c r="E19" s="4" t="s">
        <v>79</v>
      </c>
      <c r="F19" s="8">
        <f t="shared" si="22"/>
        <v>76.965271115234117</v>
      </c>
      <c r="G19" s="8">
        <f t="shared" si="15"/>
        <v>85.593501183300006</v>
      </c>
      <c r="H19" s="8">
        <f t="shared" si="16"/>
        <v>47.485806913569853</v>
      </c>
      <c r="I19" s="8">
        <f t="shared" ref="I19:I29" si="45">I18+(I18*$I$6)</f>
        <v>69.949169911638279</v>
      </c>
      <c r="K19" s="4" t="s">
        <v>79</v>
      </c>
      <c r="L19" s="8">
        <f t="shared" ref="L19:L28" si="46">L18+(L18*$L$6)</f>
        <v>117.79489374005274</v>
      </c>
      <c r="M19" s="8">
        <f t="shared" ref="M19:M28" si="47">M18+(M18*$L$6)</f>
        <v>42.406161746418988</v>
      </c>
      <c r="N19" s="8">
        <f t="shared" ref="N19:N29" si="48">L19-M19</f>
        <v>75.388731993633755</v>
      </c>
      <c r="O19" s="8">
        <f t="shared" ref="O19:O28" si="49">N19*F19</f>
        <v>5802.3141969237458</v>
      </c>
      <c r="P19" s="8">
        <f t="shared" si="25"/>
        <v>117.79489374005274</v>
      </c>
      <c r="Q19" s="8">
        <f t="shared" ref="Q19:Q28" si="50">Q18+(Q18*$L$6)</f>
        <v>56.54154899522532</v>
      </c>
      <c r="R19" s="8">
        <f t="shared" ref="R19:R29" si="51">P19-Q19</f>
        <v>61.253344744827423</v>
      </c>
      <c r="S19" s="8">
        <f t="shared" ref="S19:S28" si="52">R19*G19</f>
        <v>5242.8882358974688</v>
      </c>
      <c r="T19" s="21">
        <f t="shared" ref="T19:T29" si="53">O19+S19</f>
        <v>11045.202432821214</v>
      </c>
      <c r="U19" s="8">
        <f t="shared" si="23"/>
        <v>10.794624986363935</v>
      </c>
      <c r="V19" s="8">
        <f t="shared" si="26"/>
        <v>58.897446870026371</v>
      </c>
      <c r="W19" s="8">
        <f t="shared" si="27"/>
        <v>33.924929397135173</v>
      </c>
      <c r="X19" s="8">
        <f t="shared" si="28"/>
        <v>24.972517472891198</v>
      </c>
      <c r="Y19" s="8">
        <f t="shared" si="29"/>
        <v>269.56896108528127</v>
      </c>
      <c r="Z19" s="20">
        <f t="shared" si="30"/>
        <v>11314.771393906494</v>
      </c>
      <c r="AA19" s="8">
        <f t="shared" si="31"/>
        <v>117.79489374005274</v>
      </c>
      <c r="AB19" s="8">
        <f t="shared" si="32"/>
        <v>42.406161746418988</v>
      </c>
      <c r="AC19" s="8">
        <f t="shared" si="33"/>
        <v>75.388731993633755</v>
      </c>
      <c r="AD19" s="8">
        <f t="shared" si="34"/>
        <v>3579.8947709085587</v>
      </c>
      <c r="AE19" s="8">
        <f t="shared" si="35"/>
        <v>117.79489374005274</v>
      </c>
      <c r="AF19" s="8">
        <f t="shared" si="36"/>
        <v>56.54154899522532</v>
      </c>
      <c r="AG19" s="8">
        <f t="shared" si="37"/>
        <v>61.253344744827423</v>
      </c>
      <c r="AH19" s="8">
        <f t="shared" si="38"/>
        <v>4284.620619212089</v>
      </c>
      <c r="AI19" s="20">
        <f t="shared" si="39"/>
        <v>7864.5153901206477</v>
      </c>
      <c r="AK19" s="4" t="s">
        <v>79</v>
      </c>
      <c r="AL19" s="8">
        <f t="shared" si="17"/>
        <v>85.593501183300006</v>
      </c>
      <c r="AM19" s="8">
        <f t="shared" si="18"/>
        <v>10.794624986363935</v>
      </c>
      <c r="AN19" s="8">
        <f t="shared" si="19"/>
        <v>96.388126169663934</v>
      </c>
      <c r="AO19" s="8">
        <f t="shared" si="20"/>
        <v>706.7693624403164</v>
      </c>
      <c r="AP19" s="8">
        <f t="shared" ref="AP19:AP29" si="54">AP18+(AP18*$I$6)</f>
        <v>69.949169911638279</v>
      </c>
      <c r="AQ19" s="8">
        <f t="shared" si="21"/>
        <v>706.7693624403164</v>
      </c>
      <c r="AS19" s="4" t="s">
        <v>79</v>
      </c>
      <c r="AT19" s="8">
        <f t="shared" ref="AT19:AT29" si="55">AT18+(AT18*$AT$6)</f>
        <v>684.13574324652518</v>
      </c>
      <c r="AU19" s="8">
        <f t="shared" ref="AU19:AU29" si="56">AU18+(AU18*$AU$6)</f>
        <v>103.74969840399999</v>
      </c>
      <c r="AV19" s="20">
        <f t="shared" ref="AV19:AV29" si="57">AT19+AU19</f>
        <v>787.88544165052519</v>
      </c>
      <c r="AW19" s="20">
        <f t="shared" ref="AW19:AW29" si="58">AW18+(AW18*$AW$6)</f>
        <v>684.13574324652518</v>
      </c>
      <c r="AY19" s="4" t="s">
        <v>79</v>
      </c>
      <c r="AZ19" s="20">
        <f t="shared" si="40"/>
        <v>983.44513091688009</v>
      </c>
      <c r="BA19" s="20">
        <f t="shared" si="41"/>
        <v>855.16967905815659</v>
      </c>
      <c r="BC19" s="4" t="s">
        <v>79</v>
      </c>
      <c r="BD19" s="20">
        <f t="shared" si="42"/>
        <v>31.683881543730685</v>
      </c>
      <c r="BE19" s="20">
        <f t="shared" si="43"/>
        <v>38.259781486769128</v>
      </c>
      <c r="BG19" s="4" t="s">
        <v>79</v>
      </c>
      <c r="BH19" s="20">
        <f t="shared" si="44"/>
        <v>41.527016121733361</v>
      </c>
      <c r="BJ19" s="4" t="s">
        <v>79</v>
      </c>
      <c r="BK19" s="38">
        <f t="shared" ref="BK19:BK29" si="59">BK18+(BK18*$BK$6)</f>
        <v>2.3558978748010547E-2</v>
      </c>
      <c r="BL19" s="20">
        <f t="shared" ref="BL19:BL29" si="60">$BK$4*BK19</f>
        <v>57.295436315161652</v>
      </c>
      <c r="BM19" s="20">
        <f t="shared" ref="BM19:BM29" si="61">$BK$4*BK19</f>
        <v>57.295436315161652</v>
      </c>
    </row>
    <row r="20" spans="2:65" x14ac:dyDescent="0.3">
      <c r="B20" s="4" t="s">
        <v>80</v>
      </c>
      <c r="C20" s="9">
        <v>80</v>
      </c>
      <c r="E20" s="4" t="s">
        <v>80</v>
      </c>
      <c r="F20" s="8">
        <f t="shared" si="22"/>
        <v>80.813534670995821</v>
      </c>
      <c r="G20" s="8">
        <f t="shared" si="15"/>
        <v>94.152851301630008</v>
      </c>
      <c r="H20" s="8">
        <f t="shared" si="16"/>
        <v>47.718487367446343</v>
      </c>
      <c r="I20" s="8">
        <f t="shared" si="45"/>
        <v>75.54510350456934</v>
      </c>
      <c r="K20" s="4" t="s">
        <v>80</v>
      </c>
      <c r="L20" s="8">
        <f t="shared" si="46"/>
        <v>119.56181714615353</v>
      </c>
      <c r="M20" s="8">
        <f t="shared" si="47"/>
        <v>43.042254172615273</v>
      </c>
      <c r="N20" s="8">
        <f t="shared" si="48"/>
        <v>76.519562973538257</v>
      </c>
      <c r="O20" s="8">
        <f t="shared" si="49"/>
        <v>6183.8163553714821</v>
      </c>
      <c r="P20" s="8">
        <f t="shared" si="25"/>
        <v>119.56181714615353</v>
      </c>
      <c r="Q20" s="8">
        <f t="shared" si="50"/>
        <v>57.3896722301537</v>
      </c>
      <c r="R20" s="8">
        <f t="shared" si="51"/>
        <v>62.17214491599983</v>
      </c>
      <c r="S20" s="8">
        <f t="shared" si="52"/>
        <v>5853.6847153795243</v>
      </c>
      <c r="T20" s="21">
        <f t="shared" si="53"/>
        <v>12037.501070751006</v>
      </c>
      <c r="U20" s="8">
        <f t="shared" si="23"/>
        <v>11.658194985273051</v>
      </c>
      <c r="V20" s="8">
        <f t="shared" si="26"/>
        <v>59.780908573076765</v>
      </c>
      <c r="W20" s="8">
        <f t="shared" si="27"/>
        <v>34.433803338092204</v>
      </c>
      <c r="X20" s="8">
        <f t="shared" si="28"/>
        <v>25.347105234984561</v>
      </c>
      <c r="Y20" s="8">
        <f t="shared" si="29"/>
        <v>295.50149514168527</v>
      </c>
      <c r="Z20" s="20">
        <f t="shared" si="30"/>
        <v>12333.002565892692</v>
      </c>
      <c r="AA20" s="8">
        <f t="shared" si="31"/>
        <v>119.56181714615353</v>
      </c>
      <c r="AB20" s="8">
        <f t="shared" si="32"/>
        <v>43.042254172615273</v>
      </c>
      <c r="AC20" s="8">
        <f t="shared" si="33"/>
        <v>76.519562973538257</v>
      </c>
      <c r="AD20" s="8">
        <f t="shared" si="34"/>
        <v>3651.3977991153001</v>
      </c>
      <c r="AE20" s="8">
        <f t="shared" si="35"/>
        <v>119.56181714615353</v>
      </c>
      <c r="AF20" s="8">
        <f t="shared" si="36"/>
        <v>57.3896722301537</v>
      </c>
      <c r="AG20" s="8">
        <f t="shared" si="37"/>
        <v>62.17214491599983</v>
      </c>
      <c r="AH20" s="8">
        <f t="shared" si="38"/>
        <v>4696.8011227802917</v>
      </c>
      <c r="AI20" s="20">
        <f t="shared" si="39"/>
        <v>8348.1989218955914</v>
      </c>
      <c r="AK20" s="4" t="s">
        <v>80</v>
      </c>
      <c r="AL20" s="8">
        <f t="shared" si="17"/>
        <v>94.152851301630008</v>
      </c>
      <c r="AM20" s="8">
        <f t="shared" si="18"/>
        <v>11.658194985273051</v>
      </c>
      <c r="AN20" s="8">
        <f t="shared" si="19"/>
        <v>105.81104628690306</v>
      </c>
      <c r="AO20" s="8">
        <f t="shared" si="20"/>
        <v>717.37090287692115</v>
      </c>
      <c r="AP20" s="8">
        <f t="shared" si="54"/>
        <v>75.54510350456934</v>
      </c>
      <c r="AQ20" s="8">
        <f t="shared" si="21"/>
        <v>717.37090287692115</v>
      </c>
      <c r="AS20" s="4" t="s">
        <v>80</v>
      </c>
      <c r="AT20" s="8">
        <f t="shared" si="55"/>
        <v>718.34253040885142</v>
      </c>
      <c r="AU20" s="8">
        <f t="shared" si="56"/>
        <v>114.12466824439998</v>
      </c>
      <c r="AV20" s="20">
        <f t="shared" si="57"/>
        <v>832.46719865325144</v>
      </c>
      <c r="AW20" s="20">
        <f t="shared" si="58"/>
        <v>718.34253040885142</v>
      </c>
      <c r="AY20" s="4" t="s">
        <v>80</v>
      </c>
      <c r="AZ20" s="20">
        <f t="shared" si="40"/>
        <v>1032.6173874627241</v>
      </c>
      <c r="BA20" s="20">
        <f t="shared" si="41"/>
        <v>897.92816301106438</v>
      </c>
      <c r="BC20" s="4" t="s">
        <v>80</v>
      </c>
      <c r="BD20" s="20">
        <f t="shared" si="42"/>
        <v>32.159139766886646</v>
      </c>
      <c r="BE20" s="20">
        <f t="shared" si="43"/>
        <v>38.833678209070669</v>
      </c>
      <c r="BG20" s="4" t="s">
        <v>80</v>
      </c>
      <c r="BH20" s="20">
        <f t="shared" si="44"/>
        <v>42.772826605385362</v>
      </c>
      <c r="BJ20" s="4" t="s">
        <v>80</v>
      </c>
      <c r="BK20" s="38">
        <f t="shared" si="59"/>
        <v>2.3912363429230706E-2</v>
      </c>
      <c r="BL20" s="20">
        <f t="shared" si="60"/>
        <v>58.154867859889073</v>
      </c>
      <c r="BM20" s="20">
        <f t="shared" si="61"/>
        <v>58.154867859889073</v>
      </c>
    </row>
    <row r="21" spans="2:65" x14ac:dyDescent="0.3">
      <c r="B21" s="4" t="s">
        <v>81</v>
      </c>
      <c r="C21" s="9">
        <v>40</v>
      </c>
      <c r="E21" s="4" t="s">
        <v>81</v>
      </c>
      <c r="F21" s="8">
        <f t="shared" si="22"/>
        <v>84.854211404545609</v>
      </c>
      <c r="G21" s="8">
        <f t="shared" si="15"/>
        <v>103.56813643179301</v>
      </c>
      <c r="H21" s="8">
        <f t="shared" si="16"/>
        <v>47.952307955546829</v>
      </c>
      <c r="I21" s="8">
        <f t="shared" si="45"/>
        <v>81.588711784934887</v>
      </c>
      <c r="K21" s="4" t="s">
        <v>81</v>
      </c>
      <c r="L21" s="8">
        <f t="shared" si="46"/>
        <v>121.35524440334584</v>
      </c>
      <c r="M21" s="8">
        <f t="shared" si="47"/>
        <v>43.687887985204505</v>
      </c>
      <c r="N21" s="8">
        <f t="shared" si="48"/>
        <v>77.667356418141338</v>
      </c>
      <c r="O21" s="8">
        <f t="shared" si="49"/>
        <v>6590.4022807371575</v>
      </c>
      <c r="P21" s="8">
        <f t="shared" si="25"/>
        <v>121.35524440334584</v>
      </c>
      <c r="Q21" s="8">
        <f t="shared" si="50"/>
        <v>58.250517313606004</v>
      </c>
      <c r="R21" s="8">
        <f t="shared" si="51"/>
        <v>63.104727089739832</v>
      </c>
      <c r="S21" s="8">
        <f t="shared" si="52"/>
        <v>6535.6389847212395</v>
      </c>
      <c r="T21" s="21">
        <f t="shared" si="53"/>
        <v>13126.041265458396</v>
      </c>
      <c r="U21" s="8">
        <f t="shared" si="23"/>
        <v>12.590850584094895</v>
      </c>
      <c r="V21" s="8">
        <f t="shared" si="26"/>
        <v>60.677622201672918</v>
      </c>
      <c r="W21" s="8">
        <f t="shared" si="27"/>
        <v>34.950310388163587</v>
      </c>
      <c r="X21" s="8">
        <f t="shared" si="28"/>
        <v>25.727311813509331</v>
      </c>
      <c r="Y21" s="8">
        <f t="shared" si="29"/>
        <v>323.92873897431542</v>
      </c>
      <c r="Z21" s="20">
        <f t="shared" si="30"/>
        <v>13449.970004432711</v>
      </c>
      <c r="AA21" s="8">
        <f t="shared" si="31"/>
        <v>121.35524440334584</v>
      </c>
      <c r="AB21" s="8">
        <f t="shared" si="32"/>
        <v>43.687887985204505</v>
      </c>
      <c r="AC21" s="8">
        <f t="shared" si="33"/>
        <v>77.667356418141338</v>
      </c>
      <c r="AD21" s="8">
        <f t="shared" si="34"/>
        <v>3724.3289930559299</v>
      </c>
      <c r="AE21" s="8">
        <f t="shared" si="35"/>
        <v>121.35524440334584</v>
      </c>
      <c r="AF21" s="8">
        <f t="shared" si="36"/>
        <v>58.250517313606004</v>
      </c>
      <c r="AG21" s="8">
        <f t="shared" si="37"/>
        <v>63.104727089739832</v>
      </c>
      <c r="AH21" s="8">
        <f t="shared" si="38"/>
        <v>5148.633390791756</v>
      </c>
      <c r="AI21" s="20">
        <f t="shared" si="39"/>
        <v>8872.9623838476855</v>
      </c>
      <c r="AK21" s="4" t="s">
        <v>81</v>
      </c>
      <c r="AL21" s="8">
        <f t="shared" si="17"/>
        <v>103.56813643179301</v>
      </c>
      <c r="AM21" s="8">
        <f t="shared" si="18"/>
        <v>12.590850584094895</v>
      </c>
      <c r="AN21" s="8">
        <f t="shared" si="19"/>
        <v>116.1589870158879</v>
      </c>
      <c r="AO21" s="8">
        <f t="shared" si="20"/>
        <v>728.13146642007496</v>
      </c>
      <c r="AP21" s="8">
        <f t="shared" si="54"/>
        <v>81.588711784934887</v>
      </c>
      <c r="AQ21" s="20">
        <f t="shared" si="21"/>
        <v>728.13146642007496</v>
      </c>
      <c r="AS21" s="4" t="s">
        <v>81</v>
      </c>
      <c r="AT21" s="8">
        <f t="shared" si="55"/>
        <v>754.25965692929401</v>
      </c>
      <c r="AU21" s="8">
        <f t="shared" si="56"/>
        <v>125.53713506883999</v>
      </c>
      <c r="AV21" s="20">
        <f t="shared" si="57"/>
        <v>879.79679199813404</v>
      </c>
      <c r="AW21" s="20">
        <f t="shared" si="58"/>
        <v>754.25965692929401</v>
      </c>
      <c r="AY21" s="4" t="s">
        <v>81</v>
      </c>
      <c r="AZ21" s="20">
        <f t="shared" si="40"/>
        <v>1084.2482568358603</v>
      </c>
      <c r="BA21" s="20">
        <f t="shared" si="41"/>
        <v>942.82457116161765</v>
      </c>
      <c r="BC21" s="4" t="s">
        <v>81</v>
      </c>
      <c r="BD21" s="20">
        <f t="shared" si="42"/>
        <v>32.641526863389949</v>
      </c>
      <c r="BE21" s="20">
        <f t="shared" si="43"/>
        <v>39.416183382206725</v>
      </c>
      <c r="BG21" s="4" t="s">
        <v>81</v>
      </c>
      <c r="BH21" s="20">
        <f t="shared" si="44"/>
        <v>44.056011403546925</v>
      </c>
      <c r="BJ21" s="4" t="s">
        <v>81</v>
      </c>
      <c r="BK21" s="38">
        <f t="shared" si="59"/>
        <v>2.4271048880669166E-2</v>
      </c>
      <c r="BL21" s="20">
        <f t="shared" si="60"/>
        <v>59.027190877787412</v>
      </c>
      <c r="BM21" s="20">
        <f t="shared" si="61"/>
        <v>59.027190877787412</v>
      </c>
    </row>
    <row r="22" spans="2:65" x14ac:dyDescent="0.3">
      <c r="B22" s="4" t="s">
        <v>82</v>
      </c>
      <c r="C22" s="9"/>
      <c r="E22" s="4" t="s">
        <v>82</v>
      </c>
      <c r="F22" s="8">
        <f t="shared" si="22"/>
        <v>89.096921974772883</v>
      </c>
      <c r="G22" s="8">
        <f t="shared" si="15"/>
        <v>113.92495007497232</v>
      </c>
      <c r="H22" s="8">
        <f t="shared" si="16"/>
        <v>48.187274264529009</v>
      </c>
      <c r="I22" s="8">
        <f t="shared" si="45"/>
        <v>88.115808727729672</v>
      </c>
      <c r="K22" s="4" t="s">
        <v>82</v>
      </c>
      <c r="L22" s="8">
        <f t="shared" si="46"/>
        <v>123.17557306939602</v>
      </c>
      <c r="M22" s="8">
        <f t="shared" si="47"/>
        <v>44.343206304982573</v>
      </c>
      <c r="N22" s="8">
        <f t="shared" si="48"/>
        <v>78.83236676441345</v>
      </c>
      <c r="O22" s="8">
        <f t="shared" si="49"/>
        <v>7023.7212306956244</v>
      </c>
      <c r="P22" s="8">
        <f t="shared" si="25"/>
        <v>123.17557306939602</v>
      </c>
      <c r="Q22" s="8">
        <f t="shared" si="50"/>
        <v>59.124275073310095</v>
      </c>
      <c r="R22" s="8">
        <f t="shared" si="51"/>
        <v>64.051297996085935</v>
      </c>
      <c r="S22" s="8">
        <f t="shared" si="52"/>
        <v>7297.0409264412647</v>
      </c>
      <c r="T22" s="21">
        <f t="shared" si="53"/>
        <v>14320.762157136889</v>
      </c>
      <c r="U22" s="8">
        <f t="shared" si="23"/>
        <v>13.598118630822487</v>
      </c>
      <c r="V22" s="8">
        <f t="shared" si="26"/>
        <v>61.587786534698012</v>
      </c>
      <c r="W22" s="8">
        <f t="shared" si="27"/>
        <v>35.47456504398604</v>
      </c>
      <c r="X22" s="8">
        <f t="shared" si="28"/>
        <v>26.113221490711972</v>
      </c>
      <c r="Y22" s="8">
        <f t="shared" si="29"/>
        <v>355.0906836636446</v>
      </c>
      <c r="Z22" s="20">
        <f t="shared" si="30"/>
        <v>14675.852840800533</v>
      </c>
      <c r="AA22" s="8">
        <f t="shared" si="31"/>
        <v>123.17557306939602</v>
      </c>
      <c r="AB22" s="8">
        <f t="shared" si="32"/>
        <v>44.343206304982573</v>
      </c>
      <c r="AC22" s="8">
        <f t="shared" si="33"/>
        <v>78.83236676441345</v>
      </c>
      <c r="AD22" s="8">
        <f t="shared" si="34"/>
        <v>3798.716878198732</v>
      </c>
      <c r="AE22" s="8">
        <f t="shared" si="35"/>
        <v>123.17557306939602</v>
      </c>
      <c r="AF22" s="8">
        <f t="shared" si="36"/>
        <v>59.124275073310095</v>
      </c>
      <c r="AG22" s="8">
        <f t="shared" si="37"/>
        <v>64.051297996085935</v>
      </c>
      <c r="AH22" s="8">
        <f t="shared" si="38"/>
        <v>5643.9319229859229</v>
      </c>
      <c r="AI22" s="20">
        <f t="shared" si="39"/>
        <v>9442.6488011846559</v>
      </c>
      <c r="AK22" s="4" t="s">
        <v>82</v>
      </c>
      <c r="AL22" s="8">
        <f t="shared" si="17"/>
        <v>113.92495007497232</v>
      </c>
      <c r="AM22" s="8">
        <f t="shared" si="18"/>
        <v>13.598118630822487</v>
      </c>
      <c r="AN22" s="8">
        <f t="shared" si="19"/>
        <v>127.5230687057948</v>
      </c>
      <c r="AO22" s="20">
        <f t="shared" si="20"/>
        <v>739.05343841637614</v>
      </c>
      <c r="AP22" s="8">
        <f t="shared" si="54"/>
        <v>88.115808727729672</v>
      </c>
      <c r="AQ22" s="8">
        <f t="shared" si="21"/>
        <v>739.05343841637614</v>
      </c>
      <c r="AS22" s="4" t="s">
        <v>82</v>
      </c>
      <c r="AT22" s="8">
        <f t="shared" si="55"/>
        <v>791.97263977575869</v>
      </c>
      <c r="AU22" s="8">
        <f t="shared" si="56"/>
        <v>138.09084857572398</v>
      </c>
      <c r="AV22" s="20">
        <f t="shared" si="57"/>
        <v>930.06348835148265</v>
      </c>
      <c r="AW22" s="20">
        <f t="shared" si="58"/>
        <v>791.97263977575869</v>
      </c>
      <c r="AY22" s="4" t="s">
        <v>82</v>
      </c>
      <c r="AZ22" s="20">
        <f t="shared" si="40"/>
        <v>1138.4606696776534</v>
      </c>
      <c r="BA22" s="20">
        <f t="shared" si="41"/>
        <v>989.96579971969857</v>
      </c>
      <c r="BC22" s="4" t="s">
        <v>82</v>
      </c>
      <c r="BD22" s="20">
        <f t="shared" si="42"/>
        <v>33.131149766340798</v>
      </c>
      <c r="BE22" s="20">
        <f t="shared" si="43"/>
        <v>40.007426132939827</v>
      </c>
      <c r="BG22" s="4" t="s">
        <v>82</v>
      </c>
      <c r="BH22" s="20">
        <f t="shared" si="44"/>
        <v>45.37769174565333</v>
      </c>
      <c r="BJ22" s="4" t="s">
        <v>82</v>
      </c>
      <c r="BK22" s="38">
        <f t="shared" si="59"/>
        <v>2.4635114613879204E-2</v>
      </c>
      <c r="BL22" s="20">
        <f t="shared" si="60"/>
        <v>59.912598740954223</v>
      </c>
      <c r="BM22" s="20">
        <f t="shared" si="61"/>
        <v>59.912598740954223</v>
      </c>
    </row>
    <row r="23" spans="2:65" x14ac:dyDescent="0.3">
      <c r="B23" s="4" t="s">
        <v>83</v>
      </c>
      <c r="C23" s="9"/>
      <c r="E23" s="4" t="s">
        <v>83</v>
      </c>
      <c r="F23" s="8">
        <f t="shared" si="22"/>
        <v>93.551768073511525</v>
      </c>
      <c r="G23" s="8">
        <f t="shared" si="15"/>
        <v>125.31744508246955</v>
      </c>
      <c r="H23" s="8">
        <f t="shared" si="16"/>
        <v>48.423391908425202</v>
      </c>
      <c r="I23" s="8">
        <f t="shared" si="45"/>
        <v>95.165073425948052</v>
      </c>
      <c r="K23" s="4" t="s">
        <v>83</v>
      </c>
      <c r="L23" s="8">
        <f t="shared" si="46"/>
        <v>125.02320666543696</v>
      </c>
      <c r="M23" s="8">
        <f t="shared" si="47"/>
        <v>45.008354399557312</v>
      </c>
      <c r="N23" s="8">
        <f t="shared" si="48"/>
        <v>80.014852265879654</v>
      </c>
      <c r="O23" s="8">
        <f t="shared" si="49"/>
        <v>7485.5309016138617</v>
      </c>
      <c r="P23" s="8">
        <f t="shared" si="25"/>
        <v>125.02320666543696</v>
      </c>
      <c r="Q23" s="8">
        <f t="shared" si="50"/>
        <v>60.011139199409747</v>
      </c>
      <c r="R23" s="8">
        <f t="shared" si="51"/>
        <v>65.012067466027219</v>
      </c>
      <c r="S23" s="8">
        <f t="shared" si="52"/>
        <v>8147.1461943716713</v>
      </c>
      <c r="T23" s="21">
        <f t="shared" si="53"/>
        <v>15632.677095985533</v>
      </c>
      <c r="U23" s="8">
        <f t="shared" si="23"/>
        <v>14.685968121288287</v>
      </c>
      <c r="V23" s="8">
        <f t="shared" si="26"/>
        <v>62.511603332718479</v>
      </c>
      <c r="W23" s="8">
        <f t="shared" si="27"/>
        <v>36.006683519645833</v>
      </c>
      <c r="X23" s="8">
        <f t="shared" si="28"/>
        <v>26.504919813072647</v>
      </c>
      <c r="Y23" s="8">
        <f t="shared" si="29"/>
        <v>389.25040743208717</v>
      </c>
      <c r="Z23" s="20">
        <f t="shared" si="30"/>
        <v>16021.927503417621</v>
      </c>
      <c r="AA23" s="8">
        <f t="shared" si="31"/>
        <v>125.02320666543696</v>
      </c>
      <c r="AB23" s="8">
        <f t="shared" si="32"/>
        <v>45.008354399557312</v>
      </c>
      <c r="AC23" s="8">
        <f t="shared" si="33"/>
        <v>80.014852265879654</v>
      </c>
      <c r="AD23" s="8">
        <f t="shared" si="34"/>
        <v>3874.5905497654348</v>
      </c>
      <c r="AE23" s="8">
        <f t="shared" si="35"/>
        <v>125.02320666543696</v>
      </c>
      <c r="AF23" s="8">
        <f t="shared" si="36"/>
        <v>60.011139199409747</v>
      </c>
      <c r="AG23" s="8">
        <f t="shared" si="37"/>
        <v>65.012067466027219</v>
      </c>
      <c r="AH23" s="8">
        <f t="shared" si="38"/>
        <v>6186.8781739771684</v>
      </c>
      <c r="AI23" s="20">
        <f t="shared" si="39"/>
        <v>10061.468723742604</v>
      </c>
      <c r="AK23" s="4" t="s">
        <v>83</v>
      </c>
      <c r="AL23" s="8">
        <f t="shared" si="17"/>
        <v>125.31744508246955</v>
      </c>
      <c r="AM23" s="8">
        <f t="shared" si="18"/>
        <v>14.685968121288287</v>
      </c>
      <c r="AN23" s="8">
        <f t="shared" si="19"/>
        <v>140.00341320375784</v>
      </c>
      <c r="AO23" s="8">
        <f t="shared" si="20"/>
        <v>750.13923999262181</v>
      </c>
      <c r="AP23" s="8">
        <f t="shared" si="54"/>
        <v>95.165073425948052</v>
      </c>
      <c r="AQ23" s="8">
        <f t="shared" si="21"/>
        <v>750.13923999262181</v>
      </c>
      <c r="AS23" s="4" t="s">
        <v>83</v>
      </c>
      <c r="AT23" s="8">
        <f t="shared" si="55"/>
        <v>831.57127176454662</v>
      </c>
      <c r="AU23" s="8">
        <f t="shared" si="56"/>
        <v>151.89993343329638</v>
      </c>
      <c r="AV23" s="20">
        <f t="shared" si="57"/>
        <v>983.47120519784301</v>
      </c>
      <c r="AW23" s="20">
        <f t="shared" si="58"/>
        <v>831.57127176454662</v>
      </c>
      <c r="AY23" s="4" t="s">
        <v>83</v>
      </c>
      <c r="AZ23" s="20">
        <f t="shared" si="40"/>
        <v>1195.3837031615362</v>
      </c>
      <c r="BA23" s="20">
        <f t="shared" si="41"/>
        <v>1039.4640897056836</v>
      </c>
      <c r="BC23" s="4" t="s">
        <v>83</v>
      </c>
      <c r="BD23" s="20">
        <f t="shared" si="42"/>
        <v>33.628117012835901</v>
      </c>
      <c r="BE23" s="20">
        <f t="shared" si="43"/>
        <v>40.607537524933925</v>
      </c>
      <c r="BG23" s="4" t="s">
        <v>83</v>
      </c>
      <c r="BH23" s="20">
        <f t="shared" si="44"/>
        <v>46.739022498022926</v>
      </c>
      <c r="BJ23" s="4" t="s">
        <v>83</v>
      </c>
      <c r="BK23" s="38">
        <f t="shared" si="59"/>
        <v>2.5004641333087392E-2</v>
      </c>
      <c r="BL23" s="20">
        <f t="shared" si="60"/>
        <v>60.811287722068535</v>
      </c>
      <c r="BM23" s="20">
        <f t="shared" si="61"/>
        <v>60.811287722068535</v>
      </c>
    </row>
    <row r="24" spans="2:65" x14ac:dyDescent="0.3">
      <c r="B24" s="4" t="s">
        <v>84</v>
      </c>
      <c r="C24" s="4"/>
      <c r="E24" s="4" t="s">
        <v>84</v>
      </c>
      <c r="F24" s="8">
        <f t="shared" si="22"/>
        <v>98.229356477187096</v>
      </c>
      <c r="G24" s="8">
        <f t="shared" si="15"/>
        <v>137.84918959071649</v>
      </c>
      <c r="H24" s="8">
        <f t="shared" si="16"/>
        <v>48.660666528776488</v>
      </c>
      <c r="I24" s="8">
        <f t="shared" si="45"/>
        <v>102.7782793000239</v>
      </c>
      <c r="K24" s="4" t="s">
        <v>84</v>
      </c>
      <c r="L24" s="8">
        <f t="shared" si="46"/>
        <v>126.89855476541851</v>
      </c>
      <c r="M24" s="8">
        <f t="shared" si="47"/>
        <v>45.683479715550675</v>
      </c>
      <c r="N24" s="8">
        <f t="shared" si="48"/>
        <v>81.215075049867835</v>
      </c>
      <c r="O24" s="8">
        <f t="shared" si="49"/>
        <v>7977.7045583949712</v>
      </c>
      <c r="P24" s="8">
        <f t="shared" si="25"/>
        <v>126.89855476541851</v>
      </c>
      <c r="Q24" s="8">
        <f t="shared" si="50"/>
        <v>60.91130628740089</v>
      </c>
      <c r="R24" s="8">
        <f t="shared" si="51"/>
        <v>65.987248478017619</v>
      </c>
      <c r="S24" s="8">
        <f t="shared" si="52"/>
        <v>9096.2887260159696</v>
      </c>
      <c r="T24" s="21">
        <f t="shared" si="53"/>
        <v>17073.993284410943</v>
      </c>
      <c r="U24" s="8">
        <f t="shared" si="23"/>
        <v>15.86084557099135</v>
      </c>
      <c r="V24" s="8">
        <f t="shared" si="26"/>
        <v>63.449277382709255</v>
      </c>
      <c r="W24" s="8">
        <f t="shared" si="27"/>
        <v>36.54678377244052</v>
      </c>
      <c r="X24" s="8">
        <f t="shared" si="28"/>
        <v>26.902493610268735</v>
      </c>
      <c r="Y24" s="8">
        <f t="shared" si="29"/>
        <v>426.69629662705393</v>
      </c>
      <c r="Z24" s="20">
        <f t="shared" si="30"/>
        <v>17500.689581037997</v>
      </c>
      <c r="AA24" s="8">
        <f t="shared" si="31"/>
        <v>126.89855476541851</v>
      </c>
      <c r="AB24" s="8">
        <f t="shared" si="32"/>
        <v>45.683479715550675</v>
      </c>
      <c r="AC24" s="8">
        <f t="shared" si="33"/>
        <v>81.215075049867835</v>
      </c>
      <c r="AD24" s="8">
        <f t="shared" si="34"/>
        <v>3951.9796841111743</v>
      </c>
      <c r="AE24" s="8">
        <f t="shared" si="35"/>
        <v>126.89855476541851</v>
      </c>
      <c r="AF24" s="8">
        <f t="shared" si="36"/>
        <v>60.91130628740089</v>
      </c>
      <c r="AG24" s="8">
        <f t="shared" si="37"/>
        <v>65.987248478017619</v>
      </c>
      <c r="AH24" s="8">
        <f t="shared" si="38"/>
        <v>6782.0558543137713</v>
      </c>
      <c r="AI24" s="20">
        <f t="shared" si="39"/>
        <v>10734.035538424945</v>
      </c>
      <c r="AK24" s="4" t="s">
        <v>84</v>
      </c>
      <c r="AL24" s="8">
        <f t="shared" si="17"/>
        <v>137.84918959071649</v>
      </c>
      <c r="AM24" s="8">
        <f t="shared" si="18"/>
        <v>15.86084557099135</v>
      </c>
      <c r="AN24" s="8">
        <f t="shared" si="19"/>
        <v>153.71003516170785</v>
      </c>
      <c r="AO24" s="8">
        <f t="shared" si="20"/>
        <v>761.39132859251117</v>
      </c>
      <c r="AP24" s="8">
        <f t="shared" si="54"/>
        <v>102.7782793000239</v>
      </c>
      <c r="AQ24" s="8">
        <f t="shared" si="21"/>
        <v>761.39132859251117</v>
      </c>
      <c r="AS24" s="4" t="s">
        <v>84</v>
      </c>
      <c r="AT24" s="8">
        <f t="shared" si="55"/>
        <v>873.14983535277395</v>
      </c>
      <c r="AU24" s="8">
        <f t="shared" si="56"/>
        <v>167.08992677662602</v>
      </c>
      <c r="AV24" s="20">
        <f t="shared" si="57"/>
        <v>1040.2397621293999</v>
      </c>
      <c r="AW24" s="20">
        <f t="shared" si="58"/>
        <v>873.14983535277395</v>
      </c>
      <c r="AY24" s="4" t="s">
        <v>84</v>
      </c>
      <c r="AZ24" s="20">
        <f t="shared" si="40"/>
        <v>1255.1528883196129</v>
      </c>
      <c r="BA24" s="20">
        <f t="shared" si="41"/>
        <v>1091.4372941909678</v>
      </c>
      <c r="BC24" s="4" t="s">
        <v>84</v>
      </c>
      <c r="BD24" s="20">
        <f t="shared" si="42"/>
        <v>34.132538768028446</v>
      </c>
      <c r="BE24" s="20">
        <f t="shared" si="43"/>
        <v>41.216650587807933</v>
      </c>
      <c r="BG24" s="4" t="s">
        <v>84</v>
      </c>
      <c r="BH24" s="20">
        <f t="shared" si="44"/>
        <v>48.141193172963611</v>
      </c>
      <c r="BJ24" s="4" t="s">
        <v>84</v>
      </c>
      <c r="BK24" s="38">
        <f t="shared" si="59"/>
        <v>2.5379710953083702E-2</v>
      </c>
      <c r="BL24" s="20">
        <f t="shared" si="60"/>
        <v>61.723457037899564</v>
      </c>
      <c r="BM24" s="20">
        <f t="shared" si="61"/>
        <v>61.723457037899564</v>
      </c>
    </row>
    <row r="25" spans="2:65" x14ac:dyDescent="0.3">
      <c r="B25" s="4" t="s">
        <v>85</v>
      </c>
      <c r="C25" s="4"/>
      <c r="E25" s="4" t="s">
        <v>85</v>
      </c>
      <c r="F25" s="8">
        <f t="shared" si="22"/>
        <v>103.14082430104645</v>
      </c>
      <c r="G25" s="8">
        <f t="shared" si="15"/>
        <v>151.63410854978815</v>
      </c>
      <c r="H25" s="8">
        <f t="shared" si="16"/>
        <v>48.899103794767491</v>
      </c>
      <c r="I25" s="8">
        <f t="shared" si="45"/>
        <v>111.00054164402582</v>
      </c>
      <c r="K25" s="4" t="s">
        <v>85</v>
      </c>
      <c r="L25" s="8">
        <f t="shared" si="46"/>
        <v>128.8020330868998</v>
      </c>
      <c r="M25" s="8">
        <f t="shared" si="47"/>
        <v>46.368731911283938</v>
      </c>
      <c r="N25" s="8">
        <f t="shared" si="48"/>
        <v>82.433301175615867</v>
      </c>
      <c r="O25" s="8">
        <f t="shared" si="49"/>
        <v>8502.2386331094422</v>
      </c>
      <c r="P25" s="8">
        <f t="shared" si="25"/>
        <v>128.8020330868998</v>
      </c>
      <c r="Q25" s="8">
        <f t="shared" si="50"/>
        <v>61.824975881711907</v>
      </c>
      <c r="R25" s="8">
        <f t="shared" si="51"/>
        <v>66.97705720518789</v>
      </c>
      <c r="S25" s="8">
        <f t="shared" si="52"/>
        <v>10156.006362596831</v>
      </c>
      <c r="T25" s="21">
        <f t="shared" si="53"/>
        <v>18658.244995706271</v>
      </c>
      <c r="U25" s="8">
        <f t="shared" si="23"/>
        <v>17.129713216670659</v>
      </c>
      <c r="V25" s="8">
        <f t="shared" si="26"/>
        <v>64.401016543449899</v>
      </c>
      <c r="W25" s="8">
        <f t="shared" si="27"/>
        <v>37.094985529027127</v>
      </c>
      <c r="X25" s="8">
        <f t="shared" si="28"/>
        <v>27.306031014422771</v>
      </c>
      <c r="Y25" s="8">
        <f t="shared" si="29"/>
        <v>467.74448036257667</v>
      </c>
      <c r="Z25" s="20">
        <f t="shared" si="30"/>
        <v>19125.989476068848</v>
      </c>
      <c r="AA25" s="8">
        <f t="shared" si="31"/>
        <v>128.8020330868998</v>
      </c>
      <c r="AB25" s="8">
        <f t="shared" si="32"/>
        <v>46.368731911283938</v>
      </c>
      <c r="AC25" s="8">
        <f t="shared" si="33"/>
        <v>82.433301175615867</v>
      </c>
      <c r="AD25" s="8">
        <f t="shared" si="34"/>
        <v>4030.9145503317695</v>
      </c>
      <c r="AE25" s="8">
        <f t="shared" si="35"/>
        <v>128.8020330868998</v>
      </c>
      <c r="AF25" s="8">
        <f t="shared" si="36"/>
        <v>61.824975881711907</v>
      </c>
      <c r="AG25" s="8">
        <f t="shared" si="37"/>
        <v>66.97705720518789</v>
      </c>
      <c r="AH25" s="8">
        <f t="shared" si="38"/>
        <v>7434.4896274987577</v>
      </c>
      <c r="AI25" s="20">
        <f t="shared" si="39"/>
        <v>11465.404177830527</v>
      </c>
      <c r="AK25" s="4" t="s">
        <v>85</v>
      </c>
      <c r="AL25" s="8">
        <f t="shared" si="17"/>
        <v>151.63410854978815</v>
      </c>
      <c r="AM25" s="8">
        <f t="shared" si="18"/>
        <v>17.129713216670659</v>
      </c>
      <c r="AN25" s="8">
        <f t="shared" si="19"/>
        <v>168.76382176645882</v>
      </c>
      <c r="AO25" s="20">
        <f t="shared" si="20"/>
        <v>772.81219852139884</v>
      </c>
      <c r="AP25" s="8">
        <f t="shared" si="54"/>
        <v>111.00054164402582</v>
      </c>
      <c r="AQ25" s="8">
        <f t="shared" si="21"/>
        <v>772.81219852139884</v>
      </c>
      <c r="AS25" s="4" t="s">
        <v>85</v>
      </c>
      <c r="AT25" s="8">
        <f t="shared" si="55"/>
        <v>916.80732712041265</v>
      </c>
      <c r="AU25" s="8">
        <f t="shared" si="56"/>
        <v>183.79891945428861</v>
      </c>
      <c r="AV25" s="20">
        <f t="shared" si="57"/>
        <v>1100.6062465747013</v>
      </c>
      <c r="AW25" s="20">
        <f t="shared" si="58"/>
        <v>916.80732712041265</v>
      </c>
      <c r="AY25" s="4" t="s">
        <v>85</v>
      </c>
      <c r="AZ25" s="20">
        <f t="shared" si="40"/>
        <v>1317.9105327355937</v>
      </c>
      <c r="BA25" s="20">
        <f t="shared" si="41"/>
        <v>1146.0091589005162</v>
      </c>
      <c r="BC25" s="4" t="s">
        <v>85</v>
      </c>
      <c r="BD25" s="20">
        <f t="shared" si="42"/>
        <v>34.644526849548875</v>
      </c>
      <c r="BE25" s="20">
        <f t="shared" si="43"/>
        <v>41.834900346625055</v>
      </c>
      <c r="BG25" s="4" t="s">
        <v>85</v>
      </c>
      <c r="BH25" s="20">
        <f t="shared" si="44"/>
        <v>49.58542896815252</v>
      </c>
      <c r="BJ25" s="4" t="s">
        <v>85</v>
      </c>
      <c r="BK25" s="38">
        <f t="shared" si="59"/>
        <v>2.5760406617379959E-2</v>
      </c>
      <c r="BL25" s="20">
        <f t="shared" si="60"/>
        <v>62.64930889346806</v>
      </c>
      <c r="BM25" s="20">
        <f t="shared" si="61"/>
        <v>62.64930889346806</v>
      </c>
    </row>
    <row r="26" spans="2:65" x14ac:dyDescent="0.3">
      <c r="B26" s="4" t="s">
        <v>86</v>
      </c>
      <c r="C26" s="4"/>
      <c r="E26" s="4" t="s">
        <v>86</v>
      </c>
      <c r="F26" s="8">
        <f t="shared" si="22"/>
        <v>108.29786551609877</v>
      </c>
      <c r="G26" s="8">
        <f t="shared" si="15"/>
        <v>166.79751940476697</v>
      </c>
      <c r="H26" s="8">
        <f t="shared" si="16"/>
        <v>49.138709403361851</v>
      </c>
      <c r="I26" s="8">
        <f t="shared" si="45"/>
        <v>119.88058497554788</v>
      </c>
      <c r="K26" s="4" t="s">
        <v>86</v>
      </c>
      <c r="L26" s="8">
        <f t="shared" si="46"/>
        <v>130.73406358320329</v>
      </c>
      <c r="M26" s="8">
        <f t="shared" si="47"/>
        <v>47.064262889953199</v>
      </c>
      <c r="N26" s="8">
        <f t="shared" si="48"/>
        <v>83.669800693250096</v>
      </c>
      <c r="O26" s="8">
        <f t="shared" si="49"/>
        <v>9061.2608232363855</v>
      </c>
      <c r="P26" s="8">
        <f t="shared" ref="P26:P28" si="62">P25+(P25*$L$6)</f>
        <v>130.73406358320329</v>
      </c>
      <c r="Q26" s="8">
        <f t="shared" si="50"/>
        <v>62.752350519937586</v>
      </c>
      <c r="R26" s="8">
        <f t="shared" si="51"/>
        <v>67.981713063265715</v>
      </c>
      <c r="S26" s="8">
        <f t="shared" si="52"/>
        <v>11339.181103839364</v>
      </c>
      <c r="T26" s="21">
        <f t="shared" si="53"/>
        <v>20400.44192707575</v>
      </c>
      <c r="U26" s="8">
        <f t="shared" si="23"/>
        <v>18.500090274004311</v>
      </c>
      <c r="V26" s="8">
        <f t="shared" si="26"/>
        <v>65.367031791601647</v>
      </c>
      <c r="W26" s="8">
        <f t="shared" si="27"/>
        <v>37.651410311962536</v>
      </c>
      <c r="X26" s="8">
        <f t="shared" si="28"/>
        <v>27.715621479639111</v>
      </c>
      <c r="Y26" s="8">
        <f t="shared" si="29"/>
        <v>512.74149937345646</v>
      </c>
      <c r="Z26" s="20">
        <f t="shared" si="30"/>
        <v>20913.183426449206</v>
      </c>
      <c r="AA26" s="8">
        <f t="shared" si="31"/>
        <v>130.73406358320329</v>
      </c>
      <c r="AB26" s="8">
        <f t="shared" si="32"/>
        <v>47.064262889953199</v>
      </c>
      <c r="AC26" s="8">
        <f t="shared" si="33"/>
        <v>83.669800693250096</v>
      </c>
      <c r="AD26" s="8">
        <f t="shared" si="34"/>
        <v>4111.4260221028208</v>
      </c>
      <c r="AE26" s="8">
        <f t="shared" si="35"/>
        <v>130.73406358320329</v>
      </c>
      <c r="AF26" s="8">
        <f t="shared" si="36"/>
        <v>62.752350519937586</v>
      </c>
      <c r="AG26" s="8">
        <f t="shared" si="37"/>
        <v>67.981713063265715</v>
      </c>
      <c r="AH26" s="8">
        <f t="shared" si="38"/>
        <v>8149.6875296641383</v>
      </c>
      <c r="AI26" s="20">
        <f t="shared" si="39"/>
        <v>12261.113551766959</v>
      </c>
      <c r="AK26" s="4" t="s">
        <v>86</v>
      </c>
      <c r="AL26" s="8">
        <f t="shared" si="17"/>
        <v>166.79751940476697</v>
      </c>
      <c r="AM26" s="8">
        <f t="shared" si="18"/>
        <v>18.500090274004311</v>
      </c>
      <c r="AN26" s="8">
        <f t="shared" si="19"/>
        <v>185.29760967877129</v>
      </c>
      <c r="AO26" s="8">
        <f t="shared" si="20"/>
        <v>784.40438149921988</v>
      </c>
      <c r="AP26" s="8">
        <f t="shared" si="54"/>
        <v>119.88058497554788</v>
      </c>
      <c r="AQ26" s="8">
        <f t="shared" si="21"/>
        <v>784.40438149921988</v>
      </c>
      <c r="AS26" s="4" t="s">
        <v>86</v>
      </c>
      <c r="AT26" s="8">
        <f t="shared" si="55"/>
        <v>962.64769347643323</v>
      </c>
      <c r="AU26" s="8">
        <f t="shared" si="56"/>
        <v>202.17881139971746</v>
      </c>
      <c r="AV26" s="20">
        <f t="shared" si="57"/>
        <v>1164.8265048761507</v>
      </c>
      <c r="AW26" s="20">
        <f t="shared" si="58"/>
        <v>962.64769347643323</v>
      </c>
      <c r="AY26" s="4" t="s">
        <v>86</v>
      </c>
      <c r="AZ26" s="20">
        <f t="shared" si="40"/>
        <v>1383.8060593723733</v>
      </c>
      <c r="BA26" s="20">
        <f t="shared" si="41"/>
        <v>1203.309616845542</v>
      </c>
      <c r="BC26" s="4" t="s">
        <v>86</v>
      </c>
      <c r="BD26" s="20">
        <f t="shared" si="42"/>
        <v>35.164194752292111</v>
      </c>
      <c r="BE26" s="20">
        <f t="shared" si="43"/>
        <v>42.462423851824433</v>
      </c>
      <c r="BG26" s="4" t="s">
        <v>86</v>
      </c>
      <c r="BH26" s="20">
        <f t="shared" si="44"/>
        <v>51.072991837197094</v>
      </c>
      <c r="BJ26" s="4" t="s">
        <v>86</v>
      </c>
      <c r="BK26" s="38">
        <f t="shared" si="59"/>
        <v>2.6146812716640658E-2</v>
      </c>
      <c r="BL26" s="20">
        <f t="shared" si="60"/>
        <v>63.58904852687008</v>
      </c>
      <c r="BM26" s="20">
        <f t="shared" si="61"/>
        <v>63.58904852687008</v>
      </c>
    </row>
    <row r="27" spans="2:65" x14ac:dyDescent="0.3">
      <c r="B27" s="4" t="s">
        <v>87</v>
      </c>
      <c r="C27" s="4"/>
      <c r="E27" s="4" t="s">
        <v>87</v>
      </c>
      <c r="F27" s="8">
        <f t="shared" si="22"/>
        <v>113.71275879190371</v>
      </c>
      <c r="G27" s="8">
        <f t="shared" si="15"/>
        <v>183.47727134524368</v>
      </c>
      <c r="H27" s="8">
        <f t="shared" si="16"/>
        <v>49.379489079438322</v>
      </c>
      <c r="I27" s="8">
        <f t="shared" si="45"/>
        <v>129.4710317735917</v>
      </c>
      <c r="K27" s="4" t="s">
        <v>87</v>
      </c>
      <c r="L27" s="8">
        <f t="shared" si="46"/>
        <v>132.69507453695135</v>
      </c>
      <c r="M27" s="8">
        <f t="shared" si="47"/>
        <v>47.770226833302495</v>
      </c>
      <c r="N27" s="8">
        <f t="shared" si="48"/>
        <v>84.924847703648851</v>
      </c>
      <c r="O27" s="8">
        <f t="shared" si="49"/>
        <v>9657.0387223641792</v>
      </c>
      <c r="P27" s="8">
        <f t="shared" si="62"/>
        <v>132.69507453695135</v>
      </c>
      <c r="Q27" s="8">
        <f t="shared" si="50"/>
        <v>63.693635777736652</v>
      </c>
      <c r="R27" s="8">
        <f t="shared" si="51"/>
        <v>69.001438759214693</v>
      </c>
      <c r="S27" s="8">
        <f t="shared" si="52"/>
        <v>12660.195702436649</v>
      </c>
      <c r="T27" s="21">
        <f t="shared" si="53"/>
        <v>22317.23442480083</v>
      </c>
      <c r="U27" s="8">
        <f t="shared" si="23"/>
        <v>19.980097495924657</v>
      </c>
      <c r="V27" s="8">
        <f t="shared" si="26"/>
        <v>66.347537268475676</v>
      </c>
      <c r="W27" s="8">
        <f t="shared" si="27"/>
        <v>38.216181466641977</v>
      </c>
      <c r="X27" s="8">
        <f t="shared" si="28"/>
        <v>28.131355801833699</v>
      </c>
      <c r="Y27" s="8">
        <f t="shared" si="29"/>
        <v>562.06723161318303</v>
      </c>
      <c r="Z27" s="20">
        <f t="shared" si="30"/>
        <v>22879.301656414013</v>
      </c>
      <c r="AA27" s="8">
        <f t="shared" si="31"/>
        <v>132.69507453695135</v>
      </c>
      <c r="AB27" s="8">
        <f t="shared" si="32"/>
        <v>47.770226833302495</v>
      </c>
      <c r="AC27" s="8">
        <f t="shared" si="33"/>
        <v>84.924847703648851</v>
      </c>
      <c r="AD27" s="8">
        <f t="shared" si="34"/>
        <v>4193.5455897552911</v>
      </c>
      <c r="AE27" s="8">
        <f t="shared" si="35"/>
        <v>132.69507453695135</v>
      </c>
      <c r="AF27" s="8">
        <f t="shared" si="36"/>
        <v>63.693635777736652</v>
      </c>
      <c r="AG27" s="8">
        <f t="shared" si="37"/>
        <v>69.001438759214693</v>
      </c>
      <c r="AH27" s="8">
        <f t="shared" si="38"/>
        <v>8933.6874700178269</v>
      </c>
      <c r="AI27" s="20">
        <f t="shared" si="39"/>
        <v>13127.233059773118</v>
      </c>
      <c r="AK27" s="4" t="s">
        <v>87</v>
      </c>
      <c r="AL27" s="8">
        <f t="shared" si="17"/>
        <v>183.47727134524368</v>
      </c>
      <c r="AM27" s="8">
        <f t="shared" si="18"/>
        <v>19.980097495924657</v>
      </c>
      <c r="AN27" s="8">
        <f t="shared" si="19"/>
        <v>203.45736884116835</v>
      </c>
      <c r="AO27" s="8">
        <f t="shared" si="20"/>
        <v>796.17044722170817</v>
      </c>
      <c r="AP27" s="8">
        <f t="shared" si="54"/>
        <v>129.4710317735917</v>
      </c>
      <c r="AQ27" s="20">
        <f t="shared" si="21"/>
        <v>796.17044722170817</v>
      </c>
      <c r="AS27" s="4" t="s">
        <v>87</v>
      </c>
      <c r="AT27" s="8">
        <f t="shared" si="55"/>
        <v>1010.7800781502549</v>
      </c>
      <c r="AU27" s="8">
        <f t="shared" si="56"/>
        <v>222.39669253968921</v>
      </c>
      <c r="AV27" s="20">
        <f t="shared" si="57"/>
        <v>1233.1767706899441</v>
      </c>
      <c r="AW27" s="20">
        <f t="shared" si="58"/>
        <v>1010.7800781502549</v>
      </c>
      <c r="AY27" s="4" t="s">
        <v>87</v>
      </c>
      <c r="AZ27" s="20">
        <f t="shared" si="40"/>
        <v>1452.9963623409919</v>
      </c>
      <c r="BA27" s="20">
        <f t="shared" si="41"/>
        <v>1263.475097687819</v>
      </c>
      <c r="BC27" s="4" t="s">
        <v>87</v>
      </c>
      <c r="BD27" s="20">
        <f t="shared" si="42"/>
        <v>35.691657673576486</v>
      </c>
      <c r="BE27" s="20">
        <f t="shared" si="43"/>
        <v>43.099360209601798</v>
      </c>
      <c r="BG27" s="4" t="s">
        <v>87</v>
      </c>
      <c r="BH27" s="20">
        <f t="shared" si="44"/>
        <v>52.605181592313009</v>
      </c>
      <c r="BJ27" s="4" t="s">
        <v>87</v>
      </c>
      <c r="BK27" s="38">
        <f t="shared" si="59"/>
        <v>2.6539014907390267E-2</v>
      </c>
      <c r="BL27" s="20">
        <f t="shared" si="60"/>
        <v>64.542884254773128</v>
      </c>
      <c r="BM27" s="20">
        <f t="shared" si="61"/>
        <v>64.542884254773128</v>
      </c>
    </row>
    <row r="28" spans="2:65" x14ac:dyDescent="0.3">
      <c r="B28" s="4" t="s">
        <v>88</v>
      </c>
      <c r="C28" s="4"/>
      <c r="E28" s="4" t="s">
        <v>88</v>
      </c>
      <c r="F28" s="8">
        <f t="shared" si="22"/>
        <v>119.39839673149889</v>
      </c>
      <c r="G28" s="8">
        <f t="shared" si="15"/>
        <v>201.82499847976806</v>
      </c>
      <c r="H28" s="8">
        <f t="shared" si="16"/>
        <v>49.621448575927573</v>
      </c>
      <c r="I28" s="8">
        <f t="shared" si="45"/>
        <v>139.82871431547903</v>
      </c>
      <c r="K28" s="4" t="s">
        <v>88</v>
      </c>
      <c r="L28" s="8">
        <f t="shared" si="46"/>
        <v>134.68550065500563</v>
      </c>
      <c r="M28" s="8">
        <f t="shared" si="47"/>
        <v>48.48678023580203</v>
      </c>
      <c r="N28" s="8">
        <f t="shared" si="48"/>
        <v>86.198720419203596</v>
      </c>
      <c r="O28" s="8">
        <f t="shared" si="49"/>
        <v>10291.989018359625</v>
      </c>
      <c r="P28" s="8">
        <f t="shared" si="62"/>
        <v>134.68550065500563</v>
      </c>
      <c r="Q28" s="8">
        <f t="shared" si="50"/>
        <v>64.649040314402697</v>
      </c>
      <c r="R28" s="8">
        <f t="shared" si="51"/>
        <v>70.036460340602929</v>
      </c>
      <c r="S28" s="8">
        <f t="shared" si="52"/>
        <v>14135.108501770523</v>
      </c>
      <c r="T28" s="21">
        <f t="shared" si="53"/>
        <v>24427.097520130148</v>
      </c>
      <c r="U28" s="8">
        <f t="shared" si="23"/>
        <v>21.578505295598628</v>
      </c>
      <c r="V28" s="8">
        <f t="shared" si="26"/>
        <v>67.342750327502813</v>
      </c>
      <c r="W28" s="8">
        <f t="shared" si="27"/>
        <v>38.789424188641604</v>
      </c>
      <c r="X28" s="8">
        <f t="shared" si="28"/>
        <v>28.553326138861209</v>
      </c>
      <c r="Y28" s="8">
        <f t="shared" si="29"/>
        <v>616.13809929437127</v>
      </c>
      <c r="Z28" s="20">
        <f t="shared" si="30"/>
        <v>25043.235619424519</v>
      </c>
      <c r="AA28" s="8">
        <f t="shared" si="31"/>
        <v>134.68550065500563</v>
      </c>
      <c r="AB28" s="8">
        <f t="shared" si="32"/>
        <v>48.48678023580203</v>
      </c>
      <c r="AC28" s="8">
        <f t="shared" si="33"/>
        <v>86.198720419203596</v>
      </c>
      <c r="AD28" s="8">
        <f t="shared" si="34"/>
        <v>4277.3053725922691</v>
      </c>
      <c r="AE28" s="8">
        <f t="shared" si="35"/>
        <v>134.68550065500563</v>
      </c>
      <c r="AF28" s="8">
        <f t="shared" si="36"/>
        <v>64.649040314402697</v>
      </c>
      <c r="AG28" s="8">
        <f t="shared" si="37"/>
        <v>70.036460340602929</v>
      </c>
      <c r="AH28" s="8">
        <f t="shared" si="38"/>
        <v>9793.108204633545</v>
      </c>
      <c r="AI28" s="20">
        <f t="shared" si="39"/>
        <v>14070.413577225814</v>
      </c>
      <c r="AK28" s="4" t="s">
        <v>88</v>
      </c>
      <c r="AL28" s="8">
        <f t="shared" si="17"/>
        <v>201.82499847976806</v>
      </c>
      <c r="AM28" s="8">
        <f t="shared" si="18"/>
        <v>21.578505295598628</v>
      </c>
      <c r="AN28" s="8">
        <f t="shared" si="19"/>
        <v>223.40350377536669</v>
      </c>
      <c r="AO28" s="20">
        <f t="shared" si="20"/>
        <v>808.11300393003376</v>
      </c>
      <c r="AP28" s="8">
        <f t="shared" si="54"/>
        <v>139.82871431547903</v>
      </c>
      <c r="AQ28" s="8">
        <f t="shared" si="21"/>
        <v>808.11300393003376</v>
      </c>
      <c r="AS28" s="4" t="s">
        <v>88</v>
      </c>
      <c r="AT28" s="8">
        <f t="shared" si="55"/>
        <v>1061.3190820577677</v>
      </c>
      <c r="AU28" s="8">
        <f t="shared" si="56"/>
        <v>244.63636179365812</v>
      </c>
      <c r="AV28" s="20">
        <f t="shared" si="57"/>
        <v>1305.9554438514258</v>
      </c>
      <c r="AW28" s="20">
        <f t="shared" si="58"/>
        <v>1061.3190820577677</v>
      </c>
      <c r="AY28" s="4" t="s">
        <v>88</v>
      </c>
      <c r="AZ28" s="20">
        <f t="shared" si="40"/>
        <v>1525.6461804580415</v>
      </c>
      <c r="BA28" s="20">
        <f t="shared" si="41"/>
        <v>1326.64885257221</v>
      </c>
      <c r="BC28" s="4" t="s">
        <v>88</v>
      </c>
      <c r="BD28" s="20">
        <f t="shared" si="42"/>
        <v>36.227032538680142</v>
      </c>
      <c r="BE28" s="20">
        <f t="shared" si="43"/>
        <v>43.745850612745826</v>
      </c>
      <c r="BG28" s="4" t="s">
        <v>88</v>
      </c>
      <c r="BH28" s="20">
        <f t="shared" si="44"/>
        <v>54.183337040082399</v>
      </c>
      <c r="BJ28" s="4" t="s">
        <v>88</v>
      </c>
      <c r="BK28" s="38">
        <f t="shared" si="59"/>
        <v>2.6937100131001122E-2</v>
      </c>
      <c r="BL28" s="20">
        <f t="shared" si="60"/>
        <v>65.51102751859473</v>
      </c>
      <c r="BM28" s="20">
        <f t="shared" si="61"/>
        <v>65.51102751859473</v>
      </c>
    </row>
    <row r="29" spans="2:65" x14ac:dyDescent="0.3">
      <c r="B29" s="4" t="s">
        <v>89</v>
      </c>
      <c r="C29" s="4"/>
      <c r="E29" s="4" t="s">
        <v>89</v>
      </c>
      <c r="F29" s="8">
        <f t="shared" si="22"/>
        <v>125.36831656807384</v>
      </c>
      <c r="G29" s="8">
        <f t="shared" si="15"/>
        <v>222.00749832774486</v>
      </c>
      <c r="H29" s="8">
        <f t="shared" si="16"/>
        <v>49.864593673949621</v>
      </c>
      <c r="I29" s="8">
        <f t="shared" si="45"/>
        <v>151.01501146071735</v>
      </c>
      <c r="K29" s="4" t="s">
        <v>89</v>
      </c>
      <c r="L29" s="8">
        <f>L28+(L28*$L$6)</f>
        <v>136.70578316483071</v>
      </c>
      <c r="M29" s="8">
        <f>M28+(M28*$L$6)</f>
        <v>49.21408193933906</v>
      </c>
      <c r="N29" s="8">
        <f t="shared" si="48"/>
        <v>87.491701225491653</v>
      </c>
      <c r="O29" s="8">
        <f>N29*F29</f>
        <v>10968.687296316772</v>
      </c>
      <c r="P29" s="8">
        <f>P28+(P28*$L$6)</f>
        <v>136.70578316483071</v>
      </c>
      <c r="Q29" s="8">
        <f>Q28+(Q28*$L$6)</f>
        <v>65.618775919118733</v>
      </c>
      <c r="R29" s="8">
        <f t="shared" si="51"/>
        <v>71.087007245711973</v>
      </c>
      <c r="S29" s="8">
        <f>R29*G29</f>
        <v>15781.848642226787</v>
      </c>
      <c r="T29" s="21">
        <f t="shared" si="53"/>
        <v>26750.535938543559</v>
      </c>
      <c r="U29" s="8">
        <f t="shared" si="23"/>
        <v>23.304785719246517</v>
      </c>
      <c r="V29" s="8">
        <f t="shared" si="26"/>
        <v>68.352891582415353</v>
      </c>
      <c r="W29" s="8">
        <f t="shared" si="27"/>
        <v>39.371265551471225</v>
      </c>
      <c r="X29" s="8">
        <f t="shared" si="28"/>
        <v>28.981626030944128</v>
      </c>
      <c r="Y29" s="8">
        <f t="shared" si="29"/>
        <v>675.41058444648979</v>
      </c>
      <c r="Z29" s="20">
        <f t="shared" si="30"/>
        <v>27425.946522990049</v>
      </c>
      <c r="AA29" s="57">
        <f t="shared" si="31"/>
        <v>136.70578316483071</v>
      </c>
      <c r="AB29" s="57">
        <f t="shared" si="32"/>
        <v>49.21408193933906</v>
      </c>
      <c r="AC29" s="57">
        <f t="shared" si="33"/>
        <v>87.491701225491653</v>
      </c>
      <c r="AD29" s="57">
        <f t="shared" si="34"/>
        <v>4362.7381314517415</v>
      </c>
      <c r="AE29" s="57">
        <f t="shared" si="35"/>
        <v>136.70578316483071</v>
      </c>
      <c r="AF29" s="57">
        <f t="shared" si="36"/>
        <v>65.618775919118733</v>
      </c>
      <c r="AG29" s="57">
        <f t="shared" si="37"/>
        <v>71.087007245711973</v>
      </c>
      <c r="AH29" s="57">
        <f t="shared" si="38"/>
        <v>10735.205213919291</v>
      </c>
      <c r="AI29" s="50">
        <f t="shared" si="39"/>
        <v>15097.943345371034</v>
      </c>
      <c r="AK29" s="4" t="s">
        <v>89</v>
      </c>
      <c r="AL29" s="8">
        <f t="shared" si="17"/>
        <v>222.00749832774486</v>
      </c>
      <c r="AM29" s="8">
        <f t="shared" si="18"/>
        <v>23.304785719246517</v>
      </c>
      <c r="AN29" s="8">
        <f t="shared" si="19"/>
        <v>245.31228404699138</v>
      </c>
      <c r="AO29" s="8">
        <f t="shared" si="20"/>
        <v>820.23469898898429</v>
      </c>
      <c r="AP29" s="8">
        <f t="shared" si="54"/>
        <v>151.01501146071735</v>
      </c>
      <c r="AQ29" s="8">
        <f t="shared" si="21"/>
        <v>820.23469898898429</v>
      </c>
      <c r="AS29" s="4" t="s">
        <v>89</v>
      </c>
      <c r="AT29" s="8">
        <f t="shared" si="55"/>
        <v>1114.385036160656</v>
      </c>
      <c r="AU29" s="8">
        <f t="shared" si="56"/>
        <v>269.09999797302396</v>
      </c>
      <c r="AV29" s="20">
        <f t="shared" si="57"/>
        <v>1383.4850341336801</v>
      </c>
      <c r="AW29" s="20">
        <f t="shared" si="58"/>
        <v>1114.385036160656</v>
      </c>
      <c r="AY29" s="4" t="s">
        <v>89</v>
      </c>
      <c r="AZ29" s="20">
        <f t="shared" si="40"/>
        <v>1601.9284894809437</v>
      </c>
      <c r="BA29" s="20">
        <f t="shared" si="41"/>
        <v>1392.9812952008206</v>
      </c>
      <c r="BC29" s="4" t="s">
        <v>89</v>
      </c>
      <c r="BD29" s="20">
        <f t="shared" si="42"/>
        <v>0</v>
      </c>
      <c r="BE29" s="20">
        <f t="shared" si="43"/>
        <v>0</v>
      </c>
      <c r="BG29" s="4" t="s">
        <v>89</v>
      </c>
      <c r="BH29" s="20">
        <f t="shared" si="44"/>
        <v>55.80883715128487</v>
      </c>
      <c r="BJ29" s="4" t="s">
        <v>89</v>
      </c>
      <c r="BK29" s="38">
        <f t="shared" si="59"/>
        <v>2.734115663296614E-2</v>
      </c>
      <c r="BL29" s="20">
        <f t="shared" si="60"/>
        <v>66.493692931373658</v>
      </c>
      <c r="BM29" s="20">
        <f t="shared" si="61"/>
        <v>66.493692931373658</v>
      </c>
    </row>
    <row r="30" spans="2:65" x14ac:dyDescent="0.3">
      <c r="AA30" s="58"/>
      <c r="AB30" s="58"/>
      <c r="AC30" s="58"/>
      <c r="AD30" s="58"/>
      <c r="AE30" s="58"/>
      <c r="AF30" s="58"/>
      <c r="AG30" s="58"/>
      <c r="AH30" s="58"/>
      <c r="AI30" s="51"/>
    </row>
    <row r="32" spans="2:65" ht="72" x14ac:dyDescent="0.3">
      <c r="B32" s="4"/>
      <c r="C32" s="24" t="s">
        <v>63</v>
      </c>
      <c r="D32" s="23" t="s">
        <v>64</v>
      </c>
      <c r="F32" s="4"/>
      <c r="G32" s="24" t="s">
        <v>63</v>
      </c>
      <c r="H32" s="23" t="s">
        <v>64</v>
      </c>
      <c r="J32" s="59" t="s">
        <v>56</v>
      </c>
      <c r="K32" s="59" t="s">
        <v>44</v>
      </c>
    </row>
    <row r="33" spans="2:11" x14ac:dyDescent="0.3">
      <c r="B33" s="27"/>
      <c r="C33" s="39"/>
      <c r="D33" s="11"/>
      <c r="F33" s="27"/>
      <c r="G33" s="39"/>
      <c r="H33" s="11"/>
      <c r="J33" s="5">
        <v>0.05</v>
      </c>
      <c r="K33" s="60">
        <f>NPV(J33,$G$37:$G$58)</f>
        <v>103914.24885349865</v>
      </c>
    </row>
    <row r="34" spans="2:11" x14ac:dyDescent="0.3">
      <c r="B34" s="12" t="s">
        <v>60</v>
      </c>
      <c r="C34" s="6">
        <v>0.1</v>
      </c>
      <c r="D34" s="8"/>
      <c r="F34" s="12" t="s">
        <v>61</v>
      </c>
      <c r="G34" s="6"/>
      <c r="H34" s="8"/>
      <c r="J34" s="5">
        <v>0.06</v>
      </c>
      <c r="K34" s="60">
        <f t="shared" ref="K34:K42" si="63">NPV(J34,$G$37:$G$58)</f>
        <v>91675.979605529908</v>
      </c>
    </row>
    <row r="35" spans="2:11" x14ac:dyDescent="0.3">
      <c r="B35" s="4"/>
      <c r="C35" s="25"/>
      <c r="D35" s="8"/>
      <c r="F35" s="4"/>
      <c r="G35" s="25"/>
      <c r="H35" s="8"/>
      <c r="J35" s="5">
        <v>7.0000000000000007E-2</v>
      </c>
      <c r="K35" s="60">
        <f t="shared" si="63"/>
        <v>81249.228284409386</v>
      </c>
    </row>
    <row r="36" spans="2:11" x14ac:dyDescent="0.3">
      <c r="B36" s="4"/>
      <c r="C36" s="8"/>
      <c r="D36" s="8"/>
      <c r="F36" s="4"/>
      <c r="G36" s="8" t="s">
        <v>95</v>
      </c>
      <c r="H36" s="8" t="s">
        <v>96</v>
      </c>
      <c r="J36" s="5">
        <v>0.08</v>
      </c>
      <c r="K36" s="60">
        <f t="shared" si="63"/>
        <v>72332.927493547235</v>
      </c>
    </row>
    <row r="37" spans="2:11" x14ac:dyDescent="0.3">
      <c r="B37" s="4" t="s">
        <v>2</v>
      </c>
      <c r="C37" s="20">
        <f>(Z8+BH8-C8-AV8-AZ8-BD8-BL8)*$C$34</f>
        <v>246.44625000000002</v>
      </c>
      <c r="D37" s="20">
        <f>(AI8-AW8-BA8-BE8-BM8)*$C$34</f>
        <v>345.88800000000003</v>
      </c>
      <c r="F37" s="4" t="s">
        <v>2</v>
      </c>
      <c r="G37" s="20">
        <f>Z8+BH8-BL8-BD8-AZ8-AV8-C8-C37</f>
        <v>2218.0162499999997</v>
      </c>
      <c r="H37" s="20">
        <f>AI8-AW8-BA8-BE8-BM8-D37</f>
        <v>3112.9920000000002</v>
      </c>
      <c r="J37" s="5">
        <v>0.1</v>
      </c>
      <c r="K37" s="60">
        <f t="shared" si="63"/>
        <v>58087.633408769027</v>
      </c>
    </row>
    <row r="38" spans="2:11" x14ac:dyDescent="0.3">
      <c r="B38" s="4" t="s">
        <v>3</v>
      </c>
      <c r="C38" s="20">
        <f t="shared" ref="C38:C58" si="64">(Z9+BH9-C9-AV9-AZ9-BD9-BL9)*$C$34</f>
        <v>372.91694375000003</v>
      </c>
      <c r="D38" s="20">
        <f t="shared" ref="D38:D58" si="65">(AI9-AW9-BA9-BE9-BM9)*$C$34</f>
        <v>362.02588800000007</v>
      </c>
      <c r="F38" s="4" t="s">
        <v>3</v>
      </c>
      <c r="G38" s="20">
        <f t="shared" ref="G38:G58" si="66">Z9+BH9-BL9-BD9-AZ9-AV9-C9-C38</f>
        <v>3356.2524937499998</v>
      </c>
      <c r="H38" s="20">
        <f t="shared" ref="H38:H58" si="67">AI9-AW9-BA9-BE9-BM9-D38</f>
        <v>3258.2329920000002</v>
      </c>
      <c r="J38" s="5">
        <v>0.11</v>
      </c>
      <c r="K38" s="60">
        <f t="shared" si="63"/>
        <v>52387.812632833615</v>
      </c>
    </row>
    <row r="39" spans="2:11" x14ac:dyDescent="0.3">
      <c r="B39" s="4" t="s">
        <v>4</v>
      </c>
      <c r="C39" s="20">
        <f t="shared" si="64"/>
        <v>408.88321670624993</v>
      </c>
      <c r="D39" s="20">
        <f t="shared" si="65"/>
        <v>379.495538362248</v>
      </c>
      <c r="F39" s="4" t="s">
        <v>4</v>
      </c>
      <c r="G39" s="20">
        <f t="shared" si="66"/>
        <v>3679.948950356249</v>
      </c>
      <c r="H39" s="20">
        <f t="shared" si="67"/>
        <v>3415.4598452602313</v>
      </c>
      <c r="J39" s="5">
        <v>0.15</v>
      </c>
      <c r="K39" s="60">
        <f t="shared" si="63"/>
        <v>36069.147344189543</v>
      </c>
    </row>
    <row r="40" spans="2:11" x14ac:dyDescent="0.3">
      <c r="B40" s="4" t="s">
        <v>5</v>
      </c>
      <c r="C40" s="20">
        <f>(Z11+BH11-C11-AV11-AZ11-BD11-BL11-AO11)*$C$34</f>
        <v>385.60431067780382</v>
      </c>
      <c r="D40" s="20">
        <f t="shared" si="65"/>
        <v>398.42685179444152</v>
      </c>
      <c r="F40" s="4" t="s">
        <v>5</v>
      </c>
      <c r="G40" s="20">
        <f>Z11+BH11-BL11-BD11-AZ11-AV11-C11-C40-AO11</f>
        <v>3470.4387961002344</v>
      </c>
      <c r="H40" s="20">
        <f t="shared" si="67"/>
        <v>3585.8416661499732</v>
      </c>
      <c r="J40" s="5">
        <v>0.17</v>
      </c>
      <c r="K40" s="60">
        <f t="shared" si="63"/>
        <v>30597.74094784099</v>
      </c>
    </row>
    <row r="41" spans="2:11" x14ac:dyDescent="0.3">
      <c r="B41" s="4" t="s">
        <v>6</v>
      </c>
      <c r="C41" s="20">
        <f t="shared" si="64"/>
        <v>491.65781444367735</v>
      </c>
      <c r="D41" s="20">
        <f t="shared" si="65"/>
        <v>418.96257249678422</v>
      </c>
      <c r="F41" s="4" t="s">
        <v>6</v>
      </c>
      <c r="G41" s="20">
        <f t="shared" si="66"/>
        <v>4424.9203299930959</v>
      </c>
      <c r="H41" s="20">
        <f t="shared" si="67"/>
        <v>3770.6631524710579</v>
      </c>
      <c r="J41" s="5">
        <v>0.2</v>
      </c>
      <c r="K41" s="60">
        <f t="shared" si="63"/>
        <v>24499.706762858004</v>
      </c>
    </row>
    <row r="42" spans="2:11" x14ac:dyDescent="0.3">
      <c r="B42" s="4" t="s">
        <v>7</v>
      </c>
      <c r="C42" s="20">
        <f t="shared" si="64"/>
        <v>539.21480568222796</v>
      </c>
      <c r="D42" s="20">
        <f>(AI13-AW13-BA13-BE13-BM13-AQ13)*$C$34</f>
        <v>376.62250599981189</v>
      </c>
      <c r="F42" s="4" t="s">
        <v>7</v>
      </c>
      <c r="G42" s="20">
        <f t="shared" si="66"/>
        <v>4852.9332511400517</v>
      </c>
      <c r="H42" s="20">
        <f>AI13-AW13-BA13-BE13-BM13-D42-AQ13</f>
        <v>3389.6025539983066</v>
      </c>
      <c r="J42" s="5">
        <v>0.25</v>
      </c>
      <c r="K42" s="60">
        <f t="shared" si="63"/>
        <v>17890.259084786398</v>
      </c>
    </row>
    <row r="43" spans="2:11" x14ac:dyDescent="0.3">
      <c r="B43" s="4" t="s">
        <v>8</v>
      </c>
      <c r="C43" s="20">
        <f t="shared" si="64"/>
        <v>591.45100762592153</v>
      </c>
      <c r="D43" s="20">
        <f t="shared" si="65"/>
        <v>465.49010065709967</v>
      </c>
      <c r="F43" s="4" t="s">
        <v>8</v>
      </c>
      <c r="G43" s="20">
        <f t="shared" si="66"/>
        <v>5323.0590686332935</v>
      </c>
      <c r="H43" s="20">
        <f t="shared" si="67"/>
        <v>4189.4109059138964</v>
      </c>
    </row>
    <row r="44" spans="2:11" x14ac:dyDescent="0.3">
      <c r="B44" s="4" t="s">
        <v>9</v>
      </c>
      <c r="C44" s="20">
        <f t="shared" si="64"/>
        <v>648.84787139508353</v>
      </c>
      <c r="D44" s="20">
        <f t="shared" si="65"/>
        <v>491.84355972320191</v>
      </c>
      <c r="F44" s="4" t="s">
        <v>9</v>
      </c>
      <c r="G44" s="20">
        <f t="shared" si="66"/>
        <v>5839.6308425557509</v>
      </c>
      <c r="H44" s="20">
        <f t="shared" si="67"/>
        <v>4426.5920375088172</v>
      </c>
    </row>
    <row r="45" spans="2:11" x14ac:dyDescent="0.3">
      <c r="B45" s="4" t="s">
        <v>10</v>
      </c>
      <c r="C45" s="20">
        <f t="shared" si="64"/>
        <v>711.93838921154054</v>
      </c>
      <c r="D45" s="20">
        <f t="shared" si="65"/>
        <v>520.52790513941682</v>
      </c>
      <c r="F45" s="4" t="s">
        <v>10</v>
      </c>
      <c r="G45" s="20">
        <f t="shared" si="66"/>
        <v>6407.4455029038654</v>
      </c>
      <c r="H45" s="20">
        <f t="shared" si="67"/>
        <v>4684.7511462547518</v>
      </c>
    </row>
    <row r="46" spans="2:11" x14ac:dyDescent="0.3">
      <c r="B46" s="4" t="s">
        <v>11</v>
      </c>
      <c r="C46" s="20">
        <f t="shared" si="64"/>
        <v>781.31277974524323</v>
      </c>
      <c r="D46" s="20">
        <f t="shared" si="65"/>
        <v>551.77159908626209</v>
      </c>
      <c r="F46" s="4" t="s">
        <v>11</v>
      </c>
      <c r="G46" s="20">
        <f t="shared" si="66"/>
        <v>7031.8150177071866</v>
      </c>
      <c r="H46" s="20">
        <f t="shared" si="67"/>
        <v>4965.9443917763583</v>
      </c>
    </row>
    <row r="47" spans="2:11" x14ac:dyDescent="0.3">
      <c r="B47" s="4" t="s">
        <v>12</v>
      </c>
      <c r="C47" s="20">
        <f>(Z18+BH18-C18-AV18-AZ18-BD18-BL18-AO18)*$C$34</f>
        <v>787.9923640965709</v>
      </c>
      <c r="D47" s="20">
        <f t="shared" si="65"/>
        <v>585.82558378417104</v>
      </c>
      <c r="F47" s="4" t="s">
        <v>12</v>
      </c>
      <c r="G47" s="20">
        <f>Z18+BH18-BL18-BD18-AZ18-AV18-C18-C47-AO18</f>
        <v>7091.9312768691379</v>
      </c>
      <c r="H47" s="20">
        <f t="shared" si="67"/>
        <v>5272.4302540575391</v>
      </c>
    </row>
    <row r="48" spans="2:11" x14ac:dyDescent="0.3">
      <c r="B48" s="4" t="s">
        <v>79</v>
      </c>
      <c r="C48" s="20">
        <f t="shared" si="64"/>
        <v>941.59885196019297</v>
      </c>
      <c r="D48" s="20">
        <f t="shared" si="65"/>
        <v>622.96547500140343</v>
      </c>
      <c r="F48" s="4" t="s">
        <v>79</v>
      </c>
      <c r="G48" s="20">
        <f t="shared" si="66"/>
        <v>8474.3896676417371</v>
      </c>
      <c r="H48" s="20">
        <f t="shared" si="67"/>
        <v>5606.6892750126308</v>
      </c>
    </row>
    <row r="49" spans="2:8" x14ac:dyDescent="0.3">
      <c r="B49" s="4" t="s">
        <v>80</v>
      </c>
      <c r="C49" s="20">
        <f t="shared" si="64"/>
        <v>1034.0376798755326</v>
      </c>
      <c r="D49" s="20">
        <f t="shared" si="65"/>
        <v>663.49396824067162</v>
      </c>
      <c r="F49" s="4" t="s">
        <v>80</v>
      </c>
      <c r="G49" s="20">
        <f t="shared" si="66"/>
        <v>9306.3391188797923</v>
      </c>
      <c r="H49" s="20">
        <f t="shared" si="67"/>
        <v>5971.4457141660441</v>
      </c>
    </row>
    <row r="50" spans="2:8" x14ac:dyDescent="0.3">
      <c r="B50" s="4" t="s">
        <v>81</v>
      </c>
      <c r="C50" s="20">
        <f t="shared" si="64"/>
        <v>1139.8312249261087</v>
      </c>
      <c r="D50" s="20">
        <f>(AI21-AW21-BA21-BE21-BM21-AQ21)*$C$34</f>
        <v>634.93033150767064</v>
      </c>
      <c r="F50" s="4" t="s">
        <v>81</v>
      </c>
      <c r="G50" s="20">
        <f t="shared" si="66"/>
        <v>10258.481024334977</v>
      </c>
      <c r="H50" s="20">
        <f>AI21-AW21-BA21-BE21-BM21-D50-AQ21</f>
        <v>5714.3729835690356</v>
      </c>
    </row>
    <row r="51" spans="2:8" x14ac:dyDescent="0.3">
      <c r="B51" s="4" t="s">
        <v>82</v>
      </c>
      <c r="C51" s="20">
        <f>(Z22+BH22-C22-AV22-AZ22-BD22-BL22-AO22)*$C$34</f>
        <v>1182.0609187593379</v>
      </c>
      <c r="D51" s="20">
        <f t="shared" si="65"/>
        <v>756.07903368153052</v>
      </c>
      <c r="F51" s="4" t="s">
        <v>82</v>
      </c>
      <c r="G51" s="20">
        <f>Z22+BH22-BL22-BD22-AZ22-AV22-C22-C51-AO22</f>
        <v>10638.54826883404</v>
      </c>
      <c r="H51" s="20">
        <f t="shared" si="67"/>
        <v>6804.711303133774</v>
      </c>
    </row>
    <row r="52" spans="2:8" x14ac:dyDescent="0.3">
      <c r="B52" s="4" t="s">
        <v>83</v>
      </c>
      <c r="C52" s="20">
        <f t="shared" si="64"/>
        <v>1379.5372212821362</v>
      </c>
      <c r="D52" s="20">
        <f t="shared" si="65"/>
        <v>808.9014537025372</v>
      </c>
      <c r="F52" s="4" t="s">
        <v>83</v>
      </c>
      <c r="G52" s="20">
        <f t="shared" si="66"/>
        <v>12415.834991539223</v>
      </c>
      <c r="H52" s="20">
        <f t="shared" si="67"/>
        <v>7280.1130833228344</v>
      </c>
    </row>
    <row r="53" spans="2:8" x14ac:dyDescent="0.3">
      <c r="B53" s="4" t="s">
        <v>84</v>
      </c>
      <c r="C53" s="20">
        <f t="shared" si="64"/>
        <v>1515.758212795602</v>
      </c>
      <c r="D53" s="20">
        <f t="shared" si="65"/>
        <v>866.65083012554976</v>
      </c>
      <c r="F53" s="4" t="s">
        <v>84</v>
      </c>
      <c r="G53" s="20">
        <f t="shared" si="66"/>
        <v>13641.823915160414</v>
      </c>
      <c r="H53" s="20">
        <f t="shared" si="67"/>
        <v>7799.857471129947</v>
      </c>
    </row>
    <row r="54" spans="2:8" x14ac:dyDescent="0.3">
      <c r="B54" s="4" t="s">
        <v>85</v>
      </c>
      <c r="C54" s="20">
        <f>(Z25+BH25-C25-AV25-AZ25-BD25-BL25-AO25)*$C$34</f>
        <v>1588.695209146229</v>
      </c>
      <c r="D54" s="20">
        <f t="shared" si="65"/>
        <v>929.81034825695065</v>
      </c>
      <c r="F54" s="4" t="s">
        <v>85</v>
      </c>
      <c r="G54" s="20">
        <f>Z25+BH25-BL25-BD25-AZ25-AV25-C25-C54-AO25</f>
        <v>14298.256882316058</v>
      </c>
      <c r="H54" s="20">
        <f t="shared" si="67"/>
        <v>8368.2931343125547</v>
      </c>
    </row>
    <row r="55" spans="2:8" x14ac:dyDescent="0.3">
      <c r="B55" s="4" t="s">
        <v>86</v>
      </c>
      <c r="C55" s="20">
        <f t="shared" si="64"/>
        <v>1831.6870610758722</v>
      </c>
      <c r="D55" s="20">
        <f t="shared" si="65"/>
        <v>998.9104769066289</v>
      </c>
      <c r="F55" s="4" t="s">
        <v>86</v>
      </c>
      <c r="G55" s="20">
        <f t="shared" si="66"/>
        <v>16485.18354968285</v>
      </c>
      <c r="H55" s="20">
        <f t="shared" si="67"/>
        <v>8990.1942921596601</v>
      </c>
    </row>
    <row r="56" spans="2:8" x14ac:dyDescent="0.3">
      <c r="B56" s="4" t="s">
        <v>87</v>
      </c>
      <c r="C56" s="20">
        <f t="shared" si="64"/>
        <v>2014.5499163047041</v>
      </c>
      <c r="D56" s="20">
        <f>(AI27-AW27-BA27-BE27-BM27-AQ27)*$C$34</f>
        <v>994.91651922489609</v>
      </c>
      <c r="F56" s="4" t="s">
        <v>87</v>
      </c>
      <c r="G56" s="20">
        <f t="shared" si="66"/>
        <v>18130.949246742337</v>
      </c>
      <c r="H56" s="20">
        <f>AI27-AW27-BA27-BE27-BM27-D56-AQ27</f>
        <v>8954.2486730240635</v>
      </c>
    </row>
    <row r="57" spans="2:8" x14ac:dyDescent="0.3">
      <c r="B57" s="4" t="s">
        <v>88</v>
      </c>
      <c r="C57" s="20">
        <f>(Z28+BH28-C28-AV28-AZ28-BD28-BL28-AO28)*$C$34</f>
        <v>2135.5966268167826</v>
      </c>
      <c r="D57" s="20">
        <f t="shared" si="65"/>
        <v>1157.3188764464496</v>
      </c>
      <c r="F57" s="4" t="s">
        <v>88</v>
      </c>
      <c r="G57" s="20">
        <f>Z28+BH28-BL28-BD28-AZ28-AV28-C28-C57-AO28</f>
        <v>19220.369641351041</v>
      </c>
      <c r="H57" s="20">
        <f t="shared" si="67"/>
        <v>10415.869888018045</v>
      </c>
    </row>
    <row r="58" spans="2:8" x14ac:dyDescent="0.3">
      <c r="B58" s="4" t="s">
        <v>89</v>
      </c>
      <c r="C58" s="20">
        <f t="shared" si="64"/>
        <v>2442.9848143595341</v>
      </c>
      <c r="D58" s="20">
        <f t="shared" si="65"/>
        <v>1252.4083321078183</v>
      </c>
      <c r="F58" s="4" t="s">
        <v>89</v>
      </c>
      <c r="G58" s="20">
        <f t="shared" si="66"/>
        <v>21986.863329235806</v>
      </c>
      <c r="H58" s="20">
        <f t="shared" si="67"/>
        <v>11271.674988970364</v>
      </c>
    </row>
  </sheetData>
  <mergeCells count="12">
    <mergeCell ref="BJ3:BL3"/>
    <mergeCell ref="AK3:AO3"/>
    <mergeCell ref="AP3:AQ3"/>
    <mergeCell ref="AS3:AV3"/>
    <mergeCell ref="AY3:AZ3"/>
    <mergeCell ref="BC3:BD3"/>
    <mergeCell ref="BG3:BH3"/>
    <mergeCell ref="F3:G3"/>
    <mergeCell ref="H3:I3"/>
    <mergeCell ref="L3:T3"/>
    <mergeCell ref="U3:Z3"/>
    <mergeCell ref="AA3:AI3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Revenue-Expense sheet</vt:lpstr>
      <vt:lpstr>NPV IRR</vt:lpstr>
      <vt:lpstr>future estimation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</dc:creator>
  <cp:lastModifiedBy>sanja</cp:lastModifiedBy>
  <dcterms:created xsi:type="dcterms:W3CDTF">2022-02-17T13:57:57Z</dcterms:created>
  <dcterms:modified xsi:type="dcterms:W3CDTF">2022-02-20T16:56:48Z</dcterms:modified>
</cp:coreProperties>
</file>