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1808\Documents\"/>
    </mc:Choice>
  </mc:AlternateContent>
  <xr:revisionPtr revIDLastSave="0" documentId="8_{6FC37C5C-E1BD-5044-B9AC-1D10B5C8AC71}" xr6:coauthVersionLast="47" xr6:coauthVersionMax="47" xr10:uidLastSave="{00000000-0000-0000-0000-000000000000}"/>
  <bookViews>
    <workbookView xWindow="5508" yWindow="696" windowWidth="17280" windowHeight="8964" activeTab="4" xr2:uid="{1DAF58DE-BFB7-4FF1-B93E-75AE32FBF180}"/>
  </bookViews>
  <sheets>
    <sheet name="Introduction" sheetId="7" r:id="rId1"/>
    <sheet name="DATA" sheetId="3" r:id="rId2"/>
    <sheet name="Q1" sheetId="4" r:id="rId3"/>
    <sheet name="Q2" sheetId="5" r:id="rId4"/>
    <sheet name="Q3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0" i="3" l="1"/>
  <c r="C4" i="6"/>
  <c r="H51" i="3"/>
  <c r="I51" i="3"/>
  <c r="F51" i="3"/>
  <c r="J51" i="3"/>
  <c r="B4" i="6"/>
  <c r="D4" i="6"/>
  <c r="F31" i="3"/>
  <c r="H31" i="3"/>
  <c r="I31" i="3"/>
  <c r="C5" i="6"/>
  <c r="C52" i="3"/>
  <c r="H52" i="3"/>
  <c r="G52" i="3"/>
  <c r="I52" i="3"/>
  <c r="B52" i="3"/>
  <c r="D52" i="3"/>
  <c r="E52" i="3"/>
  <c r="F52" i="3"/>
  <c r="J52" i="3"/>
  <c r="B5" i="6"/>
  <c r="D5" i="6"/>
  <c r="F32" i="3"/>
  <c r="H32" i="3"/>
  <c r="I32" i="3"/>
  <c r="C6" i="6"/>
  <c r="C53" i="3"/>
  <c r="H53" i="3"/>
  <c r="G53" i="3"/>
  <c r="I53" i="3"/>
  <c r="B53" i="3"/>
  <c r="D53" i="3"/>
  <c r="E53" i="3"/>
  <c r="F53" i="3"/>
  <c r="J53" i="3"/>
  <c r="B6" i="6"/>
  <c r="D6" i="6"/>
  <c r="F33" i="3"/>
  <c r="H33" i="3"/>
  <c r="I33" i="3"/>
  <c r="C7" i="6"/>
  <c r="C54" i="3"/>
  <c r="H54" i="3"/>
  <c r="G54" i="3"/>
  <c r="I54" i="3"/>
  <c r="B54" i="3"/>
  <c r="D54" i="3"/>
  <c r="E54" i="3"/>
  <c r="F54" i="3"/>
  <c r="J54" i="3"/>
  <c r="B7" i="6"/>
  <c r="D7" i="6"/>
  <c r="F34" i="3"/>
  <c r="H34" i="3"/>
  <c r="I34" i="3"/>
  <c r="C8" i="6"/>
  <c r="C55" i="3"/>
  <c r="H55" i="3"/>
  <c r="G55" i="3"/>
  <c r="I55" i="3"/>
  <c r="B55" i="3"/>
  <c r="D55" i="3"/>
  <c r="E55" i="3"/>
  <c r="F55" i="3"/>
  <c r="J55" i="3"/>
  <c r="B8" i="6"/>
  <c r="D8" i="6"/>
  <c r="F35" i="3"/>
  <c r="H35" i="3"/>
  <c r="I35" i="3"/>
  <c r="C9" i="6"/>
  <c r="C56" i="3"/>
  <c r="H56" i="3"/>
  <c r="G56" i="3"/>
  <c r="I56" i="3"/>
  <c r="B56" i="3"/>
  <c r="D56" i="3"/>
  <c r="E56" i="3"/>
  <c r="F56" i="3"/>
  <c r="J56" i="3"/>
  <c r="B9" i="6"/>
  <c r="D9" i="6"/>
  <c r="F36" i="3"/>
  <c r="H36" i="3"/>
  <c r="I36" i="3"/>
  <c r="C10" i="6"/>
  <c r="C57" i="3"/>
  <c r="H57" i="3"/>
  <c r="G57" i="3"/>
  <c r="I57" i="3"/>
  <c r="B57" i="3"/>
  <c r="D57" i="3"/>
  <c r="E57" i="3"/>
  <c r="F57" i="3"/>
  <c r="J57" i="3"/>
  <c r="B10" i="6"/>
  <c r="D10" i="6"/>
  <c r="F37" i="3"/>
  <c r="H37" i="3"/>
  <c r="I37" i="3"/>
  <c r="C11" i="6"/>
  <c r="C58" i="3"/>
  <c r="H58" i="3"/>
  <c r="G58" i="3"/>
  <c r="I58" i="3"/>
  <c r="B58" i="3"/>
  <c r="D58" i="3"/>
  <c r="E58" i="3"/>
  <c r="F58" i="3"/>
  <c r="J58" i="3"/>
  <c r="B11" i="6"/>
  <c r="D11" i="6"/>
  <c r="F38" i="3"/>
  <c r="H38" i="3"/>
  <c r="I38" i="3"/>
  <c r="C12" i="6"/>
  <c r="C59" i="3"/>
  <c r="H59" i="3"/>
  <c r="G59" i="3"/>
  <c r="I59" i="3"/>
  <c r="B59" i="3"/>
  <c r="D59" i="3"/>
  <c r="E59" i="3"/>
  <c r="F59" i="3"/>
  <c r="J59" i="3"/>
  <c r="B12" i="6"/>
  <c r="D12" i="6"/>
  <c r="F39" i="3"/>
  <c r="H39" i="3"/>
  <c r="I39" i="3"/>
  <c r="C13" i="6"/>
  <c r="C60" i="3"/>
  <c r="H60" i="3"/>
  <c r="G60" i="3"/>
  <c r="I60" i="3"/>
  <c r="B60" i="3"/>
  <c r="D60" i="3"/>
  <c r="E60" i="3"/>
  <c r="F60" i="3"/>
  <c r="J60" i="3"/>
  <c r="B13" i="6"/>
  <c r="D13" i="6"/>
  <c r="B15" i="6"/>
  <c r="B4" i="5"/>
  <c r="B15" i="5"/>
  <c r="A5" i="5"/>
  <c r="A6" i="5"/>
  <c r="A7" i="5"/>
  <c r="A8" i="5"/>
  <c r="A9" i="5"/>
  <c r="A10" i="5"/>
  <c r="A11" i="5"/>
  <c r="A12" i="5"/>
  <c r="A13" i="5"/>
  <c r="B31" i="3"/>
  <c r="B32" i="3"/>
  <c r="C65" i="3"/>
  <c r="C31" i="3"/>
  <c r="C32" i="3"/>
  <c r="D65" i="3"/>
  <c r="F64" i="3"/>
  <c r="F65" i="3"/>
  <c r="G64" i="3"/>
  <c r="G65" i="3"/>
  <c r="H65" i="3"/>
  <c r="I65" i="3"/>
  <c r="B33" i="3"/>
  <c r="C66" i="3"/>
  <c r="C33" i="3"/>
  <c r="D66" i="3"/>
  <c r="F66" i="3"/>
  <c r="G66" i="3"/>
  <c r="H66" i="3"/>
  <c r="I66" i="3"/>
  <c r="B34" i="3"/>
  <c r="C67" i="3"/>
  <c r="C34" i="3"/>
  <c r="D67" i="3"/>
  <c r="F67" i="3"/>
  <c r="G67" i="3"/>
  <c r="H67" i="3"/>
  <c r="I67" i="3"/>
  <c r="B35" i="3"/>
  <c r="C68" i="3"/>
  <c r="C35" i="3"/>
  <c r="D68" i="3"/>
  <c r="F68" i="3"/>
  <c r="G68" i="3"/>
  <c r="H68" i="3"/>
  <c r="I68" i="3"/>
  <c r="B36" i="3"/>
  <c r="C69" i="3"/>
  <c r="C36" i="3"/>
  <c r="D69" i="3"/>
  <c r="F69" i="3"/>
  <c r="G69" i="3"/>
  <c r="H69" i="3"/>
  <c r="I69" i="3"/>
  <c r="B37" i="3"/>
  <c r="C70" i="3"/>
  <c r="C37" i="3"/>
  <c r="D70" i="3"/>
  <c r="F70" i="3"/>
  <c r="G70" i="3"/>
  <c r="H70" i="3"/>
  <c r="I70" i="3"/>
  <c r="B38" i="3"/>
  <c r="C71" i="3"/>
  <c r="C38" i="3"/>
  <c r="D71" i="3"/>
  <c r="F71" i="3"/>
  <c r="G71" i="3"/>
  <c r="H71" i="3"/>
  <c r="I71" i="3"/>
  <c r="B39" i="3"/>
  <c r="C72" i="3"/>
  <c r="C39" i="3"/>
  <c r="D72" i="3"/>
  <c r="F72" i="3"/>
  <c r="G72" i="3"/>
  <c r="H72" i="3"/>
  <c r="I72" i="3"/>
  <c r="C64" i="3"/>
  <c r="D64" i="3"/>
  <c r="H64" i="3"/>
  <c r="I64" i="3"/>
  <c r="H63" i="3"/>
  <c r="D63" i="3"/>
  <c r="C63" i="3"/>
  <c r="I63" i="3"/>
  <c r="A52" i="3"/>
  <c r="A53" i="3"/>
  <c r="A54" i="3"/>
  <c r="A55" i="3"/>
  <c r="A56" i="3"/>
  <c r="A57" i="3"/>
  <c r="A58" i="3"/>
  <c r="A59" i="3"/>
  <c r="A60" i="3"/>
  <c r="E30" i="3"/>
  <c r="J30" i="3"/>
  <c r="A16" i="3"/>
  <c r="D31" i="3"/>
  <c r="D32" i="3"/>
  <c r="D33" i="3"/>
  <c r="D34" i="3"/>
  <c r="D35" i="3"/>
  <c r="D36" i="3"/>
  <c r="D37" i="3"/>
  <c r="D38" i="3"/>
  <c r="D39" i="3"/>
  <c r="B5" i="3"/>
  <c r="B16" i="3"/>
  <c r="C16" i="3"/>
  <c r="D16" i="3"/>
  <c r="E31" i="3"/>
  <c r="J31" i="3"/>
  <c r="E32" i="3"/>
  <c r="A17" i="3"/>
  <c r="C17" i="3"/>
  <c r="B17" i="3"/>
  <c r="J32" i="3"/>
  <c r="A18" i="3"/>
  <c r="B18" i="3"/>
  <c r="C18" i="3"/>
  <c r="E33" i="3"/>
  <c r="D17" i="3"/>
  <c r="D18" i="3"/>
  <c r="J33" i="3"/>
  <c r="B19" i="3"/>
  <c r="A19" i="3"/>
  <c r="C19" i="3"/>
  <c r="D19" i="3"/>
  <c r="E34" i="3"/>
  <c r="J34" i="3"/>
  <c r="E35" i="3"/>
  <c r="B20" i="3"/>
  <c r="A20" i="3"/>
  <c r="C20" i="3"/>
  <c r="J35" i="3"/>
  <c r="D20" i="3"/>
  <c r="E36" i="3"/>
  <c r="J36" i="3"/>
  <c r="C21" i="3"/>
  <c r="B21" i="3"/>
  <c r="A21" i="3"/>
  <c r="D21" i="3"/>
  <c r="E37" i="3"/>
  <c r="C22" i="3"/>
  <c r="B22" i="3"/>
  <c r="A22" i="3"/>
  <c r="E38" i="3"/>
  <c r="D22" i="3"/>
  <c r="C23" i="3"/>
  <c r="B23" i="3"/>
  <c r="A23" i="3"/>
  <c r="J37" i="3"/>
  <c r="E39" i="3"/>
  <c r="C24" i="3"/>
  <c r="B24" i="3"/>
  <c r="A24" i="3"/>
  <c r="J38" i="3"/>
  <c r="D23" i="3"/>
  <c r="A25" i="3"/>
  <c r="C25" i="3"/>
  <c r="B25" i="3"/>
  <c r="J39" i="3"/>
  <c r="D24" i="3"/>
  <c r="D25" i="3"/>
</calcChain>
</file>

<file path=xl/sharedStrings.xml><?xml version="1.0" encoding="utf-8"?>
<sst xmlns="http://schemas.openxmlformats.org/spreadsheetml/2006/main" count="150" uniqueCount="72">
  <si>
    <t>Working capital</t>
  </si>
  <si>
    <t>Accounts payable</t>
  </si>
  <si>
    <t>Inventory</t>
  </si>
  <si>
    <t>Inflation rate</t>
  </si>
  <si>
    <t>Salvage value</t>
  </si>
  <si>
    <t>US &amp; Russia participants</t>
  </si>
  <si>
    <t>International participants</t>
  </si>
  <si>
    <t>Population</t>
  </si>
  <si>
    <t>Calculation of depriciation</t>
  </si>
  <si>
    <t>Introductory cost</t>
  </si>
  <si>
    <t>Depreciation</t>
  </si>
  <si>
    <t>Number of Years</t>
  </si>
  <si>
    <t xml:space="preserve">Fee </t>
  </si>
  <si>
    <t>100/year</t>
  </si>
  <si>
    <t>Accounts receivable</t>
  </si>
  <si>
    <t>Year</t>
  </si>
  <si>
    <t>US &amp; Russian participants</t>
  </si>
  <si>
    <t>Fee per participant</t>
  </si>
  <si>
    <t>Total fees received from every participants</t>
  </si>
  <si>
    <t>increase in growth</t>
  </si>
  <si>
    <t>price</t>
  </si>
  <si>
    <t>Total</t>
  </si>
  <si>
    <t>revenue</t>
  </si>
  <si>
    <t>Cost of servicing US &amp; Russia participants</t>
  </si>
  <si>
    <t>Cost of serving for international</t>
  </si>
  <si>
    <t>G &amp; A cost</t>
  </si>
  <si>
    <t>Cost of servicing the participants of the alternium of the isolation plan is 60% of the cost to service the international participants</t>
  </si>
  <si>
    <t>Increase in growth</t>
  </si>
  <si>
    <t>Calculating Working Capital</t>
  </si>
  <si>
    <t>Cost of serving for Us and Russia</t>
  </si>
  <si>
    <t>Total Cost</t>
  </si>
  <si>
    <t>R&amp;D Cost</t>
  </si>
  <si>
    <t>Cost of serving for US and Russia</t>
  </si>
  <si>
    <t>Server facility and cost</t>
  </si>
  <si>
    <t xml:space="preserve">G&amp;A expenses </t>
  </si>
  <si>
    <t>Advertising expenses</t>
  </si>
  <si>
    <t>Total cost of servicing all the participants</t>
  </si>
  <si>
    <t>Expense</t>
  </si>
  <si>
    <t>Net international participants(alternium isolation plan)</t>
  </si>
  <si>
    <t>Year 1</t>
  </si>
  <si>
    <t>Year 2</t>
  </si>
  <si>
    <t>Year 3</t>
  </si>
  <si>
    <t>Year 4</t>
  </si>
  <si>
    <t>Year 5</t>
  </si>
  <si>
    <t>Sales</t>
  </si>
  <si>
    <t>Less costs</t>
  </si>
  <si>
    <t>Less wc</t>
  </si>
  <si>
    <t>Less tax</t>
  </si>
  <si>
    <t>Add tax on depreciation</t>
  </si>
  <si>
    <t>After-tax incrementtal cashflow</t>
  </si>
  <si>
    <t>Year 6</t>
  </si>
  <si>
    <t>Year 7</t>
  </si>
  <si>
    <t>Year 8</t>
  </si>
  <si>
    <t xml:space="preserve">Year 9 </t>
  </si>
  <si>
    <t>Year 10</t>
  </si>
  <si>
    <t>After-Tax incremental cashflow</t>
  </si>
  <si>
    <t>Net cash</t>
  </si>
  <si>
    <t>Net Present Value</t>
  </si>
  <si>
    <t>Discount Rate</t>
  </si>
  <si>
    <t>IRR</t>
  </si>
  <si>
    <t>Outflow</t>
  </si>
  <si>
    <t>Inflow</t>
  </si>
  <si>
    <t>Net cost</t>
  </si>
  <si>
    <t>NPV</t>
  </si>
  <si>
    <t>Name</t>
  </si>
  <si>
    <t>Roll No.</t>
  </si>
  <si>
    <t>Class</t>
  </si>
  <si>
    <t>SUBJECT</t>
  </si>
  <si>
    <t>Financial Maths and Excel Project</t>
  </si>
  <si>
    <t xml:space="preserve">Pratham P Bais </t>
  </si>
  <si>
    <t>FY A</t>
  </si>
  <si>
    <t>INSTITUTE OF ACTUARIAL AND QUANTITATIVE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</si>
</sst>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0.0%"/>
    <numFmt numFmtId="166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11"/>
      <color theme="1"/>
      <name val="Arial Rounded MT Bold"/>
      <family val="2"/>
    </font>
    <font>
      <b/>
      <sz val="14"/>
      <color theme="5" tint="-0.249977111117893"/>
      <name val="Calibri"/>
      <family val="2"/>
      <scheme val="minor"/>
    </font>
    <font>
      <b/>
      <sz val="11"/>
      <color theme="1"/>
      <name val="Bahnschrift SemiBold"/>
      <family val="2"/>
    </font>
    <font>
      <sz val="11"/>
      <color theme="1"/>
      <name val="Bahnschrift SemiBold"/>
      <family val="2"/>
    </font>
    <font>
      <b/>
      <sz val="22"/>
      <color theme="1"/>
      <name val="Amasis MT Pro Black"/>
      <family val="1"/>
    </font>
    <font>
      <b/>
      <sz val="16"/>
      <color theme="1"/>
      <name val="Amasis MT Pro Black"/>
      <family val="1"/>
    </font>
    <font>
      <b/>
      <sz val="24"/>
      <color theme="1"/>
      <name val="Amasis MT Pro Black"/>
      <family val="1"/>
    </font>
    <font>
      <sz val="18"/>
      <color theme="1"/>
      <name val="Amasis MT Pro Black"/>
      <family val="1"/>
    </font>
    <font>
      <b/>
      <sz val="18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Border="1"/>
    <xf numFmtId="0" fontId="0" fillId="0" borderId="0" xfId="0" applyBorder="1"/>
    <xf numFmtId="1" fontId="0" fillId="0" borderId="0" xfId="0" applyNumberFormat="1" applyBorder="1"/>
    <xf numFmtId="166" fontId="0" fillId="0" borderId="0" xfId="0" applyNumberFormat="1" applyBorder="1"/>
    <xf numFmtId="0" fontId="1" fillId="0" borderId="0" xfId="0" applyFont="1" applyBorder="1" applyAlignment="1">
      <alignment wrapText="1"/>
    </xf>
    <xf numFmtId="2" fontId="0" fillId="0" borderId="0" xfId="0" applyNumberFormat="1" applyBorder="1"/>
    <xf numFmtId="1" fontId="1" fillId="0" borderId="0" xfId="0" applyNumberFormat="1" applyFont="1" applyBorder="1"/>
    <xf numFmtId="0" fontId="0" fillId="0" borderId="6" xfId="0" applyBorder="1"/>
    <xf numFmtId="1" fontId="0" fillId="0" borderId="7" xfId="0" applyNumberFormat="1" applyBorder="1"/>
    <xf numFmtId="0" fontId="0" fillId="0" borderId="0" xfId="0" applyFill="1" applyBorder="1"/>
    <xf numFmtId="1" fontId="1" fillId="0" borderId="0" xfId="0" applyNumberFormat="1" applyFont="1" applyBorder="1" applyAlignment="1"/>
    <xf numFmtId="0" fontId="0" fillId="0" borderId="0" xfId="0"/>
    <xf numFmtId="0" fontId="0" fillId="0" borderId="0" xfId="0"/>
    <xf numFmtId="0" fontId="1" fillId="2" borderId="1" xfId="0" applyFont="1" applyFill="1" applyBorder="1"/>
    <xf numFmtId="1" fontId="0" fillId="2" borderId="1" xfId="0" applyNumberFormat="1" applyFill="1" applyBorder="1"/>
    <xf numFmtId="0" fontId="0" fillId="0" borderId="0" xfId="0" applyBorder="1"/>
    <xf numFmtId="0" fontId="3" fillId="0" borderId="0" xfId="0" applyFont="1"/>
    <xf numFmtId="1" fontId="0" fillId="3" borderId="8" xfId="0" applyNumberFormat="1" applyFill="1" applyBorder="1"/>
    <xf numFmtId="0" fontId="0" fillId="3" borderId="12" xfId="0" applyFill="1" applyBorder="1"/>
    <xf numFmtId="0" fontId="0" fillId="3" borderId="14" xfId="0" applyFill="1" applyBorder="1"/>
    <xf numFmtId="1" fontId="0" fillId="3" borderId="15" xfId="0" applyNumberFormat="1" applyFill="1" applyBorder="1"/>
    <xf numFmtId="0" fontId="5" fillId="0" borderId="0" xfId="0" applyFont="1"/>
    <xf numFmtId="0" fontId="0" fillId="4" borderId="0" xfId="0" applyFill="1" applyBorder="1"/>
    <xf numFmtId="0" fontId="6" fillId="4" borderId="0" xfId="0" applyFont="1" applyFill="1" applyBorder="1"/>
    <xf numFmtId="1" fontId="0" fillId="3" borderId="13" xfId="0" applyNumberFormat="1" applyFill="1" applyBorder="1"/>
    <xf numFmtId="1" fontId="0" fillId="3" borderId="16" xfId="0" applyNumberFormat="1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0" fontId="6" fillId="5" borderId="24" xfId="0" applyFont="1" applyFill="1" applyBorder="1"/>
    <xf numFmtId="0" fontId="6" fillId="5" borderId="25" xfId="0" applyFont="1" applyFill="1" applyBorder="1"/>
    <xf numFmtId="0" fontId="6" fillId="5" borderId="26" xfId="0" applyFont="1" applyFill="1" applyBorder="1"/>
    <xf numFmtId="0" fontId="4" fillId="5" borderId="17" xfId="0" applyFont="1" applyFill="1" applyBorder="1"/>
    <xf numFmtId="164" fontId="7" fillId="5" borderId="18" xfId="0" applyNumberFormat="1" applyFont="1" applyFill="1" applyBorder="1"/>
    <xf numFmtId="0" fontId="4" fillId="5" borderId="19" xfId="0" applyFont="1" applyFill="1" applyBorder="1"/>
    <xf numFmtId="9" fontId="0" fillId="5" borderId="20" xfId="0" applyNumberFormat="1" applyFill="1" applyBorder="1"/>
    <xf numFmtId="0" fontId="5" fillId="5" borderId="0" xfId="0" applyFont="1" applyFill="1"/>
    <xf numFmtId="0" fontId="5" fillId="5" borderId="9" xfId="0" applyFont="1" applyFill="1" applyBorder="1"/>
    <xf numFmtId="0" fontId="5" fillId="5" borderId="11" xfId="0" applyFont="1" applyFill="1" applyBorder="1"/>
    <xf numFmtId="0" fontId="5" fillId="5" borderId="12" xfId="0" applyFont="1" applyFill="1" applyBorder="1"/>
    <xf numFmtId="0" fontId="5" fillId="5" borderId="13" xfId="0" applyFont="1" applyFill="1" applyBorder="1"/>
    <xf numFmtId="1" fontId="5" fillId="5" borderId="13" xfId="0" applyNumberFormat="1" applyFont="1" applyFill="1" applyBorder="1"/>
    <xf numFmtId="0" fontId="5" fillId="5" borderId="14" xfId="0" applyFont="1" applyFill="1" applyBorder="1"/>
    <xf numFmtId="0" fontId="5" fillId="5" borderId="16" xfId="0" applyFont="1" applyFill="1" applyBorder="1"/>
    <xf numFmtId="164" fontId="5" fillId="5" borderId="0" xfId="0" applyNumberFormat="1" applyFont="1" applyFill="1"/>
    <xf numFmtId="9" fontId="5" fillId="5" borderId="0" xfId="0" applyNumberFormat="1" applyFont="1" applyFill="1"/>
    <xf numFmtId="0" fontId="8" fillId="5" borderId="8" xfId="0" applyFont="1" applyFill="1" applyBorder="1"/>
    <xf numFmtId="0" fontId="9" fillId="5" borderId="8" xfId="0" applyFont="1" applyFill="1" applyBorder="1"/>
    <xf numFmtId="1" fontId="9" fillId="5" borderId="8" xfId="0" applyNumberFormat="1" applyFont="1" applyFill="1" applyBorder="1"/>
    <xf numFmtId="0" fontId="8" fillId="5" borderId="1" xfId="0" applyFont="1" applyFill="1" applyBorder="1"/>
    <xf numFmtId="0" fontId="9" fillId="5" borderId="1" xfId="0" applyFont="1" applyFill="1" applyBorder="1"/>
    <xf numFmtId="0" fontId="9" fillId="5" borderId="0" xfId="0" applyFont="1" applyFill="1"/>
    <xf numFmtId="9" fontId="9" fillId="5" borderId="1" xfId="0" applyNumberFormat="1" applyFont="1" applyFill="1" applyBorder="1"/>
    <xf numFmtId="165" fontId="9" fillId="5" borderId="1" xfId="0" applyNumberFormat="1" applyFont="1" applyFill="1" applyBorder="1"/>
    <xf numFmtId="0" fontId="1" fillId="3" borderId="3" xfId="0" applyFont="1" applyFill="1" applyBorder="1"/>
    <xf numFmtId="165" fontId="1" fillId="3" borderId="3" xfId="0" applyNumberFormat="1" applyFont="1" applyFill="1" applyBorder="1"/>
    <xf numFmtId="0" fontId="1" fillId="7" borderId="1" xfId="0" applyFont="1" applyFill="1" applyBorder="1"/>
    <xf numFmtId="0" fontId="0" fillId="7" borderId="1" xfId="0" applyFill="1" applyBorder="1"/>
    <xf numFmtId="1" fontId="0" fillId="7" borderId="1" xfId="0" applyNumberFormat="1" applyFill="1" applyBorder="1"/>
    <xf numFmtId="1" fontId="0" fillId="7" borderId="3" xfId="0" applyNumberFormat="1" applyFill="1" applyBorder="1"/>
    <xf numFmtId="0" fontId="0" fillId="7" borderId="3" xfId="0" applyFill="1" applyBorder="1"/>
    <xf numFmtId="1" fontId="0" fillId="7" borderId="2" xfId="0" applyNumberFormat="1" applyFill="1" applyBorder="1"/>
    <xf numFmtId="1" fontId="0" fillId="7" borderId="4" xfId="0" applyNumberFormat="1" applyFill="1" applyBorder="1"/>
    <xf numFmtId="0" fontId="0" fillId="7" borderId="5" xfId="0" applyFill="1" applyBorder="1"/>
    <xf numFmtId="166" fontId="0" fillId="2" borderId="1" xfId="0" applyNumberFormat="1" applyFill="1" applyBorder="1"/>
    <xf numFmtId="0" fontId="1" fillId="2" borderId="1" xfId="0" applyFont="1" applyFill="1" applyBorder="1" applyAlignment="1">
      <alignment wrapText="1"/>
    </xf>
    <xf numFmtId="2" fontId="0" fillId="2" borderId="1" xfId="0" applyNumberForma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0" fillId="2" borderId="12" xfId="0" applyFill="1" applyBorder="1"/>
    <xf numFmtId="0" fontId="0" fillId="2" borderId="8" xfId="0" applyFill="1" applyBorder="1"/>
    <xf numFmtId="1" fontId="0" fillId="2" borderId="8" xfId="0" applyNumberFormat="1" applyFill="1" applyBorder="1"/>
    <xf numFmtId="1" fontId="0" fillId="2" borderId="13" xfId="0" applyNumberForma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" fontId="0" fillId="2" borderId="15" xfId="0" applyNumberFormat="1" applyFill="1" applyBorder="1"/>
    <xf numFmtId="0" fontId="0" fillId="2" borderId="16" xfId="0" applyFill="1" applyBorder="1"/>
    <xf numFmtId="1" fontId="0" fillId="8" borderId="8" xfId="0" applyNumberFormat="1" applyFill="1" applyBorder="1"/>
    <xf numFmtId="0" fontId="0" fillId="8" borderId="8" xfId="0" applyFill="1" applyBorder="1"/>
    <xf numFmtId="2" fontId="0" fillId="8" borderId="8" xfId="0" applyNumberFormat="1" applyFill="1" applyBorder="1"/>
    <xf numFmtId="0" fontId="1" fillId="8" borderId="9" xfId="0" applyFont="1" applyFill="1" applyBorder="1"/>
    <xf numFmtId="2" fontId="1" fillId="8" borderId="10" xfId="0" applyNumberFormat="1" applyFont="1" applyFill="1" applyBorder="1"/>
    <xf numFmtId="0" fontId="1" fillId="8" borderId="10" xfId="0" applyFont="1" applyFill="1" applyBorder="1"/>
    <xf numFmtId="1" fontId="0" fillId="8" borderId="10" xfId="0" applyNumberFormat="1" applyFill="1" applyBorder="1"/>
    <xf numFmtId="1" fontId="1" fillId="8" borderId="10" xfId="0" applyNumberFormat="1" applyFont="1" applyFill="1" applyBorder="1" applyAlignment="1"/>
    <xf numFmtId="1" fontId="1" fillId="8" borderId="11" xfId="0" applyNumberFormat="1" applyFont="1" applyFill="1" applyBorder="1" applyAlignment="1"/>
    <xf numFmtId="0" fontId="0" fillId="8" borderId="12" xfId="0" applyFill="1" applyBorder="1"/>
    <xf numFmtId="1" fontId="0" fillId="8" borderId="13" xfId="0" applyNumberFormat="1" applyFill="1" applyBorder="1"/>
    <xf numFmtId="0" fontId="0" fillId="8" borderId="14" xfId="0" applyFill="1" applyBorder="1"/>
    <xf numFmtId="2" fontId="0" fillId="8" borderId="15" xfId="0" applyNumberFormat="1" applyFill="1" applyBorder="1"/>
    <xf numFmtId="0" fontId="0" fillId="8" borderId="15" xfId="0" applyFill="1" applyBorder="1"/>
    <xf numFmtId="1" fontId="0" fillId="8" borderId="15" xfId="0" applyNumberFormat="1" applyFill="1" applyBorder="1"/>
    <xf numFmtId="1" fontId="0" fillId="8" borderId="16" xfId="0" applyNumberFormat="1" applyFill="1" applyBorder="1"/>
    <xf numFmtId="0" fontId="0" fillId="2" borderId="8" xfId="0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 applyBorder="1"/>
    <xf numFmtId="0" fontId="13" fillId="9" borderId="11" xfId="0" applyFont="1" applyFill="1" applyBorder="1"/>
    <xf numFmtId="0" fontId="13" fillId="9" borderId="13" xfId="0" applyFont="1" applyFill="1" applyBorder="1"/>
    <xf numFmtId="0" fontId="13" fillId="9" borderId="16" xfId="0" applyFont="1" applyFill="1" applyBorder="1"/>
    <xf numFmtId="0" fontId="13" fillId="9" borderId="13" xfId="0" applyFont="1" applyFill="1" applyBorder="1" applyAlignment="1">
      <alignment horizontal="left"/>
    </xf>
    <xf numFmtId="0" fontId="14" fillId="5" borderId="9" xfId="0" applyFont="1" applyFill="1" applyBorder="1"/>
    <xf numFmtId="0" fontId="14" fillId="5" borderId="12" xfId="0" applyFont="1" applyFill="1" applyBorder="1"/>
    <xf numFmtId="0" fontId="14" fillId="5" borderId="14" xfId="0" applyFont="1" applyFill="1" applyBorder="1"/>
    <xf numFmtId="0" fontId="11" fillId="10" borderId="27" xfId="0" applyFont="1" applyFill="1" applyBorder="1" applyAlignment="1">
      <alignment horizontal="center"/>
    </xf>
    <xf numFmtId="0" fontId="11" fillId="10" borderId="28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2" fillId="6" borderId="27" xfId="0" applyFont="1" applyFill="1" applyBorder="1" applyAlignment="1">
      <alignment horizontal="center"/>
    </xf>
    <xf numFmtId="0" fontId="12" fillId="6" borderId="28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Net cash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14780994581002"/>
          <c:y val="0.16726853304737241"/>
          <c:w val="0.80939126905714731"/>
          <c:h val="0.66201348101369373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'Q2'!$A$4:$A$13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5-4CB3-81A1-5C810AE3FC3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'Q2'!$B$4:$B$13</c:f>
              <c:numCache>
                <c:formatCode>General</c:formatCode>
                <c:ptCount val="10"/>
                <c:pt idx="0" formatCode="0">
                  <c:v>1411100000</c:v>
                </c:pt>
                <c:pt idx="1">
                  <c:v>291307895</c:v>
                </c:pt>
                <c:pt idx="2">
                  <c:v>197210912.45525056</c:v>
                </c:pt>
                <c:pt idx="3">
                  <c:v>92769487.267607376</c:v>
                </c:pt>
                <c:pt idx="4">
                  <c:v>-23177296.249397263</c:v>
                </c:pt>
                <c:pt idx="5">
                  <c:v>-151926366.93925434</c:v>
                </c:pt>
                <c:pt idx="6">
                  <c:v>-294927132.77397811</c:v>
                </c:pt>
                <c:pt idx="7">
                  <c:v>-453799973.1494965</c:v>
                </c:pt>
                <c:pt idx="8">
                  <c:v>-630357007.92171443</c:v>
                </c:pt>
                <c:pt idx="9">
                  <c:v>-826625424.46887898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5-4CB3-81A1-5C810AE3F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5282559"/>
        <c:axId val="965282975"/>
      </c:lineChart>
      <c:catAx>
        <c:axId val="9652825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282975"/>
        <c:crosses val="autoZero"/>
        <c:auto val="1"/>
        <c:lblAlgn val="ctr"/>
        <c:lblOffset val="100"/>
        <c:noMultiLvlLbl val="0"/>
      </c:catAx>
      <c:valAx>
        <c:axId val="965282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282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357243</xdr:colOff>
      <xdr:row>1</xdr:row>
      <xdr:rowOff>83147</xdr:rowOff>
    </xdr:from>
    <xdr:to>
      <xdr:col>12</xdr:col>
      <xdr:colOff>273423</xdr:colOff>
      <xdr:row>21</xdr:row>
      <xdr:rowOff>143435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64CCBD-23EE-4C3D-88BD-4F524CBDF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95460-77E1-4878-B560-FE1E7FAD9F9D}">
  <dimension ref="A1:E6"/>
  <sheetViews>
    <sheetView workbookViewId="0">
      <selection activeCell="D4" sqref="D4"/>
    </sheetView>
  </sheetViews>
  <sheetFormatPr defaultRowHeight="15" x14ac:dyDescent="0.2"/>
  <cols>
    <col min="1" max="1" width="24.6171875" customWidth="1"/>
    <col min="2" max="2" width="81.25" customWidth="1"/>
  </cols>
  <sheetData>
    <row r="1" spans="1:5" s="13" customFormat="1" ht="21.75" thickBot="1" x14ac:dyDescent="0.3">
      <c r="A1" s="107" t="s">
        <v>71</v>
      </c>
      <c r="B1" s="108"/>
    </row>
    <row r="2" spans="1:5" ht="27.75" x14ac:dyDescent="0.5">
      <c r="A2" s="104" t="s">
        <v>64</v>
      </c>
      <c r="B2" s="100" t="s">
        <v>69</v>
      </c>
      <c r="C2" s="99"/>
      <c r="D2" s="99"/>
      <c r="E2" s="10"/>
    </row>
    <row r="3" spans="1:5" ht="27.75" x14ac:dyDescent="0.5">
      <c r="A3" s="105" t="s">
        <v>65</v>
      </c>
      <c r="B3" s="103">
        <v>5</v>
      </c>
      <c r="C3" s="99"/>
      <c r="D3" s="99"/>
      <c r="E3" s="10"/>
    </row>
    <row r="4" spans="1:5" ht="27.75" x14ac:dyDescent="0.5">
      <c r="A4" s="105" t="s">
        <v>66</v>
      </c>
      <c r="B4" s="101" t="s">
        <v>70</v>
      </c>
      <c r="C4" s="99"/>
      <c r="D4" s="99"/>
      <c r="E4" s="10"/>
    </row>
    <row r="5" spans="1:5" ht="28.5" thickBot="1" x14ac:dyDescent="0.55000000000000004">
      <c r="A5" s="106" t="s">
        <v>67</v>
      </c>
      <c r="B5" s="102" t="s">
        <v>68</v>
      </c>
      <c r="C5" s="99"/>
      <c r="D5" s="99"/>
      <c r="E5" s="10"/>
    </row>
    <row r="6" spans="1:5" x14ac:dyDescent="0.2">
      <c r="C6" s="98"/>
      <c r="D6" s="98"/>
      <c r="E6" s="98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50E98-66E9-464E-B207-13F625FCD915}">
  <dimension ref="A1:N75"/>
  <sheetViews>
    <sheetView zoomScale="55" zoomScaleNormal="55" workbookViewId="0">
      <selection activeCell="B77" sqref="B77"/>
    </sheetView>
  </sheetViews>
  <sheetFormatPr defaultRowHeight="15" x14ac:dyDescent="0.2"/>
  <cols>
    <col min="1" max="1" width="36.859375" customWidth="1"/>
    <col min="2" max="2" width="46.54296875" customWidth="1"/>
    <col min="3" max="3" width="47.890625" customWidth="1"/>
    <col min="4" max="4" width="30.265625" customWidth="1"/>
    <col min="5" max="5" width="39.27734375" customWidth="1"/>
    <col min="6" max="6" width="22.05859375" customWidth="1"/>
    <col min="7" max="7" width="52.328125" customWidth="1"/>
    <col min="8" max="8" width="50.984375" customWidth="1"/>
    <col min="9" max="9" width="52.328125" customWidth="1"/>
    <col min="10" max="10" width="54.34765625" customWidth="1"/>
    <col min="11" max="11" width="50.71484375" customWidth="1"/>
  </cols>
  <sheetData>
    <row r="1" spans="1:14" ht="29.25" thickTop="1" thickBot="1" x14ac:dyDescent="0.4">
      <c r="A1" s="109" t="s">
        <v>8</v>
      </c>
      <c r="B1" s="109"/>
    </row>
    <row r="2" spans="1:14" ht="17.25" thickTop="1" thickBot="1" x14ac:dyDescent="0.25">
      <c r="A2" s="50" t="s">
        <v>9</v>
      </c>
      <c r="B2" s="51">
        <v>1000000000</v>
      </c>
    </row>
    <row r="3" spans="1:14" ht="17.25" thickTop="1" thickBot="1" x14ac:dyDescent="0.25">
      <c r="A3" s="50" t="s">
        <v>4</v>
      </c>
      <c r="B3" s="51">
        <v>200000000</v>
      </c>
    </row>
    <row r="4" spans="1:14" ht="17.25" thickTop="1" thickBot="1" x14ac:dyDescent="0.25">
      <c r="A4" s="50" t="s">
        <v>11</v>
      </c>
      <c r="B4" s="51">
        <v>10</v>
      </c>
    </row>
    <row r="5" spans="1:14" ht="17.25" thickTop="1" thickBot="1" x14ac:dyDescent="0.25">
      <c r="A5" s="50" t="s">
        <v>10</v>
      </c>
      <c r="B5" s="51">
        <f>(B2-B3)/B4</f>
        <v>80000000</v>
      </c>
    </row>
    <row r="6" spans="1:14" ht="17.25" thickTop="1" thickBot="1" x14ac:dyDescent="0.25">
      <c r="A6" s="52"/>
      <c r="B6" s="52"/>
    </row>
    <row r="7" spans="1:14" ht="17.25" thickTop="1" thickBot="1" x14ac:dyDescent="0.25">
      <c r="A7" s="50" t="s">
        <v>12</v>
      </c>
      <c r="B7" s="51" t="s">
        <v>13</v>
      </c>
    </row>
    <row r="8" spans="1:14" ht="17.25" thickTop="1" thickBot="1" x14ac:dyDescent="0.25">
      <c r="A8" s="50" t="s">
        <v>5</v>
      </c>
      <c r="B8" s="53">
        <v>0.05</v>
      </c>
    </row>
    <row r="9" spans="1:14" ht="17.25" thickTop="1" thickBot="1" x14ac:dyDescent="0.25">
      <c r="A9" s="50" t="s">
        <v>6</v>
      </c>
      <c r="B9" s="53">
        <v>0.1</v>
      </c>
    </row>
    <row r="10" spans="1:14" ht="17.25" thickTop="1" thickBot="1" x14ac:dyDescent="0.25">
      <c r="A10" s="50" t="s">
        <v>3</v>
      </c>
      <c r="B10" s="54">
        <v>1.4999999999999999E-2</v>
      </c>
    </row>
    <row r="11" spans="1:14" ht="15.75" thickTop="1" x14ac:dyDescent="0.2"/>
    <row r="12" spans="1:14" ht="15.75" thickBot="1" x14ac:dyDescent="0.25"/>
    <row r="13" spans="1:14" ht="32.25" thickBot="1" x14ac:dyDescent="0.45">
      <c r="A13" s="110" t="s">
        <v>28</v>
      </c>
      <c r="B13" s="111"/>
      <c r="C13" s="1"/>
      <c r="D13" s="1"/>
      <c r="E13" s="1"/>
      <c r="F13" s="2"/>
      <c r="G13" s="2"/>
      <c r="H13" s="2"/>
      <c r="I13" s="2"/>
      <c r="J13" s="2"/>
      <c r="K13" s="2"/>
      <c r="L13" s="2"/>
      <c r="M13" s="2"/>
      <c r="N13" s="2"/>
    </row>
    <row r="14" spans="1:14" ht="15.75" thickBot="1" x14ac:dyDescent="0.25">
      <c r="A14" s="3"/>
      <c r="B14" s="3"/>
      <c r="C14" s="3"/>
      <c r="D14" s="3"/>
      <c r="E14" s="3"/>
      <c r="F14" s="2"/>
      <c r="G14" s="2"/>
      <c r="H14" s="2"/>
      <c r="I14" s="2"/>
      <c r="J14" s="2"/>
      <c r="K14" s="2"/>
      <c r="L14" s="2"/>
      <c r="M14" s="2"/>
      <c r="N14" s="2"/>
    </row>
    <row r="15" spans="1:14" ht="15.75" thickTop="1" x14ac:dyDescent="0.2">
      <c r="A15" s="55" t="s">
        <v>14</v>
      </c>
      <c r="B15" s="56" t="s">
        <v>2</v>
      </c>
      <c r="C15" s="55" t="s">
        <v>1</v>
      </c>
      <c r="D15" s="55" t="s">
        <v>0</v>
      </c>
      <c r="E15" s="3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">
      <c r="A16" s="18">
        <f>E30*0.05</f>
        <v>375000000</v>
      </c>
      <c r="B16" s="18">
        <f>E30*0.1</f>
        <v>750000000</v>
      </c>
      <c r="C16" s="18">
        <f>E30*0.06</f>
        <v>450000000</v>
      </c>
      <c r="D16" s="18">
        <f>A16+B16-C16</f>
        <v>675000000</v>
      </c>
      <c r="E16" s="3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">
      <c r="A17" s="18">
        <f t="shared" ref="A17:A25" si="0">E31*0.05</f>
        <v>407268750</v>
      </c>
      <c r="B17" s="18">
        <f t="shared" ref="B17:B25" si="1">E31*0.1</f>
        <v>814537500</v>
      </c>
      <c r="C17" s="18">
        <f t="shared" ref="C17:C25" si="2">E31*0.06</f>
        <v>488722500</v>
      </c>
      <c r="D17" s="18">
        <f t="shared" ref="D17:D25" si="3">A17+B17-C17</f>
        <v>733083750</v>
      </c>
      <c r="E17" s="3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">
      <c r="A18" s="18">
        <f t="shared" si="0"/>
        <v>442546026.5625</v>
      </c>
      <c r="B18" s="18">
        <f t="shared" si="1"/>
        <v>885092053.125</v>
      </c>
      <c r="C18" s="18">
        <f t="shared" si="2"/>
        <v>531055231.875</v>
      </c>
      <c r="D18" s="18">
        <f t="shared" si="3"/>
        <v>796582847.8125</v>
      </c>
      <c r="E18" s="3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">
      <c r="A19" s="18">
        <f t="shared" si="0"/>
        <v>481132959.06210941</v>
      </c>
      <c r="B19" s="18">
        <f t="shared" si="1"/>
        <v>962265918.12421882</v>
      </c>
      <c r="C19" s="18">
        <f t="shared" si="2"/>
        <v>577359550.87453127</v>
      </c>
      <c r="D19" s="18">
        <f t="shared" si="3"/>
        <v>866039326.3117969</v>
      </c>
      <c r="E19" s="3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">
      <c r="A20" s="18">
        <f t="shared" si="0"/>
        <v>523362512.76455718</v>
      </c>
      <c r="B20" s="18">
        <f t="shared" si="1"/>
        <v>1046725025.5291144</v>
      </c>
      <c r="C20" s="18">
        <f t="shared" si="2"/>
        <v>628035015.31746852</v>
      </c>
      <c r="D20" s="18">
        <f t="shared" si="3"/>
        <v>942052522.97620308</v>
      </c>
      <c r="E20" s="3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">
      <c r="A21" s="18">
        <f t="shared" si="0"/>
        <v>569602984.3044802</v>
      </c>
      <c r="B21" s="18">
        <f t="shared" si="1"/>
        <v>1139205968.6089604</v>
      </c>
      <c r="C21" s="18">
        <f t="shared" si="2"/>
        <v>683523581.16537619</v>
      </c>
      <c r="D21" s="18">
        <f t="shared" si="3"/>
        <v>1025285371.7480645</v>
      </c>
      <c r="E21" s="3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">
      <c r="A22" s="18">
        <f t="shared" si="0"/>
        <v>620261890.35509169</v>
      </c>
      <c r="B22" s="18">
        <f t="shared" si="1"/>
        <v>1240523780.7101834</v>
      </c>
      <c r="C22" s="18">
        <f t="shared" si="2"/>
        <v>744314268.42611003</v>
      </c>
      <c r="D22" s="18">
        <f t="shared" si="3"/>
        <v>1116471402.6391652</v>
      </c>
      <c r="E22" s="3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">
      <c r="A23" s="18">
        <f t="shared" si="0"/>
        <v>675790294.37402797</v>
      </c>
      <c r="B23" s="18">
        <f t="shared" si="1"/>
        <v>1351580588.7480559</v>
      </c>
      <c r="C23" s="18">
        <f t="shared" si="2"/>
        <v>810948353.24883342</v>
      </c>
      <c r="D23" s="18">
        <f t="shared" si="3"/>
        <v>1216422529.8732505</v>
      </c>
      <c r="E23" s="3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">
      <c r="A24" s="18">
        <f t="shared" si="0"/>
        <v>736687621.47803164</v>
      </c>
      <c r="B24" s="18">
        <f t="shared" si="1"/>
        <v>1473375242.9560633</v>
      </c>
      <c r="C24" s="18">
        <f t="shared" si="2"/>
        <v>884025145.77363777</v>
      </c>
      <c r="D24" s="18">
        <f t="shared" si="3"/>
        <v>1326037718.6604571</v>
      </c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">
      <c r="A25" s="18">
        <f t="shared" si="0"/>
        <v>803507017.26562154</v>
      </c>
      <c r="B25" s="18">
        <f t="shared" si="1"/>
        <v>1607014034.5312431</v>
      </c>
      <c r="C25" s="18">
        <f t="shared" si="2"/>
        <v>964208420.71874571</v>
      </c>
      <c r="D25" s="18">
        <f t="shared" si="3"/>
        <v>1446312631.0781188</v>
      </c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">
      <c r="A26" s="3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"/>
      <c r="L27" s="2"/>
      <c r="M27" s="2"/>
      <c r="N27" s="2"/>
    </row>
    <row r="28" spans="1:14" ht="15.75" thickBot="1" x14ac:dyDescent="0.25">
      <c r="A28" s="2"/>
      <c r="B28" s="2"/>
      <c r="C28" s="2"/>
      <c r="D28" s="2"/>
      <c r="E28" s="3"/>
      <c r="F28" s="3"/>
      <c r="G28" s="2"/>
      <c r="H28" s="3"/>
      <c r="I28" s="3"/>
      <c r="J28" s="3"/>
      <c r="K28" s="2"/>
      <c r="L28" s="2"/>
      <c r="M28" s="2"/>
      <c r="N28" s="2"/>
    </row>
    <row r="29" spans="1:14" ht="16.5" thickTop="1" thickBot="1" x14ac:dyDescent="0.25">
      <c r="A29" s="57" t="s">
        <v>15</v>
      </c>
      <c r="B29" s="57" t="s">
        <v>16</v>
      </c>
      <c r="C29" s="57" t="s">
        <v>6</v>
      </c>
      <c r="D29" s="57" t="s">
        <v>17</v>
      </c>
      <c r="E29" s="57" t="s">
        <v>18</v>
      </c>
      <c r="F29" s="57" t="s">
        <v>7</v>
      </c>
      <c r="G29" s="57" t="s">
        <v>19</v>
      </c>
      <c r="H29" s="57" t="s">
        <v>20</v>
      </c>
      <c r="I29" s="57" t="s">
        <v>21</v>
      </c>
      <c r="J29" s="57" t="s">
        <v>22</v>
      </c>
      <c r="K29" s="2"/>
      <c r="L29" s="2"/>
      <c r="M29" s="2"/>
      <c r="N29" s="2"/>
    </row>
    <row r="30" spans="1:14" ht="16.5" thickTop="1" thickBot="1" x14ac:dyDescent="0.25">
      <c r="A30" s="58">
        <v>1</v>
      </c>
      <c r="B30" s="58">
        <v>45000000</v>
      </c>
      <c r="C30" s="58">
        <v>30000000</v>
      </c>
      <c r="D30" s="59">
        <v>100</v>
      </c>
      <c r="E30" s="59">
        <f>(B30+C30)*D30</f>
        <v>7500000000</v>
      </c>
      <c r="F30" s="58">
        <v>5000000</v>
      </c>
      <c r="G30" s="58">
        <v>0.08</v>
      </c>
      <c r="H30" s="59">
        <v>50</v>
      </c>
      <c r="I30" s="59">
        <f>F30*H30</f>
        <v>250000000</v>
      </c>
      <c r="J30" s="59">
        <f>I30+E30</f>
        <v>7750000000</v>
      </c>
      <c r="K30" s="2"/>
      <c r="L30" s="2"/>
      <c r="M30" s="2"/>
      <c r="N30" s="2"/>
    </row>
    <row r="31" spans="1:14" ht="16.5" thickTop="1" thickBot="1" x14ac:dyDescent="0.25">
      <c r="A31" s="58">
        <v>2</v>
      </c>
      <c r="B31" s="58">
        <f>B30*$B$8+B30</f>
        <v>47250000</v>
      </c>
      <c r="C31" s="59">
        <f>$B$9*C30+C30</f>
        <v>33000000</v>
      </c>
      <c r="D31" s="59">
        <f>D30*$B$10+D30</f>
        <v>101.5</v>
      </c>
      <c r="E31" s="59">
        <f t="shared" ref="E31:E39" si="4">(B31+C31)*D31</f>
        <v>8145375000</v>
      </c>
      <c r="F31" s="58">
        <f>F30*G30+F30</f>
        <v>5400000</v>
      </c>
      <c r="G31" s="58">
        <v>0.08</v>
      </c>
      <c r="H31" s="59">
        <f>H30*$B$10+H30</f>
        <v>50.75</v>
      </c>
      <c r="I31" s="59">
        <f t="shared" ref="I31:I39" si="5">F31*H31</f>
        <v>274050000</v>
      </c>
      <c r="J31" s="59">
        <f t="shared" ref="J31:J39" si="6">I31+E31</f>
        <v>8419425000</v>
      </c>
      <c r="K31" s="2"/>
      <c r="L31" s="2"/>
      <c r="M31" s="2"/>
      <c r="N31" s="2"/>
    </row>
    <row r="32" spans="1:14" ht="16.5" thickTop="1" thickBot="1" x14ac:dyDescent="0.25">
      <c r="A32" s="58">
        <v>3</v>
      </c>
      <c r="B32" s="58">
        <f t="shared" ref="B32:B39" si="7">B31*$B$8+B31</f>
        <v>49612500</v>
      </c>
      <c r="C32" s="59">
        <f t="shared" ref="C32:C39" si="8">$B$9*C31+C31</f>
        <v>36300000</v>
      </c>
      <c r="D32" s="59">
        <f t="shared" ref="D32:D39" si="9">D31*$B$10+D31</f>
        <v>103.02249999999999</v>
      </c>
      <c r="E32" s="59">
        <f t="shared" si="4"/>
        <v>8850920531.25</v>
      </c>
      <c r="F32" s="58">
        <f t="shared" ref="F32:F39" si="10">F31*G31+F31</f>
        <v>5832000</v>
      </c>
      <c r="G32" s="58">
        <v>0.08</v>
      </c>
      <c r="H32" s="59">
        <f t="shared" ref="H32:H39" si="11">H31*$B$10+H31</f>
        <v>51.511249999999997</v>
      </c>
      <c r="I32" s="59">
        <f t="shared" si="5"/>
        <v>300413610</v>
      </c>
      <c r="J32" s="59">
        <f t="shared" si="6"/>
        <v>9151334141.25</v>
      </c>
      <c r="K32" s="2"/>
      <c r="L32" s="2"/>
      <c r="M32" s="2"/>
      <c r="N32" s="2"/>
    </row>
    <row r="33" spans="1:14" ht="16.5" thickTop="1" thickBot="1" x14ac:dyDescent="0.25">
      <c r="A33" s="58">
        <v>4</v>
      </c>
      <c r="B33" s="58">
        <f t="shared" si="7"/>
        <v>52093125</v>
      </c>
      <c r="C33" s="59">
        <f t="shared" si="8"/>
        <v>39930000</v>
      </c>
      <c r="D33" s="59">
        <f t="shared" si="9"/>
        <v>104.5678375</v>
      </c>
      <c r="E33" s="59">
        <f t="shared" si="4"/>
        <v>9622659181.2421875</v>
      </c>
      <c r="F33" s="58">
        <f t="shared" si="10"/>
        <v>6298560</v>
      </c>
      <c r="G33" s="58">
        <v>0.08</v>
      </c>
      <c r="H33" s="59">
        <f t="shared" si="11"/>
        <v>52.283918749999998</v>
      </c>
      <c r="I33" s="59">
        <f t="shared" si="5"/>
        <v>329313399.28200001</v>
      </c>
      <c r="J33" s="59">
        <f t="shared" si="6"/>
        <v>9951972580.5241871</v>
      </c>
      <c r="K33" s="2"/>
      <c r="L33" s="2"/>
      <c r="M33" s="2"/>
      <c r="N33" s="2"/>
    </row>
    <row r="34" spans="1:14" ht="16.5" thickTop="1" thickBot="1" x14ac:dyDescent="0.25">
      <c r="A34" s="58">
        <v>5</v>
      </c>
      <c r="B34" s="58">
        <f t="shared" si="7"/>
        <v>54697781.25</v>
      </c>
      <c r="C34" s="59">
        <f t="shared" si="8"/>
        <v>43923000</v>
      </c>
      <c r="D34" s="59">
        <f t="shared" si="9"/>
        <v>106.1363550625</v>
      </c>
      <c r="E34" s="59">
        <f t="shared" si="4"/>
        <v>10467250255.291143</v>
      </c>
      <c r="F34" s="58">
        <f t="shared" si="10"/>
        <v>6802444.7999999998</v>
      </c>
      <c r="G34" s="58">
        <v>0.08</v>
      </c>
      <c r="H34" s="59">
        <f t="shared" si="11"/>
        <v>53.068177531250001</v>
      </c>
      <c r="I34" s="59">
        <f t="shared" si="5"/>
        <v>360993348.2929284</v>
      </c>
      <c r="J34" s="59">
        <f t="shared" si="6"/>
        <v>10828243603.584072</v>
      </c>
      <c r="K34" s="2"/>
      <c r="L34" s="2"/>
      <c r="M34" s="2"/>
      <c r="N34" s="2"/>
    </row>
    <row r="35" spans="1:14" ht="16.5" thickTop="1" thickBot="1" x14ac:dyDescent="0.25">
      <c r="A35" s="58">
        <v>6</v>
      </c>
      <c r="B35" s="58">
        <f t="shared" si="7"/>
        <v>57432670.3125</v>
      </c>
      <c r="C35" s="59">
        <f t="shared" si="8"/>
        <v>48315300</v>
      </c>
      <c r="D35" s="59">
        <f t="shared" si="9"/>
        <v>107.72840038843751</v>
      </c>
      <c r="E35" s="59">
        <f t="shared" si="4"/>
        <v>11392059686.089603</v>
      </c>
      <c r="F35" s="58">
        <f t="shared" si="10"/>
        <v>7346640.3839999996</v>
      </c>
      <c r="G35" s="58">
        <v>0.08</v>
      </c>
      <c r="H35" s="59">
        <f t="shared" si="11"/>
        <v>53.864200194218753</v>
      </c>
      <c r="I35" s="59">
        <f t="shared" si="5"/>
        <v>395720908.39870811</v>
      </c>
      <c r="J35" s="59">
        <f t="shared" si="6"/>
        <v>11787780594.488312</v>
      </c>
      <c r="K35" s="2"/>
      <c r="L35" s="2"/>
      <c r="M35" s="2"/>
      <c r="N35" s="2"/>
    </row>
    <row r="36" spans="1:14" ht="16.5" thickTop="1" thickBot="1" x14ac:dyDescent="0.25">
      <c r="A36" s="58">
        <v>7</v>
      </c>
      <c r="B36" s="58">
        <f t="shared" si="7"/>
        <v>60304303.828125</v>
      </c>
      <c r="C36" s="59">
        <f t="shared" si="8"/>
        <v>53146830</v>
      </c>
      <c r="D36" s="59">
        <f t="shared" si="9"/>
        <v>109.34432639426407</v>
      </c>
      <c r="E36" s="59">
        <f t="shared" si="4"/>
        <v>12405237807.101833</v>
      </c>
      <c r="F36" s="58">
        <f t="shared" si="10"/>
        <v>7934371.61472</v>
      </c>
      <c r="G36" s="58">
        <v>0.08</v>
      </c>
      <c r="H36" s="59">
        <f t="shared" si="11"/>
        <v>54.672163197132036</v>
      </c>
      <c r="I36" s="59">
        <f t="shared" si="5"/>
        <v>433789259.78666389</v>
      </c>
      <c r="J36" s="59">
        <f t="shared" si="6"/>
        <v>12839027066.888496</v>
      </c>
      <c r="K36" s="2"/>
      <c r="L36" s="2"/>
      <c r="M36" s="2"/>
      <c r="N36" s="2"/>
    </row>
    <row r="37" spans="1:14" ht="16.5" thickTop="1" thickBot="1" x14ac:dyDescent="0.25">
      <c r="A37" s="58">
        <v>8</v>
      </c>
      <c r="B37" s="58">
        <f t="shared" si="7"/>
        <v>63319519.01953125</v>
      </c>
      <c r="C37" s="59">
        <f t="shared" si="8"/>
        <v>58461513</v>
      </c>
      <c r="D37" s="59">
        <f t="shared" si="9"/>
        <v>110.98449129017803</v>
      </c>
      <c r="E37" s="59">
        <f t="shared" si="4"/>
        <v>13515805887.480558</v>
      </c>
      <c r="F37" s="58">
        <f t="shared" si="10"/>
        <v>8569121.3438975997</v>
      </c>
      <c r="G37" s="58">
        <v>0.08</v>
      </c>
      <c r="H37" s="59">
        <f t="shared" si="11"/>
        <v>55.492245645089014</v>
      </c>
      <c r="I37" s="59">
        <f t="shared" si="5"/>
        <v>475519786.57814091</v>
      </c>
      <c r="J37" s="59">
        <f t="shared" si="6"/>
        <v>13991325674.058699</v>
      </c>
      <c r="K37" s="2"/>
      <c r="L37" s="2"/>
      <c r="M37" s="2"/>
      <c r="N37" s="2"/>
    </row>
    <row r="38" spans="1:14" ht="16.5" thickTop="1" thickBot="1" x14ac:dyDescent="0.25">
      <c r="A38" s="58">
        <v>9</v>
      </c>
      <c r="B38" s="58">
        <f t="shared" si="7"/>
        <v>66485494.970507815</v>
      </c>
      <c r="C38" s="59">
        <f t="shared" si="8"/>
        <v>64307664.299999997</v>
      </c>
      <c r="D38" s="60">
        <f t="shared" si="9"/>
        <v>112.6492586595307</v>
      </c>
      <c r="E38" s="60">
        <f t="shared" si="4"/>
        <v>14733752429.560631</v>
      </c>
      <c r="F38" s="58">
        <f t="shared" si="10"/>
        <v>9254651.0514094085</v>
      </c>
      <c r="G38" s="58">
        <v>0.08</v>
      </c>
      <c r="H38" s="59">
        <f t="shared" si="11"/>
        <v>56.324629329765351</v>
      </c>
      <c r="I38" s="59">
        <f t="shared" si="5"/>
        <v>521264790.04695809</v>
      </c>
      <c r="J38" s="59">
        <f t="shared" si="6"/>
        <v>15255017219.60759</v>
      </c>
      <c r="K38" s="2"/>
      <c r="L38" s="2"/>
      <c r="M38" s="2"/>
      <c r="N38" s="2"/>
    </row>
    <row r="39" spans="1:14" ht="16.5" thickTop="1" thickBot="1" x14ac:dyDescent="0.25">
      <c r="A39" s="58">
        <v>10</v>
      </c>
      <c r="B39" s="61">
        <f t="shared" si="7"/>
        <v>69809769.719033211</v>
      </c>
      <c r="C39" s="62">
        <f t="shared" si="8"/>
        <v>70738430.729999989</v>
      </c>
      <c r="D39" s="63">
        <f t="shared" si="9"/>
        <v>114.33899753942366</v>
      </c>
      <c r="E39" s="63">
        <f t="shared" si="4"/>
        <v>16070140345.312429</v>
      </c>
      <c r="F39" s="64">
        <f t="shared" si="10"/>
        <v>9995023.1355221607</v>
      </c>
      <c r="G39" s="58">
        <v>0.08</v>
      </c>
      <c r="H39" s="59">
        <f t="shared" si="11"/>
        <v>57.169498769711829</v>
      </c>
      <c r="I39" s="59">
        <f t="shared" si="5"/>
        <v>571410462.84947538</v>
      </c>
      <c r="J39" s="59">
        <f t="shared" si="6"/>
        <v>16641550808.161905</v>
      </c>
      <c r="K39" s="2"/>
      <c r="L39" s="2"/>
      <c r="M39" s="2"/>
      <c r="N39" s="2"/>
    </row>
    <row r="40" spans="1:14" ht="15.75" thickTop="1" x14ac:dyDescent="0.2">
      <c r="A40" s="1"/>
      <c r="B40" s="9"/>
      <c r="C40" s="9"/>
      <c r="D40" s="3"/>
      <c r="E40" s="3"/>
      <c r="F40" s="3"/>
      <c r="G40" s="3"/>
      <c r="H40" s="2"/>
      <c r="I40" s="8"/>
      <c r="J40" s="2"/>
      <c r="K40" s="2"/>
      <c r="L40" s="2"/>
      <c r="M40" s="2"/>
      <c r="N40" s="2"/>
    </row>
    <row r="41" spans="1:14" x14ac:dyDescent="0.2">
      <c r="A41" s="1"/>
      <c r="B41" s="4"/>
      <c r="C41" s="3"/>
      <c r="D41" s="3"/>
      <c r="E41" s="3"/>
      <c r="F41" s="3"/>
      <c r="G41" s="3"/>
      <c r="H41" s="2"/>
      <c r="I41" s="2"/>
      <c r="J41" s="2"/>
      <c r="K41" s="2"/>
      <c r="L41" s="2"/>
      <c r="M41" s="2"/>
      <c r="N41" s="2"/>
    </row>
    <row r="42" spans="1:14" ht="21.6" customHeight="1" thickBot="1" x14ac:dyDescent="0.25">
      <c r="A42" s="5"/>
      <c r="B42" s="4"/>
      <c r="C42" s="3"/>
      <c r="D42" s="3"/>
      <c r="E42" s="3"/>
      <c r="F42" s="3"/>
      <c r="G42" s="3"/>
      <c r="H42" s="2"/>
      <c r="I42" s="2"/>
      <c r="J42" s="2"/>
      <c r="K42" s="2"/>
      <c r="L42" s="2"/>
      <c r="M42" s="2"/>
      <c r="N42" s="2"/>
    </row>
    <row r="43" spans="1:14" ht="16.5" thickTop="1" thickBot="1" x14ac:dyDescent="0.25">
      <c r="A43" s="14" t="s">
        <v>23</v>
      </c>
      <c r="B43" s="15">
        <v>36</v>
      </c>
      <c r="C43" s="3"/>
      <c r="D43" s="3"/>
      <c r="E43" s="3"/>
      <c r="F43" s="3"/>
      <c r="G43" s="3"/>
      <c r="H43" s="2"/>
      <c r="I43" s="2"/>
      <c r="J43" s="2"/>
      <c r="K43" s="2"/>
      <c r="L43" s="2"/>
      <c r="M43" s="2"/>
      <c r="N43" s="2"/>
    </row>
    <row r="44" spans="1:14" ht="16.5" thickTop="1" thickBot="1" x14ac:dyDescent="0.25">
      <c r="A44" s="14" t="s">
        <v>24</v>
      </c>
      <c r="B44" s="15">
        <v>48</v>
      </c>
      <c r="C44" s="3"/>
      <c r="D44" s="3"/>
      <c r="E44" s="3"/>
      <c r="F44" s="3"/>
      <c r="G44" s="3"/>
      <c r="H44" s="2"/>
      <c r="I44" s="2"/>
      <c r="J44" s="2"/>
      <c r="K44" s="2"/>
      <c r="L44" s="2"/>
      <c r="M44" s="2"/>
      <c r="N44" s="2"/>
    </row>
    <row r="45" spans="1:14" ht="16.5" thickTop="1" thickBot="1" x14ac:dyDescent="0.25">
      <c r="A45" s="14" t="s">
        <v>25</v>
      </c>
      <c r="B45" s="65">
        <v>0.1</v>
      </c>
      <c r="C45" s="3"/>
      <c r="D45" s="3"/>
      <c r="E45" s="3"/>
      <c r="F45" s="3"/>
      <c r="G45" s="3"/>
      <c r="H45" s="2"/>
      <c r="I45" s="2"/>
      <c r="J45" s="2"/>
      <c r="K45" s="2"/>
      <c r="L45" s="2"/>
      <c r="M45" s="2"/>
      <c r="N45" s="2"/>
    </row>
    <row r="46" spans="1:14" ht="56.25" thickTop="1" thickBot="1" x14ac:dyDescent="0.25">
      <c r="A46" s="66" t="s">
        <v>26</v>
      </c>
      <c r="B46" s="65">
        <v>0.6</v>
      </c>
      <c r="C46" s="3"/>
      <c r="D46" s="3"/>
      <c r="E46" s="3"/>
      <c r="F46" s="3"/>
      <c r="G46" s="3"/>
      <c r="H46" s="2"/>
      <c r="I46" s="2"/>
      <c r="J46" s="2"/>
      <c r="K46" s="2"/>
      <c r="L46" s="2"/>
      <c r="M46" s="2"/>
      <c r="N46" s="2"/>
    </row>
    <row r="47" spans="1:14" ht="16.5" thickTop="1" thickBot="1" x14ac:dyDescent="0.25">
      <c r="A47" s="66" t="s">
        <v>27</v>
      </c>
      <c r="B47" s="67">
        <v>0.08</v>
      </c>
      <c r="C47" s="1"/>
      <c r="D47" s="1"/>
      <c r="E47" s="1"/>
      <c r="F47" s="7"/>
      <c r="G47" s="7"/>
      <c r="H47" s="1"/>
      <c r="I47" s="1"/>
      <c r="J47" s="1"/>
      <c r="K47" s="2"/>
      <c r="L47" s="2"/>
      <c r="M47" s="2"/>
      <c r="N47" s="2"/>
    </row>
    <row r="48" spans="1:14" ht="15.75" thickTop="1" x14ac:dyDescent="0.2">
      <c r="A48" s="2"/>
      <c r="B48" s="3"/>
      <c r="C48" s="3"/>
      <c r="D48" s="3"/>
      <c r="E48" s="3"/>
      <c r="F48" s="3"/>
      <c r="G48" s="3"/>
      <c r="H48" s="6"/>
      <c r="I48" s="3"/>
      <c r="J48" s="3"/>
      <c r="K48" s="2"/>
      <c r="L48" s="2"/>
      <c r="M48" s="2"/>
      <c r="N48" s="2"/>
    </row>
    <row r="49" spans="1:14" ht="15.75" thickBot="1" x14ac:dyDescent="0.25">
      <c r="A49" s="2"/>
      <c r="B49" s="6"/>
      <c r="C49" s="6"/>
      <c r="D49" s="3"/>
      <c r="E49" s="3"/>
      <c r="F49" s="3"/>
      <c r="G49" s="3"/>
      <c r="H49" s="6"/>
      <c r="I49" s="3"/>
      <c r="J49" s="3"/>
      <c r="K49" s="2"/>
      <c r="L49" s="2"/>
      <c r="M49" s="2"/>
      <c r="N49" s="2"/>
    </row>
    <row r="50" spans="1:14" x14ac:dyDescent="0.2">
      <c r="A50" s="83" t="s">
        <v>15</v>
      </c>
      <c r="B50" s="84" t="s">
        <v>29</v>
      </c>
      <c r="C50" s="85" t="s">
        <v>24</v>
      </c>
      <c r="D50" s="85" t="s">
        <v>16</v>
      </c>
      <c r="E50" s="86" t="s">
        <v>6</v>
      </c>
      <c r="F50" s="86" t="s">
        <v>30</v>
      </c>
      <c r="G50" s="87" t="s">
        <v>38</v>
      </c>
      <c r="H50" s="87" t="s">
        <v>38</v>
      </c>
      <c r="I50" s="87" t="s">
        <v>38</v>
      </c>
      <c r="J50" s="88" t="s">
        <v>38</v>
      </c>
      <c r="K50" s="11"/>
      <c r="L50" s="2"/>
      <c r="M50" s="2"/>
      <c r="N50" s="2"/>
    </row>
    <row r="51" spans="1:14" x14ac:dyDescent="0.2">
      <c r="A51" s="89">
        <v>1</v>
      </c>
      <c r="B51" s="82">
        <v>36</v>
      </c>
      <c r="C51" s="80">
        <v>48</v>
      </c>
      <c r="D51" s="81">
        <v>45000000</v>
      </c>
      <c r="E51" s="81">
        <v>30000000</v>
      </c>
      <c r="F51" s="80">
        <f>(B51*D51)+(C51*E51)</f>
        <v>3060000000</v>
      </c>
      <c r="G51" s="80">
        <v>5000000</v>
      </c>
      <c r="H51" s="82">
        <f>C51*$B$46</f>
        <v>28.799999999999997</v>
      </c>
      <c r="I51" s="80">
        <f>H51*G51</f>
        <v>144000000</v>
      </c>
      <c r="J51" s="90">
        <f>I51+F51</f>
        <v>3204000000</v>
      </c>
      <c r="K51" s="2"/>
      <c r="L51" s="2"/>
      <c r="M51" s="2"/>
      <c r="N51" s="2"/>
    </row>
    <row r="52" spans="1:14" x14ac:dyDescent="0.2">
      <c r="A52" s="89">
        <f>A51+1</f>
        <v>2</v>
      </c>
      <c r="B52" s="82">
        <f>B51*0.015+B51</f>
        <v>36.54</v>
      </c>
      <c r="C52" s="82">
        <f>C51*0.015+C51</f>
        <v>48.72</v>
      </c>
      <c r="D52" s="81">
        <f>D51*$B$8+D51</f>
        <v>47250000</v>
      </c>
      <c r="E52" s="80">
        <f>$B$9*E51+E51</f>
        <v>33000000</v>
      </c>
      <c r="F52" s="80">
        <f t="shared" ref="F52:F60" si="12">(B52*D52)+(C52*E52)</f>
        <v>3334275000</v>
      </c>
      <c r="G52" s="80">
        <f>G51*$B$47+G51</f>
        <v>5400000</v>
      </c>
      <c r="H52" s="82">
        <f t="shared" ref="H52:H60" si="13">C52*$B$46</f>
        <v>29.231999999999999</v>
      </c>
      <c r="I52" s="80">
        <f t="shared" ref="I52:I60" si="14">H52*G52</f>
        <v>157852800</v>
      </c>
      <c r="J52" s="90">
        <f t="shared" ref="J52:J60" si="15">I52+F52</f>
        <v>3492127800</v>
      </c>
      <c r="K52" s="2"/>
      <c r="L52" s="2"/>
      <c r="M52" s="2"/>
      <c r="N52" s="2"/>
    </row>
    <row r="53" spans="1:14" x14ac:dyDescent="0.2">
      <c r="A53" s="89">
        <f t="shared" ref="A53:A60" si="16">A52+1</f>
        <v>3</v>
      </c>
      <c r="B53" s="82">
        <f t="shared" ref="B53:C60" si="17">B52*0.015+B52</f>
        <v>37.088099999999997</v>
      </c>
      <c r="C53" s="82">
        <f t="shared" si="17"/>
        <v>49.450800000000001</v>
      </c>
      <c r="D53" s="81">
        <f t="shared" ref="D53:D60" si="18">D52*$B$8+D52</f>
        <v>49612500</v>
      </c>
      <c r="E53" s="80">
        <f t="shared" ref="E53:E60" si="19">$B$9*E52+E52</f>
        <v>36300000</v>
      </c>
      <c r="F53" s="80">
        <f t="shared" si="12"/>
        <v>3635097401.25</v>
      </c>
      <c r="G53" s="80">
        <f t="shared" ref="G53:G60" si="20">G52*$B$47+G52</f>
        <v>5832000</v>
      </c>
      <c r="H53" s="82">
        <f t="shared" si="13"/>
        <v>29.670479999999998</v>
      </c>
      <c r="I53" s="80">
        <f t="shared" si="14"/>
        <v>173038239.35999998</v>
      </c>
      <c r="J53" s="90">
        <f t="shared" si="15"/>
        <v>3808135640.6100001</v>
      </c>
      <c r="K53" s="2"/>
      <c r="L53" s="2"/>
      <c r="M53" s="2"/>
      <c r="N53" s="2"/>
    </row>
    <row r="54" spans="1:14" x14ac:dyDescent="0.2">
      <c r="A54" s="89">
        <f t="shared" si="16"/>
        <v>4</v>
      </c>
      <c r="B54" s="82">
        <f t="shared" si="17"/>
        <v>37.6444215</v>
      </c>
      <c r="C54" s="82">
        <f t="shared" si="17"/>
        <v>50.192562000000002</v>
      </c>
      <c r="D54" s="81">
        <f t="shared" si="18"/>
        <v>52093125</v>
      </c>
      <c r="E54" s="80">
        <f t="shared" si="19"/>
        <v>39930000</v>
      </c>
      <c r="F54" s="80">
        <f t="shared" si="12"/>
        <v>3965204555.4121876</v>
      </c>
      <c r="G54" s="80">
        <f t="shared" si="20"/>
        <v>6298560</v>
      </c>
      <c r="H54" s="82">
        <f t="shared" si="13"/>
        <v>30.115537199999999</v>
      </c>
      <c r="I54" s="80">
        <f t="shared" si="14"/>
        <v>189684517.98643199</v>
      </c>
      <c r="J54" s="90">
        <f t="shared" si="15"/>
        <v>4154889073.3986197</v>
      </c>
      <c r="K54" s="2"/>
      <c r="L54" s="2"/>
      <c r="M54" s="2"/>
      <c r="N54" s="2"/>
    </row>
    <row r="55" spans="1:14" x14ac:dyDescent="0.2">
      <c r="A55" s="89">
        <f t="shared" si="16"/>
        <v>5</v>
      </c>
      <c r="B55" s="82">
        <f t="shared" si="17"/>
        <v>38.209087822500003</v>
      </c>
      <c r="C55" s="82">
        <f t="shared" si="17"/>
        <v>50.945450430000001</v>
      </c>
      <c r="D55" s="81">
        <f t="shared" si="18"/>
        <v>54697781.25</v>
      </c>
      <c r="E55" s="80">
        <f t="shared" si="19"/>
        <v>43923000</v>
      </c>
      <c r="F55" s="80">
        <f t="shared" si="12"/>
        <v>4327629346.7140341</v>
      </c>
      <c r="G55" s="80">
        <f t="shared" si="20"/>
        <v>6802444.7999999998</v>
      </c>
      <c r="H55" s="82">
        <f t="shared" si="13"/>
        <v>30.567270258000001</v>
      </c>
      <c r="I55" s="80">
        <f t="shared" si="14"/>
        <v>207932168.61672676</v>
      </c>
      <c r="J55" s="90">
        <f t="shared" si="15"/>
        <v>4535561515.330761</v>
      </c>
      <c r="K55" s="2"/>
      <c r="L55" s="2"/>
      <c r="M55" s="2"/>
      <c r="N55" s="2"/>
    </row>
    <row r="56" spans="1:14" x14ac:dyDescent="0.2">
      <c r="A56" s="89">
        <f t="shared" si="16"/>
        <v>6</v>
      </c>
      <c r="B56" s="82">
        <f t="shared" si="17"/>
        <v>38.782224139837503</v>
      </c>
      <c r="C56" s="82">
        <f t="shared" si="17"/>
        <v>51.709632186450001</v>
      </c>
      <c r="D56" s="81">
        <f t="shared" si="18"/>
        <v>57432670.3125</v>
      </c>
      <c r="E56" s="80">
        <f t="shared" si="19"/>
        <v>48315300</v>
      </c>
      <c r="F56" s="80">
        <f t="shared" si="12"/>
        <v>4725733084.9867535</v>
      </c>
      <c r="G56" s="80">
        <f t="shared" si="20"/>
        <v>7346640.3839999996</v>
      </c>
      <c r="H56" s="82">
        <f t="shared" si="13"/>
        <v>31.02577931187</v>
      </c>
      <c r="I56" s="80">
        <f t="shared" si="14"/>
        <v>227935243.23765585</v>
      </c>
      <c r="J56" s="90">
        <f t="shared" si="15"/>
        <v>4953668328.2244091</v>
      </c>
      <c r="K56" s="2"/>
      <c r="L56" s="2"/>
      <c r="M56" s="2"/>
      <c r="N56" s="2"/>
    </row>
    <row r="57" spans="1:14" x14ac:dyDescent="0.2">
      <c r="A57" s="89">
        <f t="shared" si="16"/>
        <v>7</v>
      </c>
      <c r="B57" s="82">
        <f t="shared" si="17"/>
        <v>39.363957501935069</v>
      </c>
      <c r="C57" s="82">
        <f t="shared" si="17"/>
        <v>52.485276669246751</v>
      </c>
      <c r="D57" s="81">
        <f t="shared" si="18"/>
        <v>60304303.828125</v>
      </c>
      <c r="E57" s="80">
        <f t="shared" si="19"/>
        <v>53146830</v>
      </c>
      <c r="F57" s="80">
        <f t="shared" si="12"/>
        <v>5163242129.7175159</v>
      </c>
      <c r="G57" s="80">
        <f t="shared" si="20"/>
        <v>7934371.61472</v>
      </c>
      <c r="H57" s="82">
        <f t="shared" si="13"/>
        <v>31.491166001548049</v>
      </c>
      <c r="I57" s="80">
        <f t="shared" si="14"/>
        <v>249862613.63711837</v>
      </c>
      <c r="J57" s="90">
        <f t="shared" si="15"/>
        <v>5413104743.3546343</v>
      </c>
      <c r="K57" s="2"/>
      <c r="L57" s="2"/>
      <c r="M57" s="2"/>
      <c r="N57" s="2"/>
    </row>
    <row r="58" spans="1:14" x14ac:dyDescent="0.2">
      <c r="A58" s="89">
        <f t="shared" si="16"/>
        <v>8</v>
      </c>
      <c r="B58" s="82">
        <f t="shared" si="17"/>
        <v>39.954416864464093</v>
      </c>
      <c r="C58" s="82">
        <f t="shared" si="17"/>
        <v>53.272555819285451</v>
      </c>
      <c r="D58" s="81">
        <f t="shared" si="18"/>
        <v>63319519.01953125</v>
      </c>
      <c r="E58" s="80">
        <f t="shared" si="19"/>
        <v>58461513</v>
      </c>
      <c r="F58" s="80">
        <f t="shared" si="12"/>
        <v>5644288673.136097</v>
      </c>
      <c r="G58" s="80">
        <f t="shared" si="20"/>
        <v>8569121.3438975997</v>
      </c>
      <c r="H58" s="82">
        <f t="shared" si="13"/>
        <v>31.963533491571269</v>
      </c>
      <c r="I58" s="80">
        <f t="shared" si="14"/>
        <v>273899397.06900913</v>
      </c>
      <c r="J58" s="90">
        <f t="shared" si="15"/>
        <v>5918188070.2051058</v>
      </c>
      <c r="K58" s="2"/>
      <c r="L58" s="2"/>
      <c r="M58" s="2"/>
      <c r="N58" s="2"/>
    </row>
    <row r="59" spans="1:14" x14ac:dyDescent="0.2">
      <c r="A59" s="89">
        <f t="shared" si="16"/>
        <v>9</v>
      </c>
      <c r="B59" s="82">
        <f t="shared" si="17"/>
        <v>40.553733117431058</v>
      </c>
      <c r="C59" s="82">
        <f t="shared" si="17"/>
        <v>54.071644156574735</v>
      </c>
      <c r="D59" s="81">
        <f t="shared" si="18"/>
        <v>66485494.970507815</v>
      </c>
      <c r="E59" s="80">
        <f t="shared" si="19"/>
        <v>64307664.299999997</v>
      </c>
      <c r="F59" s="80">
        <f t="shared" si="12"/>
        <v>6173456159.7843437</v>
      </c>
      <c r="G59" s="80">
        <f t="shared" si="20"/>
        <v>9254651.0514094085</v>
      </c>
      <c r="H59" s="82">
        <f t="shared" si="13"/>
        <v>32.442986493944836</v>
      </c>
      <c r="I59" s="80">
        <f t="shared" si="14"/>
        <v>300248519.06704783</v>
      </c>
      <c r="J59" s="90">
        <f t="shared" si="15"/>
        <v>6473704678.8513918</v>
      </c>
      <c r="K59" s="2"/>
      <c r="L59" s="2"/>
      <c r="M59" s="2"/>
      <c r="N59" s="2"/>
    </row>
    <row r="60" spans="1:14" ht="15.75" thickBot="1" x14ac:dyDescent="0.25">
      <c r="A60" s="91">
        <f t="shared" si="16"/>
        <v>10</v>
      </c>
      <c r="B60" s="92">
        <f t="shared" si="17"/>
        <v>41.162039114192524</v>
      </c>
      <c r="C60" s="92">
        <f t="shared" si="17"/>
        <v>54.882718818923358</v>
      </c>
      <c r="D60" s="93">
        <f t="shared" si="18"/>
        <v>69809769.719033211</v>
      </c>
      <c r="E60" s="94">
        <f t="shared" si="19"/>
        <v>70738430.729999989</v>
      </c>
      <c r="F60" s="94">
        <f t="shared" si="12"/>
        <v>6755829875.1740952</v>
      </c>
      <c r="G60" s="94">
        <f t="shared" si="20"/>
        <v>9995023.1355221607</v>
      </c>
      <c r="H60" s="92">
        <f t="shared" si="13"/>
        <v>32.929631291354013</v>
      </c>
      <c r="I60" s="94">
        <f t="shared" si="14"/>
        <v>329132426.60129786</v>
      </c>
      <c r="J60" s="95">
        <f t="shared" si="15"/>
        <v>7084962301.7753925</v>
      </c>
      <c r="K60" s="2"/>
      <c r="L60" s="2"/>
      <c r="M60" s="2"/>
      <c r="N60" s="2"/>
    </row>
    <row r="61" spans="1:14" ht="15.75" thickBot="1" x14ac:dyDescent="0.25">
      <c r="A61" s="2"/>
      <c r="B61" s="2"/>
      <c r="C61" s="2"/>
      <c r="D61" s="2"/>
      <c r="E61" s="2"/>
      <c r="F61" s="2"/>
      <c r="G61" s="2"/>
      <c r="H61" s="3"/>
      <c r="I61" s="3"/>
      <c r="J61" s="2"/>
      <c r="K61" s="2"/>
      <c r="L61" s="2"/>
      <c r="M61" s="2"/>
      <c r="N61" s="2"/>
    </row>
    <row r="62" spans="1:14" x14ac:dyDescent="0.2">
      <c r="A62" s="68" t="s">
        <v>15</v>
      </c>
      <c r="B62" s="97" t="s">
        <v>31</v>
      </c>
      <c r="C62" s="69" t="s">
        <v>32</v>
      </c>
      <c r="D62" s="69" t="s">
        <v>24</v>
      </c>
      <c r="E62" s="69" t="s">
        <v>33</v>
      </c>
      <c r="F62" s="69" t="s">
        <v>34</v>
      </c>
      <c r="G62" s="69" t="s">
        <v>35</v>
      </c>
      <c r="H62" s="69" t="s">
        <v>36</v>
      </c>
      <c r="I62" s="70" t="s">
        <v>37</v>
      </c>
      <c r="J62" s="2"/>
      <c r="K62" s="2"/>
      <c r="L62" s="2"/>
      <c r="M62" s="2"/>
      <c r="N62" s="2"/>
    </row>
    <row r="63" spans="1:14" x14ac:dyDescent="0.2">
      <c r="A63" s="71">
        <v>1</v>
      </c>
      <c r="B63" s="72">
        <v>150000000</v>
      </c>
      <c r="C63" s="72">
        <f>$B$43*B30</f>
        <v>1620000000</v>
      </c>
      <c r="D63" s="72">
        <f>$B$44*C30</f>
        <v>1440000000</v>
      </c>
      <c r="E63" s="72">
        <v>600000000</v>
      </c>
      <c r="F63" s="72">
        <v>40000000</v>
      </c>
      <c r="G63" s="72">
        <v>500000000</v>
      </c>
      <c r="H63" s="73">
        <f>F51+I51</f>
        <v>3204000000</v>
      </c>
      <c r="I63" s="74">
        <f>H63+G63+F63+E63+D63+C63+B63+B2</f>
        <v>8554000000</v>
      </c>
      <c r="J63" s="2"/>
      <c r="K63" s="2"/>
      <c r="L63" s="2"/>
      <c r="M63" s="2"/>
      <c r="N63" s="2"/>
    </row>
    <row r="64" spans="1:14" x14ac:dyDescent="0.2">
      <c r="A64" s="71">
        <v>2</v>
      </c>
      <c r="B64" s="96"/>
      <c r="C64" s="72">
        <f t="shared" ref="C64:C72" si="21">$B$43*B31</f>
        <v>1701000000</v>
      </c>
      <c r="D64" s="72">
        <f t="shared" ref="D64:D72" si="22">$B$44*C31</f>
        <v>1584000000</v>
      </c>
      <c r="E64" s="72">
        <v>600000000</v>
      </c>
      <c r="F64" s="72">
        <f>F63+F63*$B$45</f>
        <v>44000000</v>
      </c>
      <c r="G64" s="72">
        <f>G63+G63*0.015</f>
        <v>507500000</v>
      </c>
      <c r="H64" s="73">
        <f t="shared" ref="H64:H72" si="23">F52+I52</f>
        <v>3492127800</v>
      </c>
      <c r="I64" s="75">
        <f>SUM(C64:H64)</f>
        <v>7928627800</v>
      </c>
      <c r="J64" s="2"/>
      <c r="K64" s="2"/>
      <c r="L64" s="2"/>
      <c r="M64" s="2"/>
      <c r="N64" s="2"/>
    </row>
    <row r="65" spans="1:14" x14ac:dyDescent="0.2">
      <c r="A65" s="71">
        <v>3</v>
      </c>
      <c r="B65" s="96"/>
      <c r="C65" s="72">
        <f t="shared" si="21"/>
        <v>1786050000</v>
      </c>
      <c r="D65" s="72">
        <f t="shared" si="22"/>
        <v>1742400000</v>
      </c>
      <c r="E65" s="72">
        <v>600000000</v>
      </c>
      <c r="F65" s="72">
        <f t="shared" ref="F65:F72" si="24">F64+F64*$B$45</f>
        <v>48400000</v>
      </c>
      <c r="G65" s="72">
        <f t="shared" ref="G65:G72" si="25">G64+G64*0.015</f>
        <v>515112500</v>
      </c>
      <c r="H65" s="73">
        <f t="shared" si="23"/>
        <v>3808135640.6100001</v>
      </c>
      <c r="I65" s="75">
        <f t="shared" ref="I65:I72" si="26">SUM(C65:H65)</f>
        <v>8500098140.6100006</v>
      </c>
      <c r="J65" s="2"/>
      <c r="K65" s="2"/>
      <c r="L65" s="2"/>
      <c r="M65" s="2"/>
      <c r="N65" s="2"/>
    </row>
    <row r="66" spans="1:14" x14ac:dyDescent="0.2">
      <c r="A66" s="71">
        <v>4</v>
      </c>
      <c r="B66" s="96"/>
      <c r="C66" s="72">
        <f t="shared" si="21"/>
        <v>1875352500</v>
      </c>
      <c r="D66" s="72">
        <f t="shared" si="22"/>
        <v>1916640000</v>
      </c>
      <c r="E66" s="72">
        <v>600000000</v>
      </c>
      <c r="F66" s="72">
        <f t="shared" si="24"/>
        <v>53240000</v>
      </c>
      <c r="G66" s="72">
        <f t="shared" si="25"/>
        <v>522839187.5</v>
      </c>
      <c r="H66" s="73">
        <f t="shared" si="23"/>
        <v>4154889073.3986197</v>
      </c>
      <c r="I66" s="75">
        <f t="shared" si="26"/>
        <v>9122960760.8986206</v>
      </c>
      <c r="J66" s="2"/>
      <c r="K66" s="2"/>
      <c r="L66" s="2"/>
      <c r="M66" s="2"/>
      <c r="N66" s="2"/>
    </row>
    <row r="67" spans="1:14" x14ac:dyDescent="0.2">
      <c r="A67" s="71">
        <v>5</v>
      </c>
      <c r="B67" s="96"/>
      <c r="C67" s="72">
        <f t="shared" si="21"/>
        <v>1969120125</v>
      </c>
      <c r="D67" s="72">
        <f t="shared" si="22"/>
        <v>2108304000</v>
      </c>
      <c r="E67" s="72">
        <v>600000000</v>
      </c>
      <c r="F67" s="72">
        <f t="shared" si="24"/>
        <v>58564000</v>
      </c>
      <c r="G67" s="72">
        <f t="shared" si="25"/>
        <v>530681775.3125</v>
      </c>
      <c r="H67" s="73">
        <f t="shared" si="23"/>
        <v>4535561515.330761</v>
      </c>
      <c r="I67" s="75">
        <f t="shared" si="26"/>
        <v>9802231415.643261</v>
      </c>
      <c r="J67" s="2"/>
      <c r="K67" s="2"/>
      <c r="L67" s="2"/>
      <c r="M67" s="2"/>
      <c r="N67" s="2"/>
    </row>
    <row r="68" spans="1:14" x14ac:dyDescent="0.2">
      <c r="A68" s="71">
        <v>6</v>
      </c>
      <c r="B68" s="96"/>
      <c r="C68" s="72">
        <f t="shared" si="21"/>
        <v>2067576131.25</v>
      </c>
      <c r="D68" s="72">
        <f t="shared" si="22"/>
        <v>2319134400</v>
      </c>
      <c r="E68" s="72">
        <v>600000000</v>
      </c>
      <c r="F68" s="72">
        <f t="shared" si="24"/>
        <v>64420400</v>
      </c>
      <c r="G68" s="72">
        <f t="shared" si="25"/>
        <v>538642001.94218755</v>
      </c>
      <c r="H68" s="73">
        <f t="shared" si="23"/>
        <v>4953668328.2244091</v>
      </c>
      <c r="I68" s="75">
        <f t="shared" si="26"/>
        <v>10543441261.416595</v>
      </c>
      <c r="J68" s="2"/>
      <c r="K68" s="2"/>
      <c r="L68" s="2"/>
      <c r="M68" s="2"/>
      <c r="N68" s="2"/>
    </row>
    <row r="69" spans="1:14" x14ac:dyDescent="0.2">
      <c r="A69" s="71">
        <v>7</v>
      </c>
      <c r="B69" s="96"/>
      <c r="C69" s="72">
        <f t="shared" si="21"/>
        <v>2170954937.8125</v>
      </c>
      <c r="D69" s="72">
        <f t="shared" si="22"/>
        <v>2551047840</v>
      </c>
      <c r="E69" s="72">
        <v>600000000</v>
      </c>
      <c r="F69" s="72">
        <f t="shared" si="24"/>
        <v>70862440</v>
      </c>
      <c r="G69" s="72">
        <f t="shared" si="25"/>
        <v>546721631.97132039</v>
      </c>
      <c r="H69" s="73">
        <f t="shared" si="23"/>
        <v>5413104743.3546343</v>
      </c>
      <c r="I69" s="75">
        <f t="shared" si="26"/>
        <v>11352691593.138454</v>
      </c>
      <c r="J69" s="2"/>
      <c r="K69" s="2"/>
      <c r="L69" s="2"/>
      <c r="M69" s="2"/>
      <c r="N69" s="2"/>
    </row>
    <row r="70" spans="1:14" x14ac:dyDescent="0.2">
      <c r="A70" s="71">
        <v>8</v>
      </c>
      <c r="B70" s="96"/>
      <c r="C70" s="72">
        <f t="shared" si="21"/>
        <v>2279502684.703125</v>
      </c>
      <c r="D70" s="72">
        <f t="shared" si="22"/>
        <v>2806152624</v>
      </c>
      <c r="E70" s="72">
        <v>600000000</v>
      </c>
      <c r="F70" s="72">
        <f t="shared" si="24"/>
        <v>77948684</v>
      </c>
      <c r="G70" s="72">
        <f t="shared" si="25"/>
        <v>554922456.45089018</v>
      </c>
      <c r="H70" s="73">
        <f t="shared" si="23"/>
        <v>5918188070.2051058</v>
      </c>
      <c r="I70" s="75">
        <f t="shared" si="26"/>
        <v>12236714519.359121</v>
      </c>
      <c r="J70" s="2"/>
      <c r="K70" s="2"/>
      <c r="L70" s="2"/>
      <c r="M70" s="2"/>
      <c r="N70" s="2"/>
    </row>
    <row r="71" spans="1:14" x14ac:dyDescent="0.2">
      <c r="A71" s="71">
        <v>9</v>
      </c>
      <c r="B71" s="72"/>
      <c r="C71" s="72">
        <f t="shared" si="21"/>
        <v>2393477818.9382815</v>
      </c>
      <c r="D71" s="72">
        <f t="shared" si="22"/>
        <v>3086767886.3999996</v>
      </c>
      <c r="E71" s="72">
        <v>600000000</v>
      </c>
      <c r="F71" s="72">
        <f t="shared" si="24"/>
        <v>85743552.400000006</v>
      </c>
      <c r="G71" s="72">
        <f t="shared" si="25"/>
        <v>563246293.29765356</v>
      </c>
      <c r="H71" s="73">
        <f t="shared" si="23"/>
        <v>6473704678.8513918</v>
      </c>
      <c r="I71" s="75">
        <f t="shared" si="26"/>
        <v>13202940229.887325</v>
      </c>
      <c r="J71" s="2"/>
      <c r="K71" s="2"/>
      <c r="L71" s="2"/>
      <c r="M71" s="2"/>
      <c r="N71" s="2"/>
    </row>
    <row r="72" spans="1:14" ht="15.75" thickBot="1" x14ac:dyDescent="0.25">
      <c r="A72" s="76">
        <v>10</v>
      </c>
      <c r="B72" s="77"/>
      <c r="C72" s="77">
        <f t="shared" si="21"/>
        <v>2513151709.8851957</v>
      </c>
      <c r="D72" s="77">
        <f t="shared" si="22"/>
        <v>3395444675.0399995</v>
      </c>
      <c r="E72" s="77">
        <v>600000000</v>
      </c>
      <c r="F72" s="77">
        <f t="shared" si="24"/>
        <v>94317907.640000001</v>
      </c>
      <c r="G72" s="77">
        <f t="shared" si="25"/>
        <v>571694987.6971184</v>
      </c>
      <c r="H72" s="78">
        <f t="shared" si="23"/>
        <v>7084962301.7753925</v>
      </c>
      <c r="I72" s="79">
        <f t="shared" si="26"/>
        <v>14259571582.037708</v>
      </c>
      <c r="J72" s="2"/>
      <c r="K72" s="2"/>
      <c r="L72" s="2"/>
      <c r="M72" s="2"/>
      <c r="N72" s="2"/>
    </row>
    <row r="73" spans="1:14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</sheetData>
  <mergeCells count="2">
    <mergeCell ref="A1:B1"/>
    <mergeCell ref="A13:B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5A66-C6A3-4645-AC44-541B09BCCA5B}">
  <dimension ref="A1:O22"/>
  <sheetViews>
    <sheetView zoomScale="70" zoomScaleNormal="70" workbookViewId="0">
      <selection activeCell="A3" sqref="A3:N22"/>
    </sheetView>
  </sheetViews>
  <sheetFormatPr defaultRowHeight="15" x14ac:dyDescent="0.2"/>
  <cols>
    <col min="1" max="1" width="27.7109375" customWidth="1"/>
    <col min="2" max="2" width="21.1171875" customWidth="1"/>
    <col min="4" max="4" width="27.57421875" customWidth="1"/>
    <col min="5" max="5" width="18.29296875" customWidth="1"/>
    <col min="7" max="7" width="29.32421875" customWidth="1"/>
    <col min="8" max="8" width="20.4453125" customWidth="1"/>
    <col min="10" max="10" width="29.7265625" customWidth="1"/>
    <col min="11" max="11" width="23.67578125" customWidth="1"/>
    <col min="13" max="13" width="27.7109375" customWidth="1"/>
    <col min="14" max="14" width="20.3125" customWidth="1"/>
  </cols>
  <sheetData>
    <row r="1" spans="1:15" ht="23.25" x14ac:dyDescent="0.3">
      <c r="B1" s="112" t="s">
        <v>55</v>
      </c>
      <c r="C1" s="112"/>
      <c r="D1" s="112"/>
      <c r="E1" s="112"/>
      <c r="F1" s="112"/>
      <c r="G1" s="112"/>
      <c r="H1" s="112"/>
      <c r="I1" s="112"/>
      <c r="J1" s="112"/>
    </row>
    <row r="3" spans="1:15" ht="15.75" x14ac:dyDescent="0.2">
      <c r="A3" s="47" t="s">
        <v>39</v>
      </c>
      <c r="B3" s="48"/>
      <c r="C3" s="48"/>
      <c r="D3" s="47" t="s">
        <v>40</v>
      </c>
      <c r="E3" s="48"/>
      <c r="F3" s="48"/>
      <c r="G3" s="47" t="s">
        <v>41</v>
      </c>
      <c r="H3" s="48"/>
      <c r="I3" s="48"/>
      <c r="J3" s="47" t="s">
        <v>42</v>
      </c>
      <c r="K3" s="48"/>
      <c r="L3" s="48"/>
      <c r="M3" s="47" t="s">
        <v>43</v>
      </c>
      <c r="N3" s="48"/>
    </row>
    <row r="4" spans="1:15" ht="15.75" x14ac:dyDescent="0.2">
      <c r="A4" s="47" t="s">
        <v>44</v>
      </c>
      <c r="B4" s="49">
        <v>7750000000</v>
      </c>
      <c r="C4" s="48"/>
      <c r="D4" s="47" t="s">
        <v>44</v>
      </c>
      <c r="E4" s="49">
        <v>8419425000</v>
      </c>
      <c r="F4" s="48"/>
      <c r="G4" s="47" t="s">
        <v>44</v>
      </c>
      <c r="H4" s="49">
        <v>9151334141.25</v>
      </c>
      <c r="I4" s="48"/>
      <c r="J4" s="47" t="s">
        <v>44</v>
      </c>
      <c r="K4" s="49">
        <v>9951972580.5241871</v>
      </c>
      <c r="L4" s="48"/>
      <c r="M4" s="47" t="s">
        <v>44</v>
      </c>
      <c r="N4" s="49">
        <v>10828243603.584072</v>
      </c>
    </row>
    <row r="5" spans="1:15" ht="15.75" x14ac:dyDescent="0.2">
      <c r="A5" s="47" t="s">
        <v>45</v>
      </c>
      <c r="B5" s="48">
        <v>8554000000</v>
      </c>
      <c r="C5" s="48"/>
      <c r="D5" s="47" t="s">
        <v>45</v>
      </c>
      <c r="E5" s="48">
        <v>7921127800</v>
      </c>
      <c r="F5" s="48"/>
      <c r="G5" s="47" t="s">
        <v>45</v>
      </c>
      <c r="H5" s="48">
        <v>8484985640.6100006</v>
      </c>
      <c r="I5" s="48"/>
      <c r="J5" s="47" t="s">
        <v>45</v>
      </c>
      <c r="K5" s="48">
        <v>9100121573.3986206</v>
      </c>
      <c r="L5" s="48"/>
      <c r="M5" s="47" t="s">
        <v>45</v>
      </c>
      <c r="N5" s="48">
        <v>9771549640.330761</v>
      </c>
    </row>
    <row r="6" spans="1:15" ht="15.75" x14ac:dyDescent="0.2">
      <c r="A6" s="47" t="s">
        <v>46</v>
      </c>
      <c r="B6" s="49">
        <v>675000000</v>
      </c>
      <c r="C6" s="48"/>
      <c r="D6" s="47" t="s">
        <v>46</v>
      </c>
      <c r="E6" s="49">
        <v>733083750</v>
      </c>
      <c r="F6" s="48"/>
      <c r="G6" s="47" t="s">
        <v>46</v>
      </c>
      <c r="H6" s="49">
        <v>796582847.8125</v>
      </c>
      <c r="I6" s="48"/>
      <c r="J6" s="47" t="s">
        <v>46</v>
      </c>
      <c r="K6" s="49">
        <v>866039326.3117969</v>
      </c>
      <c r="L6" s="48"/>
      <c r="M6" s="47" t="s">
        <v>46</v>
      </c>
      <c r="N6" s="49">
        <v>942052522.97620308</v>
      </c>
    </row>
    <row r="7" spans="1:15" ht="15.75" x14ac:dyDescent="0.2">
      <c r="A7" s="47" t="s">
        <v>21</v>
      </c>
      <c r="B7" s="49">
        <v>-1479000000</v>
      </c>
      <c r="C7" s="48"/>
      <c r="D7" s="47" t="s">
        <v>21</v>
      </c>
      <c r="E7" s="49">
        <v>-234786550</v>
      </c>
      <c r="F7" s="48"/>
      <c r="G7" s="47" t="s">
        <v>21</v>
      </c>
      <c r="H7" s="49">
        <v>-130234347.17250061</v>
      </c>
      <c r="I7" s="48"/>
      <c r="J7" s="47" t="s">
        <v>21</v>
      </c>
      <c r="K7" s="49">
        <v>-14188319.186230421</v>
      </c>
      <c r="L7" s="48"/>
      <c r="M7" s="47" t="s">
        <v>21</v>
      </c>
      <c r="N7" s="49">
        <v>114641440.27710807</v>
      </c>
    </row>
    <row r="8" spans="1:15" ht="15.75" x14ac:dyDescent="0.2">
      <c r="A8" s="47" t="s">
        <v>47</v>
      </c>
      <c r="B8" s="48">
        <v>1331100000</v>
      </c>
      <c r="C8" s="48"/>
      <c r="D8" s="47" t="s">
        <v>47</v>
      </c>
      <c r="E8" s="48">
        <v>211307895</v>
      </c>
      <c r="F8" s="48"/>
      <c r="G8" s="47" t="s">
        <v>47</v>
      </c>
      <c r="H8" s="48">
        <v>117210912.45525055</v>
      </c>
      <c r="I8" s="48"/>
      <c r="J8" s="47" t="s">
        <v>47</v>
      </c>
      <c r="K8" s="48">
        <v>12769487.26760738</v>
      </c>
      <c r="L8" s="48"/>
      <c r="M8" s="47" t="s">
        <v>47</v>
      </c>
      <c r="N8" s="48">
        <v>-103177296.24939726</v>
      </c>
    </row>
    <row r="9" spans="1:15" ht="15.75" x14ac:dyDescent="0.2">
      <c r="A9" s="47" t="s">
        <v>48</v>
      </c>
      <c r="B9" s="48">
        <v>80000000</v>
      </c>
      <c r="C9" s="48"/>
      <c r="D9" s="47" t="s">
        <v>48</v>
      </c>
      <c r="E9" s="48">
        <v>80000000</v>
      </c>
      <c r="F9" s="48"/>
      <c r="G9" s="47" t="s">
        <v>48</v>
      </c>
      <c r="H9" s="48">
        <v>80000000</v>
      </c>
      <c r="I9" s="48"/>
      <c r="J9" s="47" t="s">
        <v>48</v>
      </c>
      <c r="K9" s="48">
        <v>80000000</v>
      </c>
      <c r="L9" s="48"/>
      <c r="M9" s="47" t="s">
        <v>48</v>
      </c>
      <c r="N9" s="48">
        <v>80000000</v>
      </c>
    </row>
    <row r="10" spans="1:15" ht="15.75" x14ac:dyDescent="0.2">
      <c r="A10" s="47" t="s">
        <v>49</v>
      </c>
      <c r="B10" s="49">
        <v>1411100000</v>
      </c>
      <c r="C10" s="48"/>
      <c r="D10" s="47" t="s">
        <v>49</v>
      </c>
      <c r="E10" s="48">
        <v>291307895</v>
      </c>
      <c r="F10" s="48"/>
      <c r="G10" s="47" t="s">
        <v>49</v>
      </c>
      <c r="H10" s="48">
        <v>197210912.45525056</v>
      </c>
      <c r="I10" s="48"/>
      <c r="J10" s="47" t="s">
        <v>49</v>
      </c>
      <c r="K10" s="48">
        <v>92769487.267607376</v>
      </c>
      <c r="L10" s="48"/>
      <c r="M10" s="47" t="s">
        <v>49</v>
      </c>
      <c r="N10" s="48">
        <v>-23177296.249397263</v>
      </c>
    </row>
    <row r="11" spans="1:15" ht="15.75" x14ac:dyDescent="0.2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15" ht="15.75" x14ac:dyDescent="0.2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16"/>
    </row>
    <row r="13" spans="1:15" ht="15.75" x14ac:dyDescent="0.2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1:15" ht="15.75" x14ac:dyDescent="0.2">
      <c r="A14" s="47" t="s">
        <v>50</v>
      </c>
      <c r="B14" s="48"/>
      <c r="C14" s="48"/>
      <c r="D14" s="47" t="s">
        <v>51</v>
      </c>
      <c r="E14" s="48"/>
      <c r="F14" s="48"/>
      <c r="G14" s="47" t="s">
        <v>52</v>
      </c>
      <c r="H14" s="48"/>
      <c r="I14" s="48"/>
      <c r="J14" s="47" t="s">
        <v>53</v>
      </c>
      <c r="K14" s="48"/>
      <c r="L14" s="48"/>
      <c r="M14" s="47" t="s">
        <v>54</v>
      </c>
      <c r="N14" s="48"/>
    </row>
    <row r="15" spans="1:15" ht="15.75" x14ac:dyDescent="0.2">
      <c r="A15" s="47" t="s">
        <v>44</v>
      </c>
      <c r="B15" s="49">
        <v>11787780594.488312</v>
      </c>
      <c r="C15" s="48"/>
      <c r="D15" s="47" t="s">
        <v>44</v>
      </c>
      <c r="E15" s="49">
        <v>12839027066.888496</v>
      </c>
      <c r="F15" s="48"/>
      <c r="G15" s="47" t="s">
        <v>44</v>
      </c>
      <c r="H15" s="49">
        <v>13991325674.058699</v>
      </c>
      <c r="I15" s="48"/>
      <c r="J15" s="47" t="s">
        <v>44</v>
      </c>
      <c r="K15" s="49">
        <v>15255017219.60759</v>
      </c>
      <c r="L15" s="48"/>
      <c r="M15" s="47" t="s">
        <v>44</v>
      </c>
      <c r="N15" s="49">
        <v>16641550808.161905</v>
      </c>
    </row>
    <row r="16" spans="1:15" ht="15.75" x14ac:dyDescent="0.2">
      <c r="A16" s="47" t="s">
        <v>45</v>
      </c>
      <c r="B16" s="48">
        <v>10504799259.474409</v>
      </c>
      <c r="C16" s="48"/>
      <c r="D16" s="47" t="s">
        <v>45</v>
      </c>
      <c r="E16" s="48">
        <v>11305969961.167133</v>
      </c>
      <c r="F16" s="48"/>
      <c r="G16" s="47" t="s">
        <v>45</v>
      </c>
      <c r="H16" s="48">
        <v>12181792062.90823</v>
      </c>
      <c r="I16" s="48"/>
      <c r="J16" s="47" t="s">
        <v>45</v>
      </c>
      <c r="K16" s="48">
        <v>13139693936.589672</v>
      </c>
      <c r="L16" s="48"/>
      <c r="M16" s="47" t="s">
        <v>45</v>
      </c>
      <c r="N16" s="48">
        <v>14187876594.340588</v>
      </c>
    </row>
    <row r="17" spans="1:14" ht="15.75" x14ac:dyDescent="0.2">
      <c r="A17" s="47" t="s">
        <v>46</v>
      </c>
      <c r="B17" s="49">
        <v>1025285371.7480645</v>
      </c>
      <c r="C17" s="48"/>
      <c r="D17" s="47" t="s">
        <v>46</v>
      </c>
      <c r="E17" s="49">
        <v>1116471402.6391652</v>
      </c>
      <c r="F17" s="48"/>
      <c r="G17" s="47" t="s">
        <v>46</v>
      </c>
      <c r="H17" s="49">
        <v>1216422529.8732505</v>
      </c>
      <c r="I17" s="48"/>
      <c r="J17" s="47" t="s">
        <v>46</v>
      </c>
      <c r="K17" s="49">
        <v>1326037718.6604571</v>
      </c>
      <c r="L17" s="48"/>
      <c r="M17" s="47" t="s">
        <v>46</v>
      </c>
      <c r="N17" s="49">
        <v>1446312631.0781188</v>
      </c>
    </row>
    <row r="18" spans="1:14" ht="15.75" x14ac:dyDescent="0.2">
      <c r="A18" s="47" t="s">
        <v>21</v>
      </c>
      <c r="B18" s="49">
        <v>257695963.26583815</v>
      </c>
      <c r="C18" s="48"/>
      <c r="D18" s="47" t="s">
        <v>21</v>
      </c>
      <c r="E18" s="49">
        <v>416585703.0821979</v>
      </c>
      <c r="F18" s="48"/>
      <c r="G18" s="47" t="s">
        <v>21</v>
      </c>
      <c r="H18" s="49">
        <v>593111081.27721834</v>
      </c>
      <c r="I18" s="48"/>
      <c r="J18" s="47" t="s">
        <v>21</v>
      </c>
      <c r="K18" s="49">
        <v>789285564.3574605</v>
      </c>
      <c r="L18" s="48"/>
      <c r="M18" s="47" t="s">
        <v>21</v>
      </c>
      <c r="N18" s="49">
        <v>1007361582.7431989</v>
      </c>
    </row>
    <row r="19" spans="1:14" ht="15.75" x14ac:dyDescent="0.2">
      <c r="A19" s="47" t="s">
        <v>47</v>
      </c>
      <c r="B19" s="48">
        <v>-231926366.93925434</v>
      </c>
      <c r="C19" s="48"/>
      <c r="D19" s="47" t="s">
        <v>47</v>
      </c>
      <c r="E19" s="48">
        <v>-374927132.77397811</v>
      </c>
      <c r="F19" s="48"/>
      <c r="G19" s="47" t="s">
        <v>47</v>
      </c>
      <c r="H19" s="48">
        <v>-533799973.1494965</v>
      </c>
      <c r="I19" s="48"/>
      <c r="J19" s="47" t="s">
        <v>47</v>
      </c>
      <c r="K19" s="48">
        <v>-710357007.92171443</v>
      </c>
      <c r="L19" s="48"/>
      <c r="M19" s="47" t="s">
        <v>47</v>
      </c>
      <c r="N19" s="48">
        <v>-906625424.46887898</v>
      </c>
    </row>
    <row r="20" spans="1:14" ht="15.75" x14ac:dyDescent="0.2">
      <c r="A20" s="47" t="s">
        <v>48</v>
      </c>
      <c r="B20" s="48">
        <v>80000000</v>
      </c>
      <c r="C20" s="48"/>
      <c r="D20" s="47" t="s">
        <v>48</v>
      </c>
      <c r="E20" s="48">
        <v>80000000</v>
      </c>
      <c r="F20" s="48"/>
      <c r="G20" s="47" t="s">
        <v>48</v>
      </c>
      <c r="H20" s="48">
        <v>80000000</v>
      </c>
      <c r="I20" s="48"/>
      <c r="J20" s="47" t="s">
        <v>48</v>
      </c>
      <c r="K20" s="48">
        <v>80000000</v>
      </c>
      <c r="L20" s="48"/>
      <c r="M20" s="47" t="s">
        <v>48</v>
      </c>
      <c r="N20" s="48">
        <v>80000000</v>
      </c>
    </row>
    <row r="21" spans="1:14" ht="15.75" x14ac:dyDescent="0.2">
      <c r="A21" s="47" t="s">
        <v>49</v>
      </c>
      <c r="B21" s="48">
        <v>-151926366.93925434</v>
      </c>
      <c r="C21" s="48"/>
      <c r="D21" s="47" t="s">
        <v>49</v>
      </c>
      <c r="E21" s="48">
        <v>-294927132.77397811</v>
      </c>
      <c r="F21" s="48"/>
      <c r="G21" s="47" t="s">
        <v>49</v>
      </c>
      <c r="H21" s="48">
        <v>-453799973.1494965</v>
      </c>
      <c r="I21" s="48"/>
      <c r="J21" s="47" t="s">
        <v>49</v>
      </c>
      <c r="K21" s="48">
        <v>-630357007.92171443</v>
      </c>
      <c r="L21" s="48"/>
      <c r="M21" s="47" t="s">
        <v>49</v>
      </c>
      <c r="N21" s="48">
        <v>-826625424.46887898</v>
      </c>
    </row>
    <row r="22" spans="1:14" ht="15.7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</sheetData>
  <mergeCells count="1">
    <mergeCell ref="B1:J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AEDC-6142-46B5-BDD0-17A8ED4E03BF}">
  <dimension ref="A1:B17"/>
  <sheetViews>
    <sheetView zoomScale="85" zoomScaleNormal="85" workbookViewId="0">
      <selection activeCell="M11" sqref="M11"/>
    </sheetView>
  </sheetViews>
  <sheetFormatPr defaultRowHeight="15" x14ac:dyDescent="0.2"/>
  <cols>
    <col min="1" max="1" width="21.1171875" customWidth="1"/>
    <col min="2" max="2" width="23" customWidth="1"/>
  </cols>
  <sheetData>
    <row r="1" spans="1:2" ht="15.75" thickBot="1" x14ac:dyDescent="0.25">
      <c r="A1" s="37" t="s">
        <v>58</v>
      </c>
      <c r="B1" s="37">
        <v>0.11</v>
      </c>
    </row>
    <row r="2" spans="1:2" x14ac:dyDescent="0.2">
      <c r="A2" s="38" t="s">
        <v>15</v>
      </c>
      <c r="B2" s="39" t="s">
        <v>56</v>
      </c>
    </row>
    <row r="3" spans="1:2" x14ac:dyDescent="0.2">
      <c r="A3" s="40">
        <v>0</v>
      </c>
      <c r="B3" s="41">
        <v>-1000000000</v>
      </c>
    </row>
    <row r="4" spans="1:2" x14ac:dyDescent="0.2">
      <c r="A4" s="40">
        <v>1</v>
      </c>
      <c r="B4" s="42">
        <f>'Q1'!B10</f>
        <v>1411100000</v>
      </c>
    </row>
    <row r="5" spans="1:2" x14ac:dyDescent="0.2">
      <c r="A5" s="40">
        <f>A4+1</f>
        <v>2</v>
      </c>
      <c r="B5" s="41">
        <v>291307895</v>
      </c>
    </row>
    <row r="6" spans="1:2" x14ac:dyDescent="0.2">
      <c r="A6" s="40">
        <f t="shared" ref="A6:A12" si="0">A5+1</f>
        <v>3</v>
      </c>
      <c r="B6" s="41">
        <v>197210912.45525056</v>
      </c>
    </row>
    <row r="7" spans="1:2" x14ac:dyDescent="0.2">
      <c r="A7" s="40">
        <f t="shared" si="0"/>
        <v>4</v>
      </c>
      <c r="B7" s="41">
        <v>92769487.267607376</v>
      </c>
    </row>
    <row r="8" spans="1:2" x14ac:dyDescent="0.2">
      <c r="A8" s="40">
        <f t="shared" si="0"/>
        <v>5</v>
      </c>
      <c r="B8" s="41">
        <v>-23177296.249397263</v>
      </c>
    </row>
    <row r="9" spans="1:2" x14ac:dyDescent="0.2">
      <c r="A9" s="40">
        <f t="shared" si="0"/>
        <v>6</v>
      </c>
      <c r="B9" s="41">
        <v>-151926366.93925434</v>
      </c>
    </row>
    <row r="10" spans="1:2" x14ac:dyDescent="0.2">
      <c r="A10" s="40">
        <f t="shared" si="0"/>
        <v>7</v>
      </c>
      <c r="B10" s="41">
        <v>-294927132.77397811</v>
      </c>
    </row>
    <row r="11" spans="1:2" x14ac:dyDescent="0.2">
      <c r="A11" s="40">
        <f t="shared" si="0"/>
        <v>8</v>
      </c>
      <c r="B11" s="41">
        <v>-453799973.1494965</v>
      </c>
    </row>
    <row r="12" spans="1:2" x14ac:dyDescent="0.2">
      <c r="A12" s="40">
        <f t="shared" si="0"/>
        <v>9</v>
      </c>
      <c r="B12" s="41">
        <v>-630357007.92171443</v>
      </c>
    </row>
    <row r="13" spans="1:2" ht="15.75" thickBot="1" x14ac:dyDescent="0.25">
      <c r="A13" s="43">
        <f>A12+1</f>
        <v>10</v>
      </c>
      <c r="B13" s="44">
        <v>-826625424.46887898</v>
      </c>
    </row>
    <row r="14" spans="1:2" x14ac:dyDescent="0.2">
      <c r="A14" s="22"/>
      <c r="B14" s="22"/>
    </row>
    <row r="15" spans="1:2" x14ac:dyDescent="0.2">
      <c r="A15" s="37" t="s">
        <v>57</v>
      </c>
      <c r="B15" s="45">
        <f>NPV(B1,B4:B13)+DATA!B2</f>
        <v>1741504920.9696465</v>
      </c>
    </row>
    <row r="16" spans="1:2" x14ac:dyDescent="0.2">
      <c r="A16" s="22"/>
      <c r="B16" s="22"/>
    </row>
    <row r="17" spans="1:2" x14ac:dyDescent="0.2">
      <c r="A17" s="37" t="s">
        <v>59</v>
      </c>
      <c r="B17" s="46">
        <v>0.03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741CE-32EE-4224-8575-DFA9680B2E45}">
  <dimension ref="A1:E16"/>
  <sheetViews>
    <sheetView tabSelected="1" workbookViewId="0">
      <selection activeCell="F7" sqref="F7"/>
    </sheetView>
  </sheetViews>
  <sheetFormatPr defaultRowHeight="15" x14ac:dyDescent="0.2"/>
  <cols>
    <col min="1" max="1" width="11.97265625" customWidth="1"/>
    <col min="2" max="2" width="26.5" customWidth="1"/>
    <col min="3" max="3" width="11.703125" customWidth="1"/>
    <col min="4" max="4" width="14.52734375" customWidth="1"/>
    <col min="5" max="5" width="11.02734375" style="23" bestFit="1" customWidth="1"/>
  </cols>
  <sheetData>
    <row r="1" spans="1:5" ht="24" thickBot="1" x14ac:dyDescent="0.35">
      <c r="A1" s="12"/>
      <c r="B1" s="17" t="s">
        <v>58</v>
      </c>
      <c r="C1" s="17">
        <v>0.11</v>
      </c>
      <c r="D1" s="12"/>
    </row>
    <row r="2" spans="1:5" ht="15.75" thickBot="1" x14ac:dyDescent="0.25">
      <c r="A2" s="30" t="s">
        <v>15</v>
      </c>
      <c r="B2" s="31" t="s">
        <v>60</v>
      </c>
      <c r="C2" s="31" t="s">
        <v>61</v>
      </c>
      <c r="D2" s="32" t="s">
        <v>62</v>
      </c>
      <c r="E2" s="24"/>
    </row>
    <row r="3" spans="1:5" x14ac:dyDescent="0.2">
      <c r="A3" s="27">
        <v>0</v>
      </c>
      <c r="B3" s="28"/>
      <c r="C3" s="28"/>
      <c r="D3" s="29">
        <v>-1000000000</v>
      </c>
    </row>
    <row r="4" spans="1:5" x14ac:dyDescent="0.2">
      <c r="A4" s="19">
        <v>1</v>
      </c>
      <c r="B4" s="18">
        <f>DATA!J51</f>
        <v>3204000000</v>
      </c>
      <c r="C4" s="18">
        <f>DATA!I30</f>
        <v>250000000</v>
      </c>
      <c r="D4" s="25">
        <f>C4-B4</f>
        <v>-2954000000</v>
      </c>
    </row>
    <row r="5" spans="1:5" x14ac:dyDescent="0.2">
      <c r="A5" s="19">
        <v>2</v>
      </c>
      <c r="B5" s="18">
        <f>DATA!J52</f>
        <v>3492127800</v>
      </c>
      <c r="C5" s="18">
        <f>DATA!I31</f>
        <v>274050000</v>
      </c>
      <c r="D5" s="25">
        <f t="shared" ref="D5:D13" si="0">C5-B5</f>
        <v>-3218077800</v>
      </c>
    </row>
    <row r="6" spans="1:5" x14ac:dyDescent="0.2">
      <c r="A6" s="19">
        <v>3</v>
      </c>
      <c r="B6" s="18">
        <f>DATA!J53</f>
        <v>3808135640.6100001</v>
      </c>
      <c r="C6" s="18">
        <f>DATA!I32</f>
        <v>300413610</v>
      </c>
      <c r="D6" s="25">
        <f t="shared" si="0"/>
        <v>-3507722030.6100001</v>
      </c>
    </row>
    <row r="7" spans="1:5" x14ac:dyDescent="0.2">
      <c r="A7" s="19">
        <v>4</v>
      </c>
      <c r="B7" s="18">
        <f>DATA!J54</f>
        <v>4154889073.3986197</v>
      </c>
      <c r="C7" s="18">
        <f>DATA!I33</f>
        <v>329313399.28200001</v>
      </c>
      <c r="D7" s="25">
        <f t="shared" si="0"/>
        <v>-3825575674.1166196</v>
      </c>
    </row>
    <row r="8" spans="1:5" x14ac:dyDescent="0.2">
      <c r="A8" s="19">
        <v>5</v>
      </c>
      <c r="B8" s="18">
        <f>DATA!J55</f>
        <v>4535561515.330761</v>
      </c>
      <c r="C8" s="18">
        <f>DATA!I34</f>
        <v>360993348.2929284</v>
      </c>
      <c r="D8" s="25">
        <f t="shared" si="0"/>
        <v>-4174568167.0378327</v>
      </c>
    </row>
    <row r="9" spans="1:5" x14ac:dyDescent="0.2">
      <c r="A9" s="19">
        <v>6</v>
      </c>
      <c r="B9" s="18">
        <f>DATA!J56</f>
        <v>4953668328.2244091</v>
      </c>
      <c r="C9" s="18">
        <f>DATA!I35</f>
        <v>395720908.39870811</v>
      </c>
      <c r="D9" s="25">
        <f t="shared" si="0"/>
        <v>-4557947419.8257008</v>
      </c>
    </row>
    <row r="10" spans="1:5" x14ac:dyDescent="0.2">
      <c r="A10" s="19">
        <v>7</v>
      </c>
      <c r="B10" s="18">
        <f>DATA!J57</f>
        <v>5413104743.3546343</v>
      </c>
      <c r="C10" s="18">
        <f>DATA!I36</f>
        <v>433789259.78666389</v>
      </c>
      <c r="D10" s="25">
        <f t="shared" si="0"/>
        <v>-4979315483.5679703</v>
      </c>
    </row>
    <row r="11" spans="1:5" x14ac:dyDescent="0.2">
      <c r="A11" s="19">
        <v>8</v>
      </c>
      <c r="B11" s="18">
        <f>DATA!J58</f>
        <v>5918188070.2051058</v>
      </c>
      <c r="C11" s="18">
        <f>DATA!I37</f>
        <v>475519786.57814091</v>
      </c>
      <c r="D11" s="25">
        <f t="shared" si="0"/>
        <v>-5442668283.6269646</v>
      </c>
    </row>
    <row r="12" spans="1:5" x14ac:dyDescent="0.2">
      <c r="A12" s="19">
        <v>9</v>
      </c>
      <c r="B12" s="18">
        <f>DATA!J59</f>
        <v>6473704678.8513918</v>
      </c>
      <c r="C12" s="18">
        <f>DATA!I38</f>
        <v>521264790.04695809</v>
      </c>
      <c r="D12" s="25">
        <f t="shared" si="0"/>
        <v>-5952439888.8044338</v>
      </c>
    </row>
    <row r="13" spans="1:5" ht="15.75" thickBot="1" x14ac:dyDescent="0.25">
      <c r="A13" s="20">
        <v>10</v>
      </c>
      <c r="B13" s="21">
        <f>DATA!J60</f>
        <v>7084962301.7753925</v>
      </c>
      <c r="C13" s="21">
        <f>DATA!I39</f>
        <v>571410462.84947538</v>
      </c>
      <c r="D13" s="26">
        <f t="shared" si="0"/>
        <v>-6513551838.9259167</v>
      </c>
    </row>
    <row r="14" spans="1:5" ht="15.75" thickBot="1" x14ac:dyDescent="0.25"/>
    <row r="15" spans="1:5" ht="19.5" x14ac:dyDescent="0.3">
      <c r="A15" s="33" t="s">
        <v>63</v>
      </c>
      <c r="B15" s="34">
        <f>NPV(C1,D4:D13)+DATA!B2</f>
        <v>-23653209769.475342</v>
      </c>
    </row>
    <row r="16" spans="1:5" ht="18" thickBot="1" x14ac:dyDescent="0.35">
      <c r="A16" s="35" t="s">
        <v>59</v>
      </c>
      <c r="B16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DATA</vt:lpstr>
      <vt:lpstr>Q1</vt:lpstr>
      <vt:lpstr>Q2</vt:lpstr>
      <vt:lpstr>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91808</dc:creator>
  <cp:lastModifiedBy>91808</cp:lastModifiedBy>
  <dcterms:created xsi:type="dcterms:W3CDTF">2022-02-19T15:18:15Z</dcterms:created>
  <dcterms:modified xsi:type="dcterms:W3CDTF">2022-02-20T06:48:34Z</dcterms:modified>
</cp:coreProperties>
</file>