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"/>
    </mc:Choice>
  </mc:AlternateContent>
  <xr:revisionPtr revIDLastSave="0" documentId="13_ncr:1_{59E3A9A8-94BB-2A4C-BC87-DFE0DC85F412}" xr6:coauthVersionLast="36" xr6:coauthVersionMax="36" xr10:uidLastSave="{00000000-0000-0000-0000-000000000000}"/>
  <bookViews>
    <workbookView xWindow="0" yWindow="460" windowWidth="28800" windowHeight="16240" activeTab="4" xr2:uid="{3769A996-8902-2549-A59C-D559AE5D3540}"/>
  </bookViews>
  <sheets>
    <sheet name="Expenses" sheetId="1" r:id="rId1"/>
    <sheet name="Income" sheetId="2" r:id="rId2"/>
    <sheet name="A1" sheetId="3" r:id="rId3"/>
    <sheet name="A2" sheetId="4" r:id="rId4"/>
    <sheet name="A3 workings" sheetId="5" r:id="rId5"/>
    <sheet name="A3" sheetId="6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J107" i="1"/>
  <c r="J108" i="1"/>
  <c r="J109" i="1"/>
  <c r="J110" i="1"/>
  <c r="J111" i="1"/>
  <c r="J112" i="1"/>
  <c r="J113" i="1"/>
  <c r="J114" i="1"/>
  <c r="J106" i="1"/>
  <c r="M92" i="1"/>
  <c r="M93" i="1"/>
  <c r="M94" i="1"/>
  <c r="M95" i="1"/>
  <c r="M96" i="1"/>
  <c r="M97" i="1"/>
  <c r="M98" i="1"/>
  <c r="M99" i="1"/>
  <c r="M100" i="1"/>
  <c r="M91" i="1"/>
  <c r="L92" i="1"/>
  <c r="L93" i="1"/>
  <c r="L94" i="1"/>
  <c r="L95" i="1"/>
  <c r="L96" i="1"/>
  <c r="L97" i="1"/>
  <c r="L98" i="1"/>
  <c r="L99" i="1"/>
  <c r="L100" i="1"/>
  <c r="L91" i="1"/>
  <c r="K92" i="1"/>
  <c r="K93" i="1"/>
  <c r="K94" i="1"/>
  <c r="K95" i="1"/>
  <c r="K96" i="1"/>
  <c r="K97" i="1"/>
  <c r="K98" i="1"/>
  <c r="K99" i="1"/>
  <c r="K100" i="1"/>
  <c r="K91" i="1"/>
  <c r="J92" i="1"/>
  <c r="J93" i="1"/>
  <c r="J94" i="1"/>
  <c r="J95" i="1"/>
  <c r="J96" i="1"/>
  <c r="J97" i="1"/>
  <c r="J98" i="1"/>
  <c r="J99" i="1"/>
  <c r="J100" i="1"/>
  <c r="J91" i="1"/>
  <c r="B107" i="1"/>
  <c r="B108" i="1"/>
  <c r="B109" i="1"/>
  <c r="B110" i="1"/>
  <c r="B111" i="1"/>
  <c r="B112" i="1"/>
  <c r="B113" i="1"/>
  <c r="B114" i="1"/>
  <c r="B115" i="1"/>
  <c r="B106" i="1"/>
  <c r="E92" i="1"/>
  <c r="E93" i="1"/>
  <c r="E94" i="1"/>
  <c r="E95" i="1"/>
  <c r="E96" i="1"/>
  <c r="E97" i="1"/>
  <c r="E98" i="1"/>
  <c r="E99" i="1"/>
  <c r="E100" i="1"/>
  <c r="E91" i="1"/>
  <c r="D92" i="1"/>
  <c r="D93" i="1"/>
  <c r="D94" i="1"/>
  <c r="D95" i="1"/>
  <c r="D96" i="1"/>
  <c r="D97" i="1"/>
  <c r="D98" i="1"/>
  <c r="D99" i="1"/>
  <c r="D100" i="1"/>
  <c r="D91" i="1"/>
  <c r="C92" i="1"/>
  <c r="C93" i="1"/>
  <c r="C94" i="1"/>
  <c r="C95" i="1"/>
  <c r="C96" i="1"/>
  <c r="C97" i="1"/>
  <c r="C98" i="1"/>
  <c r="C99" i="1"/>
  <c r="C100" i="1"/>
  <c r="C91" i="1"/>
  <c r="B92" i="1"/>
  <c r="B93" i="1"/>
  <c r="B94" i="1"/>
  <c r="B95" i="1"/>
  <c r="B96" i="1"/>
  <c r="B97" i="1"/>
  <c r="B98" i="1"/>
  <c r="B99" i="1"/>
  <c r="B100" i="1"/>
  <c r="B91" i="1"/>
  <c r="B11" i="6"/>
  <c r="G7" i="6"/>
  <c r="F7" i="6"/>
  <c r="E7" i="6"/>
  <c r="D7" i="6"/>
  <c r="C7" i="6"/>
  <c r="B7" i="6"/>
  <c r="AG38" i="5"/>
  <c r="AG39" i="5"/>
  <c r="AG40" i="5"/>
  <c r="AG41" i="5"/>
  <c r="AG42" i="5"/>
  <c r="AG43" i="5"/>
  <c r="AH43" i="5" s="1"/>
  <c r="AG44" i="5"/>
  <c r="AG45" i="5"/>
  <c r="AG46" i="5"/>
  <c r="AG47" i="5"/>
  <c r="AG48" i="5"/>
  <c r="AG49" i="5"/>
  <c r="AG50" i="5"/>
  <c r="AG51" i="5"/>
  <c r="AG52" i="5"/>
  <c r="AG53" i="5"/>
  <c r="AH53" i="5" s="1"/>
  <c r="AG54" i="5"/>
  <c r="AG55" i="5"/>
  <c r="AG56" i="5"/>
  <c r="AG37" i="5"/>
  <c r="AF38" i="5"/>
  <c r="AF39" i="5"/>
  <c r="AF40" i="5"/>
  <c r="AF41" i="5"/>
  <c r="AF42" i="5"/>
  <c r="AF43" i="5"/>
  <c r="AF44" i="5"/>
  <c r="AF45" i="5"/>
  <c r="AF46" i="5"/>
  <c r="AH46" i="5" s="1"/>
  <c r="AF47" i="5"/>
  <c r="AF48" i="5"/>
  <c r="AF49" i="5"/>
  <c r="AF50" i="5"/>
  <c r="AF51" i="5"/>
  <c r="AF52" i="5"/>
  <c r="AF53" i="5"/>
  <c r="AF54" i="5"/>
  <c r="AH54" i="5" s="1"/>
  <c r="AF55" i="5"/>
  <c r="AF56" i="5"/>
  <c r="AF37" i="5"/>
  <c r="AE38" i="5"/>
  <c r="AE39" i="5"/>
  <c r="AE40" i="5"/>
  <c r="AE41" i="5"/>
  <c r="AE42" i="5"/>
  <c r="AH42" i="5" s="1"/>
  <c r="AE43" i="5"/>
  <c r="AE44" i="5"/>
  <c r="AE45" i="5"/>
  <c r="AE46" i="5"/>
  <c r="AE47" i="5"/>
  <c r="AE48" i="5"/>
  <c r="AE49" i="5"/>
  <c r="AE50" i="5"/>
  <c r="AH50" i="5" s="1"/>
  <c r="AE51" i="5"/>
  <c r="AE52" i="5"/>
  <c r="AE53" i="5"/>
  <c r="AE54" i="5"/>
  <c r="AE55" i="5"/>
  <c r="AE56" i="5"/>
  <c r="AE37" i="5"/>
  <c r="M10" i="5"/>
  <c r="M11" i="5"/>
  <c r="M12" i="5"/>
  <c r="M13" i="5"/>
  <c r="M14" i="5"/>
  <c r="M15" i="5"/>
  <c r="M16" i="5"/>
  <c r="C43" i="5" s="1"/>
  <c r="M17" i="5"/>
  <c r="C44" i="5" s="1"/>
  <c r="M18" i="5"/>
  <c r="M19" i="5"/>
  <c r="M20" i="5"/>
  <c r="M21" i="5"/>
  <c r="M22" i="5"/>
  <c r="C52" i="5"/>
  <c r="C53" i="5"/>
  <c r="C54" i="5"/>
  <c r="C55" i="5"/>
  <c r="D55" i="5" s="1"/>
  <c r="C56" i="5"/>
  <c r="D56" i="5" s="1"/>
  <c r="C37" i="5"/>
  <c r="D37" i="5" s="1"/>
  <c r="C38" i="5"/>
  <c r="C39" i="5"/>
  <c r="D39" i="5" s="1"/>
  <c r="C40" i="5"/>
  <c r="D40" i="5" s="1"/>
  <c r="C41" i="5"/>
  <c r="D41" i="5" s="1"/>
  <c r="C42" i="5"/>
  <c r="D42" i="5" s="1"/>
  <c r="C45" i="5"/>
  <c r="C46" i="5"/>
  <c r="C47" i="5"/>
  <c r="D47" i="5" s="1"/>
  <c r="C48" i="5"/>
  <c r="D48" i="5" s="1"/>
  <c r="C49" i="5"/>
  <c r="C50" i="5"/>
  <c r="D50" i="5" s="1"/>
  <c r="C51" i="5"/>
  <c r="C36" i="5"/>
  <c r="D36" i="5" s="1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D52" i="5" s="1"/>
  <c r="B53" i="5"/>
  <c r="D53" i="5" s="1"/>
  <c r="B54" i="5"/>
  <c r="B55" i="5"/>
  <c r="B56" i="5"/>
  <c r="B37" i="5"/>
  <c r="D54" i="5"/>
  <c r="D49" i="5"/>
  <c r="D46" i="5"/>
  <c r="D38" i="5"/>
  <c r="AH56" i="5"/>
  <c r="AH55" i="5"/>
  <c r="AH49" i="5"/>
  <c r="AH48" i="5"/>
  <c r="AH47" i="5"/>
  <c r="AH41" i="5"/>
  <c r="AH40" i="5"/>
  <c r="AH39" i="5"/>
  <c r="AH38" i="5"/>
  <c r="AH37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C35" i="5"/>
  <c r="AC36" i="5" s="1"/>
  <c r="AC37" i="5" s="1"/>
  <c r="AC38" i="5" s="1"/>
  <c r="AC39" i="5" s="1"/>
  <c r="AC40" i="5" s="1"/>
  <c r="AC41" i="5" s="1"/>
  <c r="AC42" i="5" s="1"/>
  <c r="AC43" i="5" s="1"/>
  <c r="AC44" i="5" s="1"/>
  <c r="AC45" i="5" s="1"/>
  <c r="AC46" i="5" s="1"/>
  <c r="AC47" i="5" s="1"/>
  <c r="AC48" i="5" s="1"/>
  <c r="AC49" i="5" s="1"/>
  <c r="AC50" i="5" s="1"/>
  <c r="AC51" i="5" s="1"/>
  <c r="AC52" i="5" s="1"/>
  <c r="AC53" i="5" s="1"/>
  <c r="AC54" i="5" s="1"/>
  <c r="AB35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X35" i="5"/>
  <c r="X36" i="5" s="1"/>
  <c r="Y34" i="5"/>
  <c r="Z34" i="5" s="1"/>
  <c r="X34" i="5"/>
  <c r="Y33" i="5"/>
  <c r="Z33" i="5" s="1"/>
  <c r="U33" i="5"/>
  <c r="U34" i="5" s="1"/>
  <c r="V32" i="5"/>
  <c r="R34" i="5"/>
  <c r="R35" i="5" s="1"/>
  <c r="Q34" i="5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P34" i="5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P49" i="5" s="1"/>
  <c r="P50" i="5" s="1"/>
  <c r="P51" i="5" s="1"/>
  <c r="P52" i="5" s="1"/>
  <c r="P53" i="5" s="1"/>
  <c r="N33" i="5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L33" i="5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S10" i="5"/>
  <c r="S9" i="5"/>
  <c r="AH45" i="5" l="1"/>
  <c r="AH52" i="5"/>
  <c r="AH44" i="5"/>
  <c r="AH51" i="5"/>
  <c r="D45" i="5"/>
  <c r="D51" i="5"/>
  <c r="D43" i="5"/>
  <c r="D44" i="5"/>
  <c r="Z36" i="5"/>
  <c r="X37" i="5"/>
  <c r="Z35" i="5"/>
  <c r="V34" i="5"/>
  <c r="U35" i="5"/>
  <c r="V33" i="5"/>
  <c r="S35" i="5"/>
  <c r="R36" i="5"/>
  <c r="S34" i="5"/>
  <c r="S11" i="5"/>
  <c r="X38" i="5" l="1"/>
  <c r="Z37" i="5"/>
  <c r="U36" i="5"/>
  <c r="V35" i="5"/>
  <c r="R37" i="5"/>
  <c r="S36" i="5"/>
  <c r="S12" i="5"/>
  <c r="X39" i="5" l="1"/>
  <c r="Z38" i="5"/>
  <c r="V36" i="5"/>
  <c r="U37" i="5"/>
  <c r="S37" i="5"/>
  <c r="R38" i="5"/>
  <c r="S13" i="5"/>
  <c r="X40" i="5" l="1"/>
  <c r="Z39" i="5"/>
  <c r="U38" i="5"/>
  <c r="V37" i="5"/>
  <c r="R39" i="5"/>
  <c r="S38" i="5"/>
  <c r="S14" i="5"/>
  <c r="X41" i="5" l="1"/>
  <c r="Z40" i="5"/>
  <c r="U39" i="5"/>
  <c r="V38" i="5"/>
  <c r="S39" i="5"/>
  <c r="R40" i="5"/>
  <c r="S15" i="5"/>
  <c r="X42" i="5" l="1"/>
  <c r="Z41" i="5"/>
  <c r="U40" i="5"/>
  <c r="V39" i="5"/>
  <c r="R41" i="5"/>
  <c r="S40" i="5"/>
  <c r="S16" i="5"/>
  <c r="X43" i="5" l="1"/>
  <c r="Z42" i="5"/>
  <c r="V40" i="5"/>
  <c r="U41" i="5"/>
  <c r="S41" i="5"/>
  <c r="R42" i="5"/>
  <c r="S17" i="5"/>
  <c r="X44" i="5" l="1"/>
  <c r="Z43" i="5"/>
  <c r="V41" i="5"/>
  <c r="U42" i="5"/>
  <c r="R43" i="5"/>
  <c r="S42" i="5"/>
  <c r="S18" i="5"/>
  <c r="Z44" i="5" l="1"/>
  <c r="X45" i="5"/>
  <c r="V42" i="5"/>
  <c r="U43" i="5"/>
  <c r="S43" i="5"/>
  <c r="R44" i="5"/>
  <c r="S19" i="5"/>
  <c r="X46" i="5" l="1"/>
  <c r="Z45" i="5"/>
  <c r="U44" i="5"/>
  <c r="V43" i="5"/>
  <c r="R45" i="5"/>
  <c r="S44" i="5"/>
  <c r="S20" i="5"/>
  <c r="X47" i="5" l="1"/>
  <c r="Z46" i="5"/>
  <c r="V44" i="5"/>
  <c r="U45" i="5"/>
  <c r="S45" i="5"/>
  <c r="R46" i="5"/>
  <c r="S21" i="5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E11" i="5"/>
  <c r="E12" i="5" s="1"/>
  <c r="G10" i="5"/>
  <c r="E6" i="4"/>
  <c r="D6" i="4"/>
  <c r="L3" i="4"/>
  <c r="B10" i="4" s="1"/>
  <c r="M24" i="3"/>
  <c r="E24" i="3"/>
  <c r="F24" i="3"/>
  <c r="G24" i="3"/>
  <c r="H24" i="3"/>
  <c r="I24" i="3"/>
  <c r="J24" i="3"/>
  <c r="K24" i="3"/>
  <c r="L24" i="3"/>
  <c r="D24" i="3"/>
  <c r="M23" i="3"/>
  <c r="I23" i="3"/>
  <c r="H23" i="3"/>
  <c r="E23" i="3"/>
  <c r="M21" i="3"/>
  <c r="L21" i="3"/>
  <c r="L23" i="3" s="1"/>
  <c r="K21" i="3"/>
  <c r="K23" i="3" s="1"/>
  <c r="J21" i="3"/>
  <c r="J23" i="3" s="1"/>
  <c r="I21" i="3"/>
  <c r="H21" i="3"/>
  <c r="G21" i="3"/>
  <c r="G23" i="3" s="1"/>
  <c r="F21" i="3"/>
  <c r="F23" i="3" s="1"/>
  <c r="E21" i="3"/>
  <c r="D21" i="3"/>
  <c r="D23" i="3" s="1"/>
  <c r="C21" i="3"/>
  <c r="F11" i="3"/>
  <c r="I10" i="3"/>
  <c r="I11" i="3" s="1"/>
  <c r="H10" i="3"/>
  <c r="H11" i="3" s="1"/>
  <c r="F10" i="3"/>
  <c r="M8" i="3"/>
  <c r="M10" i="3" s="1"/>
  <c r="M11" i="3" s="1"/>
  <c r="L8" i="3"/>
  <c r="L10" i="3" s="1"/>
  <c r="L11" i="3" s="1"/>
  <c r="K8" i="3"/>
  <c r="K10" i="3" s="1"/>
  <c r="K11" i="3" s="1"/>
  <c r="J8" i="3"/>
  <c r="J10" i="3" s="1"/>
  <c r="J11" i="3" s="1"/>
  <c r="I8" i="3"/>
  <c r="H8" i="3"/>
  <c r="G8" i="3"/>
  <c r="G10" i="3" s="1"/>
  <c r="G11" i="3" s="1"/>
  <c r="F8" i="3"/>
  <c r="E8" i="3"/>
  <c r="E10" i="3" s="1"/>
  <c r="E11" i="3" s="1"/>
  <c r="D8" i="3"/>
  <c r="D10" i="3" s="1"/>
  <c r="D11" i="3" s="1"/>
  <c r="B52" i="2"/>
  <c r="B53" i="2"/>
  <c r="B54" i="2"/>
  <c r="B55" i="2"/>
  <c r="B56" i="2"/>
  <c r="B48" i="2"/>
  <c r="B49" i="2"/>
  <c r="B50" i="2"/>
  <c r="B51" i="2"/>
  <c r="B47" i="2"/>
  <c r="N48" i="2"/>
  <c r="N49" i="2"/>
  <c r="N50" i="2"/>
  <c r="N51" i="2"/>
  <c r="N52" i="2"/>
  <c r="N53" i="2"/>
  <c r="N54" i="2"/>
  <c r="N55" i="2"/>
  <c r="N56" i="2"/>
  <c r="N47" i="2"/>
  <c r="N21" i="2"/>
  <c r="N22" i="2" s="1"/>
  <c r="N23" i="2" s="1"/>
  <c r="N24" i="2" s="1"/>
  <c r="N25" i="2" s="1"/>
  <c r="N26" i="2" s="1"/>
  <c r="N27" i="2" s="1"/>
  <c r="N28" i="2" s="1"/>
  <c r="N29" i="2" s="1"/>
  <c r="O21" i="2"/>
  <c r="O22" i="2" s="1"/>
  <c r="O23" i="2" s="1"/>
  <c r="O24" i="2" s="1"/>
  <c r="O25" i="2" s="1"/>
  <c r="O26" i="2" s="1"/>
  <c r="O27" i="2" s="1"/>
  <c r="O28" i="2" s="1"/>
  <c r="O29" i="2" s="1"/>
  <c r="P6" i="2"/>
  <c r="Q7" i="2"/>
  <c r="Q8" i="2" s="1"/>
  <c r="Q9" i="2" s="1"/>
  <c r="Q10" i="2" s="1"/>
  <c r="Q11" i="2" s="1"/>
  <c r="Q12" i="2" s="1"/>
  <c r="Q13" i="2" s="1"/>
  <c r="Q14" i="2" s="1"/>
  <c r="Q15" i="2" s="1"/>
  <c r="Q16" i="2" s="1"/>
  <c r="O7" i="2"/>
  <c r="N7" i="2"/>
  <c r="N8" i="2" s="1"/>
  <c r="N9" i="2" s="1"/>
  <c r="N10" i="2" s="1"/>
  <c r="N11" i="2" s="1"/>
  <c r="N12" i="2" s="1"/>
  <c r="N13" i="2" s="1"/>
  <c r="N14" i="2" s="1"/>
  <c r="N15" i="2" s="1"/>
  <c r="N16" i="2" s="1"/>
  <c r="N34" i="2"/>
  <c r="P20" i="2"/>
  <c r="E6" i="2"/>
  <c r="E7" i="2" s="1"/>
  <c r="E8" i="2" s="1"/>
  <c r="E9" i="2" s="1"/>
  <c r="E10" i="2" s="1"/>
  <c r="E11" i="2" s="1"/>
  <c r="E12" i="2" s="1"/>
  <c r="E13" i="2" s="1"/>
  <c r="E14" i="2" s="1"/>
  <c r="E15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D5" i="2"/>
  <c r="X48" i="5" l="1"/>
  <c r="Z47" i="5"/>
  <c r="U46" i="5"/>
  <c r="V45" i="5"/>
  <c r="R47" i="5"/>
  <c r="S46" i="5"/>
  <c r="S22" i="5"/>
  <c r="G6" i="4"/>
  <c r="B6" i="4"/>
  <c r="C6" i="4"/>
  <c r="D11" i="5"/>
  <c r="E13" i="5"/>
  <c r="G12" i="5"/>
  <c r="G11" i="5"/>
  <c r="D10" i="5"/>
  <c r="F6" i="4"/>
  <c r="P7" i="2"/>
  <c r="R7" i="2" s="1"/>
  <c r="O8" i="2"/>
  <c r="P22" i="2"/>
  <c r="P21" i="2"/>
  <c r="N35" i="2"/>
  <c r="D6" i="2"/>
  <c r="F6" i="2" s="1"/>
  <c r="D7" i="2"/>
  <c r="F7" i="2" s="1"/>
  <c r="D9" i="2"/>
  <c r="F9" i="2" s="1"/>
  <c r="D8" i="2"/>
  <c r="F8" i="2" s="1"/>
  <c r="X49" i="5" l="1"/>
  <c r="Z48" i="5"/>
  <c r="V46" i="5"/>
  <c r="U47" i="5"/>
  <c r="S47" i="5"/>
  <c r="R48" i="5"/>
  <c r="M23" i="5"/>
  <c r="S23" i="5" s="1"/>
  <c r="G13" i="5"/>
  <c r="E14" i="5"/>
  <c r="D12" i="5"/>
  <c r="O9" i="2"/>
  <c r="P8" i="2"/>
  <c r="R8" i="2" s="1"/>
  <c r="P23" i="2"/>
  <c r="N36" i="2"/>
  <c r="D10" i="2"/>
  <c r="F10" i="2" s="1"/>
  <c r="X50" i="5" l="1"/>
  <c r="Z49" i="5"/>
  <c r="U48" i="5"/>
  <c r="V47" i="5"/>
  <c r="R49" i="5"/>
  <c r="S48" i="5"/>
  <c r="M24" i="5"/>
  <c r="S24" i="5" s="1"/>
  <c r="D13" i="5"/>
  <c r="G14" i="5"/>
  <c r="E15" i="5"/>
  <c r="O10" i="2"/>
  <c r="P9" i="2"/>
  <c r="R9" i="2" s="1"/>
  <c r="N37" i="2"/>
  <c r="P24" i="2"/>
  <c r="D11" i="2"/>
  <c r="F11" i="2" s="1"/>
  <c r="X51" i="5" l="1"/>
  <c r="Z50" i="5"/>
  <c r="V48" i="5"/>
  <c r="U49" i="5"/>
  <c r="S49" i="5"/>
  <c r="R50" i="5"/>
  <c r="M25" i="5"/>
  <c r="S25" i="5" s="1"/>
  <c r="E16" i="5"/>
  <c r="G15" i="5"/>
  <c r="D14" i="5"/>
  <c r="O11" i="2"/>
  <c r="P10" i="2"/>
  <c r="R10" i="2" s="1"/>
  <c r="P25" i="2"/>
  <c r="N38" i="2"/>
  <c r="D12" i="2"/>
  <c r="F12" i="2" s="1"/>
  <c r="X52" i="5" l="1"/>
  <c r="Z52" i="5" s="1"/>
  <c r="Z51" i="5"/>
  <c r="V49" i="5"/>
  <c r="U50" i="5"/>
  <c r="R51" i="5"/>
  <c r="S50" i="5"/>
  <c r="M26" i="5"/>
  <c r="S26" i="5" s="1"/>
  <c r="D15" i="5"/>
  <c r="E17" i="5"/>
  <c r="G16" i="5"/>
  <c r="O12" i="2"/>
  <c r="P11" i="2"/>
  <c r="R11" i="2" s="1"/>
  <c r="P26" i="2"/>
  <c r="N39" i="2"/>
  <c r="D13" i="2"/>
  <c r="F13" i="2" s="1"/>
  <c r="U51" i="5" l="1"/>
  <c r="V50" i="5"/>
  <c r="S51" i="5"/>
  <c r="R52" i="5"/>
  <c r="M27" i="5"/>
  <c r="S27" i="5" s="1"/>
  <c r="G17" i="5"/>
  <c r="E18" i="5"/>
  <c r="D16" i="5"/>
  <c r="O13" i="2"/>
  <c r="P12" i="2"/>
  <c r="R12" i="2" s="1"/>
  <c r="N40" i="2"/>
  <c r="P27" i="2"/>
  <c r="D14" i="2"/>
  <c r="F14" i="2" s="1"/>
  <c r="D15" i="2"/>
  <c r="F15" i="2" s="1"/>
  <c r="U52" i="5" l="1"/>
  <c r="V52" i="5" s="1"/>
  <c r="V51" i="5"/>
  <c r="R53" i="5"/>
  <c r="S53" i="5" s="1"/>
  <c r="S52" i="5"/>
  <c r="M29" i="5"/>
  <c r="S29" i="5" s="1"/>
  <c r="M28" i="5"/>
  <c r="S28" i="5" s="1"/>
  <c r="D17" i="5"/>
  <c r="G18" i="5"/>
  <c r="E19" i="5"/>
  <c r="O14" i="2"/>
  <c r="P13" i="2"/>
  <c r="R13" i="2" s="1"/>
  <c r="P29" i="2"/>
  <c r="P28" i="2"/>
  <c r="N41" i="2"/>
  <c r="E20" i="5" l="1"/>
  <c r="G19" i="5"/>
  <c r="D18" i="5"/>
  <c r="O15" i="2"/>
  <c r="P14" i="2"/>
  <c r="R14" i="2" s="1"/>
  <c r="N42" i="2"/>
  <c r="D19" i="5" l="1"/>
  <c r="G20" i="5"/>
  <c r="E21" i="5"/>
  <c r="O16" i="2"/>
  <c r="P16" i="2" s="1"/>
  <c r="R16" i="2" s="1"/>
  <c r="P15" i="2"/>
  <c r="R15" i="2" s="1"/>
  <c r="G21" i="5" l="1"/>
  <c r="E22" i="5"/>
  <c r="D20" i="5"/>
  <c r="J75" i="1"/>
  <c r="J76" i="1"/>
  <c r="J77" i="1"/>
  <c r="J78" i="1"/>
  <c r="J79" i="1"/>
  <c r="J80" i="1"/>
  <c r="J81" i="1"/>
  <c r="J82" i="1"/>
  <c r="J83" i="1"/>
  <c r="J74" i="1"/>
  <c r="M58" i="1"/>
  <c r="M59" i="1"/>
  <c r="M60" i="1"/>
  <c r="M61" i="1"/>
  <c r="M62" i="1"/>
  <c r="M63" i="1"/>
  <c r="M64" i="1"/>
  <c r="M65" i="1"/>
  <c r="M66" i="1"/>
  <c r="M67" i="1"/>
  <c r="L59" i="1"/>
  <c r="L60" i="1" s="1"/>
  <c r="L61" i="1" s="1"/>
  <c r="L62" i="1" s="1"/>
  <c r="L63" i="1" s="1"/>
  <c r="L64" i="1" s="1"/>
  <c r="L65" i="1" s="1"/>
  <c r="L66" i="1" s="1"/>
  <c r="L67" i="1" s="1"/>
  <c r="L58" i="1"/>
  <c r="K60" i="1"/>
  <c r="K61" i="1" s="1"/>
  <c r="K62" i="1" s="1"/>
  <c r="K63" i="1" s="1"/>
  <c r="K64" i="1" s="1"/>
  <c r="K65" i="1" s="1"/>
  <c r="K66" i="1" s="1"/>
  <c r="K67" i="1" s="1"/>
  <c r="K59" i="1"/>
  <c r="K58" i="1"/>
  <c r="J58" i="1"/>
  <c r="J59" i="1" s="1"/>
  <c r="J60" i="1" s="1"/>
  <c r="J61" i="1" s="1"/>
  <c r="J62" i="1" s="1"/>
  <c r="J63" i="1" s="1"/>
  <c r="J64" i="1" s="1"/>
  <c r="J65" i="1" s="1"/>
  <c r="J66" i="1" s="1"/>
  <c r="J67" i="1" s="1"/>
  <c r="L49" i="1"/>
  <c r="M49" i="1"/>
  <c r="L50" i="1"/>
  <c r="M50" i="1"/>
  <c r="D51" i="1"/>
  <c r="E51" i="1"/>
  <c r="M48" i="1"/>
  <c r="M47" i="1"/>
  <c r="L48" i="1"/>
  <c r="L47" i="1"/>
  <c r="J47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2" i="1"/>
  <c r="N15" i="1"/>
  <c r="M16" i="1"/>
  <c r="M17" i="1" s="1"/>
  <c r="M18" i="1" s="1"/>
  <c r="M19" i="1" s="1"/>
  <c r="M20" i="1" s="1"/>
  <c r="M21" i="1" s="1"/>
  <c r="M22" i="1" s="1"/>
  <c r="M23" i="1" s="1"/>
  <c r="M24" i="1" s="1"/>
  <c r="M25" i="1" s="1"/>
  <c r="L16" i="1"/>
  <c r="L17" i="1" s="1"/>
  <c r="L18" i="1" s="1"/>
  <c r="L19" i="1" s="1"/>
  <c r="L20" i="1" s="1"/>
  <c r="L21" i="1" s="1"/>
  <c r="L22" i="1" s="1"/>
  <c r="L23" i="1" s="1"/>
  <c r="L24" i="1" s="1"/>
  <c r="L25" i="1" s="1"/>
  <c r="K16" i="1"/>
  <c r="J16" i="1"/>
  <c r="J17" i="1" s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58" i="1"/>
  <c r="B59" i="1" s="1"/>
  <c r="C58" i="1"/>
  <c r="C59" i="1" s="1"/>
  <c r="C60" i="1" s="1"/>
  <c r="C61" i="1" s="1"/>
  <c r="C62" i="1" s="1"/>
  <c r="C63" i="1" s="1"/>
  <c r="C64" i="1" s="1"/>
  <c r="C65" i="1" s="1"/>
  <c r="C66" i="1" s="1"/>
  <c r="C67" i="1" s="1"/>
  <c r="E47" i="1"/>
  <c r="E48" i="1" s="1"/>
  <c r="E49" i="1" s="1"/>
  <c r="E50" i="1" s="1"/>
  <c r="G22" i="5" l="1"/>
  <c r="E23" i="5"/>
  <c r="D21" i="5"/>
  <c r="L32" i="1"/>
  <c r="J33" i="1"/>
  <c r="L31" i="1"/>
  <c r="N16" i="1"/>
  <c r="B60" i="1"/>
  <c r="D59" i="1"/>
  <c r="J18" i="1"/>
  <c r="D58" i="1"/>
  <c r="K17" i="1"/>
  <c r="K18" i="1" s="1"/>
  <c r="K19" i="1" s="1"/>
  <c r="K20" i="1" s="1"/>
  <c r="K21" i="1" s="1"/>
  <c r="K22" i="1" s="1"/>
  <c r="K23" i="1" s="1"/>
  <c r="K24" i="1" s="1"/>
  <c r="K25" i="1" s="1"/>
  <c r="D48" i="1"/>
  <c r="D49" i="1" s="1"/>
  <c r="D50" i="1" s="1"/>
  <c r="B47" i="1"/>
  <c r="F15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D22" i="5" l="1"/>
  <c r="E24" i="5"/>
  <c r="G23" i="5"/>
  <c r="J34" i="1"/>
  <c r="L33" i="1"/>
  <c r="F16" i="1"/>
  <c r="N17" i="1"/>
  <c r="J19" i="1"/>
  <c r="N18" i="1"/>
  <c r="B61" i="1"/>
  <c r="D60" i="1"/>
  <c r="F25" i="1"/>
  <c r="F18" i="1"/>
  <c r="F20" i="1"/>
  <c r="F17" i="1"/>
  <c r="F24" i="1"/>
  <c r="F19" i="1"/>
  <c r="F23" i="1"/>
  <c r="F22" i="1"/>
  <c r="F21" i="1"/>
  <c r="E25" i="5" l="1"/>
  <c r="G24" i="5"/>
  <c r="D23" i="5"/>
  <c r="J35" i="1"/>
  <c r="L34" i="1"/>
  <c r="B62" i="1"/>
  <c r="D61" i="1"/>
  <c r="J20" i="1"/>
  <c r="N19" i="1"/>
  <c r="D24" i="5" l="1"/>
  <c r="G25" i="5"/>
  <c r="E26" i="5"/>
  <c r="J36" i="1"/>
  <c r="L35" i="1"/>
  <c r="J21" i="1"/>
  <c r="N20" i="1"/>
  <c r="B63" i="1"/>
  <c r="D62" i="1"/>
  <c r="E27" i="5" l="1"/>
  <c r="G26" i="5"/>
  <c r="D25" i="5"/>
  <c r="J37" i="1"/>
  <c r="L36" i="1"/>
  <c r="B64" i="1"/>
  <c r="D63" i="1"/>
  <c r="J22" i="1"/>
  <c r="N21" i="1"/>
  <c r="D26" i="5" l="1"/>
  <c r="E28" i="5"/>
  <c r="G27" i="5"/>
  <c r="J38" i="1"/>
  <c r="L37" i="1"/>
  <c r="J23" i="1"/>
  <c r="N22" i="1"/>
  <c r="B65" i="1"/>
  <c r="D64" i="1"/>
  <c r="G28" i="5" l="1"/>
  <c r="E29" i="5"/>
  <c r="G29" i="5" s="1"/>
  <c r="D27" i="5"/>
  <c r="J39" i="1"/>
  <c r="L38" i="1"/>
  <c r="B66" i="1"/>
  <c r="D65" i="1"/>
  <c r="J24" i="1"/>
  <c r="N23" i="1"/>
  <c r="D28" i="5" l="1"/>
  <c r="D29" i="5"/>
  <c r="J40" i="1"/>
  <c r="L39" i="1"/>
  <c r="J25" i="1"/>
  <c r="N25" i="1" s="1"/>
  <c r="N24" i="1"/>
  <c r="B67" i="1"/>
  <c r="D67" i="1" s="1"/>
  <c r="D66" i="1"/>
  <c r="L40" i="1" l="1"/>
</calcChain>
</file>

<file path=xl/sharedStrings.xml><?xml version="1.0" encoding="utf-8"?>
<sst xmlns="http://schemas.openxmlformats.org/spreadsheetml/2006/main" count="213" uniqueCount="114">
  <si>
    <t>WITHOUT ALTERNIUM</t>
  </si>
  <si>
    <t>Year</t>
  </si>
  <si>
    <t>2. Cost per unit</t>
  </si>
  <si>
    <t>Inflation rate</t>
  </si>
  <si>
    <t>1. R&amp;D Expenses (in mn)</t>
  </si>
  <si>
    <t>(introductory cost not included since we are not considering alternium expense)</t>
  </si>
  <si>
    <t>US &amp; Russia participants (in mn)</t>
  </si>
  <si>
    <t xml:space="preserve"> Cost per year</t>
  </si>
  <si>
    <t>International participants (in mn)</t>
  </si>
  <si>
    <t>International participants growth rate</t>
  </si>
  <si>
    <t>US &amp; Russia participants growth rate</t>
  </si>
  <si>
    <t>Cost per year</t>
  </si>
  <si>
    <t>Total Cost (in mn)</t>
  </si>
  <si>
    <t>3. Server Facilities &amp; Costs</t>
  </si>
  <si>
    <t>current no. of internationl participants</t>
  </si>
  <si>
    <t xml:space="preserve">% use of facility </t>
  </si>
  <si>
    <t>Total capacity</t>
  </si>
  <si>
    <t>Cost (in mn)</t>
  </si>
  <si>
    <t>4. G&amp;A Expenses</t>
  </si>
  <si>
    <t>Old cost growth rate</t>
  </si>
  <si>
    <t>Old cost (in mn)</t>
  </si>
  <si>
    <t>New Pool Cost (in mn)</t>
  </si>
  <si>
    <t>5. Advertising Expense</t>
  </si>
  <si>
    <t>Growth rate</t>
  </si>
  <si>
    <t>6. Working Capital Requirement</t>
  </si>
  <si>
    <t>Conversion charge rate</t>
  </si>
  <si>
    <t>Inventory charge rate</t>
  </si>
  <si>
    <t>Accounts Payable rate</t>
  </si>
  <si>
    <t>Inventory cost</t>
  </si>
  <si>
    <t>Accounts Payable cost</t>
  </si>
  <si>
    <t>Conversion cost</t>
  </si>
  <si>
    <t>Total Expense Without Alternium</t>
  </si>
  <si>
    <t>WITH ALTERNIUM</t>
  </si>
  <si>
    <t>2. Introductory Cost</t>
  </si>
  <si>
    <t>(salvage amt)</t>
  </si>
  <si>
    <t>3. Cost per unit</t>
  </si>
  <si>
    <t>4. Cost of new participants</t>
  </si>
  <si>
    <t>participant growth rate</t>
  </si>
  <si>
    <t>cost % of serving them</t>
  </si>
  <si>
    <t>Cost</t>
  </si>
  <si>
    <t>Total Cost</t>
  </si>
  <si>
    <t>5. Server Facilities &amp; Costs</t>
  </si>
  <si>
    <t>Additional cost growth rate</t>
  </si>
  <si>
    <t>Additional cost</t>
  </si>
  <si>
    <t>6. G&amp;A Expenses</t>
  </si>
  <si>
    <t>7. Advertising Expense</t>
  </si>
  <si>
    <t>Additional growth rate</t>
  </si>
  <si>
    <t>Total Expense With Alternium</t>
  </si>
  <si>
    <t>Old Participants Revenue</t>
  </si>
  <si>
    <t>Growth</t>
  </si>
  <si>
    <t>Inflation</t>
  </si>
  <si>
    <t xml:space="preserve">US and Russia </t>
  </si>
  <si>
    <t>International</t>
  </si>
  <si>
    <t>Total</t>
  </si>
  <si>
    <t>Charge per customer</t>
  </si>
  <si>
    <t>Total revenue (in mn)</t>
  </si>
  <si>
    <t>Revenue earned from Flat rate :</t>
  </si>
  <si>
    <t>New Participant in Alternium</t>
  </si>
  <si>
    <t>Charges</t>
  </si>
  <si>
    <t>Revenu</t>
  </si>
  <si>
    <t>Side Benefit</t>
  </si>
  <si>
    <t>Total Revenue With Alternium</t>
  </si>
  <si>
    <t>Each year's benefit</t>
  </si>
  <si>
    <t>Total Revenue Without Alternium</t>
  </si>
  <si>
    <t>Tax Rate</t>
  </si>
  <si>
    <t>Total Inflow</t>
  </si>
  <si>
    <t>Total Outflow</t>
  </si>
  <si>
    <t>Net cash flow</t>
  </si>
  <si>
    <t>Depriciation</t>
  </si>
  <si>
    <t>Taxable amount</t>
  </si>
  <si>
    <t>After Tax Incremental CF</t>
  </si>
  <si>
    <t>After Tax Regular Business CF</t>
  </si>
  <si>
    <t>IRR</t>
  </si>
  <si>
    <t>NPV</t>
  </si>
  <si>
    <t>NPV @</t>
  </si>
  <si>
    <t>Cashflow</t>
  </si>
  <si>
    <t>Total Income</t>
  </si>
  <si>
    <t>Assumptions-</t>
  </si>
  <si>
    <t>1) Just the cost increases by inflations rate after 10th year.</t>
  </si>
  <si>
    <t>2) Since a new server is purchased recently, international participants keep on growing till 20 years.</t>
  </si>
  <si>
    <t>New Participants</t>
  </si>
  <si>
    <t>No. of particpants</t>
  </si>
  <si>
    <t>Total Revenue</t>
  </si>
  <si>
    <t>Side Benefits</t>
  </si>
  <si>
    <t xml:space="preserve">Cost </t>
  </si>
  <si>
    <t>G&amp;A Expense</t>
  </si>
  <si>
    <t>R&amp;D</t>
  </si>
  <si>
    <t>Introductory</t>
  </si>
  <si>
    <t>New participants</t>
  </si>
  <si>
    <t>Advertising</t>
  </si>
  <si>
    <t xml:space="preserve">Servers </t>
  </si>
  <si>
    <t>Working Capital</t>
  </si>
  <si>
    <t>US</t>
  </si>
  <si>
    <t>Int</t>
  </si>
  <si>
    <t>Old cost growth rate 5%</t>
  </si>
  <si>
    <t>Add. cost Growth Rate 10%</t>
  </si>
  <si>
    <t>Old cost</t>
  </si>
  <si>
    <t>New Pool Cost</t>
  </si>
  <si>
    <t xml:space="preserve">Additional Cost </t>
  </si>
  <si>
    <t>Workig Capital</t>
  </si>
  <si>
    <t xml:space="preserve">Conversion Charges </t>
  </si>
  <si>
    <t xml:space="preserve">Inventory Charges </t>
  </si>
  <si>
    <t xml:space="preserve">Accounts Payable </t>
  </si>
  <si>
    <t>Con</t>
  </si>
  <si>
    <t>Inv</t>
  </si>
  <si>
    <t>Acc</t>
  </si>
  <si>
    <t>Inflow</t>
  </si>
  <si>
    <t>Outflow</t>
  </si>
  <si>
    <t>Net CF</t>
  </si>
  <si>
    <t>Assuming project term to be 20 years</t>
  </si>
  <si>
    <t>Total interest</t>
  </si>
  <si>
    <t>Server Cost</t>
  </si>
  <si>
    <t xml:space="preserve">Capacity 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</si>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</sst>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FF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4FFC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28B6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2" fillId="4" borderId="1" xfId="0" applyFont="1" applyFill="1" applyBorder="1"/>
    <xf numFmtId="10" fontId="2" fillId="4" borderId="2" xfId="0" applyNumberFormat="1" applyFont="1" applyFill="1" applyBorder="1"/>
    <xf numFmtId="0" fontId="0" fillId="0" borderId="3" xfId="0" applyBorder="1" applyAlignment="1"/>
    <xf numFmtId="1" fontId="0" fillId="0" borderId="3" xfId="0" applyNumberFormat="1" applyBorder="1"/>
    <xf numFmtId="0" fontId="1" fillId="0" borderId="3" xfId="0" applyFont="1" applyBorder="1"/>
    <xf numFmtId="0" fontId="0" fillId="0" borderId="6" xfId="0" applyBorder="1"/>
    <xf numFmtId="0" fontId="0" fillId="7" borderId="3" xfId="0" applyFill="1" applyBorder="1" applyAlignment="1">
      <alignment horizontal="center" wrapText="1"/>
    </xf>
    <xf numFmtId="9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wrapText="1"/>
    </xf>
    <xf numFmtId="9" fontId="0" fillId="7" borderId="3" xfId="0" applyNumberFormat="1" applyFill="1" applyBorder="1"/>
    <xf numFmtId="0" fontId="0" fillId="7" borderId="3" xfId="0" applyFill="1" applyBorder="1"/>
    <xf numFmtId="164" fontId="0" fillId="0" borderId="3" xfId="0" applyNumberFormat="1" applyBorder="1"/>
    <xf numFmtId="1" fontId="1" fillId="0" borderId="3" xfId="0" applyNumberFormat="1" applyFont="1" applyBorder="1"/>
    <xf numFmtId="9" fontId="0" fillId="7" borderId="9" xfId="0" applyNumberFormat="1" applyFill="1" applyBorder="1"/>
    <xf numFmtId="1" fontId="0" fillId="4" borderId="9" xfId="0" applyNumberFormat="1" applyFill="1" applyBorder="1"/>
    <xf numFmtId="0" fontId="1" fillId="2" borderId="3" xfId="0" applyFont="1" applyFill="1" applyBorder="1" applyAlignment="1">
      <alignment horizontal="center"/>
    </xf>
    <xf numFmtId="0" fontId="0" fillId="7" borderId="10" xfId="0" applyFill="1" applyBorder="1"/>
    <xf numFmtId="9" fontId="0" fillId="7" borderId="10" xfId="0" applyNumberFormat="1" applyFill="1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0" fillId="0" borderId="3" xfId="0" applyFill="1" applyBorder="1"/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Border="1"/>
    <xf numFmtId="9" fontId="0" fillId="0" borderId="3" xfId="0" applyNumberFormat="1" applyBorder="1"/>
    <xf numFmtId="0" fontId="1" fillId="0" borderId="3" xfId="0" applyFont="1" applyBorder="1" applyAlignment="1">
      <alignment horizontal="center"/>
    </xf>
    <xf numFmtId="0" fontId="0" fillId="2" borderId="3" xfId="0" applyFill="1" applyBorder="1"/>
    <xf numFmtId="1" fontId="0" fillId="2" borderId="3" xfId="0" applyNumberFormat="1" applyFill="1" applyBorder="1"/>
    <xf numFmtId="0" fontId="1" fillId="2" borderId="3" xfId="0" applyFont="1" applyFill="1" applyBorder="1"/>
    <xf numFmtId="10" fontId="0" fillId="0" borderId="0" xfId="0" applyNumberFormat="1"/>
    <xf numFmtId="2" fontId="0" fillId="0" borderId="0" xfId="0" applyNumberFormat="1" applyBorder="1"/>
    <xf numFmtId="1" fontId="0" fillId="0" borderId="3" xfId="0" applyNumberFormat="1" applyFill="1" applyBorder="1"/>
    <xf numFmtId="2" fontId="1" fillId="0" borderId="3" xfId="0" applyNumberFormat="1" applyFont="1" applyFill="1" applyBorder="1"/>
    <xf numFmtId="1" fontId="1" fillId="0" borderId="3" xfId="0" applyNumberFormat="1" applyFont="1" applyFill="1" applyBorder="1"/>
    <xf numFmtId="0" fontId="4" fillId="0" borderId="3" xfId="0" applyFont="1" applyFill="1" applyBorder="1"/>
    <xf numFmtId="0" fontId="0" fillId="7" borderId="6" xfId="0" applyFill="1" applyBorder="1"/>
    <xf numFmtId="9" fontId="0" fillId="7" borderId="6" xfId="0" applyNumberFormat="1" applyFill="1" applyBorder="1"/>
    <xf numFmtId="14" fontId="0" fillId="0" borderId="0" xfId="0" applyNumberFormat="1"/>
    <xf numFmtId="9" fontId="0" fillId="2" borderId="3" xfId="0" applyNumberFormat="1" applyFill="1" applyBorder="1"/>
    <xf numFmtId="0" fontId="0" fillId="9" borderId="3" xfId="0" applyFill="1" applyBorder="1"/>
    <xf numFmtId="9" fontId="0" fillId="9" borderId="3" xfId="0" applyNumberFormat="1" applyFill="1" applyBorder="1"/>
    <xf numFmtId="1" fontId="0" fillId="9" borderId="3" xfId="0" applyNumberFormat="1" applyFill="1" applyBorder="1"/>
    <xf numFmtId="9" fontId="0" fillId="0" borderId="0" xfId="0" applyNumberFormat="1" applyBorder="1"/>
    <xf numFmtId="0" fontId="0" fillId="14" borderId="0" xfId="0" applyFill="1"/>
    <xf numFmtId="0" fontId="0" fillId="2" borderId="11" xfId="0" applyFill="1" applyBorder="1" applyAlignment="1">
      <alignment horizontal="center"/>
    </xf>
    <xf numFmtId="10" fontId="0" fillId="7" borderId="10" xfId="0" applyNumberFormat="1" applyFill="1" applyBorder="1"/>
    <xf numFmtId="0" fontId="1" fillId="2" borderId="12" xfId="0" applyFont="1" applyFill="1" applyBorder="1" applyAlignment="1">
      <alignment horizontal="center"/>
    </xf>
    <xf numFmtId="1" fontId="0" fillId="7" borderId="3" xfId="0" applyNumberFormat="1" applyFill="1" applyBorder="1"/>
    <xf numFmtId="2" fontId="0" fillId="7" borderId="3" xfId="0" applyNumberFormat="1" applyFill="1" applyBorder="1"/>
    <xf numFmtId="1" fontId="0" fillId="0" borderId="0" xfId="0" applyNumberFormat="1" applyFill="1" applyBorder="1"/>
    <xf numFmtId="9" fontId="0" fillId="0" borderId="0" xfId="0" applyNumberFormat="1" applyFill="1" applyBorder="1"/>
    <xf numFmtId="0" fontId="0" fillId="0" borderId="15" xfId="0" applyBorder="1"/>
    <xf numFmtId="0" fontId="0" fillId="0" borderId="16" xfId="0" applyBorder="1"/>
    <xf numFmtId="1" fontId="0" fillId="0" borderId="16" xfId="0" applyNumberFormat="1" applyBorder="1"/>
    <xf numFmtId="0" fontId="0" fillId="0" borderId="17" xfId="0" applyBorder="1"/>
    <xf numFmtId="1" fontId="0" fillId="0" borderId="18" xfId="0" applyNumberFormat="1" applyBorder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8B6C"/>
      <color rgb="FF84FFC8"/>
      <color rgb="FFFFB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Projec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Final"/>
      <sheetName val="Total Income"/>
      <sheetName val="Total Expense"/>
      <sheetName val="Q2 Final"/>
      <sheetName val="Q3 Cal"/>
      <sheetName val="Q3 Final"/>
    </sheetNames>
    <sheetDataSet>
      <sheetData sheetId="0"/>
      <sheetData sheetId="1"/>
      <sheetData sheetId="2">
        <row r="97">
          <cell r="E97">
            <v>3811.0337821884223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F5A5-A8D3-964F-B54F-BB06AE0CB0F4}">
  <dimension ref="A1:N115"/>
  <sheetViews>
    <sheetView workbookViewId="0">
      <selection activeCell="D69" sqref="D69"/>
    </sheetView>
  </sheetViews>
  <sheetFormatPr baseColWidth="10" defaultRowHeight="16" x14ac:dyDescent="0.2"/>
  <cols>
    <col min="2" max="2" width="27.6640625" customWidth="1"/>
    <col min="3" max="3" width="13.6640625" customWidth="1"/>
    <col min="4" max="4" width="28.5" customWidth="1"/>
    <col min="5" max="5" width="15.1640625" customWidth="1"/>
    <col min="6" max="6" width="19.1640625" customWidth="1"/>
    <col min="10" max="10" width="28" customWidth="1"/>
    <col min="11" max="11" width="12.83203125" customWidth="1"/>
    <col min="12" max="12" width="28.83203125" customWidth="1"/>
    <col min="13" max="13" width="17.6640625" customWidth="1"/>
    <col min="14" max="14" width="17.33203125" customWidth="1"/>
  </cols>
  <sheetData>
    <row r="1" spans="1:14" ht="20" thickBot="1" x14ac:dyDescent="0.3">
      <c r="A1" s="82" t="s">
        <v>0</v>
      </c>
      <c r="B1" s="83"/>
      <c r="E1" s="2" t="s">
        <v>3</v>
      </c>
      <c r="F1" s="3">
        <v>1.4999999999999999E-2</v>
      </c>
      <c r="I1" s="69" t="s">
        <v>32</v>
      </c>
      <c r="J1" s="70"/>
    </row>
    <row r="2" spans="1:14" ht="17" thickBot="1" x14ac:dyDescent="0.25">
      <c r="A2" s="84" t="s">
        <v>4</v>
      </c>
      <c r="B2" s="85"/>
      <c r="I2" s="71" t="s">
        <v>4</v>
      </c>
      <c r="J2" s="72"/>
    </row>
    <row r="3" spans="1:14" x14ac:dyDescent="0.2">
      <c r="A3" s="7" t="s">
        <v>1</v>
      </c>
      <c r="B3" s="1" t="s">
        <v>17</v>
      </c>
      <c r="C3" s="24"/>
      <c r="D3" s="24"/>
      <c r="I3" s="7" t="s">
        <v>1</v>
      </c>
      <c r="J3" s="7" t="s">
        <v>17</v>
      </c>
    </row>
    <row r="4" spans="1:14" x14ac:dyDescent="0.2">
      <c r="A4" s="1">
        <v>0</v>
      </c>
      <c r="B4" s="1">
        <v>150</v>
      </c>
      <c r="C4" s="24"/>
      <c r="D4" s="24"/>
      <c r="I4" s="1">
        <v>0</v>
      </c>
      <c r="J4" s="1">
        <v>150</v>
      </c>
    </row>
    <row r="5" spans="1:14" ht="17" thickBot="1" x14ac:dyDescent="0.25"/>
    <row r="6" spans="1:14" x14ac:dyDescent="0.2">
      <c r="A6" t="s">
        <v>5</v>
      </c>
      <c r="I6" s="73" t="s">
        <v>33</v>
      </c>
      <c r="J6" s="74"/>
    </row>
    <row r="7" spans="1:14" x14ac:dyDescent="0.2">
      <c r="I7" s="1" t="s">
        <v>1</v>
      </c>
      <c r="J7" s="1" t="s">
        <v>17</v>
      </c>
    </row>
    <row r="8" spans="1:14" x14ac:dyDescent="0.2">
      <c r="I8" s="1">
        <v>0</v>
      </c>
      <c r="J8" s="1">
        <v>1000</v>
      </c>
    </row>
    <row r="9" spans="1:14" x14ac:dyDescent="0.2">
      <c r="I9" s="1">
        <v>10</v>
      </c>
      <c r="J9" s="1">
        <v>-200</v>
      </c>
      <c r="K9" t="s">
        <v>34</v>
      </c>
    </row>
    <row r="11" spans="1:14" ht="17" thickBot="1" x14ac:dyDescent="0.25"/>
    <row r="12" spans="1:14" x14ac:dyDescent="0.2">
      <c r="A12" s="75" t="s">
        <v>2</v>
      </c>
      <c r="B12" s="76"/>
      <c r="I12" s="75" t="s">
        <v>35</v>
      </c>
      <c r="J12" s="76"/>
    </row>
    <row r="13" spans="1:14" ht="68" x14ac:dyDescent="0.2">
      <c r="A13" s="8" t="s">
        <v>10</v>
      </c>
      <c r="B13" s="9">
        <v>0.05</v>
      </c>
      <c r="C13" s="10" t="s">
        <v>9</v>
      </c>
      <c r="D13" s="11">
        <v>0.08</v>
      </c>
      <c r="I13" s="8" t="s">
        <v>10</v>
      </c>
      <c r="J13" s="9">
        <v>0.05</v>
      </c>
      <c r="K13" s="10" t="s">
        <v>9</v>
      </c>
      <c r="L13" s="11">
        <v>0.1</v>
      </c>
    </row>
    <row r="14" spans="1:14" x14ac:dyDescent="0.2">
      <c r="A14" s="1" t="s">
        <v>1</v>
      </c>
      <c r="B14" s="4" t="s">
        <v>6</v>
      </c>
      <c r="C14" s="4" t="s">
        <v>7</v>
      </c>
      <c r="D14" s="4" t="s">
        <v>8</v>
      </c>
      <c r="E14" s="4" t="s">
        <v>11</v>
      </c>
      <c r="F14" s="17" t="s">
        <v>12</v>
      </c>
      <c r="I14" s="1" t="s">
        <v>1</v>
      </c>
      <c r="J14" s="4" t="s">
        <v>6</v>
      </c>
      <c r="K14" s="4" t="s">
        <v>7</v>
      </c>
      <c r="L14" s="4" t="s">
        <v>8</v>
      </c>
      <c r="M14" s="4" t="s">
        <v>11</v>
      </c>
      <c r="N14" s="17" t="s">
        <v>12</v>
      </c>
    </row>
    <row r="15" spans="1:14" x14ac:dyDescent="0.2">
      <c r="A15" s="1">
        <v>0</v>
      </c>
      <c r="B15" s="5">
        <v>45</v>
      </c>
      <c r="C15" s="5">
        <v>36</v>
      </c>
      <c r="D15" s="1">
        <v>30</v>
      </c>
      <c r="E15" s="1">
        <v>48</v>
      </c>
      <c r="F15" s="6">
        <f>(B15*C15)+(D15*E15)</f>
        <v>3060</v>
      </c>
      <c r="I15" s="1">
        <v>0</v>
      </c>
      <c r="J15" s="1">
        <v>45</v>
      </c>
      <c r="K15" s="1">
        <v>36</v>
      </c>
      <c r="L15" s="1">
        <v>30</v>
      </c>
      <c r="M15" s="1">
        <v>48</v>
      </c>
      <c r="N15" s="14">
        <f>(J15*K15)+(L15*M15)</f>
        <v>3060</v>
      </c>
    </row>
    <row r="16" spans="1:14" x14ac:dyDescent="0.2">
      <c r="A16" s="1">
        <v>1</v>
      </c>
      <c r="B16" s="5">
        <f>B15*(1+$B$13)</f>
        <v>47.25</v>
      </c>
      <c r="C16" s="5">
        <f>C15*(1+$F$1)</f>
        <v>36.54</v>
      </c>
      <c r="D16" s="5">
        <f>D15*(1+$D$13)</f>
        <v>32.400000000000006</v>
      </c>
      <c r="E16" s="5">
        <f>E15*(1+$F$1)</f>
        <v>48.72</v>
      </c>
      <c r="F16" s="14">
        <f t="shared" ref="F16:F25" si="0">(B16*C16)+(D16*E16)</f>
        <v>3305.0430000000001</v>
      </c>
      <c r="I16" s="1">
        <v>1</v>
      </c>
      <c r="J16" s="5">
        <f>J15*(1+$J$13)</f>
        <v>47.25</v>
      </c>
      <c r="K16" s="5">
        <f>K15*(1+$F$1)</f>
        <v>36.54</v>
      </c>
      <c r="L16" s="5">
        <f>L15*(1+$L$13)</f>
        <v>33</v>
      </c>
      <c r="M16" s="5">
        <f>M15*(1+$F$1)</f>
        <v>48.72</v>
      </c>
      <c r="N16" s="14">
        <f t="shared" ref="N16:N25" si="1">(J16*K16)+(L16*M16)</f>
        <v>3334.2749999999996</v>
      </c>
    </row>
    <row r="17" spans="1:14" x14ac:dyDescent="0.2">
      <c r="A17" s="1">
        <v>2</v>
      </c>
      <c r="B17" s="5">
        <f t="shared" ref="B17:B24" si="2">B16*(1+$B$13)</f>
        <v>49.612500000000004</v>
      </c>
      <c r="C17" s="5">
        <f t="shared" ref="C17:C25" si="3">C16*(1+$F$1)</f>
        <v>37.088099999999997</v>
      </c>
      <c r="D17" s="5">
        <f t="shared" ref="D17:D25" si="4">D16*(1+$D$13)</f>
        <v>34.992000000000012</v>
      </c>
      <c r="E17" s="5">
        <f t="shared" ref="E17:E25" si="5">E16*(1+$F$1)</f>
        <v>49.450799999999994</v>
      </c>
      <c r="F17" s="14">
        <f t="shared" si="0"/>
        <v>3570.4157548500007</v>
      </c>
      <c r="I17" s="1">
        <v>2</v>
      </c>
      <c r="J17" s="5">
        <f t="shared" ref="J17:J25" si="6">J16*(1+$J$13)</f>
        <v>49.612500000000004</v>
      </c>
      <c r="K17" s="5">
        <f t="shared" ref="K17:K25" si="7">K16*(1+$F$1)</f>
        <v>37.088099999999997</v>
      </c>
      <c r="L17" s="5">
        <f t="shared" ref="L17:L25" si="8">L16*(1+$L$13)</f>
        <v>36.300000000000004</v>
      </c>
      <c r="M17" s="5">
        <f t="shared" ref="M17:M25" si="9">M16*(1+$F$1)</f>
        <v>49.450799999999994</v>
      </c>
      <c r="N17" s="14">
        <f t="shared" si="1"/>
        <v>3635.0974012500001</v>
      </c>
    </row>
    <row r="18" spans="1:14" x14ac:dyDescent="0.2">
      <c r="A18" s="1">
        <v>3</v>
      </c>
      <c r="B18" s="5">
        <f t="shared" si="2"/>
        <v>52.093125000000008</v>
      </c>
      <c r="C18" s="5">
        <f t="shared" si="3"/>
        <v>37.644421499999993</v>
      </c>
      <c r="D18" s="5">
        <f t="shared" si="4"/>
        <v>37.791360000000012</v>
      </c>
      <c r="E18" s="5">
        <f t="shared" si="5"/>
        <v>50.192561999999988</v>
      </c>
      <c r="F18" s="14">
        <f t="shared" si="0"/>
        <v>3857.8607346165077</v>
      </c>
      <c r="I18" s="1">
        <v>3</v>
      </c>
      <c r="J18" s="5">
        <f t="shared" si="6"/>
        <v>52.093125000000008</v>
      </c>
      <c r="K18" s="5">
        <f t="shared" si="7"/>
        <v>37.644421499999993</v>
      </c>
      <c r="L18" s="5">
        <f t="shared" si="8"/>
        <v>39.930000000000007</v>
      </c>
      <c r="M18" s="5">
        <f t="shared" si="9"/>
        <v>50.192561999999988</v>
      </c>
      <c r="N18" s="14">
        <f t="shared" si="1"/>
        <v>3965.2045554121873</v>
      </c>
    </row>
    <row r="19" spans="1:14" x14ac:dyDescent="0.2">
      <c r="A19" s="1">
        <v>4</v>
      </c>
      <c r="B19" s="5">
        <f t="shared" si="2"/>
        <v>54.697781250000013</v>
      </c>
      <c r="C19" s="5">
        <f t="shared" si="3"/>
        <v>38.209087822499988</v>
      </c>
      <c r="D19" s="5">
        <f t="shared" si="4"/>
        <v>40.814668800000014</v>
      </c>
      <c r="E19" s="5">
        <f t="shared" si="5"/>
        <v>50.94545042999998</v>
      </c>
      <c r="F19" s="14">
        <f t="shared" si="0"/>
        <v>4169.2740136444118</v>
      </c>
      <c r="I19" s="1">
        <v>4</v>
      </c>
      <c r="J19" s="5">
        <f t="shared" si="6"/>
        <v>54.697781250000013</v>
      </c>
      <c r="K19" s="5">
        <f t="shared" si="7"/>
        <v>38.209087822499988</v>
      </c>
      <c r="L19" s="5">
        <f t="shared" si="8"/>
        <v>43.923000000000009</v>
      </c>
      <c r="M19" s="5">
        <f t="shared" si="9"/>
        <v>50.94545042999998</v>
      </c>
      <c r="N19" s="14">
        <f t="shared" si="1"/>
        <v>4327.6293467140331</v>
      </c>
    </row>
    <row r="20" spans="1:14" x14ac:dyDescent="0.2">
      <c r="A20" s="1">
        <v>5</v>
      </c>
      <c r="B20" s="5">
        <f t="shared" si="2"/>
        <v>57.432670312500015</v>
      </c>
      <c r="C20" s="5">
        <f t="shared" si="3"/>
        <v>38.782224139837481</v>
      </c>
      <c r="D20" s="5">
        <f t="shared" si="4"/>
        <v>44.079842304000017</v>
      </c>
      <c r="E20" s="5">
        <f t="shared" si="5"/>
        <v>51.709632186449973</v>
      </c>
      <c r="F20" s="14">
        <f t="shared" si="0"/>
        <v>4506.7191253853234</v>
      </c>
      <c r="I20" s="1">
        <v>5</v>
      </c>
      <c r="J20" s="5">
        <f t="shared" si="6"/>
        <v>57.432670312500015</v>
      </c>
      <c r="K20" s="5">
        <f t="shared" si="7"/>
        <v>38.782224139837481</v>
      </c>
      <c r="L20" s="5">
        <f t="shared" si="8"/>
        <v>48.315300000000015</v>
      </c>
      <c r="M20" s="5">
        <f t="shared" si="9"/>
        <v>51.709632186449973</v>
      </c>
      <c r="N20" s="14">
        <f t="shared" si="1"/>
        <v>4725.7330849867521</v>
      </c>
    </row>
    <row r="21" spans="1:14" x14ac:dyDescent="0.2">
      <c r="A21" s="1">
        <v>6</v>
      </c>
      <c r="B21" s="5">
        <f t="shared" si="2"/>
        <v>60.304303828125022</v>
      </c>
      <c r="C21" s="5">
        <f t="shared" si="3"/>
        <v>39.36395750193504</v>
      </c>
      <c r="D21" s="5">
        <f t="shared" si="4"/>
        <v>47.60622968832002</v>
      </c>
      <c r="E21" s="5">
        <f t="shared" si="5"/>
        <v>52.485276669246716</v>
      </c>
      <c r="F21" s="14">
        <f t="shared" si="0"/>
        <v>4872.4421894452753</v>
      </c>
      <c r="I21" s="1">
        <v>6</v>
      </c>
      <c r="J21" s="5">
        <f t="shared" si="6"/>
        <v>60.304303828125022</v>
      </c>
      <c r="K21" s="5">
        <f t="shared" si="7"/>
        <v>39.36395750193504</v>
      </c>
      <c r="L21" s="5">
        <f t="shared" si="8"/>
        <v>53.146830000000023</v>
      </c>
      <c r="M21" s="5">
        <f t="shared" si="9"/>
        <v>52.485276669246716</v>
      </c>
      <c r="N21" s="14">
        <f t="shared" si="1"/>
        <v>5163.2421297175151</v>
      </c>
    </row>
    <row r="22" spans="1:14" x14ac:dyDescent="0.2">
      <c r="A22" s="1">
        <v>7</v>
      </c>
      <c r="B22" s="5">
        <f t="shared" si="2"/>
        <v>63.319519019531278</v>
      </c>
      <c r="C22" s="5">
        <f t="shared" si="3"/>
        <v>39.954416864464065</v>
      </c>
      <c r="D22" s="5">
        <f t="shared" si="4"/>
        <v>51.414728063385624</v>
      </c>
      <c r="E22" s="5">
        <f t="shared" si="5"/>
        <v>53.272555819285408</v>
      </c>
      <c r="F22" s="14">
        <f t="shared" si="0"/>
        <v>5268.8884292538041</v>
      </c>
      <c r="I22" s="1">
        <v>7</v>
      </c>
      <c r="J22" s="5">
        <f t="shared" si="6"/>
        <v>63.319519019531278</v>
      </c>
      <c r="K22" s="5">
        <f t="shared" si="7"/>
        <v>39.954416864464065</v>
      </c>
      <c r="L22" s="5">
        <f t="shared" si="8"/>
        <v>58.461513000000032</v>
      </c>
      <c r="M22" s="5">
        <f t="shared" si="9"/>
        <v>53.272555819285408</v>
      </c>
      <c r="N22" s="14">
        <f t="shared" si="1"/>
        <v>5644.288673136095</v>
      </c>
    </row>
    <row r="23" spans="1:14" x14ac:dyDescent="0.2">
      <c r="A23" s="1">
        <v>8</v>
      </c>
      <c r="B23" s="5">
        <f t="shared" si="2"/>
        <v>66.485494970507844</v>
      </c>
      <c r="C23" s="5">
        <f t="shared" si="3"/>
        <v>40.553733117431022</v>
      </c>
      <c r="D23" s="5">
        <f t="shared" si="4"/>
        <v>55.52790630845648</v>
      </c>
      <c r="E23" s="5">
        <f t="shared" si="5"/>
        <v>54.071644156574685</v>
      </c>
      <c r="F23" s="14">
        <f t="shared" si="0"/>
        <v>5698.7202098847556</v>
      </c>
      <c r="I23" s="1">
        <v>8</v>
      </c>
      <c r="J23" s="5">
        <f t="shared" si="6"/>
        <v>66.485494970507844</v>
      </c>
      <c r="K23" s="5">
        <f t="shared" si="7"/>
        <v>40.553733117431022</v>
      </c>
      <c r="L23" s="5">
        <f t="shared" si="8"/>
        <v>64.307664300000042</v>
      </c>
      <c r="M23" s="5">
        <f t="shared" si="9"/>
        <v>54.071644156574685</v>
      </c>
      <c r="N23" s="14">
        <f t="shared" si="1"/>
        <v>6173.4561597843413</v>
      </c>
    </row>
    <row r="24" spans="1:14" x14ac:dyDescent="0.2">
      <c r="A24" s="1">
        <v>9</v>
      </c>
      <c r="B24" s="5">
        <f t="shared" si="2"/>
        <v>69.809769719033241</v>
      </c>
      <c r="C24" s="5">
        <f t="shared" si="3"/>
        <v>41.162039114192481</v>
      </c>
      <c r="D24" s="5">
        <f t="shared" si="4"/>
        <v>59.970138813133005</v>
      </c>
      <c r="E24" s="5">
        <f t="shared" si="5"/>
        <v>54.882718818923301</v>
      </c>
      <c r="F24" s="14">
        <f t="shared" si="0"/>
        <v>6164.8367377405939</v>
      </c>
      <c r="I24" s="1">
        <v>9</v>
      </c>
      <c r="J24" s="5">
        <f t="shared" si="6"/>
        <v>69.809769719033241</v>
      </c>
      <c r="K24" s="5">
        <f t="shared" si="7"/>
        <v>41.162039114192481</v>
      </c>
      <c r="L24" s="5">
        <f t="shared" si="8"/>
        <v>70.738430730000047</v>
      </c>
      <c r="M24" s="5">
        <f t="shared" si="9"/>
        <v>54.882718818923301</v>
      </c>
      <c r="N24" s="14">
        <f t="shared" si="1"/>
        <v>6755.8298751740922</v>
      </c>
    </row>
    <row r="25" spans="1:14" x14ac:dyDescent="0.2">
      <c r="A25" s="1">
        <v>10</v>
      </c>
      <c r="B25" s="5">
        <f>B24*(1+$B$13)</f>
        <v>73.3002582049849</v>
      </c>
      <c r="C25" s="5">
        <f t="shared" si="3"/>
        <v>41.779469700905366</v>
      </c>
      <c r="D25" s="5">
        <f t="shared" si="4"/>
        <v>64.767749918183654</v>
      </c>
      <c r="E25" s="5">
        <f t="shared" si="5"/>
        <v>55.705959601207148</v>
      </c>
      <c r="F25" s="14">
        <f t="shared" si="0"/>
        <v>6670.3955771471328</v>
      </c>
      <c r="I25" s="1">
        <v>10</v>
      </c>
      <c r="J25" s="5">
        <f t="shared" si="6"/>
        <v>73.3002582049849</v>
      </c>
      <c r="K25" s="5">
        <f t="shared" si="7"/>
        <v>41.779469700905366</v>
      </c>
      <c r="L25" s="5">
        <f t="shared" si="8"/>
        <v>77.812273803000053</v>
      </c>
      <c r="M25" s="5">
        <f t="shared" si="9"/>
        <v>55.705959601207148</v>
      </c>
      <c r="N25" s="14">
        <f t="shared" si="1"/>
        <v>7397.0532976916966</v>
      </c>
    </row>
    <row r="27" spans="1:14" ht="17" thickBot="1" x14ac:dyDescent="0.25"/>
    <row r="28" spans="1:14" x14ac:dyDescent="0.2">
      <c r="I28" s="77" t="s">
        <v>36</v>
      </c>
      <c r="J28" s="78"/>
    </row>
    <row r="29" spans="1:14" ht="34" x14ac:dyDescent="0.2">
      <c r="I29" s="8" t="s">
        <v>37</v>
      </c>
      <c r="J29" s="9">
        <v>0.08</v>
      </c>
      <c r="K29" s="10" t="s">
        <v>38</v>
      </c>
      <c r="L29" s="11">
        <v>0.6</v>
      </c>
    </row>
    <row r="30" spans="1:14" x14ac:dyDescent="0.2">
      <c r="I30" s="1" t="s">
        <v>1</v>
      </c>
      <c r="J30" s="1" t="s">
        <v>8</v>
      </c>
      <c r="K30" s="1" t="s">
        <v>11</v>
      </c>
      <c r="L30" s="28" t="s">
        <v>40</v>
      </c>
    </row>
    <row r="31" spans="1:14" x14ac:dyDescent="0.2">
      <c r="I31" s="1">
        <v>1</v>
      </c>
      <c r="J31" s="1">
        <v>5</v>
      </c>
      <c r="K31" s="5">
        <f>E15*L29</f>
        <v>28.799999999999997</v>
      </c>
      <c r="L31" s="14">
        <f>J31*K31</f>
        <v>144</v>
      </c>
    </row>
    <row r="32" spans="1:14" x14ac:dyDescent="0.2">
      <c r="I32" s="1">
        <v>2</v>
      </c>
      <c r="J32" s="5">
        <f>J31*(1+$J$29)</f>
        <v>5.4</v>
      </c>
      <c r="K32" s="5">
        <f>K31*(1+$F$1)</f>
        <v>29.231999999999996</v>
      </c>
      <c r="L32" s="14">
        <f t="shared" ref="L32:L40" si="10">J32*K32</f>
        <v>157.85279999999997</v>
      </c>
    </row>
    <row r="33" spans="1:13" x14ac:dyDescent="0.2">
      <c r="I33" s="1">
        <v>3</v>
      </c>
      <c r="J33" s="5">
        <f t="shared" ref="J33:J40" si="11">J32*(1+$J$29)</f>
        <v>5.8320000000000007</v>
      </c>
      <c r="K33" s="5">
        <f t="shared" ref="K33:K40" si="12">K32*(1+$F$1)</f>
        <v>29.670479999999994</v>
      </c>
      <c r="L33" s="14">
        <f t="shared" si="10"/>
        <v>173.03823935999998</v>
      </c>
    </row>
    <row r="34" spans="1:13" x14ac:dyDescent="0.2">
      <c r="I34" s="1">
        <v>4</v>
      </c>
      <c r="J34" s="5">
        <f t="shared" si="11"/>
        <v>6.298560000000001</v>
      </c>
      <c r="K34" s="5">
        <f t="shared" si="12"/>
        <v>30.115537199999991</v>
      </c>
      <c r="L34" s="14">
        <f t="shared" si="10"/>
        <v>189.68451798643198</v>
      </c>
    </row>
    <row r="35" spans="1:13" x14ac:dyDescent="0.2">
      <c r="I35" s="1">
        <v>5</v>
      </c>
      <c r="J35" s="5">
        <f t="shared" si="11"/>
        <v>6.8024448000000017</v>
      </c>
      <c r="K35" s="5">
        <f t="shared" si="12"/>
        <v>30.56727025799999</v>
      </c>
      <c r="L35" s="14">
        <f t="shared" si="10"/>
        <v>207.93216861672676</v>
      </c>
    </row>
    <row r="36" spans="1:13" x14ac:dyDescent="0.2">
      <c r="I36" s="1">
        <v>6</v>
      </c>
      <c r="J36" s="5">
        <f t="shared" si="11"/>
        <v>7.3466403840000023</v>
      </c>
      <c r="K36" s="5">
        <f t="shared" si="12"/>
        <v>31.025779311869986</v>
      </c>
      <c r="L36" s="14">
        <f t="shared" si="10"/>
        <v>227.93524323765584</v>
      </c>
    </row>
    <row r="37" spans="1:13" x14ac:dyDescent="0.2">
      <c r="I37" s="1">
        <v>7</v>
      </c>
      <c r="J37" s="5">
        <f t="shared" si="11"/>
        <v>7.9343716147200034</v>
      </c>
      <c r="K37" s="5">
        <f t="shared" si="12"/>
        <v>31.491166001548034</v>
      </c>
      <c r="L37" s="14">
        <f t="shared" si="10"/>
        <v>249.86261363711836</v>
      </c>
    </row>
    <row r="38" spans="1:13" x14ac:dyDescent="0.2">
      <c r="I38" s="1">
        <v>8</v>
      </c>
      <c r="J38" s="5">
        <f t="shared" si="11"/>
        <v>8.5691213438976046</v>
      </c>
      <c r="K38" s="5">
        <f t="shared" si="12"/>
        <v>31.963533491571251</v>
      </c>
      <c r="L38" s="14">
        <f t="shared" si="10"/>
        <v>273.89939706900913</v>
      </c>
    </row>
    <row r="39" spans="1:13" x14ac:dyDescent="0.2">
      <c r="I39" s="1">
        <v>9</v>
      </c>
      <c r="J39" s="5">
        <f t="shared" si="11"/>
        <v>9.2546510514094145</v>
      </c>
      <c r="K39" s="5">
        <f t="shared" si="12"/>
        <v>32.442986493944815</v>
      </c>
      <c r="L39" s="14">
        <f t="shared" si="10"/>
        <v>300.24851906704782</v>
      </c>
    </row>
    <row r="40" spans="1:13" x14ac:dyDescent="0.2">
      <c r="I40" s="1">
        <v>10</v>
      </c>
      <c r="J40" s="5">
        <f t="shared" si="11"/>
        <v>9.9950231355221675</v>
      </c>
      <c r="K40" s="5">
        <f t="shared" si="12"/>
        <v>32.929631291353985</v>
      </c>
      <c r="L40" s="14">
        <f t="shared" si="10"/>
        <v>329.13242660129777</v>
      </c>
    </row>
    <row r="41" spans="1:13" x14ac:dyDescent="0.2">
      <c r="I41" s="24"/>
      <c r="J41" s="25"/>
      <c r="K41" s="25"/>
      <c r="L41" s="26"/>
    </row>
    <row r="43" spans="1:13" ht="17" thickBot="1" x14ac:dyDescent="0.25"/>
    <row r="44" spans="1:13" ht="17" thickBot="1" x14ac:dyDescent="0.25">
      <c r="A44" s="59" t="s">
        <v>13</v>
      </c>
      <c r="B44" s="60"/>
      <c r="I44" s="79" t="s">
        <v>41</v>
      </c>
      <c r="J44" s="80"/>
    </row>
    <row r="45" spans="1:13" x14ac:dyDescent="0.2">
      <c r="A45" s="12" t="s">
        <v>14</v>
      </c>
      <c r="B45" s="12">
        <v>30</v>
      </c>
      <c r="I45" s="12" t="s">
        <v>14</v>
      </c>
      <c r="J45" s="12">
        <v>30</v>
      </c>
    </row>
    <row r="46" spans="1:13" x14ac:dyDescent="0.2">
      <c r="A46" s="12" t="s">
        <v>15</v>
      </c>
      <c r="B46" s="15">
        <v>0.65</v>
      </c>
      <c r="C46" s="1" t="s">
        <v>1</v>
      </c>
      <c r="D46" s="1" t="s">
        <v>8</v>
      </c>
      <c r="E46" s="1" t="s">
        <v>17</v>
      </c>
      <c r="I46" s="12" t="s">
        <v>15</v>
      </c>
      <c r="J46" s="15">
        <v>0.65</v>
      </c>
      <c r="K46" s="1" t="s">
        <v>1</v>
      </c>
      <c r="L46" s="1" t="s">
        <v>8</v>
      </c>
      <c r="M46" s="1" t="s">
        <v>17</v>
      </c>
    </row>
    <row r="47" spans="1:13" x14ac:dyDescent="0.2">
      <c r="A47" s="12" t="s">
        <v>16</v>
      </c>
      <c r="B47" s="16">
        <f>B45/B46</f>
        <v>46.153846153846153</v>
      </c>
      <c r="C47" s="1">
        <v>1</v>
      </c>
      <c r="D47" s="1">
        <v>32</v>
      </c>
      <c r="E47" s="1">
        <f>600*(1+$F$1)</f>
        <v>608.99999999999989</v>
      </c>
      <c r="I47" s="12" t="s">
        <v>16</v>
      </c>
      <c r="J47" s="16">
        <f>J45/J46</f>
        <v>46.153846153846153</v>
      </c>
      <c r="K47" s="1">
        <v>1</v>
      </c>
      <c r="L47" s="5">
        <f>J31+L16</f>
        <v>38</v>
      </c>
      <c r="M47" s="1">
        <f>600*(1+$F$1)</f>
        <v>608.99999999999989</v>
      </c>
    </row>
    <row r="48" spans="1:13" x14ac:dyDescent="0.2">
      <c r="C48" s="1">
        <v>2</v>
      </c>
      <c r="D48" s="5">
        <f>D47*(1+$D$13)</f>
        <v>34.56</v>
      </c>
      <c r="E48" s="5">
        <f>E47*(1+$F$1)</f>
        <v>618.13499999999988</v>
      </c>
      <c r="K48" s="1">
        <v>2</v>
      </c>
      <c r="L48" s="5">
        <f t="shared" ref="L48:L50" si="13">J32+L17</f>
        <v>41.7</v>
      </c>
      <c r="M48" s="5">
        <f>M47*(1+$F$1)</f>
        <v>618.13499999999988</v>
      </c>
    </row>
    <row r="49" spans="1:13" x14ac:dyDescent="0.2">
      <c r="C49" s="1">
        <v>3</v>
      </c>
      <c r="D49" s="5">
        <f t="shared" ref="D49:D51" si="14">D48*(1+$D$13)</f>
        <v>37.324800000000003</v>
      </c>
      <c r="E49" s="5">
        <f t="shared" ref="E49:E51" si="15">E48*(1+$F$1)</f>
        <v>627.40702499999986</v>
      </c>
      <c r="K49" s="29">
        <v>3</v>
      </c>
      <c r="L49" s="30">
        <f t="shared" si="13"/>
        <v>45.762000000000008</v>
      </c>
      <c r="M49" s="30">
        <f t="shared" ref="M49:M50" si="16">M48*(1+$F$1)</f>
        <v>627.40702499999986</v>
      </c>
    </row>
    <row r="50" spans="1:13" x14ac:dyDescent="0.2">
      <c r="C50" s="1">
        <v>4</v>
      </c>
      <c r="D50" s="5">
        <f t="shared" si="14"/>
        <v>40.310784000000005</v>
      </c>
      <c r="E50" s="5">
        <f t="shared" si="15"/>
        <v>636.81813037499978</v>
      </c>
      <c r="K50" s="1">
        <v>4</v>
      </c>
      <c r="L50" s="5">
        <f t="shared" si="13"/>
        <v>50.221560000000011</v>
      </c>
      <c r="M50" s="5">
        <f t="shared" si="16"/>
        <v>636.81813037499978</v>
      </c>
    </row>
    <row r="51" spans="1:13" x14ac:dyDescent="0.2">
      <c r="C51" s="29">
        <v>5</v>
      </c>
      <c r="D51" s="30">
        <f t="shared" si="14"/>
        <v>43.53564672000001</v>
      </c>
      <c r="E51" s="30">
        <f t="shared" si="15"/>
        <v>646.37040233062476</v>
      </c>
    </row>
    <row r="53" spans="1:13" ht="17" thickBot="1" x14ac:dyDescent="0.25"/>
    <row r="54" spans="1:13" x14ac:dyDescent="0.2">
      <c r="A54" s="61" t="s">
        <v>18</v>
      </c>
      <c r="B54" s="62"/>
      <c r="I54" s="61" t="s">
        <v>44</v>
      </c>
      <c r="J54" s="62"/>
    </row>
    <row r="55" spans="1:13" x14ac:dyDescent="0.2">
      <c r="A55" s="18" t="s">
        <v>19</v>
      </c>
      <c r="B55" s="19">
        <v>0.05</v>
      </c>
      <c r="I55" s="12" t="s">
        <v>19</v>
      </c>
      <c r="J55" s="11">
        <v>0.05</v>
      </c>
      <c r="K55" s="12" t="s">
        <v>42</v>
      </c>
      <c r="L55" s="11">
        <v>0.1</v>
      </c>
    </row>
    <row r="56" spans="1:13" x14ac:dyDescent="0.2">
      <c r="A56" s="1" t="s">
        <v>1</v>
      </c>
      <c r="B56" s="1" t="s">
        <v>20</v>
      </c>
      <c r="C56" s="1" t="s">
        <v>21</v>
      </c>
      <c r="D56" s="17" t="s">
        <v>12</v>
      </c>
      <c r="I56" s="1" t="s">
        <v>1</v>
      </c>
      <c r="J56" s="1" t="s">
        <v>20</v>
      </c>
      <c r="K56" s="1" t="s">
        <v>21</v>
      </c>
      <c r="L56" s="23" t="s">
        <v>43</v>
      </c>
      <c r="M56" s="31" t="s">
        <v>12</v>
      </c>
    </row>
    <row r="57" spans="1:13" x14ac:dyDescent="0.2">
      <c r="A57" s="1">
        <v>0</v>
      </c>
      <c r="B57" s="1">
        <v>360</v>
      </c>
      <c r="C57" s="1">
        <v>40</v>
      </c>
      <c r="D57" s="1"/>
      <c r="I57" s="1">
        <v>0</v>
      </c>
      <c r="J57" s="1">
        <v>360</v>
      </c>
      <c r="K57" s="1">
        <v>40</v>
      </c>
      <c r="L57" s="23">
        <v>40</v>
      </c>
      <c r="M57" s="6"/>
    </row>
    <row r="58" spans="1:13" x14ac:dyDescent="0.2">
      <c r="A58" s="1">
        <v>1</v>
      </c>
      <c r="B58" s="5">
        <f t="shared" ref="B58:B67" si="17">B57*(1+$B$55)</f>
        <v>378</v>
      </c>
      <c r="C58" s="5">
        <f t="shared" ref="C58:C67" si="18">C57*(1+$B$55)</f>
        <v>42</v>
      </c>
      <c r="D58" s="14">
        <f t="shared" ref="D58:D67" si="19">B58+C58</f>
        <v>420</v>
      </c>
      <c r="I58" s="1">
        <v>1</v>
      </c>
      <c r="J58" s="5">
        <f t="shared" ref="J58:J67" si="20">J57*(1+$B$55)</f>
        <v>378</v>
      </c>
      <c r="K58" s="5">
        <f t="shared" ref="K58:K67" si="21">K57*(1+$B$55)</f>
        <v>42</v>
      </c>
      <c r="L58" s="5">
        <f>L57*(1+$L$55)</f>
        <v>44</v>
      </c>
      <c r="M58" s="14">
        <f t="shared" ref="M58:M67" si="22">J58+K58+L58</f>
        <v>464</v>
      </c>
    </row>
    <row r="59" spans="1:13" x14ac:dyDescent="0.2">
      <c r="A59" s="1">
        <v>2</v>
      </c>
      <c r="B59" s="5">
        <f t="shared" si="17"/>
        <v>396.90000000000003</v>
      </c>
      <c r="C59" s="5">
        <f t="shared" si="18"/>
        <v>44.1</v>
      </c>
      <c r="D59" s="14">
        <f t="shared" si="19"/>
        <v>441.00000000000006</v>
      </c>
      <c r="I59" s="1">
        <v>2</v>
      </c>
      <c r="J59" s="5">
        <f t="shared" si="20"/>
        <v>396.90000000000003</v>
      </c>
      <c r="K59" s="5">
        <f t="shared" si="21"/>
        <v>44.1</v>
      </c>
      <c r="L59" s="5">
        <f t="shared" ref="L59:L67" si="23">L58*(1+$L$55)</f>
        <v>48.400000000000006</v>
      </c>
      <c r="M59" s="14">
        <f t="shared" si="22"/>
        <v>489.40000000000009</v>
      </c>
    </row>
    <row r="60" spans="1:13" x14ac:dyDescent="0.2">
      <c r="A60" s="1">
        <v>3</v>
      </c>
      <c r="B60" s="5">
        <f t="shared" si="17"/>
        <v>416.74500000000006</v>
      </c>
      <c r="C60" s="5">
        <f t="shared" si="18"/>
        <v>46.305000000000007</v>
      </c>
      <c r="D60" s="14">
        <f t="shared" si="19"/>
        <v>463.05000000000007</v>
      </c>
      <c r="I60" s="1">
        <v>3</v>
      </c>
      <c r="J60" s="5">
        <f t="shared" si="20"/>
        <v>416.74500000000006</v>
      </c>
      <c r="K60" s="5">
        <f t="shared" si="21"/>
        <v>46.305000000000007</v>
      </c>
      <c r="L60" s="5">
        <f t="shared" si="23"/>
        <v>53.240000000000009</v>
      </c>
      <c r="M60" s="14">
        <f t="shared" si="22"/>
        <v>516.29000000000008</v>
      </c>
    </row>
    <row r="61" spans="1:13" x14ac:dyDescent="0.2">
      <c r="A61" s="1">
        <v>4</v>
      </c>
      <c r="B61" s="5">
        <f t="shared" si="17"/>
        <v>437.5822500000001</v>
      </c>
      <c r="C61" s="5">
        <f t="shared" si="18"/>
        <v>48.620250000000006</v>
      </c>
      <c r="D61" s="14">
        <f t="shared" si="19"/>
        <v>486.2025000000001</v>
      </c>
      <c r="I61" s="1">
        <v>4</v>
      </c>
      <c r="J61" s="5">
        <f t="shared" si="20"/>
        <v>437.5822500000001</v>
      </c>
      <c r="K61" s="5">
        <f t="shared" si="21"/>
        <v>48.620250000000006</v>
      </c>
      <c r="L61" s="5">
        <f t="shared" si="23"/>
        <v>58.564000000000014</v>
      </c>
      <c r="M61" s="14">
        <f t="shared" si="22"/>
        <v>544.76650000000006</v>
      </c>
    </row>
    <row r="62" spans="1:13" x14ac:dyDescent="0.2">
      <c r="A62" s="1">
        <v>5</v>
      </c>
      <c r="B62" s="5">
        <f t="shared" si="17"/>
        <v>459.46136250000012</v>
      </c>
      <c r="C62" s="5">
        <f t="shared" si="18"/>
        <v>51.051262500000007</v>
      </c>
      <c r="D62" s="14">
        <f t="shared" si="19"/>
        <v>510.51262500000013</v>
      </c>
      <c r="I62" s="1">
        <v>5</v>
      </c>
      <c r="J62" s="5">
        <f t="shared" si="20"/>
        <v>459.46136250000012</v>
      </c>
      <c r="K62" s="5">
        <f t="shared" si="21"/>
        <v>51.051262500000007</v>
      </c>
      <c r="L62" s="5">
        <f t="shared" si="23"/>
        <v>64.420400000000015</v>
      </c>
      <c r="M62" s="14">
        <f t="shared" si="22"/>
        <v>574.93302500000016</v>
      </c>
    </row>
    <row r="63" spans="1:13" x14ac:dyDescent="0.2">
      <c r="A63" s="1">
        <v>6</v>
      </c>
      <c r="B63" s="5">
        <f t="shared" si="17"/>
        <v>482.43443062500018</v>
      </c>
      <c r="C63" s="5">
        <f t="shared" si="18"/>
        <v>53.603825625000013</v>
      </c>
      <c r="D63" s="14">
        <f t="shared" si="19"/>
        <v>536.03825625000013</v>
      </c>
      <c r="I63" s="1">
        <v>6</v>
      </c>
      <c r="J63" s="5">
        <f t="shared" si="20"/>
        <v>482.43443062500018</v>
      </c>
      <c r="K63" s="5">
        <f t="shared" si="21"/>
        <v>53.603825625000013</v>
      </c>
      <c r="L63" s="5">
        <f t="shared" si="23"/>
        <v>70.862440000000021</v>
      </c>
      <c r="M63" s="14">
        <f t="shared" si="22"/>
        <v>606.90069625000012</v>
      </c>
    </row>
    <row r="64" spans="1:13" x14ac:dyDescent="0.2">
      <c r="A64" s="1">
        <v>7</v>
      </c>
      <c r="B64" s="5">
        <f t="shared" si="17"/>
        <v>506.55615215625022</v>
      </c>
      <c r="C64" s="5">
        <f t="shared" si="18"/>
        <v>56.284016906250017</v>
      </c>
      <c r="D64" s="14">
        <f t="shared" si="19"/>
        <v>562.84016906250019</v>
      </c>
      <c r="I64" s="1">
        <v>7</v>
      </c>
      <c r="J64" s="5">
        <f t="shared" si="20"/>
        <v>506.55615215625022</v>
      </c>
      <c r="K64" s="5">
        <f t="shared" si="21"/>
        <v>56.284016906250017</v>
      </c>
      <c r="L64" s="5">
        <f t="shared" si="23"/>
        <v>77.948684000000029</v>
      </c>
      <c r="M64" s="14">
        <f t="shared" si="22"/>
        <v>640.78885306250027</v>
      </c>
    </row>
    <row r="65" spans="1:13" x14ac:dyDescent="0.2">
      <c r="A65" s="1">
        <v>8</v>
      </c>
      <c r="B65" s="5">
        <f t="shared" si="17"/>
        <v>531.88395976406275</v>
      </c>
      <c r="C65" s="5">
        <f t="shared" si="18"/>
        <v>59.098217751562522</v>
      </c>
      <c r="D65" s="14">
        <f t="shared" si="19"/>
        <v>590.98217751562527</v>
      </c>
      <c r="I65" s="1">
        <v>8</v>
      </c>
      <c r="J65" s="5">
        <f t="shared" si="20"/>
        <v>531.88395976406275</v>
      </c>
      <c r="K65" s="5">
        <f t="shared" si="21"/>
        <v>59.098217751562522</v>
      </c>
      <c r="L65" s="5">
        <f t="shared" si="23"/>
        <v>85.743552400000041</v>
      </c>
      <c r="M65" s="14">
        <f t="shared" si="22"/>
        <v>676.72572991562527</v>
      </c>
    </row>
    <row r="66" spans="1:13" x14ac:dyDescent="0.2">
      <c r="A66" s="1">
        <v>9</v>
      </c>
      <c r="B66" s="5">
        <f t="shared" si="17"/>
        <v>558.47815775226593</v>
      </c>
      <c r="C66" s="5">
        <f t="shared" si="18"/>
        <v>62.053128639140652</v>
      </c>
      <c r="D66" s="14">
        <f t="shared" si="19"/>
        <v>620.53128639140664</v>
      </c>
      <c r="I66" s="1">
        <v>9</v>
      </c>
      <c r="J66" s="5">
        <f t="shared" si="20"/>
        <v>558.47815775226593</v>
      </c>
      <c r="K66" s="5">
        <f t="shared" si="21"/>
        <v>62.053128639140652</v>
      </c>
      <c r="L66" s="5">
        <f t="shared" si="23"/>
        <v>94.317907640000058</v>
      </c>
      <c r="M66" s="14">
        <f t="shared" si="22"/>
        <v>714.84919403140668</v>
      </c>
    </row>
    <row r="67" spans="1:13" x14ac:dyDescent="0.2">
      <c r="A67" s="1">
        <v>10</v>
      </c>
      <c r="B67" s="5">
        <f t="shared" si="17"/>
        <v>586.4020656398792</v>
      </c>
      <c r="C67" s="5">
        <f t="shared" si="18"/>
        <v>65.155785071097682</v>
      </c>
      <c r="D67" s="14">
        <f t="shared" si="19"/>
        <v>651.55785071097694</v>
      </c>
      <c r="I67" s="1">
        <v>10</v>
      </c>
      <c r="J67" s="5">
        <f t="shared" si="20"/>
        <v>586.4020656398792</v>
      </c>
      <c r="K67" s="5">
        <f t="shared" si="21"/>
        <v>65.155785071097682</v>
      </c>
      <c r="L67" s="5">
        <f t="shared" si="23"/>
        <v>103.74969840400007</v>
      </c>
      <c r="M67" s="14">
        <f t="shared" si="22"/>
        <v>755.30754911497706</v>
      </c>
    </row>
    <row r="69" spans="1:13" ht="17" thickBot="1" x14ac:dyDescent="0.25"/>
    <row r="70" spans="1:13" x14ac:dyDescent="0.2">
      <c r="A70" s="63" t="s">
        <v>22</v>
      </c>
      <c r="B70" s="64"/>
      <c r="I70" s="63" t="s">
        <v>45</v>
      </c>
      <c r="J70" s="64"/>
    </row>
    <row r="71" spans="1:13" x14ac:dyDescent="0.2">
      <c r="A71" s="12" t="s">
        <v>23</v>
      </c>
      <c r="B71" s="11">
        <v>0.05</v>
      </c>
      <c r="I71" s="12" t="s">
        <v>46</v>
      </c>
      <c r="J71" s="11">
        <v>0.15</v>
      </c>
    </row>
    <row r="72" spans="1:13" x14ac:dyDescent="0.2">
      <c r="A72" s="1" t="s">
        <v>1</v>
      </c>
      <c r="B72" s="20" t="s">
        <v>17</v>
      </c>
      <c r="I72" s="1" t="s">
        <v>1</v>
      </c>
      <c r="J72" s="1" t="s">
        <v>17</v>
      </c>
    </row>
    <row r="73" spans="1:13" x14ac:dyDescent="0.2">
      <c r="A73" s="1">
        <v>0</v>
      </c>
      <c r="B73" s="1">
        <v>500</v>
      </c>
      <c r="I73" s="1">
        <v>0</v>
      </c>
      <c r="J73" s="1"/>
    </row>
    <row r="74" spans="1:13" x14ac:dyDescent="0.2">
      <c r="A74" s="1">
        <v>1</v>
      </c>
      <c r="B74" s="5">
        <f t="shared" ref="B74:B83" si="24">B73*(1+$B$71)</f>
        <v>525</v>
      </c>
      <c r="I74" s="1">
        <v>1</v>
      </c>
      <c r="J74" s="5">
        <f>B74*(1+$J$71)</f>
        <v>603.75</v>
      </c>
    </row>
    <row r="75" spans="1:13" x14ac:dyDescent="0.2">
      <c r="A75" s="1">
        <v>2</v>
      </c>
      <c r="B75" s="5">
        <f t="shared" si="24"/>
        <v>551.25</v>
      </c>
      <c r="I75" s="1">
        <v>2</v>
      </c>
      <c r="J75" s="5">
        <f t="shared" ref="J75:J83" si="25">B75*(1+$J$71)</f>
        <v>633.9375</v>
      </c>
    </row>
    <row r="76" spans="1:13" x14ac:dyDescent="0.2">
      <c r="A76" s="1">
        <v>3</v>
      </c>
      <c r="B76" s="5">
        <f t="shared" si="24"/>
        <v>578.8125</v>
      </c>
      <c r="I76" s="1">
        <v>3</v>
      </c>
      <c r="J76" s="5">
        <f t="shared" si="25"/>
        <v>665.63437499999998</v>
      </c>
    </row>
    <row r="77" spans="1:13" x14ac:dyDescent="0.2">
      <c r="A77" s="1">
        <v>4</v>
      </c>
      <c r="B77" s="5">
        <f t="shared" si="24"/>
        <v>607.75312500000007</v>
      </c>
      <c r="I77" s="1">
        <v>4</v>
      </c>
      <c r="J77" s="5">
        <f t="shared" si="25"/>
        <v>698.91609375000007</v>
      </c>
    </row>
    <row r="78" spans="1:13" x14ac:dyDescent="0.2">
      <c r="A78" s="1">
        <v>5</v>
      </c>
      <c r="B78" s="5">
        <f t="shared" si="24"/>
        <v>638.14078125000015</v>
      </c>
      <c r="I78" s="1">
        <v>5</v>
      </c>
      <c r="J78" s="5">
        <f t="shared" si="25"/>
        <v>733.86189843750014</v>
      </c>
    </row>
    <row r="79" spans="1:13" x14ac:dyDescent="0.2">
      <c r="A79" s="1">
        <v>6</v>
      </c>
      <c r="B79" s="5">
        <f t="shared" si="24"/>
        <v>670.04782031250022</v>
      </c>
      <c r="I79" s="1">
        <v>6</v>
      </c>
      <c r="J79" s="5">
        <f t="shared" si="25"/>
        <v>770.5549933593752</v>
      </c>
    </row>
    <row r="80" spans="1:13" x14ac:dyDescent="0.2">
      <c r="A80" s="1">
        <v>7</v>
      </c>
      <c r="B80" s="5">
        <f t="shared" si="24"/>
        <v>703.55021132812522</v>
      </c>
      <c r="I80" s="1">
        <v>7</v>
      </c>
      <c r="J80" s="5">
        <f t="shared" si="25"/>
        <v>809.08274302734389</v>
      </c>
    </row>
    <row r="81" spans="1:13" x14ac:dyDescent="0.2">
      <c r="A81" s="1">
        <v>8</v>
      </c>
      <c r="B81" s="5">
        <f t="shared" si="24"/>
        <v>738.72772189453156</v>
      </c>
      <c r="I81" s="1">
        <v>8</v>
      </c>
      <c r="J81" s="5">
        <f t="shared" si="25"/>
        <v>849.53688017871127</v>
      </c>
    </row>
    <row r="82" spans="1:13" x14ac:dyDescent="0.2">
      <c r="A82" s="1">
        <v>9</v>
      </c>
      <c r="B82" s="5">
        <f t="shared" si="24"/>
        <v>775.66410798925813</v>
      </c>
      <c r="I82" s="1">
        <v>9</v>
      </c>
      <c r="J82" s="5">
        <f t="shared" si="25"/>
        <v>892.01372418764674</v>
      </c>
    </row>
    <row r="83" spans="1:13" x14ac:dyDescent="0.2">
      <c r="A83" s="1">
        <v>10</v>
      </c>
      <c r="B83" s="5">
        <f t="shared" si="24"/>
        <v>814.44731338872111</v>
      </c>
      <c r="I83" s="1">
        <v>10</v>
      </c>
      <c r="J83" s="5">
        <f t="shared" si="25"/>
        <v>936.61441039702925</v>
      </c>
    </row>
    <row r="85" spans="1:13" ht="17" thickBot="1" x14ac:dyDescent="0.25"/>
    <row r="86" spans="1:13" x14ac:dyDescent="0.2">
      <c r="A86" s="65" t="s">
        <v>24</v>
      </c>
      <c r="B86" s="66"/>
      <c r="I86" s="65" t="s">
        <v>24</v>
      </c>
      <c r="J86" s="66"/>
    </row>
    <row r="87" spans="1:13" x14ac:dyDescent="0.2">
      <c r="A87" s="12" t="s">
        <v>25</v>
      </c>
      <c r="B87" s="11">
        <v>0.05</v>
      </c>
      <c r="I87" s="12" t="s">
        <v>25</v>
      </c>
      <c r="J87" s="11">
        <v>0.05</v>
      </c>
    </row>
    <row r="88" spans="1:13" x14ac:dyDescent="0.2">
      <c r="A88" s="12" t="s">
        <v>26</v>
      </c>
      <c r="B88" s="11">
        <v>0.1</v>
      </c>
      <c r="I88" s="12" t="s">
        <v>26</v>
      </c>
      <c r="J88" s="11">
        <v>0.1</v>
      </c>
    </row>
    <row r="89" spans="1:13" x14ac:dyDescent="0.2">
      <c r="A89" s="18" t="s">
        <v>27</v>
      </c>
      <c r="B89" s="19">
        <v>0.06</v>
      </c>
      <c r="I89" s="18" t="s">
        <v>27</v>
      </c>
      <c r="J89" s="19">
        <v>0.06</v>
      </c>
    </row>
    <row r="90" spans="1:13" x14ac:dyDescent="0.2">
      <c r="A90" s="23" t="s">
        <v>1</v>
      </c>
      <c r="B90" s="1" t="s">
        <v>30</v>
      </c>
      <c r="C90" s="1" t="s">
        <v>28</v>
      </c>
      <c r="D90" s="1" t="s">
        <v>29</v>
      </c>
      <c r="E90" s="6" t="s">
        <v>12</v>
      </c>
      <c r="I90" s="23" t="s">
        <v>1</v>
      </c>
      <c r="J90" s="1" t="s">
        <v>30</v>
      </c>
      <c r="K90" s="1" t="s">
        <v>28</v>
      </c>
      <c r="L90" s="1" t="s">
        <v>29</v>
      </c>
      <c r="M90" s="6" t="s">
        <v>12</v>
      </c>
    </row>
    <row r="91" spans="1:13" x14ac:dyDescent="0.2">
      <c r="A91" s="1">
        <v>1</v>
      </c>
      <c r="B91" s="34">
        <f>$B$87*Income!F6</f>
        <v>404.22375</v>
      </c>
      <c r="C91" s="5">
        <f>$B$88*Income!F6</f>
        <v>808.44749999999999</v>
      </c>
      <c r="D91" s="5">
        <f>$B$89*Income!F6</f>
        <v>485.06849999999997</v>
      </c>
      <c r="E91" s="14">
        <f>B91+C91+D91</f>
        <v>1697.7397499999997</v>
      </c>
      <c r="I91" s="1">
        <v>1</v>
      </c>
      <c r="J91" s="34">
        <f>$J$87*Income!N47</f>
        <v>421.26875000000001</v>
      </c>
      <c r="K91" s="5">
        <f>$J$88*Income!N47</f>
        <v>842.53750000000002</v>
      </c>
      <c r="L91" s="5">
        <f>$J$89*Income!N47</f>
        <v>505.52249999999998</v>
      </c>
      <c r="M91" s="14">
        <f>J91+K91+L91</f>
        <v>1769.3287500000001</v>
      </c>
    </row>
    <row r="92" spans="1:13" x14ac:dyDescent="0.2">
      <c r="A92" s="1">
        <v>2</v>
      </c>
      <c r="B92" s="34">
        <f>$B$87*Income!F7</f>
        <v>435.80835506249997</v>
      </c>
      <c r="C92" s="5">
        <f>$B$88*Income!F7</f>
        <v>871.61671012499994</v>
      </c>
      <c r="D92" s="5">
        <f>$B$89*Income!F7</f>
        <v>522.97002607499996</v>
      </c>
      <c r="E92" s="14">
        <f t="shared" ref="E92:E100" si="26">B92+C92+D92</f>
        <v>1830.3950912625</v>
      </c>
      <c r="I92" s="1">
        <v>2</v>
      </c>
      <c r="J92" s="34">
        <f>$J$87*Income!N48</f>
        <v>457.79352656250006</v>
      </c>
      <c r="K92" s="5">
        <f>$J$88*Income!N48</f>
        <v>915.58705312500012</v>
      </c>
      <c r="L92" s="5">
        <f>$J$89*Income!N48</f>
        <v>549.35223187500003</v>
      </c>
      <c r="M92" s="14">
        <f t="shared" ref="M92:M100" si="27">J92+K92+L92</f>
        <v>1922.7328115625</v>
      </c>
    </row>
    <row r="93" spans="1:13" x14ac:dyDescent="0.2">
      <c r="A93" s="1">
        <v>3</v>
      </c>
      <c r="B93" s="34">
        <f>$B$87*Income!F8</f>
        <v>469.95131106255934</v>
      </c>
      <c r="C93" s="5">
        <f>$B$88*Income!F8</f>
        <v>939.90262212511868</v>
      </c>
      <c r="D93" s="5">
        <f>$B$89*Income!F8</f>
        <v>563.94157327507116</v>
      </c>
      <c r="E93" s="14">
        <f t="shared" si="26"/>
        <v>1973.795506462749</v>
      </c>
      <c r="I93" s="1">
        <v>3</v>
      </c>
      <c r="J93" s="34">
        <f>$J$87*Income!N49</f>
        <v>497.74498956210937</v>
      </c>
      <c r="K93" s="5">
        <f>$J$88*Income!N49</f>
        <v>995.48997912421873</v>
      </c>
      <c r="L93" s="5">
        <f>$J$89*Income!N49</f>
        <v>597.29398747453126</v>
      </c>
      <c r="M93" s="14">
        <f t="shared" si="27"/>
        <v>2090.5289561608593</v>
      </c>
    </row>
    <row r="94" spans="1:13" x14ac:dyDescent="0.2">
      <c r="A94" s="1">
        <v>4</v>
      </c>
      <c r="B94" s="34">
        <f>$B$87*Income!F9</f>
        <v>506.86716556980474</v>
      </c>
      <c r="C94" s="5">
        <f>$B$88*Income!F9</f>
        <v>1013.7343311396095</v>
      </c>
      <c r="D94" s="5">
        <f>$B$89*Income!F9</f>
        <v>608.2405986837656</v>
      </c>
      <c r="E94" s="14">
        <f t="shared" si="26"/>
        <v>2128.84209539318</v>
      </c>
      <c r="I94" s="1">
        <v>4</v>
      </c>
      <c r="J94" s="34">
        <f>$J$87*Income!N50</f>
        <v>541.46727322865706</v>
      </c>
      <c r="K94" s="5">
        <f>$J$88*Income!N50</f>
        <v>1082.9345464573141</v>
      </c>
      <c r="L94" s="5">
        <f>$J$89*Income!N50</f>
        <v>649.76072787438852</v>
      </c>
      <c r="M94" s="14">
        <f t="shared" si="27"/>
        <v>2274.1625475603596</v>
      </c>
    </row>
    <row r="95" spans="1:13" x14ac:dyDescent="0.2">
      <c r="A95" s="1">
        <v>5</v>
      </c>
      <c r="B95" s="34">
        <f>$B$87*Income!F10</f>
        <v>546.78903017933123</v>
      </c>
      <c r="C95" s="5">
        <f>$B$88*Income!F10</f>
        <v>1093.5780603586625</v>
      </c>
      <c r="D95" s="5">
        <f>$B$89*Income!F10</f>
        <v>656.14683621519737</v>
      </c>
      <c r="E95" s="14">
        <f t="shared" si="26"/>
        <v>2296.5139267531908</v>
      </c>
      <c r="I95" s="1">
        <v>5</v>
      </c>
      <c r="J95" s="34">
        <f>$J$87*Income!N51</f>
        <v>589.34091493412643</v>
      </c>
      <c r="K95" s="5">
        <f>$J$88*Income!N51</f>
        <v>1178.6818298682529</v>
      </c>
      <c r="L95" s="5">
        <f>$J$89*Income!N51</f>
        <v>707.20909792095165</v>
      </c>
      <c r="M95" s="14">
        <f t="shared" si="27"/>
        <v>2475.2318427233308</v>
      </c>
    </row>
    <row r="96" spans="1:13" x14ac:dyDescent="0.2">
      <c r="A96" s="1">
        <v>6</v>
      </c>
      <c r="B96" s="34">
        <f>$B$87*Income!F11</f>
        <v>589.97022991006668</v>
      </c>
      <c r="C96" s="5">
        <f>$B$88*Income!F11</f>
        <v>1179.9404598201334</v>
      </c>
      <c r="D96" s="5">
        <f>$B$89*Income!F11</f>
        <v>707.96427589207985</v>
      </c>
      <c r="E96" s="14">
        <f t="shared" si="26"/>
        <v>2477.8749656222799</v>
      </c>
      <c r="I96" s="1">
        <v>6</v>
      </c>
      <c r="J96" s="34">
        <f>$J$87*Income!N52</f>
        <v>641.78684688647706</v>
      </c>
      <c r="K96" s="5">
        <f>$J$88*Income!N52</f>
        <v>1283.5736937729541</v>
      </c>
      <c r="L96" s="5">
        <f>$J$89*Income!N52</f>
        <v>770.14421626377236</v>
      </c>
      <c r="M96" s="14">
        <f t="shared" si="27"/>
        <v>2695.5047569232033</v>
      </c>
    </row>
    <row r="97" spans="1:13" x14ac:dyDescent="0.2">
      <c r="A97" s="1">
        <v>7</v>
      </c>
      <c r="B97" s="34">
        <f>$B$87*Income!F12</f>
        <v>636.68610230295599</v>
      </c>
      <c r="C97" s="5">
        <f>$B$88*Income!F12</f>
        <v>1273.372204605912</v>
      </c>
      <c r="D97" s="5">
        <f>$B$89*Income!F12</f>
        <v>764.02332276354707</v>
      </c>
      <c r="E97" s="14">
        <f t="shared" si="26"/>
        <v>2674.0816296724151</v>
      </c>
      <c r="I97" s="1">
        <v>7</v>
      </c>
      <c r="J97" s="34">
        <f>$J$87*Income!N53</f>
        <v>699.27083580815452</v>
      </c>
      <c r="K97" s="5">
        <f>$J$88*Income!N53</f>
        <v>1398.541671616309</v>
      </c>
      <c r="L97" s="5">
        <f>$J$89*Income!N53</f>
        <v>839.12500296978544</v>
      </c>
      <c r="M97" s="14">
        <f t="shared" si="27"/>
        <v>2936.9375103942489</v>
      </c>
    </row>
    <row r="98" spans="1:13" x14ac:dyDescent="0.2">
      <c r="A98" s="1">
        <v>8</v>
      </c>
      <c r="B98" s="34">
        <f>$B$87*Income!F13</f>
        <v>687.23596003015791</v>
      </c>
      <c r="C98" s="5">
        <f>$B$88*Income!F13</f>
        <v>1374.4719200603158</v>
      </c>
      <c r="D98" s="5">
        <f>$B$89*Income!F13</f>
        <v>824.68315203618931</v>
      </c>
      <c r="E98" s="14">
        <f t="shared" si="26"/>
        <v>2886.391032126663</v>
      </c>
      <c r="I98" s="1">
        <v>8</v>
      </c>
      <c r="J98" s="34">
        <f>$J$87*Income!N54</f>
        <v>762.30842160507575</v>
      </c>
      <c r="K98" s="5">
        <f>$J$88*Income!N54</f>
        <v>1524.6168432101515</v>
      </c>
      <c r="L98" s="5">
        <f>$J$89*Income!N54</f>
        <v>914.77010592609088</v>
      </c>
      <c r="M98" s="14">
        <f t="shared" si="27"/>
        <v>3201.6953707413181</v>
      </c>
    </row>
    <row r="99" spans="1:13" x14ac:dyDescent="0.2">
      <c r="A99" s="1">
        <v>9</v>
      </c>
      <c r="B99" s="34">
        <f>$B$87*Income!F14</f>
        <v>741.9452321162986</v>
      </c>
      <c r="C99" s="5">
        <f>$B$88*Income!F14</f>
        <v>1483.8904642325972</v>
      </c>
      <c r="D99" s="5">
        <f>$B$89*Income!F14</f>
        <v>890.33427853955823</v>
      </c>
      <c r="E99" s="14">
        <f t="shared" si="26"/>
        <v>3116.1699748884539</v>
      </c>
      <c r="I99" s="1">
        <v>9</v>
      </c>
      <c r="J99" s="34">
        <f>$J$87*Income!N55</f>
        <v>831.47041189005074</v>
      </c>
      <c r="K99" s="5">
        <f>$J$88*Income!N55</f>
        <v>1662.9408237801015</v>
      </c>
      <c r="L99" s="5">
        <f>$J$89*Income!N55</f>
        <v>997.76449426806073</v>
      </c>
      <c r="M99" s="14">
        <f t="shared" si="27"/>
        <v>3492.175729938213</v>
      </c>
    </row>
    <row r="100" spans="1:13" x14ac:dyDescent="0.2">
      <c r="A100" s="1">
        <v>10</v>
      </c>
      <c r="B100" s="34">
        <f>$B$87*Income!F15</f>
        <v>801.16780028420521</v>
      </c>
      <c r="C100" s="5">
        <f>$B$88*Income!F15</f>
        <v>1602.3356005684104</v>
      </c>
      <c r="D100" s="5">
        <f>$B$89*Income!F15</f>
        <v>961.40136034104614</v>
      </c>
      <c r="E100" s="14">
        <f t="shared" si="26"/>
        <v>3364.9047611936617</v>
      </c>
      <c r="I100" s="1">
        <v>10</v>
      </c>
      <c r="J100" s="34">
        <f>$J$87*Income!N56</f>
        <v>907.38899575914809</v>
      </c>
      <c r="K100" s="5">
        <f>$J$88*Income!N56</f>
        <v>1814.7779915182962</v>
      </c>
      <c r="L100" s="5">
        <f>$J$89*Income!N56</f>
        <v>1088.8667949109777</v>
      </c>
      <c r="M100" s="14">
        <f t="shared" si="27"/>
        <v>3811.0337821884218</v>
      </c>
    </row>
    <row r="102" spans="1:13" ht="17" thickBot="1" x14ac:dyDescent="0.25"/>
    <row r="103" spans="1:13" x14ac:dyDescent="0.2">
      <c r="A103" s="67" t="s">
        <v>31</v>
      </c>
      <c r="B103" s="68"/>
      <c r="I103" s="81" t="s">
        <v>47</v>
      </c>
      <c r="J103" s="81"/>
    </row>
    <row r="104" spans="1:13" x14ac:dyDescent="0.2">
      <c r="A104" s="54" t="s">
        <v>1</v>
      </c>
      <c r="B104" s="55" t="s">
        <v>113</v>
      </c>
      <c r="I104" s="1" t="s">
        <v>1</v>
      </c>
      <c r="J104" s="1" t="s">
        <v>113</v>
      </c>
    </row>
    <row r="105" spans="1:13" x14ac:dyDescent="0.2">
      <c r="A105" s="54">
        <v>0</v>
      </c>
      <c r="B105" s="55">
        <v>150</v>
      </c>
      <c r="I105" s="1">
        <v>0</v>
      </c>
      <c r="J105" s="1">
        <v>1150</v>
      </c>
    </row>
    <row r="106" spans="1:13" x14ac:dyDescent="0.2">
      <c r="A106" s="54">
        <v>1</v>
      </c>
      <c r="B106" s="56">
        <f>E91+B74+D58+E47+F16</f>
        <v>6556.7827500000003</v>
      </c>
      <c r="I106" s="1">
        <v>1</v>
      </c>
      <c r="J106" s="5">
        <f>M91+J74+M58+M47+L31+N16</f>
        <v>6924.3537500000002</v>
      </c>
    </row>
    <row r="107" spans="1:13" x14ac:dyDescent="0.2">
      <c r="A107" s="54">
        <v>2</v>
      </c>
      <c r="B107" s="56">
        <f t="shared" ref="B107:B115" si="28">E92+B75+D59+E48+F17</f>
        <v>7011.1958461125005</v>
      </c>
      <c r="I107" s="1">
        <v>2</v>
      </c>
      <c r="J107" s="5">
        <f t="shared" ref="J107:J114" si="29">M92+J75+M59+M48+L32+N17</f>
        <v>7457.1555128125001</v>
      </c>
    </row>
    <row r="108" spans="1:13" x14ac:dyDescent="0.2">
      <c r="A108" s="54">
        <v>3</v>
      </c>
      <c r="B108" s="56">
        <f t="shared" si="28"/>
        <v>7500.9257660792573</v>
      </c>
      <c r="I108" s="1">
        <v>3</v>
      </c>
      <c r="J108" s="5">
        <f t="shared" si="29"/>
        <v>8038.103150933046</v>
      </c>
    </row>
    <row r="109" spans="1:13" x14ac:dyDescent="0.2">
      <c r="A109" s="54">
        <v>4</v>
      </c>
      <c r="B109" s="56">
        <f t="shared" si="28"/>
        <v>8028.889864412592</v>
      </c>
      <c r="I109" s="1">
        <v>4</v>
      </c>
      <c r="J109" s="5">
        <f t="shared" si="29"/>
        <v>8671.9771363858254</v>
      </c>
    </row>
    <row r="110" spans="1:13" x14ac:dyDescent="0.2">
      <c r="A110" s="54">
        <v>5</v>
      </c>
      <c r="B110" s="56">
        <f t="shared" si="28"/>
        <v>8598.2568607191388</v>
      </c>
      <c r="I110" s="1">
        <v>5</v>
      </c>
      <c r="J110" s="5">
        <f t="shared" si="29"/>
        <v>8717.6920197643103</v>
      </c>
    </row>
    <row r="111" spans="1:13" x14ac:dyDescent="0.2">
      <c r="A111" s="54">
        <v>6</v>
      </c>
      <c r="B111" s="56">
        <f t="shared" si="28"/>
        <v>8556.4032316300545</v>
      </c>
      <c r="I111" s="1">
        <v>6</v>
      </c>
      <c r="J111" s="5">
        <f t="shared" si="29"/>
        <v>9464.1378194877507</v>
      </c>
    </row>
    <row r="112" spans="1:13" x14ac:dyDescent="0.2">
      <c r="A112" s="54">
        <v>7</v>
      </c>
      <c r="B112" s="56">
        <f t="shared" si="28"/>
        <v>9209.3604393168443</v>
      </c>
      <c r="I112" s="1">
        <v>7</v>
      </c>
      <c r="J112" s="5">
        <f t="shared" si="29"/>
        <v>10280.960393257306</v>
      </c>
    </row>
    <row r="113" spans="1:10" x14ac:dyDescent="0.2">
      <c r="A113" s="54">
        <v>8</v>
      </c>
      <c r="B113" s="56">
        <f t="shared" si="28"/>
        <v>9914.8211414215766</v>
      </c>
      <c r="I113" s="1">
        <v>8</v>
      </c>
      <c r="J113" s="5">
        <f t="shared" si="29"/>
        <v>11175.313537689006</v>
      </c>
    </row>
    <row r="114" spans="1:10" x14ac:dyDescent="0.2">
      <c r="A114" s="54">
        <v>9</v>
      </c>
      <c r="B114" s="56">
        <f t="shared" si="28"/>
        <v>10677.202107009713</v>
      </c>
      <c r="I114" s="1">
        <v>9</v>
      </c>
      <c r="J114" s="5">
        <f t="shared" si="29"/>
        <v>12155.117042398408</v>
      </c>
    </row>
    <row r="115" spans="1:10" ht="17" thickBot="1" x14ac:dyDescent="0.25">
      <c r="A115" s="57">
        <v>10</v>
      </c>
      <c r="B115" s="58">
        <f t="shared" si="28"/>
        <v>11501.305502440493</v>
      </c>
      <c r="I115" s="1">
        <v>10</v>
      </c>
      <c r="J115" s="5">
        <f>M100+J83+M67+L40+N25+J9</f>
        <v>13029.141465993423</v>
      </c>
    </row>
  </sheetData>
  <mergeCells count="18">
    <mergeCell ref="A1:B1"/>
    <mergeCell ref="A2:B2"/>
    <mergeCell ref="A12:B12"/>
    <mergeCell ref="I44:J44"/>
    <mergeCell ref="I54:J54"/>
    <mergeCell ref="I70:J70"/>
    <mergeCell ref="I86:J86"/>
    <mergeCell ref="I103:J103"/>
    <mergeCell ref="I1:J1"/>
    <mergeCell ref="I2:J2"/>
    <mergeCell ref="I6:J6"/>
    <mergeCell ref="I12:J12"/>
    <mergeCell ref="I28:J28"/>
    <mergeCell ref="A44:B44"/>
    <mergeCell ref="A54:B54"/>
    <mergeCell ref="A70:B70"/>
    <mergeCell ref="A86:B86"/>
    <mergeCell ref="A103:B103"/>
  </mergeCells>
  <pageMargins left="0.7" right="0.7" top="0.75" bottom="0.75" header="0.3" footer="0.3"/>
  <ignoredErrors>
    <ignoredError sqref="D16 D17:D25 L16 L17:L25 M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7D67-B5A0-464E-9A33-F7D8C355FDED}">
  <dimension ref="A1:S56"/>
  <sheetViews>
    <sheetView topLeftCell="C1" workbookViewId="0">
      <selection activeCell="A46" sqref="A46"/>
    </sheetView>
  </sheetViews>
  <sheetFormatPr baseColWidth="10" defaultRowHeight="16" x14ac:dyDescent="0.2"/>
  <cols>
    <col min="2" max="2" width="28.83203125" customWidth="1"/>
    <col min="3" max="3" width="12.1640625" customWidth="1"/>
    <col min="5" max="5" width="18.6640625" customWidth="1"/>
    <col min="6" max="6" width="19" customWidth="1"/>
    <col min="10" max="10" width="14.33203125" customWidth="1"/>
    <col min="14" max="14" width="25.83203125" customWidth="1"/>
    <col min="15" max="15" width="13.6640625" customWidth="1"/>
    <col min="17" max="17" width="18.33203125" customWidth="1"/>
    <col min="18" max="18" width="18.6640625" customWidth="1"/>
  </cols>
  <sheetData>
    <row r="1" spans="1:19" ht="20" thickBot="1" x14ac:dyDescent="0.3">
      <c r="A1" s="82" t="s">
        <v>0</v>
      </c>
      <c r="B1" s="83"/>
      <c r="J1" s="2" t="s">
        <v>3</v>
      </c>
      <c r="K1" s="3">
        <v>1.4999999999999999E-2</v>
      </c>
      <c r="N1" s="69" t="s">
        <v>32</v>
      </c>
      <c r="O1" s="70"/>
    </row>
    <row r="2" spans="1:19" x14ac:dyDescent="0.2">
      <c r="A2" s="86" t="s">
        <v>48</v>
      </c>
      <c r="B2" s="86"/>
      <c r="C2" s="12"/>
      <c r="N2" s="86" t="s">
        <v>48</v>
      </c>
      <c r="O2" s="86"/>
      <c r="P2" s="12"/>
    </row>
    <row r="3" spans="1:19" x14ac:dyDescent="0.2">
      <c r="A3" s="18" t="s">
        <v>49</v>
      </c>
      <c r="B3" s="19">
        <v>0.05</v>
      </c>
      <c r="C3" s="19">
        <v>0.08</v>
      </c>
      <c r="F3" s="32"/>
      <c r="N3" s="18" t="s">
        <v>49</v>
      </c>
      <c r="O3" s="19">
        <v>0.05</v>
      </c>
      <c r="P3" s="19">
        <v>0.1</v>
      </c>
      <c r="R3" s="32"/>
    </row>
    <row r="4" spans="1:19" x14ac:dyDescent="0.2">
      <c r="A4" s="23" t="s">
        <v>1</v>
      </c>
      <c r="B4" s="23" t="s">
        <v>51</v>
      </c>
      <c r="C4" s="23" t="s">
        <v>52</v>
      </c>
      <c r="D4" s="23" t="s">
        <v>53</v>
      </c>
      <c r="E4" s="23" t="s">
        <v>54</v>
      </c>
      <c r="F4" s="31" t="s">
        <v>55</v>
      </c>
      <c r="G4" s="21"/>
      <c r="N4" s="1" t="s">
        <v>56</v>
      </c>
      <c r="O4" s="1"/>
    </row>
    <row r="5" spans="1:19" x14ac:dyDescent="0.2">
      <c r="A5" s="23">
        <v>0</v>
      </c>
      <c r="B5" s="34">
        <v>45</v>
      </c>
      <c r="C5" s="34">
        <v>30</v>
      </c>
      <c r="D5" s="34">
        <f>C5+B5</f>
        <v>75</v>
      </c>
      <c r="E5" s="34">
        <v>100</v>
      </c>
      <c r="F5" s="35"/>
      <c r="G5" s="22"/>
      <c r="M5" s="23" t="s">
        <v>1</v>
      </c>
      <c r="N5" s="23" t="s">
        <v>51</v>
      </c>
      <c r="O5" s="23" t="s">
        <v>52</v>
      </c>
      <c r="P5" s="23" t="s">
        <v>53</v>
      </c>
      <c r="Q5" s="23" t="s">
        <v>54</v>
      </c>
      <c r="R5" s="31" t="s">
        <v>55</v>
      </c>
      <c r="S5" s="21"/>
    </row>
    <row r="6" spans="1:19" x14ac:dyDescent="0.2">
      <c r="A6" s="23">
        <v>1</v>
      </c>
      <c r="B6" s="34">
        <f>B5*(1+$B$3)</f>
        <v>47.25</v>
      </c>
      <c r="C6" s="34">
        <f>C5*(1+$C$3)</f>
        <v>32.400000000000006</v>
      </c>
      <c r="D6" s="34">
        <f t="shared" ref="D6:D15" si="0">C6+B6</f>
        <v>79.650000000000006</v>
      </c>
      <c r="E6" s="34">
        <f>E5*(1+$K$1)</f>
        <v>101.49999999999999</v>
      </c>
      <c r="F6" s="36">
        <f>D6*E6</f>
        <v>8084.4749999999995</v>
      </c>
      <c r="G6" s="22"/>
      <c r="M6" s="1">
        <v>0</v>
      </c>
      <c r="N6" s="5">
        <v>45</v>
      </c>
      <c r="O6" s="1">
        <v>30</v>
      </c>
      <c r="P6" s="5">
        <f>N6+O6</f>
        <v>75</v>
      </c>
      <c r="Q6" s="5">
        <v>100</v>
      </c>
      <c r="R6" s="14"/>
      <c r="S6" s="24"/>
    </row>
    <row r="7" spans="1:19" x14ac:dyDescent="0.2">
      <c r="A7" s="23">
        <v>2</v>
      </c>
      <c r="B7" s="34">
        <f t="shared" ref="B7:B15" si="1">B6*(1+$B$3)</f>
        <v>49.612500000000004</v>
      </c>
      <c r="C7" s="34">
        <f t="shared" ref="C7:C15" si="2">C6*(1+$C$3)</f>
        <v>34.992000000000012</v>
      </c>
      <c r="D7" s="34">
        <f t="shared" si="0"/>
        <v>84.604500000000016</v>
      </c>
      <c r="E7" s="34">
        <f t="shared" ref="E7:E15" si="3">E6*(1+$K$1)</f>
        <v>103.02249999999998</v>
      </c>
      <c r="F7" s="36">
        <f t="shared" ref="F7:F14" si="4">D7*E7</f>
        <v>8716.1671012499992</v>
      </c>
      <c r="G7" s="22"/>
      <c r="M7" s="1">
        <v>1</v>
      </c>
      <c r="N7" s="5">
        <f>N6*(1+$O$3)</f>
        <v>47.25</v>
      </c>
      <c r="O7" s="5">
        <f>O6*(1+$P$3)</f>
        <v>33</v>
      </c>
      <c r="P7" s="5">
        <f t="shared" ref="P7:P16" si="5">N7+O7</f>
        <v>80.25</v>
      </c>
      <c r="Q7" s="5">
        <f>Q6*(1+$K$1)</f>
        <v>101.49999999999999</v>
      </c>
      <c r="R7" s="14">
        <f t="shared" ref="R7:R16" si="6">P7*Q7</f>
        <v>8145.3749999999991</v>
      </c>
      <c r="S7" s="33"/>
    </row>
    <row r="8" spans="1:19" x14ac:dyDescent="0.2">
      <c r="A8" s="23">
        <v>3</v>
      </c>
      <c r="B8" s="34">
        <f t="shared" si="1"/>
        <v>52.093125000000008</v>
      </c>
      <c r="C8" s="34">
        <f t="shared" si="2"/>
        <v>37.791360000000012</v>
      </c>
      <c r="D8" s="34">
        <f t="shared" si="0"/>
        <v>89.884485000000012</v>
      </c>
      <c r="E8" s="34">
        <f t="shared" si="3"/>
        <v>104.56783749999997</v>
      </c>
      <c r="F8" s="36">
        <f t="shared" si="4"/>
        <v>9399.0262212511861</v>
      </c>
      <c r="G8" s="22"/>
      <c r="M8" s="1">
        <v>2</v>
      </c>
      <c r="N8" s="5">
        <f t="shared" ref="N8:N16" si="7">N7*(1+$O$3)</f>
        <v>49.612500000000004</v>
      </c>
      <c r="O8" s="5">
        <f t="shared" ref="O8:O16" si="8">O7*(1+$P$3)</f>
        <v>36.300000000000004</v>
      </c>
      <c r="P8" s="5">
        <f t="shared" si="5"/>
        <v>85.912500000000009</v>
      </c>
      <c r="Q8" s="5">
        <f t="shared" ref="Q8:Q16" si="9">Q7*(1+$K$1)</f>
        <v>103.02249999999998</v>
      </c>
      <c r="R8" s="14">
        <f t="shared" si="6"/>
        <v>8850.9205312499998</v>
      </c>
      <c r="S8" s="33"/>
    </row>
    <row r="9" spans="1:19" x14ac:dyDescent="0.2">
      <c r="A9" s="23">
        <v>4</v>
      </c>
      <c r="B9" s="34">
        <f t="shared" si="1"/>
        <v>54.697781250000013</v>
      </c>
      <c r="C9" s="34">
        <f t="shared" si="2"/>
        <v>40.814668800000014</v>
      </c>
      <c r="D9" s="34">
        <f t="shared" si="0"/>
        <v>95.512450050000027</v>
      </c>
      <c r="E9" s="34">
        <f t="shared" si="3"/>
        <v>106.13635506249996</v>
      </c>
      <c r="F9" s="36">
        <f t="shared" si="4"/>
        <v>10137.343311396095</v>
      </c>
      <c r="G9" s="22"/>
      <c r="M9" s="1">
        <v>3</v>
      </c>
      <c r="N9" s="5">
        <f t="shared" si="7"/>
        <v>52.093125000000008</v>
      </c>
      <c r="O9" s="5">
        <f t="shared" si="8"/>
        <v>39.930000000000007</v>
      </c>
      <c r="P9" s="5">
        <f t="shared" si="5"/>
        <v>92.023125000000022</v>
      </c>
      <c r="Q9" s="5">
        <f t="shared" si="9"/>
        <v>104.56783749999997</v>
      </c>
      <c r="R9" s="14">
        <f t="shared" si="6"/>
        <v>9622.6591812421866</v>
      </c>
      <c r="S9" s="33"/>
    </row>
    <row r="10" spans="1:19" x14ac:dyDescent="0.2">
      <c r="A10" s="23">
        <v>5</v>
      </c>
      <c r="B10" s="34">
        <f t="shared" si="1"/>
        <v>57.432670312500015</v>
      </c>
      <c r="C10" s="34">
        <f t="shared" si="2"/>
        <v>44.079842304000017</v>
      </c>
      <c r="D10" s="34">
        <f t="shared" si="0"/>
        <v>101.51251261650003</v>
      </c>
      <c r="E10" s="34">
        <f t="shared" si="3"/>
        <v>107.72840038843745</v>
      </c>
      <c r="F10" s="36">
        <f t="shared" si="4"/>
        <v>10935.780603586623</v>
      </c>
      <c r="G10" s="22"/>
      <c r="M10" s="1">
        <v>4</v>
      </c>
      <c r="N10" s="5">
        <f t="shared" si="7"/>
        <v>54.697781250000013</v>
      </c>
      <c r="O10" s="5">
        <f t="shared" si="8"/>
        <v>43.923000000000009</v>
      </c>
      <c r="P10" s="5">
        <f t="shared" si="5"/>
        <v>98.620781250000022</v>
      </c>
      <c r="Q10" s="5">
        <f t="shared" si="9"/>
        <v>106.13635506249996</v>
      </c>
      <c r="R10" s="14">
        <f t="shared" si="6"/>
        <v>10467.250255291141</v>
      </c>
      <c r="S10" s="33"/>
    </row>
    <row r="11" spans="1:19" x14ac:dyDescent="0.2">
      <c r="A11" s="23">
        <v>6</v>
      </c>
      <c r="B11" s="34">
        <f t="shared" si="1"/>
        <v>60.304303828125022</v>
      </c>
      <c r="C11" s="34">
        <f t="shared" si="2"/>
        <v>47.60622968832002</v>
      </c>
      <c r="D11" s="34">
        <f t="shared" si="0"/>
        <v>107.91053351644504</v>
      </c>
      <c r="E11" s="34">
        <f t="shared" si="3"/>
        <v>109.344326394264</v>
      </c>
      <c r="F11" s="36">
        <f t="shared" si="4"/>
        <v>11799.404598201332</v>
      </c>
      <c r="G11" s="22"/>
      <c r="M11" s="1">
        <v>5</v>
      </c>
      <c r="N11" s="5">
        <f t="shared" si="7"/>
        <v>57.432670312500015</v>
      </c>
      <c r="O11" s="5">
        <f t="shared" si="8"/>
        <v>48.315300000000015</v>
      </c>
      <c r="P11" s="5">
        <f t="shared" si="5"/>
        <v>105.74797031250003</v>
      </c>
      <c r="Q11" s="5">
        <f t="shared" si="9"/>
        <v>107.72840038843745</v>
      </c>
      <c r="R11" s="14">
        <f t="shared" si="6"/>
        <v>11392.0596860896</v>
      </c>
      <c r="S11" s="33"/>
    </row>
    <row r="12" spans="1:19" x14ac:dyDescent="0.2">
      <c r="A12" s="23">
        <v>7</v>
      </c>
      <c r="B12" s="34">
        <f t="shared" si="1"/>
        <v>63.319519019531278</v>
      </c>
      <c r="C12" s="34">
        <f t="shared" si="2"/>
        <v>51.414728063385624</v>
      </c>
      <c r="D12" s="34">
        <f t="shared" si="0"/>
        <v>114.73424708291691</v>
      </c>
      <c r="E12" s="34">
        <f t="shared" si="3"/>
        <v>110.98449129017796</v>
      </c>
      <c r="F12" s="36">
        <f t="shared" si="4"/>
        <v>12733.722046059118</v>
      </c>
      <c r="G12" s="22"/>
      <c r="M12" s="1">
        <v>6</v>
      </c>
      <c r="N12" s="5">
        <f t="shared" si="7"/>
        <v>60.304303828125022</v>
      </c>
      <c r="O12" s="5">
        <f t="shared" si="8"/>
        <v>53.146830000000023</v>
      </c>
      <c r="P12" s="5">
        <f t="shared" si="5"/>
        <v>113.45113382812505</v>
      </c>
      <c r="Q12" s="5">
        <f t="shared" si="9"/>
        <v>109.344326394264</v>
      </c>
      <c r="R12" s="14">
        <f t="shared" si="6"/>
        <v>12405.237807101832</v>
      </c>
      <c r="S12" s="33"/>
    </row>
    <row r="13" spans="1:19" x14ac:dyDescent="0.2">
      <c r="A13" s="23">
        <v>8</v>
      </c>
      <c r="B13" s="34">
        <f t="shared" si="1"/>
        <v>66.485494970507844</v>
      </c>
      <c r="C13" s="34">
        <f t="shared" si="2"/>
        <v>55.52790630845648</v>
      </c>
      <c r="D13" s="34">
        <f t="shared" si="0"/>
        <v>122.01340127896432</v>
      </c>
      <c r="E13" s="34">
        <f t="shared" si="3"/>
        <v>112.64925865953062</v>
      </c>
      <c r="F13" s="36">
        <f t="shared" si="4"/>
        <v>13744.719200603156</v>
      </c>
      <c r="G13" s="22"/>
      <c r="M13" s="1">
        <v>7</v>
      </c>
      <c r="N13" s="5">
        <f t="shared" si="7"/>
        <v>63.319519019531278</v>
      </c>
      <c r="O13" s="5">
        <f t="shared" si="8"/>
        <v>58.461513000000032</v>
      </c>
      <c r="P13" s="5">
        <f t="shared" si="5"/>
        <v>121.78103201953131</v>
      </c>
      <c r="Q13" s="5">
        <f t="shared" si="9"/>
        <v>110.98449129017796</v>
      </c>
      <c r="R13" s="14">
        <f t="shared" si="6"/>
        <v>13515.805887480556</v>
      </c>
      <c r="S13" s="33"/>
    </row>
    <row r="14" spans="1:19" x14ac:dyDescent="0.2">
      <c r="A14" s="23">
        <v>9</v>
      </c>
      <c r="B14" s="34">
        <f t="shared" si="1"/>
        <v>69.809769719033241</v>
      </c>
      <c r="C14" s="34">
        <f t="shared" si="2"/>
        <v>59.970138813133005</v>
      </c>
      <c r="D14" s="34">
        <f t="shared" si="0"/>
        <v>129.77990853216625</v>
      </c>
      <c r="E14" s="34">
        <f t="shared" si="3"/>
        <v>114.33899753942356</v>
      </c>
      <c r="F14" s="36">
        <f t="shared" si="4"/>
        <v>14838.904642325972</v>
      </c>
      <c r="G14" s="22"/>
      <c r="M14" s="1">
        <v>8</v>
      </c>
      <c r="N14" s="5">
        <f t="shared" si="7"/>
        <v>66.485494970507844</v>
      </c>
      <c r="O14" s="5">
        <f t="shared" si="8"/>
        <v>64.307664300000042</v>
      </c>
      <c r="P14" s="5">
        <f t="shared" si="5"/>
        <v>130.79315927050789</v>
      </c>
      <c r="Q14" s="5">
        <f t="shared" si="9"/>
        <v>112.64925865953062</v>
      </c>
      <c r="R14" s="14">
        <f t="shared" si="6"/>
        <v>14733.752429560627</v>
      </c>
      <c r="S14" s="33"/>
    </row>
    <row r="15" spans="1:19" x14ac:dyDescent="0.2">
      <c r="A15" s="23">
        <v>10</v>
      </c>
      <c r="B15" s="34">
        <f t="shared" si="1"/>
        <v>73.3002582049849</v>
      </c>
      <c r="C15" s="34">
        <f t="shared" si="2"/>
        <v>64.767749918183654</v>
      </c>
      <c r="D15" s="34">
        <f t="shared" si="0"/>
        <v>138.06800812316857</v>
      </c>
      <c r="E15" s="34">
        <f t="shared" si="3"/>
        <v>116.0540825025149</v>
      </c>
      <c r="F15" s="36">
        <f>D15*E15</f>
        <v>16023.356005684103</v>
      </c>
      <c r="G15" s="22"/>
      <c r="M15" s="1">
        <v>9</v>
      </c>
      <c r="N15" s="5">
        <f t="shared" si="7"/>
        <v>69.809769719033241</v>
      </c>
      <c r="O15" s="5">
        <f t="shared" si="8"/>
        <v>70.738430730000047</v>
      </c>
      <c r="P15" s="5">
        <f t="shared" si="5"/>
        <v>140.54820044903329</v>
      </c>
      <c r="Q15" s="5">
        <f t="shared" si="9"/>
        <v>114.33899753942356</v>
      </c>
      <c r="R15" s="14">
        <f t="shared" si="6"/>
        <v>16070.140345312426</v>
      </c>
      <c r="S15" s="33"/>
    </row>
    <row r="16" spans="1:19" x14ac:dyDescent="0.2">
      <c r="M16" s="1">
        <v>10</v>
      </c>
      <c r="N16" s="5">
        <f t="shared" si="7"/>
        <v>73.3002582049849</v>
      </c>
      <c r="O16" s="5">
        <f t="shared" si="8"/>
        <v>77.812273803000053</v>
      </c>
      <c r="P16" s="5">
        <f t="shared" si="5"/>
        <v>151.11253200798495</v>
      </c>
      <c r="Q16" s="5">
        <f t="shared" si="9"/>
        <v>116.0540825025149</v>
      </c>
      <c r="R16" s="14">
        <f t="shared" si="6"/>
        <v>17537.226256818609</v>
      </c>
      <c r="S16" s="33"/>
    </row>
    <row r="18" spans="13:16" x14ac:dyDescent="0.2">
      <c r="N18" s="12" t="s">
        <v>57</v>
      </c>
      <c r="O18" s="12"/>
    </row>
    <row r="19" spans="13:16" x14ac:dyDescent="0.2">
      <c r="M19" s="1" t="s">
        <v>1</v>
      </c>
      <c r="N19" s="1" t="s">
        <v>52</v>
      </c>
      <c r="O19" s="37" t="s">
        <v>58</v>
      </c>
      <c r="P19" s="31" t="s">
        <v>59</v>
      </c>
    </row>
    <row r="20" spans="13:16" x14ac:dyDescent="0.2">
      <c r="M20" s="1">
        <v>1</v>
      </c>
      <c r="N20" s="1">
        <v>5</v>
      </c>
      <c r="O20" s="1">
        <v>50</v>
      </c>
      <c r="P20" s="14">
        <f t="shared" ref="P20:P29" si="10">O20*N20</f>
        <v>250</v>
      </c>
    </row>
    <row r="21" spans="13:16" x14ac:dyDescent="0.2">
      <c r="M21" s="1">
        <v>2</v>
      </c>
      <c r="N21" s="5">
        <f>N20*(1+$C$3)</f>
        <v>5.4</v>
      </c>
      <c r="O21" s="13">
        <f>O20*(1+$K$1)</f>
        <v>50.749999999999993</v>
      </c>
      <c r="P21" s="14">
        <f t="shared" si="10"/>
        <v>274.04999999999995</v>
      </c>
    </row>
    <row r="22" spans="13:16" x14ac:dyDescent="0.2">
      <c r="M22" s="1">
        <v>3</v>
      </c>
      <c r="N22" s="5">
        <f t="shared" ref="N22:N28" si="11">N21*(1+$C$3)</f>
        <v>5.8320000000000007</v>
      </c>
      <c r="O22" s="13">
        <f t="shared" ref="O22:O28" si="12">O21*(1+$K$1)</f>
        <v>51.51124999999999</v>
      </c>
      <c r="P22" s="14">
        <f t="shared" si="10"/>
        <v>300.41361000000001</v>
      </c>
    </row>
    <row r="23" spans="13:16" x14ac:dyDescent="0.2">
      <c r="M23" s="1">
        <v>4</v>
      </c>
      <c r="N23" s="5">
        <f t="shared" si="11"/>
        <v>6.298560000000001</v>
      </c>
      <c r="O23" s="13">
        <f t="shared" si="12"/>
        <v>52.283918749999984</v>
      </c>
      <c r="P23" s="14">
        <f t="shared" si="10"/>
        <v>329.31339928199998</v>
      </c>
    </row>
    <row r="24" spans="13:16" x14ac:dyDescent="0.2">
      <c r="M24" s="1">
        <v>5</v>
      </c>
      <c r="N24" s="5">
        <f t="shared" si="11"/>
        <v>6.8024448000000017</v>
      </c>
      <c r="O24" s="13">
        <f t="shared" si="12"/>
        <v>53.068177531249979</v>
      </c>
      <c r="P24" s="14">
        <f t="shared" si="10"/>
        <v>360.99334829292837</v>
      </c>
    </row>
    <row r="25" spans="13:16" x14ac:dyDescent="0.2">
      <c r="M25" s="1">
        <v>6</v>
      </c>
      <c r="N25" s="5">
        <f t="shared" si="11"/>
        <v>7.3466403840000023</v>
      </c>
      <c r="O25" s="13">
        <f t="shared" si="12"/>
        <v>53.864200194218725</v>
      </c>
      <c r="P25" s="14">
        <f t="shared" si="10"/>
        <v>395.72090839870805</v>
      </c>
    </row>
    <row r="26" spans="13:16" x14ac:dyDescent="0.2">
      <c r="M26" s="1">
        <v>7</v>
      </c>
      <c r="N26" s="5">
        <f t="shared" si="11"/>
        <v>7.9343716147200034</v>
      </c>
      <c r="O26" s="13">
        <f t="shared" si="12"/>
        <v>54.672163197132001</v>
      </c>
      <c r="P26" s="14">
        <f t="shared" si="10"/>
        <v>433.78925978666376</v>
      </c>
    </row>
    <row r="27" spans="13:16" x14ac:dyDescent="0.2">
      <c r="M27" s="1">
        <v>8</v>
      </c>
      <c r="N27" s="5">
        <f t="shared" si="11"/>
        <v>8.5691213438976046</v>
      </c>
      <c r="O27" s="13">
        <f t="shared" si="12"/>
        <v>55.492245645088978</v>
      </c>
      <c r="P27" s="14">
        <f t="shared" si="10"/>
        <v>475.51978657814084</v>
      </c>
    </row>
    <row r="28" spans="13:16" x14ac:dyDescent="0.2">
      <c r="M28" s="1">
        <v>9</v>
      </c>
      <c r="N28" s="5">
        <f t="shared" si="11"/>
        <v>9.2546510514094145</v>
      </c>
      <c r="O28" s="13">
        <f t="shared" si="12"/>
        <v>56.324629329765308</v>
      </c>
      <c r="P28" s="14">
        <f t="shared" si="10"/>
        <v>521.26479004695807</v>
      </c>
    </row>
    <row r="29" spans="13:16" x14ac:dyDescent="0.2">
      <c r="M29" s="1">
        <v>10</v>
      </c>
      <c r="N29" s="5">
        <f>N28*(1+$C$3)</f>
        <v>9.9950231355221675</v>
      </c>
      <c r="O29" s="13">
        <f>O28*(1+$K$1)</f>
        <v>57.16949876971178</v>
      </c>
      <c r="P29" s="14">
        <f t="shared" si="10"/>
        <v>571.41046284947538</v>
      </c>
    </row>
    <row r="31" spans="13:16" x14ac:dyDescent="0.2">
      <c r="M31" s="24"/>
      <c r="N31" s="12" t="s">
        <v>60</v>
      </c>
    </row>
    <row r="32" spans="13:16" x14ac:dyDescent="0.2">
      <c r="M32" s="1" t="s">
        <v>1</v>
      </c>
      <c r="N32" s="23" t="s">
        <v>62</v>
      </c>
    </row>
    <row r="33" spans="1:14" x14ac:dyDescent="0.2">
      <c r="M33" s="1">
        <v>1</v>
      </c>
      <c r="N33" s="5">
        <v>30</v>
      </c>
    </row>
    <row r="34" spans="1:14" x14ac:dyDescent="0.2">
      <c r="M34" s="1">
        <v>2</v>
      </c>
      <c r="N34" s="5">
        <f>N33*(1.03)</f>
        <v>30.900000000000002</v>
      </c>
    </row>
    <row r="35" spans="1:14" x14ac:dyDescent="0.2">
      <c r="M35" s="1">
        <v>3</v>
      </c>
      <c r="N35" s="5">
        <f t="shared" ref="N35:N42" si="13">N34*(1.03)</f>
        <v>31.827000000000002</v>
      </c>
    </row>
    <row r="36" spans="1:14" x14ac:dyDescent="0.2">
      <c r="M36" s="1">
        <v>4</v>
      </c>
      <c r="N36" s="5">
        <f t="shared" si="13"/>
        <v>32.78181</v>
      </c>
    </row>
    <row r="37" spans="1:14" x14ac:dyDescent="0.2">
      <c r="M37" s="1">
        <v>5</v>
      </c>
      <c r="N37" s="5">
        <f t="shared" si="13"/>
        <v>33.765264299999998</v>
      </c>
    </row>
    <row r="38" spans="1:14" x14ac:dyDescent="0.2">
      <c r="M38" s="1">
        <v>6</v>
      </c>
      <c r="N38" s="5">
        <f t="shared" si="13"/>
        <v>34.778222229000001</v>
      </c>
    </row>
    <row r="39" spans="1:14" x14ac:dyDescent="0.2">
      <c r="M39" s="1">
        <v>7</v>
      </c>
      <c r="N39" s="5">
        <f t="shared" si="13"/>
        <v>35.821568895870001</v>
      </c>
    </row>
    <row r="40" spans="1:14" x14ac:dyDescent="0.2">
      <c r="M40" s="1">
        <v>8</v>
      </c>
      <c r="N40" s="5">
        <f t="shared" si="13"/>
        <v>36.896215962746105</v>
      </c>
    </row>
    <row r="41" spans="1:14" x14ac:dyDescent="0.2">
      <c r="M41" s="1">
        <v>9</v>
      </c>
      <c r="N41" s="5">
        <f t="shared" si="13"/>
        <v>38.003102441628492</v>
      </c>
    </row>
    <row r="42" spans="1:14" x14ac:dyDescent="0.2">
      <c r="M42" s="1">
        <v>10</v>
      </c>
      <c r="N42" s="5">
        <f t="shared" si="13"/>
        <v>39.143195514877348</v>
      </c>
    </row>
    <row r="45" spans="1:14" x14ac:dyDescent="0.2">
      <c r="A45" s="1" t="s">
        <v>1</v>
      </c>
      <c r="B45" s="31" t="s">
        <v>63</v>
      </c>
      <c r="M45" s="1" t="s">
        <v>1</v>
      </c>
      <c r="N45" s="31" t="s">
        <v>61</v>
      </c>
    </row>
    <row r="46" spans="1:14" x14ac:dyDescent="0.2">
      <c r="A46" s="1">
        <v>0</v>
      </c>
      <c r="B46" s="6"/>
      <c r="M46" s="1">
        <v>0</v>
      </c>
      <c r="N46" s="6"/>
    </row>
    <row r="47" spans="1:14" x14ac:dyDescent="0.2">
      <c r="A47" s="1">
        <v>1</v>
      </c>
      <c r="B47" s="14">
        <f>F6</f>
        <v>8084.4749999999995</v>
      </c>
      <c r="M47" s="1">
        <v>1</v>
      </c>
      <c r="N47" s="14">
        <f>N33+P20+R7</f>
        <v>8425.375</v>
      </c>
    </row>
    <row r="48" spans="1:14" x14ac:dyDescent="0.2">
      <c r="A48" s="1">
        <v>2</v>
      </c>
      <c r="B48" s="14">
        <f t="shared" ref="B48:B56" si="14">F7</f>
        <v>8716.1671012499992</v>
      </c>
      <c r="M48" s="1">
        <v>2</v>
      </c>
      <c r="N48" s="14">
        <f t="shared" ref="N48:N56" si="15">N34+P21+R8</f>
        <v>9155.8705312500006</v>
      </c>
    </row>
    <row r="49" spans="1:14" x14ac:dyDescent="0.2">
      <c r="A49" s="1">
        <v>3</v>
      </c>
      <c r="B49" s="14">
        <f t="shared" si="14"/>
        <v>9399.0262212511861</v>
      </c>
      <c r="M49" s="1">
        <v>3</v>
      </c>
      <c r="N49" s="14">
        <f t="shared" si="15"/>
        <v>9954.8997912421873</v>
      </c>
    </row>
    <row r="50" spans="1:14" x14ac:dyDescent="0.2">
      <c r="A50" s="1">
        <v>4</v>
      </c>
      <c r="B50" s="14">
        <f t="shared" si="14"/>
        <v>10137.343311396095</v>
      </c>
      <c r="M50" s="1">
        <v>4</v>
      </c>
      <c r="N50" s="14">
        <f t="shared" si="15"/>
        <v>10829.345464573142</v>
      </c>
    </row>
    <row r="51" spans="1:14" x14ac:dyDescent="0.2">
      <c r="A51" s="1">
        <v>5</v>
      </c>
      <c r="B51" s="14">
        <f t="shared" si="14"/>
        <v>10935.780603586623</v>
      </c>
      <c r="M51" s="1">
        <v>5</v>
      </c>
      <c r="N51" s="14">
        <f t="shared" si="15"/>
        <v>11786.818298682529</v>
      </c>
    </row>
    <row r="52" spans="1:14" x14ac:dyDescent="0.2">
      <c r="A52" s="1">
        <v>6</v>
      </c>
      <c r="B52" s="14">
        <f>F11</f>
        <v>11799.404598201332</v>
      </c>
      <c r="M52" s="1">
        <v>6</v>
      </c>
      <c r="N52" s="14">
        <f t="shared" si="15"/>
        <v>12835.73693772954</v>
      </c>
    </row>
    <row r="53" spans="1:14" x14ac:dyDescent="0.2">
      <c r="A53" s="1">
        <v>7</v>
      </c>
      <c r="B53" s="14">
        <f t="shared" si="14"/>
        <v>12733.722046059118</v>
      </c>
      <c r="M53" s="1">
        <v>7</v>
      </c>
      <c r="N53" s="14">
        <f t="shared" si="15"/>
        <v>13985.41671616309</v>
      </c>
    </row>
    <row r="54" spans="1:14" x14ac:dyDescent="0.2">
      <c r="A54" s="1">
        <v>8</v>
      </c>
      <c r="B54" s="14">
        <f t="shared" si="14"/>
        <v>13744.719200603156</v>
      </c>
      <c r="M54" s="1">
        <v>8</v>
      </c>
      <c r="N54" s="14">
        <f t="shared" si="15"/>
        <v>15246.168432101515</v>
      </c>
    </row>
    <row r="55" spans="1:14" x14ac:dyDescent="0.2">
      <c r="A55" s="1">
        <v>9</v>
      </c>
      <c r="B55" s="14">
        <f t="shared" si="14"/>
        <v>14838.904642325972</v>
      </c>
      <c r="M55" s="1">
        <v>9</v>
      </c>
      <c r="N55" s="14">
        <f t="shared" si="15"/>
        <v>16629.408237801013</v>
      </c>
    </row>
    <row r="56" spans="1:14" x14ac:dyDescent="0.2">
      <c r="A56" s="1">
        <v>10</v>
      </c>
      <c r="B56" s="14">
        <f t="shared" si="14"/>
        <v>16023.356005684103</v>
      </c>
      <c r="M56" s="1">
        <v>10</v>
      </c>
      <c r="N56" s="14">
        <f t="shared" si="15"/>
        <v>18147.77991518296</v>
      </c>
    </row>
  </sheetData>
  <mergeCells count="4">
    <mergeCell ref="A1:B1"/>
    <mergeCell ref="A2:B2"/>
    <mergeCell ref="N1:O1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0A98-3CFF-8240-86FD-508CA6B0952A}">
  <dimension ref="B2:M24"/>
  <sheetViews>
    <sheetView workbookViewId="0">
      <selection activeCell="B4" sqref="B4"/>
    </sheetView>
  </sheetViews>
  <sheetFormatPr baseColWidth="10" defaultRowHeight="16" x14ac:dyDescent="0.2"/>
  <cols>
    <col min="2" max="2" width="25.83203125" customWidth="1"/>
  </cols>
  <sheetData>
    <row r="2" spans="2:13" ht="17" thickBot="1" x14ac:dyDescent="0.25"/>
    <row r="3" spans="2:13" ht="17" thickBot="1" x14ac:dyDescent="0.25">
      <c r="B3" s="69" t="s">
        <v>0</v>
      </c>
      <c r="C3" s="70"/>
    </row>
    <row r="4" spans="2:13" x14ac:dyDescent="0.2">
      <c r="B4" s="38" t="s">
        <v>64</v>
      </c>
      <c r="C4" s="39">
        <v>0.1</v>
      </c>
    </row>
    <row r="5" spans="2:13" x14ac:dyDescent="0.2">
      <c r="B5" s="1" t="s">
        <v>1</v>
      </c>
      <c r="C5" s="1">
        <v>0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</row>
    <row r="6" spans="2:13" x14ac:dyDescent="0.2">
      <c r="B6" s="1" t="s">
        <v>65</v>
      </c>
      <c r="C6" s="1"/>
      <c r="D6" s="5">
        <v>8084.4749999999995</v>
      </c>
      <c r="E6" s="5">
        <v>8716.1671012499992</v>
      </c>
      <c r="F6" s="5">
        <v>9399.0262212511861</v>
      </c>
      <c r="G6" s="5">
        <v>10137.343311396095</v>
      </c>
      <c r="H6" s="5">
        <v>10935.780603586623</v>
      </c>
      <c r="I6" s="5">
        <v>11799.404598201332</v>
      </c>
      <c r="J6" s="5">
        <v>12733.722046059118</v>
      </c>
      <c r="K6" s="5">
        <v>13744.719200603156</v>
      </c>
      <c r="L6" s="5">
        <v>14838.904642325972</v>
      </c>
      <c r="M6" s="5">
        <v>16023.356005684103</v>
      </c>
    </row>
    <row r="7" spans="2:13" x14ac:dyDescent="0.2">
      <c r="B7" s="1" t="s">
        <v>66</v>
      </c>
      <c r="C7" s="1">
        <v>-150</v>
      </c>
      <c r="D7" s="5">
        <v>-6556.7827500000003</v>
      </c>
      <c r="E7" s="5">
        <v>-7011.1958461124996</v>
      </c>
      <c r="F7" s="5">
        <v>-7500.92576607926</v>
      </c>
      <c r="G7" s="5">
        <v>-8028.8898644125902</v>
      </c>
      <c r="H7" s="5">
        <v>-8598.2568607191406</v>
      </c>
      <c r="I7" s="5">
        <v>-8556.4032316300509</v>
      </c>
      <c r="J7" s="5">
        <v>-9209.3604393168407</v>
      </c>
      <c r="K7" s="5">
        <v>-9914.8211414215803</v>
      </c>
      <c r="L7" s="5">
        <v>-10677.2021070097</v>
      </c>
      <c r="M7" s="5">
        <v>-11501.3055024405</v>
      </c>
    </row>
    <row r="8" spans="2:13" x14ac:dyDescent="0.2">
      <c r="B8" s="1" t="s">
        <v>67</v>
      </c>
      <c r="C8" s="1"/>
      <c r="D8" s="5">
        <f>D6+D7</f>
        <v>1527.6922499999991</v>
      </c>
      <c r="E8" s="5">
        <f t="shared" ref="E8:M8" si="0">E6+E7</f>
        <v>1704.9712551374996</v>
      </c>
      <c r="F8" s="5">
        <f t="shared" si="0"/>
        <v>1898.1004551719261</v>
      </c>
      <c r="G8" s="5">
        <f t="shared" si="0"/>
        <v>2108.4534469835044</v>
      </c>
      <c r="H8" s="5">
        <f t="shared" si="0"/>
        <v>2337.5237428674827</v>
      </c>
      <c r="I8" s="5">
        <f t="shared" si="0"/>
        <v>3243.0013665712813</v>
      </c>
      <c r="J8" s="5">
        <f t="shared" si="0"/>
        <v>3524.3616067422772</v>
      </c>
      <c r="K8" s="5">
        <f t="shared" si="0"/>
        <v>3829.8980591815762</v>
      </c>
      <c r="L8" s="5">
        <f t="shared" si="0"/>
        <v>4161.7025353162717</v>
      </c>
      <c r="M8" s="5">
        <f t="shared" si="0"/>
        <v>4522.0505032436031</v>
      </c>
    </row>
    <row r="9" spans="2:13" x14ac:dyDescent="0.2">
      <c r="B9" s="1" t="s">
        <v>68</v>
      </c>
      <c r="C9" s="1"/>
      <c r="D9" s="34">
        <v>80</v>
      </c>
      <c r="E9" s="34">
        <v>80</v>
      </c>
      <c r="F9" s="34">
        <v>80</v>
      </c>
      <c r="G9" s="34">
        <v>80</v>
      </c>
      <c r="H9" s="34">
        <v>80</v>
      </c>
      <c r="I9" s="34">
        <v>80</v>
      </c>
      <c r="J9" s="34">
        <v>80</v>
      </c>
      <c r="K9" s="34">
        <v>80</v>
      </c>
      <c r="L9" s="34">
        <v>80</v>
      </c>
      <c r="M9" s="34">
        <v>80</v>
      </c>
    </row>
    <row r="10" spans="2:13" x14ac:dyDescent="0.2">
      <c r="B10" s="1" t="s">
        <v>69</v>
      </c>
      <c r="C10" s="1"/>
      <c r="D10" s="5">
        <f>D8+D9</f>
        <v>1607.6922499999991</v>
      </c>
      <c r="E10" s="5">
        <f t="shared" ref="E10:M10" si="1">E8+E9</f>
        <v>1784.9712551374996</v>
      </c>
      <c r="F10" s="5">
        <f t="shared" si="1"/>
        <v>1978.1004551719261</v>
      </c>
      <c r="G10" s="5">
        <f t="shared" si="1"/>
        <v>2188.4534469835044</v>
      </c>
      <c r="H10" s="5">
        <f t="shared" si="1"/>
        <v>2417.5237428674827</v>
      </c>
      <c r="I10" s="5">
        <f t="shared" si="1"/>
        <v>3323.0013665712813</v>
      </c>
      <c r="J10" s="5">
        <f t="shared" si="1"/>
        <v>3604.3616067422772</v>
      </c>
      <c r="K10" s="5">
        <f t="shared" si="1"/>
        <v>3909.8980591815762</v>
      </c>
      <c r="L10" s="5">
        <f t="shared" si="1"/>
        <v>4241.7025353162717</v>
      </c>
      <c r="M10" s="5">
        <f t="shared" si="1"/>
        <v>4602.0505032436031</v>
      </c>
    </row>
    <row r="11" spans="2:13" x14ac:dyDescent="0.2">
      <c r="B11" s="1" t="s">
        <v>71</v>
      </c>
      <c r="C11" s="1"/>
      <c r="D11" s="5">
        <f>D10*(1-C4)</f>
        <v>1446.9230249999994</v>
      </c>
      <c r="E11" s="5">
        <f t="shared" ref="E11:M11" si="2">E10*(1-D4)</f>
        <v>1784.9712551374996</v>
      </c>
      <c r="F11" s="5">
        <f t="shared" si="2"/>
        <v>1978.1004551719261</v>
      </c>
      <c r="G11" s="5">
        <f t="shared" si="2"/>
        <v>2188.4534469835044</v>
      </c>
      <c r="H11" s="5">
        <f t="shared" si="2"/>
        <v>2417.5237428674827</v>
      </c>
      <c r="I11" s="5">
        <f t="shared" si="2"/>
        <v>3323.0013665712813</v>
      </c>
      <c r="J11" s="5">
        <f t="shared" si="2"/>
        <v>3604.3616067422772</v>
      </c>
      <c r="K11" s="5">
        <f t="shared" si="2"/>
        <v>3909.8980591815762</v>
      </c>
      <c r="L11" s="5">
        <f t="shared" si="2"/>
        <v>4241.7025353162717</v>
      </c>
      <c r="M11" s="5">
        <f t="shared" si="2"/>
        <v>4602.0505032436031</v>
      </c>
    </row>
    <row r="15" spans="2:13" ht="17" thickBot="1" x14ac:dyDescent="0.25"/>
    <row r="16" spans="2:13" x14ac:dyDescent="0.2">
      <c r="B16" s="82" t="s">
        <v>32</v>
      </c>
      <c r="C16" s="83"/>
    </row>
    <row r="17" spans="2:13" x14ac:dyDescent="0.2">
      <c r="B17" s="12" t="s">
        <v>64</v>
      </c>
      <c r="C17" s="11">
        <v>0.1</v>
      </c>
    </row>
    <row r="18" spans="2:13" x14ac:dyDescent="0.2">
      <c r="B18" s="1" t="s">
        <v>1</v>
      </c>
      <c r="C18" s="1">
        <v>0</v>
      </c>
      <c r="D18" s="1">
        <v>1</v>
      </c>
      <c r="E18" s="1">
        <v>2</v>
      </c>
      <c r="F18" s="1">
        <v>3</v>
      </c>
      <c r="G18" s="1">
        <v>4</v>
      </c>
      <c r="H18" s="1">
        <v>5</v>
      </c>
      <c r="I18" s="1">
        <v>6</v>
      </c>
      <c r="J18" s="1">
        <v>7</v>
      </c>
      <c r="K18" s="1">
        <v>8</v>
      </c>
      <c r="L18" s="1">
        <v>9</v>
      </c>
      <c r="M18" s="1">
        <v>10</v>
      </c>
    </row>
    <row r="19" spans="2:13" x14ac:dyDescent="0.2">
      <c r="B19" s="1" t="s">
        <v>65</v>
      </c>
      <c r="C19" s="1"/>
      <c r="D19" s="5">
        <v>8425.375</v>
      </c>
      <c r="E19" s="5">
        <v>9155.8705312500006</v>
      </c>
      <c r="F19" s="5">
        <v>9954.8997912421873</v>
      </c>
      <c r="G19" s="5">
        <v>10829.345464573142</v>
      </c>
      <c r="H19" s="5">
        <v>11786.818298682529</v>
      </c>
      <c r="I19" s="5">
        <v>12835.73693772954</v>
      </c>
      <c r="J19" s="5">
        <v>13985.41671616309</v>
      </c>
      <c r="K19" s="5">
        <v>15246.168432101515</v>
      </c>
      <c r="L19" s="5">
        <v>16629.408237801013</v>
      </c>
      <c r="M19" s="5">
        <v>18147.77991518296</v>
      </c>
    </row>
    <row r="20" spans="2:13" x14ac:dyDescent="0.2">
      <c r="B20" s="1" t="s">
        <v>66</v>
      </c>
      <c r="C20" s="1">
        <v>-1150</v>
      </c>
      <c r="D20" s="5">
        <v>-6924.3537500000002</v>
      </c>
      <c r="E20" s="5">
        <v>-7457.1555128125001</v>
      </c>
      <c r="F20" s="5">
        <v>-8038.1031509330496</v>
      </c>
      <c r="G20" s="5">
        <v>-8035.1590060108201</v>
      </c>
      <c r="H20" s="5">
        <v>-8717.6920197643103</v>
      </c>
      <c r="I20" s="5">
        <v>-9464.1378194877507</v>
      </c>
      <c r="J20" s="5">
        <v>-10280.960393257301</v>
      </c>
      <c r="K20" s="5">
        <v>-11175.313537689</v>
      </c>
      <c r="L20" s="5">
        <v>-12155.1170423984</v>
      </c>
      <c r="M20" s="5">
        <v>-13029.1414659934</v>
      </c>
    </row>
    <row r="21" spans="2:13" x14ac:dyDescent="0.2">
      <c r="B21" s="1" t="s">
        <v>67</v>
      </c>
      <c r="C21" s="1">
        <f>C19+C20</f>
        <v>-1150</v>
      </c>
      <c r="D21" s="5">
        <f t="shared" ref="D21:M21" si="3">D19+D20</f>
        <v>1501.0212499999998</v>
      </c>
      <c r="E21" s="5">
        <f t="shared" si="3"/>
        <v>1698.7150184375005</v>
      </c>
      <c r="F21" s="5">
        <f t="shared" si="3"/>
        <v>1916.7966403091377</v>
      </c>
      <c r="G21" s="5">
        <f t="shared" si="3"/>
        <v>2794.1864585623216</v>
      </c>
      <c r="H21" s="5">
        <f t="shared" si="3"/>
        <v>3069.1262789182183</v>
      </c>
      <c r="I21" s="5">
        <f t="shared" si="3"/>
        <v>3371.5991182417893</v>
      </c>
      <c r="J21" s="5">
        <f t="shared" si="3"/>
        <v>3704.4563229057894</v>
      </c>
      <c r="K21" s="5">
        <f t="shared" si="3"/>
        <v>4070.8548944125141</v>
      </c>
      <c r="L21" s="5">
        <f t="shared" si="3"/>
        <v>4474.2911954026131</v>
      </c>
      <c r="M21" s="5">
        <f t="shared" si="3"/>
        <v>5118.6384491895606</v>
      </c>
    </row>
    <row r="22" spans="2:13" x14ac:dyDescent="0.2">
      <c r="B22" s="1" t="s">
        <v>68</v>
      </c>
      <c r="C22" s="1"/>
      <c r="D22" s="34">
        <v>80</v>
      </c>
      <c r="E22" s="34">
        <v>80</v>
      </c>
      <c r="F22" s="34">
        <v>80</v>
      </c>
      <c r="G22" s="34">
        <v>80</v>
      </c>
      <c r="H22" s="34">
        <v>80</v>
      </c>
      <c r="I22" s="34">
        <v>80</v>
      </c>
      <c r="J22" s="34">
        <v>80</v>
      </c>
      <c r="K22" s="34">
        <v>80</v>
      </c>
      <c r="L22" s="34">
        <v>80</v>
      </c>
      <c r="M22" s="34">
        <v>80</v>
      </c>
    </row>
    <row r="23" spans="2:13" x14ac:dyDescent="0.2">
      <c r="B23" s="1" t="s">
        <v>69</v>
      </c>
      <c r="C23" s="1"/>
      <c r="D23" s="5">
        <f>D21+D22</f>
        <v>1581.0212499999998</v>
      </c>
      <c r="E23" s="5">
        <f t="shared" ref="E23:M23" si="4">E21+E22</f>
        <v>1778.7150184375005</v>
      </c>
      <c r="F23" s="5">
        <f t="shared" si="4"/>
        <v>1996.7966403091377</v>
      </c>
      <c r="G23" s="5">
        <f t="shared" si="4"/>
        <v>2874.1864585623216</v>
      </c>
      <c r="H23" s="5">
        <f t="shared" si="4"/>
        <v>3149.1262789182183</v>
      </c>
      <c r="I23" s="5">
        <f t="shared" si="4"/>
        <v>3451.5991182417893</v>
      </c>
      <c r="J23" s="5">
        <f t="shared" si="4"/>
        <v>3784.4563229057894</v>
      </c>
      <c r="K23" s="5">
        <f t="shared" si="4"/>
        <v>4150.8548944125141</v>
      </c>
      <c r="L23" s="5">
        <f t="shared" si="4"/>
        <v>4554.2911954026131</v>
      </c>
      <c r="M23" s="5">
        <f t="shared" si="4"/>
        <v>5198.6384491895606</v>
      </c>
    </row>
    <row r="24" spans="2:13" x14ac:dyDescent="0.2">
      <c r="B24" s="1" t="s">
        <v>70</v>
      </c>
      <c r="C24" s="1"/>
      <c r="D24" s="5">
        <f>D23*(1-$C$17)</f>
        <v>1422.9191249999999</v>
      </c>
      <c r="E24" s="5">
        <f t="shared" ref="E24:M24" si="5">E23*(1-$C$17)</f>
        <v>1600.8435165937506</v>
      </c>
      <c r="F24" s="5">
        <f t="shared" si="5"/>
        <v>1797.116976278224</v>
      </c>
      <c r="G24" s="5">
        <f t="shared" si="5"/>
        <v>2586.7678127060894</v>
      </c>
      <c r="H24" s="5">
        <f t="shared" si="5"/>
        <v>2834.2136510263967</v>
      </c>
      <c r="I24" s="5">
        <f t="shared" si="5"/>
        <v>3106.4392064176104</v>
      </c>
      <c r="J24" s="5">
        <f t="shared" si="5"/>
        <v>3406.0106906152105</v>
      </c>
      <c r="K24" s="5">
        <f t="shared" si="5"/>
        <v>3735.7694049712627</v>
      </c>
      <c r="L24" s="5">
        <f t="shared" si="5"/>
        <v>4098.862075862352</v>
      </c>
      <c r="M24" s="5">
        <f t="shared" si="5"/>
        <v>4678.7746042706049</v>
      </c>
    </row>
  </sheetData>
  <mergeCells count="2">
    <mergeCell ref="B3:C3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2EB7-6B70-454F-B4F4-6118AA90FACD}">
  <dimension ref="A2:L10"/>
  <sheetViews>
    <sheetView workbookViewId="0">
      <selection activeCell="A10" sqref="A10"/>
    </sheetView>
  </sheetViews>
  <sheetFormatPr baseColWidth="10" defaultRowHeight="16" x14ac:dyDescent="0.2"/>
  <sheetData>
    <row r="2" spans="1:12" x14ac:dyDescent="0.2">
      <c r="A2" s="12" t="s">
        <v>1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</row>
    <row r="3" spans="1:12" x14ac:dyDescent="0.2">
      <c r="A3" s="12" t="s">
        <v>75</v>
      </c>
      <c r="B3" s="1">
        <v>-1150</v>
      </c>
      <c r="C3" s="5">
        <v>1422.9191249999999</v>
      </c>
      <c r="D3" s="5">
        <v>1600.8435165937506</v>
      </c>
      <c r="E3" s="5">
        <v>1797.116976278224</v>
      </c>
      <c r="F3" s="5">
        <v>2586.7678127060894</v>
      </c>
      <c r="G3" s="5">
        <v>2834.2136510263967</v>
      </c>
      <c r="H3" s="5">
        <v>3106.4392064176104</v>
      </c>
      <c r="I3" s="5">
        <v>3406.0106906152105</v>
      </c>
      <c r="J3" s="5">
        <v>3735.7694049712627</v>
      </c>
      <c r="K3" s="5">
        <v>4098.862075862352</v>
      </c>
      <c r="L3" s="5">
        <f>4678.7746042706+'[1]Total Expense'!E97</f>
        <v>8489.8083864590226</v>
      </c>
    </row>
    <row r="5" spans="1:12" x14ac:dyDescent="0.2">
      <c r="A5" s="12" t="s">
        <v>74</v>
      </c>
      <c r="B5" s="27">
        <v>0.05</v>
      </c>
      <c r="C5" s="27">
        <v>7.0000000000000007E-2</v>
      </c>
      <c r="D5" s="27">
        <v>0.09</v>
      </c>
      <c r="E5" s="41">
        <v>0.11</v>
      </c>
      <c r="F5" s="27">
        <v>0.13</v>
      </c>
      <c r="G5" s="27">
        <v>0.15</v>
      </c>
      <c r="H5" s="45"/>
      <c r="I5" s="45"/>
      <c r="J5" s="45"/>
    </row>
    <row r="6" spans="1:12" x14ac:dyDescent="0.2">
      <c r="A6" s="12"/>
      <c r="B6" s="5">
        <f>NPV(B5,$C$3,$D$3,$E$3,$F$3,$G$3,$H$3,$I$3,$J$3,$K$3,$L$3)+$B$3</f>
        <v>22679.757064864345</v>
      </c>
      <c r="C6" s="5">
        <f t="shared" ref="C6:G6" si="0">NPV(C5,$C$3,$D$3,$E$3,$F$3,$G$3,$H$3,$I$3,$J$3,$K$3,$L$3)+$B$3</f>
        <v>19949.83356389686</v>
      </c>
      <c r="D6" s="5">
        <f t="shared" si="0"/>
        <v>17628.85448779276</v>
      </c>
      <c r="E6" s="30">
        <f t="shared" si="0"/>
        <v>15645.915754223588</v>
      </c>
      <c r="F6" s="5">
        <f t="shared" si="0"/>
        <v>13943.75428319704</v>
      </c>
      <c r="G6" s="5">
        <f t="shared" si="0"/>
        <v>12475.89805925373</v>
      </c>
      <c r="H6" s="25"/>
      <c r="I6" s="25"/>
      <c r="J6" s="25"/>
    </row>
    <row r="8" spans="1:12" x14ac:dyDescent="0.2">
      <c r="L8" s="40"/>
    </row>
    <row r="9" spans="1:12" x14ac:dyDescent="0.2">
      <c r="A9" s="42" t="s">
        <v>72</v>
      </c>
      <c r="B9" s="43">
        <v>1.3939390797191664</v>
      </c>
      <c r="L9" s="25"/>
    </row>
    <row r="10" spans="1:12" x14ac:dyDescent="0.2">
      <c r="A10" s="42" t="s">
        <v>73</v>
      </c>
      <c r="B10" s="44">
        <f>NPV(B9,$C$3,$D$3,$E$3,$F$3,$G$3,$H$3,$I$3,$J$3,$K$3,$L$3)+$B$3</f>
        <v>7.1969091322898748E-5</v>
      </c>
      <c r="L10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78A-1C89-0E4A-986D-58B99DD4C841}">
  <dimension ref="A1:AH71"/>
  <sheetViews>
    <sheetView tabSelected="1" workbookViewId="0">
      <selection activeCell="B3" sqref="B3:G4"/>
    </sheetView>
  </sheetViews>
  <sheetFormatPr baseColWidth="10" defaultRowHeight="16" x14ac:dyDescent="0.2"/>
  <cols>
    <col min="2" max="2" width="16.6640625" customWidth="1"/>
    <col min="4" max="4" width="13" customWidth="1"/>
    <col min="5" max="5" width="14.6640625" customWidth="1"/>
    <col min="6" max="6" width="14.83203125" customWidth="1"/>
    <col min="7" max="7" width="12.6640625" customWidth="1"/>
    <col min="8" max="8" width="12" customWidth="1"/>
    <col min="11" max="11" width="15" customWidth="1"/>
    <col min="14" max="14" width="13.5" customWidth="1"/>
    <col min="15" max="15" width="15" customWidth="1"/>
    <col min="18" max="18" width="14.33203125" customWidth="1"/>
  </cols>
  <sheetData>
    <row r="1" spans="1:19" ht="17" thickBot="1" x14ac:dyDescent="0.25"/>
    <row r="2" spans="1:19" ht="17" thickBot="1" x14ac:dyDescent="0.25">
      <c r="B2" s="87" t="s">
        <v>77</v>
      </c>
      <c r="C2" s="88"/>
    </row>
    <row r="3" spans="1:19" x14ac:dyDescent="0.2">
      <c r="B3" s="46" t="s">
        <v>78</v>
      </c>
      <c r="C3" s="46"/>
      <c r="D3" s="46"/>
      <c r="E3" s="46"/>
      <c r="F3" s="46"/>
      <c r="G3" s="46"/>
      <c r="H3" s="46"/>
      <c r="I3" s="46"/>
    </row>
    <row r="4" spans="1:19" x14ac:dyDescent="0.2">
      <c r="B4" s="46" t="s">
        <v>79</v>
      </c>
      <c r="C4" s="46"/>
      <c r="D4" s="46"/>
      <c r="E4" s="46"/>
      <c r="F4" s="46"/>
      <c r="G4" s="46"/>
      <c r="H4" s="46"/>
      <c r="I4" s="46"/>
    </row>
    <row r="5" spans="1:19" ht="17" thickBot="1" x14ac:dyDescent="0.25"/>
    <row r="6" spans="1:19" ht="17" thickBot="1" x14ac:dyDescent="0.25">
      <c r="B6" s="47" t="s">
        <v>76</v>
      </c>
      <c r="K6" s="49" t="s">
        <v>66</v>
      </c>
    </row>
    <row r="7" spans="1:19" x14ac:dyDescent="0.2">
      <c r="B7" s="18" t="s">
        <v>50</v>
      </c>
      <c r="C7" s="48">
        <v>1.4999999999999999E-2</v>
      </c>
    </row>
    <row r="8" spans="1:19" x14ac:dyDescent="0.2">
      <c r="A8" s="1" t="s">
        <v>1</v>
      </c>
      <c r="B8" s="1" t="s">
        <v>81</v>
      </c>
      <c r="C8" s="1" t="s">
        <v>39</v>
      </c>
      <c r="D8" s="1" t="s">
        <v>82</v>
      </c>
      <c r="E8" s="1" t="s">
        <v>80</v>
      </c>
      <c r="F8" s="1" t="s">
        <v>39</v>
      </c>
      <c r="G8" s="1" t="s">
        <v>82</v>
      </c>
      <c r="H8" s="1" t="s">
        <v>83</v>
      </c>
      <c r="J8" s="1" t="s">
        <v>1</v>
      </c>
      <c r="K8" s="1" t="s">
        <v>86</v>
      </c>
      <c r="L8" s="1" t="s">
        <v>87</v>
      </c>
      <c r="M8" s="1" t="s">
        <v>84</v>
      </c>
      <c r="N8" s="1" t="s">
        <v>85</v>
      </c>
      <c r="O8" s="1" t="s">
        <v>88</v>
      </c>
      <c r="P8" s="1" t="s">
        <v>89</v>
      </c>
      <c r="Q8" s="1" t="s">
        <v>90</v>
      </c>
      <c r="R8" s="1" t="s">
        <v>91</v>
      </c>
      <c r="S8" s="1" t="s">
        <v>53</v>
      </c>
    </row>
    <row r="9" spans="1:19" x14ac:dyDescent="0.2">
      <c r="A9" s="1">
        <v>0</v>
      </c>
      <c r="B9" s="5">
        <v>75</v>
      </c>
      <c r="C9" s="1">
        <v>100</v>
      </c>
      <c r="D9" s="5"/>
      <c r="E9" s="1"/>
      <c r="F9" s="1"/>
      <c r="G9" s="1"/>
      <c r="H9" s="1"/>
      <c r="J9" s="1">
        <v>0</v>
      </c>
      <c r="K9" s="1">
        <v>-150</v>
      </c>
      <c r="L9" s="1">
        <v>-1000</v>
      </c>
      <c r="M9" s="5"/>
      <c r="N9" s="1"/>
      <c r="O9" s="1"/>
      <c r="P9" s="1"/>
      <c r="Q9" s="1"/>
      <c r="R9" s="1"/>
      <c r="S9" s="5">
        <f>SUM(K9:R9)</f>
        <v>-1150</v>
      </c>
    </row>
    <row r="10" spans="1:19" x14ac:dyDescent="0.2">
      <c r="A10" s="1">
        <v>1</v>
      </c>
      <c r="B10" s="5">
        <v>80.25</v>
      </c>
      <c r="C10" s="5">
        <f>C9*(1+$C$7)</f>
        <v>101.49999999999999</v>
      </c>
      <c r="D10" s="5">
        <f t="shared" ref="D10:D29" si="0">B10*C10</f>
        <v>8145.3749999999991</v>
      </c>
      <c r="E10" s="1">
        <v>5</v>
      </c>
      <c r="F10" s="5">
        <v>50</v>
      </c>
      <c r="G10" s="5">
        <f>E10*F10</f>
        <v>250</v>
      </c>
      <c r="H10" s="1">
        <v>30</v>
      </c>
      <c r="J10" s="1">
        <v>1</v>
      </c>
      <c r="K10" s="1"/>
      <c r="L10" s="1"/>
      <c r="M10" s="5">
        <f t="shared" ref="M10:M29" si="1">-((K33*L33)+(M33*N33))</f>
        <v>-3334.2749999999996</v>
      </c>
      <c r="N10" s="5">
        <v>-464</v>
      </c>
      <c r="O10" s="5">
        <v>-146.16</v>
      </c>
      <c r="P10" s="5">
        <v>-603.75</v>
      </c>
      <c r="Q10" s="1"/>
      <c r="R10" s="5">
        <v>-1769.3287500000001</v>
      </c>
      <c r="S10" s="5">
        <f t="shared" ref="S10:S29" si="2">SUM(K10:R10)</f>
        <v>-6317.5137500000001</v>
      </c>
    </row>
    <row r="11" spans="1:19" x14ac:dyDescent="0.2">
      <c r="A11" s="1">
        <v>2</v>
      </c>
      <c r="B11" s="5">
        <v>85.912500000000009</v>
      </c>
      <c r="C11" s="5">
        <f t="shared" ref="C11:C29" si="3">C10*(1+$C$7)</f>
        <v>103.02249999999998</v>
      </c>
      <c r="D11" s="5">
        <f t="shared" si="0"/>
        <v>8850.9205312499998</v>
      </c>
      <c r="E11" s="5">
        <f>E10*(1.08)</f>
        <v>5.4</v>
      </c>
      <c r="F11" s="5">
        <f>F10*(1+$C$7)</f>
        <v>50.749999999999993</v>
      </c>
      <c r="G11" s="5">
        <f t="shared" ref="G11:G29" si="4">E11*F11</f>
        <v>274.04999999999995</v>
      </c>
      <c r="H11" s="5">
        <f>H10*(1.03)</f>
        <v>30.900000000000002</v>
      </c>
      <c r="J11" s="1">
        <v>2</v>
      </c>
      <c r="K11" s="1"/>
      <c r="L11" s="1"/>
      <c r="M11" s="5">
        <f t="shared" si="1"/>
        <v>-3635.0974012500001</v>
      </c>
      <c r="N11" s="5">
        <v>-489.40000000000003</v>
      </c>
      <c r="O11" s="5">
        <v>-160.22059199999998</v>
      </c>
      <c r="P11" s="5">
        <v>-633.9375</v>
      </c>
      <c r="Q11" s="1"/>
      <c r="R11" s="5">
        <v>-1922.7328115624998</v>
      </c>
      <c r="S11" s="5">
        <f t="shared" si="2"/>
        <v>-6841.388304812499</v>
      </c>
    </row>
    <row r="12" spans="1:19" x14ac:dyDescent="0.2">
      <c r="A12" s="1">
        <v>3</v>
      </c>
      <c r="B12" s="5">
        <v>92.023125000000022</v>
      </c>
      <c r="C12" s="5">
        <f t="shared" si="3"/>
        <v>104.56783749999997</v>
      </c>
      <c r="D12" s="5">
        <f t="shared" si="0"/>
        <v>9622.6591812421866</v>
      </c>
      <c r="E12" s="5">
        <f t="shared" ref="E12:E29" si="5">E11*(1.08)</f>
        <v>5.8320000000000007</v>
      </c>
      <c r="F12" s="5">
        <f t="shared" ref="F12:F28" si="6">F11*(1+$C$7)</f>
        <v>51.51124999999999</v>
      </c>
      <c r="G12" s="5">
        <f t="shared" si="4"/>
        <v>300.41361000000001</v>
      </c>
      <c r="H12" s="5">
        <f t="shared" ref="H12:H29" si="7">H11*(1.03)</f>
        <v>31.827000000000002</v>
      </c>
      <c r="J12" s="1">
        <v>3</v>
      </c>
      <c r="K12" s="1"/>
      <c r="L12" s="1"/>
      <c r="M12" s="5">
        <f t="shared" si="1"/>
        <v>-3965.2045554121873</v>
      </c>
      <c r="N12" s="5">
        <v>-516.29000000000008</v>
      </c>
      <c r="O12" s="5">
        <v>-175.63381295039997</v>
      </c>
      <c r="P12" s="5">
        <v>-665.63437499999998</v>
      </c>
      <c r="Q12" s="5">
        <v>-627</v>
      </c>
      <c r="R12" s="5">
        <v>-2090.5289561608588</v>
      </c>
      <c r="S12" s="5">
        <f t="shared" si="2"/>
        <v>-8040.2916995234464</v>
      </c>
    </row>
    <row r="13" spans="1:19" x14ac:dyDescent="0.2">
      <c r="A13" s="1">
        <v>4</v>
      </c>
      <c r="B13" s="5">
        <v>98.620781250000022</v>
      </c>
      <c r="C13" s="5">
        <f t="shared" si="3"/>
        <v>106.13635506249996</v>
      </c>
      <c r="D13" s="5">
        <f t="shared" si="0"/>
        <v>10467.250255291141</v>
      </c>
      <c r="E13" s="5">
        <f t="shared" si="5"/>
        <v>6.298560000000001</v>
      </c>
      <c r="F13" s="5">
        <f t="shared" si="6"/>
        <v>52.283918749999984</v>
      </c>
      <c r="G13" s="5">
        <f t="shared" si="4"/>
        <v>329.31339928199998</v>
      </c>
      <c r="H13" s="5">
        <f t="shared" si="7"/>
        <v>32.78181</v>
      </c>
      <c r="J13" s="1">
        <v>4</v>
      </c>
      <c r="K13" s="1"/>
      <c r="L13" s="1"/>
      <c r="M13" s="5">
        <f t="shared" si="1"/>
        <v>-4327.6293467140331</v>
      </c>
      <c r="N13" s="5">
        <v>-544.76650000000018</v>
      </c>
      <c r="O13" s="5">
        <v>-192.52978575622842</v>
      </c>
      <c r="P13" s="5">
        <v>-698.91609375000007</v>
      </c>
      <c r="Q13" s="1"/>
      <c r="R13" s="5">
        <v>-2274.1625475603596</v>
      </c>
      <c r="S13" s="5">
        <f t="shared" si="2"/>
        <v>-8038.0042737806207</v>
      </c>
    </row>
    <row r="14" spans="1:19" x14ac:dyDescent="0.2">
      <c r="A14" s="1">
        <v>5</v>
      </c>
      <c r="B14" s="5">
        <v>105.74797031250003</v>
      </c>
      <c r="C14" s="5">
        <f t="shared" si="3"/>
        <v>107.72840038843745</v>
      </c>
      <c r="D14" s="5">
        <f t="shared" si="0"/>
        <v>11392.0596860896</v>
      </c>
      <c r="E14" s="5">
        <f t="shared" si="5"/>
        <v>6.8024448000000017</v>
      </c>
      <c r="F14" s="5">
        <f t="shared" si="6"/>
        <v>53.068177531249979</v>
      </c>
      <c r="G14" s="5">
        <f t="shared" si="4"/>
        <v>360.99334829292837</v>
      </c>
      <c r="H14" s="5">
        <f t="shared" si="7"/>
        <v>33.765264299999998</v>
      </c>
      <c r="J14" s="1">
        <v>5</v>
      </c>
      <c r="K14" s="1"/>
      <c r="L14" s="1"/>
      <c r="M14" s="5">
        <f t="shared" si="1"/>
        <v>-4725.7330849867521</v>
      </c>
      <c r="N14" s="5">
        <v>-574.93302500000016</v>
      </c>
      <c r="O14" s="5">
        <v>-211.0511511459776</v>
      </c>
      <c r="P14" s="5">
        <v>-733.86189843750014</v>
      </c>
      <c r="Q14" s="1"/>
      <c r="R14" s="5">
        <v>-2475.2318427233308</v>
      </c>
      <c r="S14" s="5">
        <f t="shared" si="2"/>
        <v>-8720.8110022935598</v>
      </c>
    </row>
    <row r="15" spans="1:19" x14ac:dyDescent="0.2">
      <c r="A15" s="1">
        <v>6</v>
      </c>
      <c r="B15" s="5">
        <v>113.45113382812505</v>
      </c>
      <c r="C15" s="5">
        <f t="shared" si="3"/>
        <v>109.344326394264</v>
      </c>
      <c r="D15" s="5">
        <f t="shared" si="0"/>
        <v>12405.237807101832</v>
      </c>
      <c r="E15" s="5">
        <f t="shared" si="5"/>
        <v>7.3466403840000023</v>
      </c>
      <c r="F15" s="5">
        <f t="shared" si="6"/>
        <v>53.864200194218725</v>
      </c>
      <c r="G15" s="5">
        <f t="shared" si="4"/>
        <v>395.72090839870805</v>
      </c>
      <c r="H15" s="5">
        <f t="shared" si="7"/>
        <v>34.778222229000001</v>
      </c>
      <c r="J15" s="1">
        <v>6</v>
      </c>
      <c r="K15" s="1"/>
      <c r="L15" s="1"/>
      <c r="M15" s="5">
        <f t="shared" si="1"/>
        <v>-5163.2421297175151</v>
      </c>
      <c r="N15" s="5">
        <v>-606.90069625000024</v>
      </c>
      <c r="O15" s="5">
        <v>-231.35427188622063</v>
      </c>
      <c r="P15" s="5">
        <v>-770.5549933593752</v>
      </c>
      <c r="Q15" s="1"/>
      <c r="R15" s="5">
        <v>-2695.5047569232033</v>
      </c>
      <c r="S15" s="5">
        <f t="shared" si="2"/>
        <v>-9467.5568481363152</v>
      </c>
    </row>
    <row r="16" spans="1:19" x14ac:dyDescent="0.2">
      <c r="A16" s="1">
        <v>7</v>
      </c>
      <c r="B16" s="5">
        <v>121.78103201953131</v>
      </c>
      <c r="C16" s="5">
        <f t="shared" si="3"/>
        <v>110.98449129017796</v>
      </c>
      <c r="D16" s="5">
        <f t="shared" si="0"/>
        <v>13515.805887480556</v>
      </c>
      <c r="E16" s="5">
        <f t="shared" si="5"/>
        <v>7.9343716147200034</v>
      </c>
      <c r="F16" s="5">
        <f t="shared" si="6"/>
        <v>54.672163197132001</v>
      </c>
      <c r="G16" s="5">
        <f t="shared" si="4"/>
        <v>433.78925978666376</v>
      </c>
      <c r="H16" s="5">
        <f t="shared" si="7"/>
        <v>35.821568895870001</v>
      </c>
      <c r="J16" s="1">
        <v>7</v>
      </c>
      <c r="K16" s="1"/>
      <c r="L16" s="1"/>
      <c r="M16" s="5">
        <f t="shared" si="1"/>
        <v>-5644.288673136095</v>
      </c>
      <c r="N16" s="5">
        <v>-640.78885306250027</v>
      </c>
      <c r="O16" s="5">
        <v>-253.61055284167503</v>
      </c>
      <c r="P16" s="5">
        <v>-809.08274302734389</v>
      </c>
      <c r="Q16" s="1"/>
      <c r="R16" s="5">
        <v>-2936.9375103942489</v>
      </c>
      <c r="S16" s="5">
        <f t="shared" si="2"/>
        <v>-10284.708332461863</v>
      </c>
    </row>
    <row r="17" spans="1:34" x14ac:dyDescent="0.2">
      <c r="A17" s="1">
        <v>8</v>
      </c>
      <c r="B17" s="5">
        <v>130.79315927050789</v>
      </c>
      <c r="C17" s="5">
        <f t="shared" si="3"/>
        <v>112.64925865953062</v>
      </c>
      <c r="D17" s="5">
        <f t="shared" si="0"/>
        <v>14733.752429560627</v>
      </c>
      <c r="E17" s="5">
        <f t="shared" si="5"/>
        <v>8.5691213438976046</v>
      </c>
      <c r="F17" s="5">
        <f t="shared" si="6"/>
        <v>55.492245645088978</v>
      </c>
      <c r="G17" s="5">
        <f t="shared" si="4"/>
        <v>475.51978657814084</v>
      </c>
      <c r="H17" s="5">
        <f t="shared" si="7"/>
        <v>36.896215962746105</v>
      </c>
      <c r="J17" s="1">
        <v>8</v>
      </c>
      <c r="K17" s="1"/>
      <c r="L17" s="1"/>
      <c r="M17" s="5">
        <f t="shared" si="1"/>
        <v>-6173.4561597843413</v>
      </c>
      <c r="N17" s="5">
        <v>-676.72572991562538</v>
      </c>
      <c r="O17" s="5">
        <v>-278.00788802504417</v>
      </c>
      <c r="P17" s="5">
        <v>-849.53688017871127</v>
      </c>
      <c r="Q17" s="1"/>
      <c r="R17" s="5">
        <v>-3201.6953707413181</v>
      </c>
      <c r="S17" s="5">
        <f t="shared" si="2"/>
        <v>-11179.42202864504</v>
      </c>
    </row>
    <row r="18" spans="1:34" x14ac:dyDescent="0.2">
      <c r="A18" s="1">
        <v>9</v>
      </c>
      <c r="B18" s="5">
        <v>140.54820044903329</v>
      </c>
      <c r="C18" s="5">
        <f t="shared" si="3"/>
        <v>114.33899753942356</v>
      </c>
      <c r="D18" s="5">
        <f t="shared" si="0"/>
        <v>16070.140345312426</v>
      </c>
      <c r="E18" s="5">
        <f t="shared" si="5"/>
        <v>9.2546510514094145</v>
      </c>
      <c r="F18" s="5">
        <f t="shared" si="6"/>
        <v>56.324629329765308</v>
      </c>
      <c r="G18" s="5">
        <f t="shared" si="4"/>
        <v>521.26479004695807</v>
      </c>
      <c r="H18" s="5">
        <f t="shared" si="7"/>
        <v>38.003102441628492</v>
      </c>
      <c r="J18" s="1">
        <v>9</v>
      </c>
      <c r="K18" s="1"/>
      <c r="L18" s="1"/>
      <c r="M18" s="5">
        <f t="shared" si="1"/>
        <v>-6755.8298751740922</v>
      </c>
      <c r="N18" s="5">
        <v>-714.84919403140657</v>
      </c>
      <c r="O18" s="5">
        <v>-304.75224685305346</v>
      </c>
      <c r="P18" s="5">
        <v>-892.01372418764674</v>
      </c>
      <c r="Q18" s="1"/>
      <c r="R18" s="5">
        <v>-3492.175729938212</v>
      </c>
      <c r="S18" s="5">
        <f t="shared" si="2"/>
        <v>-12159.620770184411</v>
      </c>
    </row>
    <row r="19" spans="1:34" x14ac:dyDescent="0.2">
      <c r="A19" s="1">
        <v>10</v>
      </c>
      <c r="B19" s="5">
        <v>151.11253200798495</v>
      </c>
      <c r="C19" s="5">
        <f t="shared" si="3"/>
        <v>116.0540825025149</v>
      </c>
      <c r="D19" s="5">
        <f t="shared" si="0"/>
        <v>17537.226256818609</v>
      </c>
      <c r="E19" s="5">
        <f t="shared" si="5"/>
        <v>9.9950231355221675</v>
      </c>
      <c r="F19" s="5">
        <f t="shared" si="6"/>
        <v>57.16949876971178</v>
      </c>
      <c r="G19" s="5">
        <f t="shared" si="4"/>
        <v>571.41046284947538</v>
      </c>
      <c r="H19" s="5">
        <f t="shared" si="7"/>
        <v>39.143195514877348</v>
      </c>
      <c r="J19" s="1">
        <v>10</v>
      </c>
      <c r="K19" s="1"/>
      <c r="L19" s="1"/>
      <c r="M19" s="5">
        <f t="shared" si="1"/>
        <v>-7397.0532976916966</v>
      </c>
      <c r="N19" s="5">
        <v>-755.30754911497695</v>
      </c>
      <c r="O19" s="5">
        <v>-334.06941300031718</v>
      </c>
      <c r="P19" s="5">
        <v>-936.61441039702925</v>
      </c>
      <c r="Q19" s="1"/>
      <c r="R19" s="5">
        <v>-3811.0337821884218</v>
      </c>
      <c r="S19" s="5">
        <f t="shared" si="2"/>
        <v>-13234.078452392441</v>
      </c>
    </row>
    <row r="20" spans="1:34" x14ac:dyDescent="0.2">
      <c r="A20" s="1">
        <v>11</v>
      </c>
      <c r="B20" s="5">
        <v>151.11253200798495</v>
      </c>
      <c r="C20" s="5">
        <f t="shared" si="3"/>
        <v>117.79489374005261</v>
      </c>
      <c r="D20" s="5">
        <f t="shared" si="0"/>
        <v>17800.284650670888</v>
      </c>
      <c r="E20" s="5">
        <f t="shared" si="5"/>
        <v>10.794624986363942</v>
      </c>
      <c r="F20" s="5">
        <f t="shared" si="6"/>
        <v>58.027041251257451</v>
      </c>
      <c r="G20" s="5">
        <f t="shared" si="4"/>
        <v>626.3801493755949</v>
      </c>
      <c r="H20" s="5">
        <f t="shared" si="7"/>
        <v>40.317491380323666</v>
      </c>
      <c r="J20" s="1">
        <v>11</v>
      </c>
      <c r="K20" s="1"/>
      <c r="L20" s="1"/>
      <c r="M20" s="5">
        <f t="shared" si="1"/>
        <v>-7508.0090971570717</v>
      </c>
      <c r="N20" s="5">
        <v>-798.26041149092589</v>
      </c>
      <c r="O20" s="5">
        <v>-366.20689053094765</v>
      </c>
      <c r="P20" s="5">
        <v>-983.44513091688066</v>
      </c>
      <c r="Q20" s="1"/>
      <c r="R20" s="5">
        <v>-3878.0662811996299</v>
      </c>
      <c r="S20" s="5">
        <f t="shared" si="2"/>
        <v>-13533.987811295456</v>
      </c>
    </row>
    <row r="21" spans="1:34" x14ac:dyDescent="0.2">
      <c r="A21" s="1">
        <v>12</v>
      </c>
      <c r="B21" s="5">
        <v>151.11253200798495</v>
      </c>
      <c r="C21" s="5">
        <f t="shared" si="3"/>
        <v>119.56181714615339</v>
      </c>
      <c r="D21" s="5">
        <f t="shared" si="0"/>
        <v>18067.288920430947</v>
      </c>
      <c r="E21" s="5">
        <f t="shared" si="5"/>
        <v>11.658194985273058</v>
      </c>
      <c r="F21" s="5">
        <f t="shared" si="6"/>
        <v>58.897446870026307</v>
      </c>
      <c r="G21" s="5">
        <f t="shared" si="4"/>
        <v>686.63791974552703</v>
      </c>
      <c r="H21" s="5">
        <f t="shared" si="7"/>
        <v>41.527016121733375</v>
      </c>
      <c r="J21" s="1">
        <v>12</v>
      </c>
      <c r="K21" s="1"/>
      <c r="L21" s="1"/>
      <c r="M21" s="5">
        <f t="shared" si="1"/>
        <v>-7620.629233614427</v>
      </c>
      <c r="N21" s="5">
        <v>-843.87966547769213</v>
      </c>
      <c r="O21" s="5">
        <v>-401.43599340002481</v>
      </c>
      <c r="P21" s="5">
        <v>-1032.6173874627248</v>
      </c>
      <c r="Q21" s="1"/>
      <c r="R21" s="5">
        <v>-3947.0453098226235</v>
      </c>
      <c r="S21" s="5">
        <f t="shared" si="2"/>
        <v>-13845.607589777494</v>
      </c>
    </row>
    <row r="22" spans="1:34" x14ac:dyDescent="0.2">
      <c r="A22" s="1">
        <v>13</v>
      </c>
      <c r="B22" s="5">
        <v>151.11253200798495</v>
      </c>
      <c r="C22" s="5">
        <f t="shared" si="3"/>
        <v>121.35524440334568</v>
      </c>
      <c r="D22" s="5">
        <f t="shared" si="0"/>
        <v>18338.298254237412</v>
      </c>
      <c r="E22" s="5">
        <f t="shared" si="5"/>
        <v>12.590850584094904</v>
      </c>
      <c r="F22" s="5">
        <f t="shared" si="6"/>
        <v>59.780908573076694</v>
      </c>
      <c r="G22" s="5">
        <f t="shared" si="4"/>
        <v>752.69248762504674</v>
      </c>
      <c r="H22" s="5">
        <f t="shared" si="7"/>
        <v>42.772826605385376</v>
      </c>
      <c r="J22" s="1">
        <v>13</v>
      </c>
      <c r="K22" s="1"/>
      <c r="L22" s="1"/>
      <c r="M22" s="5">
        <f t="shared" si="1"/>
        <v>-7734.938672118642</v>
      </c>
      <c r="N22" s="5">
        <v>-892.35050550501887</v>
      </c>
      <c r="O22" s="5">
        <v>-440.05413596510721</v>
      </c>
      <c r="P22" s="5">
        <v>-1084.248256835861</v>
      </c>
      <c r="Q22" s="1"/>
      <c r="R22" s="5">
        <v>-4018.0903493782471</v>
      </c>
      <c r="S22" s="5">
        <f t="shared" si="2"/>
        <v>-14169.681919802875</v>
      </c>
    </row>
    <row r="23" spans="1:34" x14ac:dyDescent="0.2">
      <c r="A23" s="1">
        <v>14</v>
      </c>
      <c r="B23" s="5">
        <v>151.11253200798495</v>
      </c>
      <c r="C23" s="5">
        <f t="shared" si="3"/>
        <v>123.17557306939585</v>
      </c>
      <c r="D23" s="5">
        <f t="shared" si="0"/>
        <v>18613.37272805097</v>
      </c>
      <c r="E23" s="5">
        <f t="shared" si="5"/>
        <v>13.598118630822498</v>
      </c>
      <c r="F23" s="5">
        <f t="shared" si="6"/>
        <v>60.67762220167284</v>
      </c>
      <c r="G23" s="5">
        <f t="shared" si="4"/>
        <v>825.10150493457627</v>
      </c>
      <c r="H23" s="5">
        <f t="shared" si="7"/>
        <v>44.05601140354694</v>
      </c>
      <c r="J23" s="1">
        <v>14</v>
      </c>
      <c r="K23" s="1"/>
      <c r="L23" s="1"/>
      <c r="M23" s="5">
        <f t="shared" si="1"/>
        <v>-7850.9627522004212</v>
      </c>
      <c r="N23" s="5">
        <v>-943.87257320905599</v>
      </c>
      <c r="O23" s="5">
        <v>-482.38734384495052</v>
      </c>
      <c r="P23" s="5">
        <v>-1138.4606696776541</v>
      </c>
      <c r="Q23" s="1"/>
      <c r="R23" s="5">
        <v>-4091.3313513217099</v>
      </c>
      <c r="S23" s="5">
        <f t="shared" si="2"/>
        <v>-14507.014690253789</v>
      </c>
    </row>
    <row r="24" spans="1:34" x14ac:dyDescent="0.2">
      <c r="A24" s="1">
        <v>15</v>
      </c>
      <c r="B24" s="5">
        <v>151.11253200798495</v>
      </c>
      <c r="C24" s="5">
        <f t="shared" si="3"/>
        <v>125.02320666543677</v>
      </c>
      <c r="D24" s="5">
        <f t="shared" si="0"/>
        <v>18892.573318971732</v>
      </c>
      <c r="E24" s="5">
        <f t="shared" si="5"/>
        <v>14.685968121288299</v>
      </c>
      <c r="F24" s="5">
        <f t="shared" si="6"/>
        <v>61.587786534697926</v>
      </c>
      <c r="G24" s="5">
        <f t="shared" si="4"/>
        <v>904.47626970928252</v>
      </c>
      <c r="H24" s="5">
        <f t="shared" si="7"/>
        <v>45.377691745653351</v>
      </c>
      <c r="J24" s="1">
        <v>15</v>
      </c>
      <c r="K24" s="1"/>
      <c r="L24" s="1"/>
      <c r="M24" s="5">
        <f t="shared" si="1"/>
        <v>-7968.7271934834271</v>
      </c>
      <c r="N24" s="5">
        <v>-998.66119854117369</v>
      </c>
      <c r="O24" s="5">
        <v>-528.7930063228348</v>
      </c>
      <c r="P24" s="5">
        <v>-1195.3837031615369</v>
      </c>
      <c r="Q24" s="5">
        <v>-750</v>
      </c>
      <c r="R24" s="5">
        <v>-4166.9097288896</v>
      </c>
      <c r="S24" s="5">
        <f t="shared" si="2"/>
        <v>-15608.474830398573</v>
      </c>
    </row>
    <row r="25" spans="1:34" x14ac:dyDescent="0.2">
      <c r="A25" s="1">
        <v>16</v>
      </c>
      <c r="B25" s="5">
        <v>151.11253200798495</v>
      </c>
      <c r="C25" s="5">
        <f t="shared" si="3"/>
        <v>126.89855476541831</v>
      </c>
      <c r="D25" s="5">
        <f t="shared" si="0"/>
        <v>19175.961918756308</v>
      </c>
      <c r="E25" s="5">
        <f t="shared" si="5"/>
        <v>15.860845570991364</v>
      </c>
      <c r="F25" s="5">
        <f t="shared" si="6"/>
        <v>62.511603332718387</v>
      </c>
      <c r="G25" s="5">
        <f t="shared" si="4"/>
        <v>991.48688685531545</v>
      </c>
      <c r="H25" s="5">
        <f t="shared" si="7"/>
        <v>46.739022498022955</v>
      </c>
      <c r="J25" s="1">
        <v>16</v>
      </c>
      <c r="K25" s="1"/>
      <c r="L25" s="1"/>
      <c r="M25" s="5">
        <f t="shared" si="1"/>
        <v>-8088.2581013856779</v>
      </c>
      <c r="N25" s="5">
        <v>-1056.9487548070638</v>
      </c>
      <c r="O25" s="5">
        <v>-579.66289353109153</v>
      </c>
      <c r="P25" s="5">
        <v>-1255.1528883196136</v>
      </c>
      <c r="Q25" s="1"/>
      <c r="R25" s="5">
        <v>-4244.9794439030265</v>
      </c>
      <c r="S25" s="5">
        <f t="shared" si="2"/>
        <v>-15225.002081946472</v>
      </c>
    </row>
    <row r="26" spans="1:34" x14ac:dyDescent="0.2">
      <c r="A26" s="1">
        <v>17</v>
      </c>
      <c r="B26" s="5">
        <v>151.11253200798495</v>
      </c>
      <c r="C26" s="5">
        <f t="shared" si="3"/>
        <v>128.80203308689957</v>
      </c>
      <c r="D26" s="5">
        <f t="shared" si="0"/>
        <v>19463.601347537649</v>
      </c>
      <c r="E26" s="5">
        <f t="shared" si="5"/>
        <v>17.129713216670673</v>
      </c>
      <c r="F26" s="5">
        <f t="shared" si="6"/>
        <v>63.449277382709155</v>
      </c>
      <c r="G26" s="5">
        <f t="shared" si="4"/>
        <v>1086.8679253707967</v>
      </c>
      <c r="H26" s="5">
        <f t="shared" si="7"/>
        <v>48.141193172963646</v>
      </c>
      <c r="J26" s="1">
        <v>17</v>
      </c>
      <c r="K26" s="1"/>
      <c r="L26" s="1"/>
      <c r="M26" s="5">
        <f t="shared" si="1"/>
        <v>-8209.5819729064624</v>
      </c>
      <c r="N26" s="5">
        <v>-1118.9861385201316</v>
      </c>
      <c r="O26" s="5">
        <v>-635.42646388878234</v>
      </c>
      <c r="P26" s="5">
        <v>-1317.9105327355944</v>
      </c>
      <c r="Q26" s="1"/>
      <c r="R26" s="5">
        <v>-4325.7081978770957</v>
      </c>
      <c r="S26" s="5">
        <f t="shared" si="2"/>
        <v>-15607.613305928066</v>
      </c>
    </row>
    <row r="27" spans="1:34" x14ac:dyDescent="0.2">
      <c r="A27" s="1">
        <v>18</v>
      </c>
      <c r="B27" s="5">
        <v>151.11253200798495</v>
      </c>
      <c r="C27" s="5">
        <f t="shared" si="3"/>
        <v>130.73406358320304</v>
      </c>
      <c r="D27" s="5">
        <f t="shared" si="0"/>
        <v>19755.555367750709</v>
      </c>
      <c r="E27" s="5">
        <f t="shared" si="5"/>
        <v>18.500090274004329</v>
      </c>
      <c r="F27" s="5">
        <f t="shared" si="6"/>
        <v>64.401016543449785</v>
      </c>
      <c r="G27" s="5">
        <f t="shared" si="4"/>
        <v>1191.4246197914672</v>
      </c>
      <c r="H27" s="5">
        <f t="shared" si="7"/>
        <v>49.585428968152556</v>
      </c>
      <c r="J27" s="1">
        <v>18</v>
      </c>
      <c r="K27" s="1"/>
      <c r="L27" s="1"/>
      <c r="M27" s="5">
        <f t="shared" si="1"/>
        <v>-8332.7257025000581</v>
      </c>
      <c r="N27" s="5">
        <v>-1185.044386016124</v>
      </c>
      <c r="O27" s="5">
        <v>-696.55448971488318</v>
      </c>
      <c r="P27" s="5">
        <v>-1383.8060593723742</v>
      </c>
      <c r="Q27" s="1"/>
      <c r="R27" s="5">
        <v>-4409.278737467168</v>
      </c>
      <c r="S27" s="5">
        <f t="shared" si="2"/>
        <v>-16007.409375070609</v>
      </c>
    </row>
    <row r="28" spans="1:34" x14ac:dyDescent="0.2">
      <c r="A28" s="1">
        <v>19</v>
      </c>
      <c r="B28" s="5">
        <v>151.11253200798495</v>
      </c>
      <c r="C28" s="5">
        <f t="shared" si="3"/>
        <v>132.69507453695107</v>
      </c>
      <c r="D28" s="5">
        <f t="shared" si="0"/>
        <v>20051.888698266968</v>
      </c>
      <c r="E28" s="5">
        <f t="shared" si="5"/>
        <v>19.980097495924678</v>
      </c>
      <c r="F28" s="5">
        <f t="shared" si="6"/>
        <v>65.367031791601519</v>
      </c>
      <c r="G28" s="5">
        <f t="shared" si="4"/>
        <v>1306.0396682154064</v>
      </c>
      <c r="H28" s="5">
        <f t="shared" si="7"/>
        <v>51.072991837197137</v>
      </c>
      <c r="J28" s="1">
        <v>19</v>
      </c>
      <c r="K28" s="1"/>
      <c r="L28" s="1"/>
      <c r="M28" s="5">
        <f t="shared" si="1"/>
        <v>-8457.7165880375578</v>
      </c>
      <c r="N28" s="5">
        <v>-1255.4164399439148</v>
      </c>
      <c r="O28" s="5">
        <v>-763.56303162545498</v>
      </c>
      <c r="P28" s="5">
        <v>-1452.9963623409931</v>
      </c>
      <c r="Q28" s="1"/>
      <c r="R28" s="5">
        <v>-4495.8902852471101</v>
      </c>
      <c r="S28" s="5">
        <f t="shared" si="2"/>
        <v>-16425.58270719503</v>
      </c>
    </row>
    <row r="29" spans="1:34" x14ac:dyDescent="0.2">
      <c r="A29" s="1">
        <v>20</v>
      </c>
      <c r="B29" s="5">
        <v>151.11253200798495</v>
      </c>
      <c r="C29" s="5">
        <f t="shared" si="3"/>
        <v>134.68550065500531</v>
      </c>
      <c r="D29" s="5">
        <f t="shared" si="0"/>
        <v>20352.667028740969</v>
      </c>
      <c r="E29" s="5">
        <f t="shared" si="5"/>
        <v>21.578505295598653</v>
      </c>
      <c r="F29" s="5">
        <f>F28*(1+$C$7)</f>
        <v>66.347537268475534</v>
      </c>
      <c r="G29" s="5">
        <f t="shared" si="4"/>
        <v>1431.6806842977282</v>
      </c>
      <c r="H29" s="5">
        <f t="shared" si="7"/>
        <v>52.605181592313052</v>
      </c>
      <c r="J29" s="1">
        <v>20</v>
      </c>
      <c r="K29" s="1"/>
      <c r="L29" s="1"/>
      <c r="M29" s="5">
        <f t="shared" si="1"/>
        <v>-8584.5823368581187</v>
      </c>
      <c r="N29" s="5">
        <v>-1330.4190800307933</v>
      </c>
      <c r="O29" s="5">
        <v>-837.01779526782377</v>
      </c>
      <c r="P29" s="5">
        <v>-1525.6461804580426</v>
      </c>
      <c r="Q29" s="1"/>
      <c r="R29" s="5">
        <v>-4585.7601078725111</v>
      </c>
      <c r="S29" s="5">
        <f t="shared" si="2"/>
        <v>-16863.42550048729</v>
      </c>
    </row>
    <row r="31" spans="1:34" x14ac:dyDescent="0.2">
      <c r="K31" s="12" t="s">
        <v>92</v>
      </c>
      <c r="L31" s="12" t="s">
        <v>39</v>
      </c>
      <c r="M31" s="12" t="s">
        <v>93</v>
      </c>
      <c r="N31" s="12" t="s">
        <v>39</v>
      </c>
      <c r="P31" s="86" t="s">
        <v>94</v>
      </c>
      <c r="Q31" s="86"/>
      <c r="R31" s="86" t="s">
        <v>95</v>
      </c>
      <c r="S31" s="86"/>
      <c r="U31" s="12" t="s">
        <v>89</v>
      </c>
      <c r="V31" s="12"/>
      <c r="W31" s="21"/>
      <c r="X31" s="12" t="s">
        <v>88</v>
      </c>
      <c r="Y31" s="12" t="s">
        <v>84</v>
      </c>
      <c r="Z31" s="12" t="s">
        <v>53</v>
      </c>
      <c r="AB31" s="12" t="s">
        <v>111</v>
      </c>
      <c r="AC31" s="12"/>
      <c r="AD31" s="24"/>
      <c r="AE31" s="86" t="s">
        <v>99</v>
      </c>
      <c r="AF31" s="86"/>
      <c r="AG31" s="12"/>
      <c r="AH31" s="12"/>
    </row>
    <row r="32" spans="1:34" x14ac:dyDescent="0.2">
      <c r="K32" s="50">
        <v>45</v>
      </c>
      <c r="L32" s="50">
        <v>36</v>
      </c>
      <c r="M32" s="12">
        <v>30</v>
      </c>
      <c r="N32" s="12">
        <v>48</v>
      </c>
      <c r="P32" s="12" t="s">
        <v>96</v>
      </c>
      <c r="Q32" s="12" t="s">
        <v>97</v>
      </c>
      <c r="R32" s="12" t="s">
        <v>98</v>
      </c>
      <c r="S32" s="12" t="s">
        <v>40</v>
      </c>
      <c r="U32" s="12">
        <v>500</v>
      </c>
      <c r="V32" s="50">
        <f>-(U32*1.15)</f>
        <v>-575</v>
      </c>
      <c r="W32" s="21"/>
      <c r="X32" s="12"/>
      <c r="Y32" s="12"/>
      <c r="Z32" s="12"/>
      <c r="AB32" s="12" t="s">
        <v>112</v>
      </c>
      <c r="AC32" s="12">
        <v>46</v>
      </c>
      <c r="AD32" s="45"/>
      <c r="AE32" s="86" t="s">
        <v>100</v>
      </c>
      <c r="AF32" s="86"/>
      <c r="AG32" s="11">
        <v>0.05</v>
      </c>
      <c r="AH32" s="12"/>
    </row>
    <row r="33" spans="1:34" x14ac:dyDescent="0.2">
      <c r="A33" s="89" t="s">
        <v>109</v>
      </c>
      <c r="B33" s="89"/>
      <c r="C33" s="89"/>
      <c r="D33" s="89"/>
      <c r="K33" s="50">
        <v>47.25</v>
      </c>
      <c r="L33" s="50">
        <f>L32*1.015</f>
        <v>36.54</v>
      </c>
      <c r="M33" s="50">
        <v>33</v>
      </c>
      <c r="N33" s="50">
        <f>N32*1.015</f>
        <v>48.72</v>
      </c>
      <c r="P33" s="12">
        <v>360</v>
      </c>
      <c r="Q33" s="12">
        <v>40</v>
      </c>
      <c r="R33" s="12">
        <v>40</v>
      </c>
      <c r="S33" s="12"/>
      <c r="U33" s="50">
        <f>U32*1.05</f>
        <v>525</v>
      </c>
      <c r="V33" s="50">
        <f t="shared" ref="V33:V52" si="8">-(U33*1.15)</f>
        <v>-603.75</v>
      </c>
      <c r="W33" s="52"/>
      <c r="X33" s="12">
        <v>5</v>
      </c>
      <c r="Y33" s="51">
        <f>N33*0.6</f>
        <v>29.231999999999999</v>
      </c>
      <c r="Z33" s="50">
        <f>-(X33*Y33)</f>
        <v>-146.16</v>
      </c>
      <c r="AB33" s="12"/>
      <c r="AC33" s="12"/>
      <c r="AD33" s="45"/>
      <c r="AE33" s="86" t="s">
        <v>101</v>
      </c>
      <c r="AF33" s="86"/>
      <c r="AG33" s="11">
        <v>0.1</v>
      </c>
      <c r="AH33" s="12"/>
    </row>
    <row r="34" spans="1:34" x14ac:dyDescent="0.2">
      <c r="K34" s="50">
        <v>49.612500000000004</v>
      </c>
      <c r="L34" s="50">
        <f t="shared" ref="L34:L52" si="9">L33*1.015</f>
        <v>37.088099999999997</v>
      </c>
      <c r="M34" s="50">
        <v>36.300000000000004</v>
      </c>
      <c r="N34" s="50">
        <f t="shared" ref="N34:N52" si="10">N33*1.015</f>
        <v>49.450799999999994</v>
      </c>
      <c r="P34" s="50">
        <f>P33*1.05</f>
        <v>378</v>
      </c>
      <c r="Q34" s="50">
        <f>Q33*1.05</f>
        <v>42</v>
      </c>
      <c r="R34" s="50">
        <f>R33*1.1</f>
        <v>44</v>
      </c>
      <c r="S34" s="50">
        <f>-(R34+Q34+P34)</f>
        <v>-464</v>
      </c>
      <c r="U34" s="50">
        <f t="shared" ref="U34:U52" si="11">U33*1.05</f>
        <v>551.25</v>
      </c>
      <c r="V34" s="50">
        <f t="shared" si="8"/>
        <v>-633.9375</v>
      </c>
      <c r="W34" s="52"/>
      <c r="X34" s="50">
        <f>X33*(1.08)</f>
        <v>5.4</v>
      </c>
      <c r="Y34" s="51">
        <f t="shared" ref="Y34:Y52" si="12">N34*0.6</f>
        <v>29.670479999999994</v>
      </c>
      <c r="Z34" s="50">
        <f t="shared" ref="Z34:Z52" si="13">-(X34*Y34)</f>
        <v>-160.22059199999998</v>
      </c>
      <c r="AB34" s="12" t="s">
        <v>110</v>
      </c>
      <c r="AC34" s="12"/>
      <c r="AD34" s="45"/>
      <c r="AE34" s="86" t="s">
        <v>102</v>
      </c>
      <c r="AF34" s="86"/>
      <c r="AG34" s="11">
        <v>0.06</v>
      </c>
      <c r="AH34" s="12"/>
    </row>
    <row r="35" spans="1:34" x14ac:dyDescent="0.2">
      <c r="A35" s="1" t="s">
        <v>1</v>
      </c>
      <c r="B35" s="1" t="s">
        <v>106</v>
      </c>
      <c r="C35" s="1" t="s">
        <v>107</v>
      </c>
      <c r="D35" s="31" t="s">
        <v>108</v>
      </c>
      <c r="K35" s="50">
        <v>52.093125000000008</v>
      </c>
      <c r="L35" s="50">
        <f t="shared" si="9"/>
        <v>37.644421499999993</v>
      </c>
      <c r="M35" s="50">
        <v>39.930000000000007</v>
      </c>
      <c r="N35" s="50">
        <f t="shared" si="10"/>
        <v>50.192561999999988</v>
      </c>
      <c r="P35" s="50">
        <f t="shared" ref="P35:Q50" si="14">P34*1.05</f>
        <v>396.90000000000003</v>
      </c>
      <c r="Q35" s="50">
        <f t="shared" si="14"/>
        <v>44.1</v>
      </c>
      <c r="R35" s="50">
        <f t="shared" ref="R35:R53" si="15">R34*1.1</f>
        <v>48.400000000000006</v>
      </c>
      <c r="S35" s="50">
        <f t="shared" ref="S35:S53" si="16">-(R35+Q35+P35)</f>
        <v>-489.40000000000003</v>
      </c>
      <c r="U35" s="50">
        <f t="shared" si="11"/>
        <v>578.8125</v>
      </c>
      <c r="V35" s="50">
        <f t="shared" si="8"/>
        <v>-665.63437499999998</v>
      </c>
      <c r="W35" s="52"/>
      <c r="X35" s="50">
        <f t="shared" ref="X35:X52" si="17">X34*(1.08)</f>
        <v>5.8320000000000007</v>
      </c>
      <c r="Y35" s="51">
        <f t="shared" si="12"/>
        <v>30.115537199999991</v>
      </c>
      <c r="Z35" s="50">
        <f t="shared" si="13"/>
        <v>-175.63381295039997</v>
      </c>
      <c r="AB35" s="50">
        <f>X33+M33</f>
        <v>38</v>
      </c>
      <c r="AC35" s="12">
        <f>-(600*1.015)</f>
        <v>-608.99999999999989</v>
      </c>
      <c r="AD35" s="24"/>
      <c r="AE35" s="12"/>
      <c r="AF35" s="12"/>
      <c r="AG35" s="12"/>
      <c r="AH35" s="12"/>
    </row>
    <row r="36" spans="1:34" x14ac:dyDescent="0.2">
      <c r="A36" s="1">
        <v>0</v>
      </c>
      <c r="B36" s="1"/>
      <c r="C36" s="5">
        <f>SUM(K9:R9)</f>
        <v>-1150</v>
      </c>
      <c r="D36" s="14">
        <f>B36+C36</f>
        <v>-1150</v>
      </c>
      <c r="K36" s="50">
        <v>54.697781250000013</v>
      </c>
      <c r="L36" s="50">
        <f t="shared" si="9"/>
        <v>38.209087822499988</v>
      </c>
      <c r="M36" s="50">
        <v>43.923000000000009</v>
      </c>
      <c r="N36" s="50">
        <f t="shared" si="10"/>
        <v>50.94545042999998</v>
      </c>
      <c r="P36" s="50">
        <f t="shared" si="14"/>
        <v>416.74500000000006</v>
      </c>
      <c r="Q36" s="50">
        <f t="shared" si="14"/>
        <v>46.305000000000007</v>
      </c>
      <c r="R36" s="50">
        <f t="shared" si="15"/>
        <v>53.240000000000009</v>
      </c>
      <c r="S36" s="50">
        <f t="shared" si="16"/>
        <v>-516.29000000000008</v>
      </c>
      <c r="U36" s="50">
        <f t="shared" si="11"/>
        <v>607.75312500000007</v>
      </c>
      <c r="V36" s="50">
        <f t="shared" si="8"/>
        <v>-698.91609375000007</v>
      </c>
      <c r="W36" s="52"/>
      <c r="X36" s="50">
        <f t="shared" si="17"/>
        <v>6.298560000000001</v>
      </c>
      <c r="Y36" s="51">
        <f t="shared" si="12"/>
        <v>30.567270257999986</v>
      </c>
      <c r="Z36" s="50">
        <f t="shared" si="13"/>
        <v>-192.52978575622842</v>
      </c>
      <c r="AB36" s="50">
        <f t="shared" ref="AB36:AB54" si="18">X34+M34</f>
        <v>41.7</v>
      </c>
      <c r="AC36" s="50">
        <f>AC35*1.015</f>
        <v>-618.13499999999988</v>
      </c>
      <c r="AD36" s="24"/>
      <c r="AE36" s="12" t="s">
        <v>103</v>
      </c>
      <c r="AF36" s="12" t="s">
        <v>104</v>
      </c>
      <c r="AG36" s="12" t="s">
        <v>105</v>
      </c>
      <c r="AH36" s="12" t="s">
        <v>39</v>
      </c>
    </row>
    <row r="37" spans="1:34" x14ac:dyDescent="0.2">
      <c r="A37" s="1">
        <v>1</v>
      </c>
      <c r="B37" s="5">
        <f>D10+G10+H10</f>
        <v>8425.375</v>
      </c>
      <c r="C37" s="5">
        <f t="shared" ref="C37:C56" si="19">SUM(K10:R10)</f>
        <v>-6317.5137500000001</v>
      </c>
      <c r="D37" s="14">
        <f t="shared" ref="D37:D56" si="20">B37+C37</f>
        <v>2107.8612499999999</v>
      </c>
      <c r="K37" s="50">
        <v>57.432670312500015</v>
      </c>
      <c r="L37" s="50">
        <f t="shared" si="9"/>
        <v>38.782224139837481</v>
      </c>
      <c r="M37" s="50">
        <v>48.315300000000015</v>
      </c>
      <c r="N37" s="50">
        <f t="shared" si="10"/>
        <v>51.709632186449973</v>
      </c>
      <c r="P37" s="50">
        <f t="shared" si="14"/>
        <v>437.5822500000001</v>
      </c>
      <c r="Q37" s="50">
        <f t="shared" si="14"/>
        <v>48.620250000000006</v>
      </c>
      <c r="R37" s="50">
        <f t="shared" si="15"/>
        <v>58.564000000000014</v>
      </c>
      <c r="S37" s="50">
        <f t="shared" si="16"/>
        <v>-544.76650000000018</v>
      </c>
      <c r="U37" s="50">
        <f t="shared" si="11"/>
        <v>638.14078125000015</v>
      </c>
      <c r="V37" s="50">
        <f t="shared" si="8"/>
        <v>-733.86189843750014</v>
      </c>
      <c r="W37" s="52"/>
      <c r="X37" s="50">
        <f t="shared" si="17"/>
        <v>6.8024448000000017</v>
      </c>
      <c r="Y37" s="51">
        <f t="shared" si="12"/>
        <v>31.025779311869982</v>
      </c>
      <c r="Z37" s="50">
        <f t="shared" si="13"/>
        <v>-211.0511511459776</v>
      </c>
      <c r="AB37" s="50">
        <f t="shared" si="18"/>
        <v>45.762000000000008</v>
      </c>
      <c r="AC37" s="50">
        <f t="shared" ref="AC37:AC54" si="21">AC36*1.015</f>
        <v>-627.40702499999986</v>
      </c>
      <c r="AD37" s="25"/>
      <c r="AE37" s="50">
        <f>B37*$AG$32</f>
        <v>421.26875000000001</v>
      </c>
      <c r="AF37" s="50">
        <f>B37*$AG$33</f>
        <v>842.53750000000002</v>
      </c>
      <c r="AG37" s="50">
        <f>B37*$AG$34</f>
        <v>505.52249999999998</v>
      </c>
      <c r="AH37" s="50">
        <f>-(AE37+AF37+AG37)</f>
        <v>-1769.3287500000001</v>
      </c>
    </row>
    <row r="38" spans="1:34" x14ac:dyDescent="0.2">
      <c r="A38" s="1">
        <v>2</v>
      </c>
      <c r="B38" s="5">
        <f t="shared" ref="B38:B56" si="22">D11+G11+H11</f>
        <v>9155.8705312499987</v>
      </c>
      <c r="C38" s="5">
        <f t="shared" si="19"/>
        <v>-6841.388304812499</v>
      </c>
      <c r="D38" s="14">
        <f t="shared" si="20"/>
        <v>2314.4822264374998</v>
      </c>
      <c r="K38" s="50">
        <v>60.304303828125022</v>
      </c>
      <c r="L38" s="50">
        <f t="shared" si="9"/>
        <v>39.36395750193504</v>
      </c>
      <c r="M38" s="50">
        <v>53.146830000000023</v>
      </c>
      <c r="N38" s="50">
        <f t="shared" si="10"/>
        <v>52.485276669246716</v>
      </c>
      <c r="P38" s="50">
        <f t="shared" si="14"/>
        <v>459.46136250000012</v>
      </c>
      <c r="Q38" s="50">
        <f t="shared" si="14"/>
        <v>51.051262500000007</v>
      </c>
      <c r="R38" s="50">
        <f t="shared" si="15"/>
        <v>64.420400000000015</v>
      </c>
      <c r="S38" s="50">
        <f t="shared" si="16"/>
        <v>-574.93302500000016</v>
      </c>
      <c r="U38" s="50">
        <f t="shared" si="11"/>
        <v>670.04782031250022</v>
      </c>
      <c r="V38" s="50">
        <f t="shared" si="8"/>
        <v>-770.5549933593752</v>
      </c>
      <c r="W38" s="52"/>
      <c r="X38" s="50">
        <f t="shared" si="17"/>
        <v>7.3466403840000023</v>
      </c>
      <c r="Y38" s="51">
        <f t="shared" si="12"/>
        <v>31.491166001548027</v>
      </c>
      <c r="Z38" s="50">
        <f t="shared" si="13"/>
        <v>-231.35427188622063</v>
      </c>
      <c r="AB38" s="50">
        <f t="shared" si="18"/>
        <v>50.221560000000011</v>
      </c>
      <c r="AC38" s="50">
        <f t="shared" si="21"/>
        <v>-636.81813037499978</v>
      </c>
      <c r="AD38" s="25"/>
      <c r="AE38" s="50">
        <f t="shared" ref="AE38:AE56" si="23">B38*$AG$32</f>
        <v>457.79352656249995</v>
      </c>
      <c r="AF38" s="50">
        <f t="shared" ref="AF38:AF56" si="24">B38*$AG$33</f>
        <v>915.5870531249999</v>
      </c>
      <c r="AG38" s="50">
        <f t="shared" ref="AG38:AG56" si="25">B38*$AG$34</f>
        <v>549.35223187499992</v>
      </c>
      <c r="AH38" s="50">
        <f t="shared" ref="AH38:AH56" si="26">-(AE38+AF38+AG38)</f>
        <v>-1922.7328115624998</v>
      </c>
    </row>
    <row r="39" spans="1:34" x14ac:dyDescent="0.2">
      <c r="A39" s="1">
        <v>3</v>
      </c>
      <c r="B39" s="5">
        <f t="shared" si="22"/>
        <v>9954.8997912421855</v>
      </c>
      <c r="C39" s="5">
        <f t="shared" si="19"/>
        <v>-8040.2916995234464</v>
      </c>
      <c r="D39" s="14">
        <f t="shared" si="20"/>
        <v>1914.6080917187392</v>
      </c>
      <c r="K39" s="50">
        <v>63.319519019531278</v>
      </c>
      <c r="L39" s="50">
        <f t="shared" si="9"/>
        <v>39.954416864464065</v>
      </c>
      <c r="M39" s="50">
        <v>58.461513000000032</v>
      </c>
      <c r="N39" s="50">
        <f t="shared" si="10"/>
        <v>53.272555819285408</v>
      </c>
      <c r="P39" s="50">
        <f t="shared" si="14"/>
        <v>482.43443062500018</v>
      </c>
      <c r="Q39" s="50">
        <f t="shared" si="14"/>
        <v>53.603825625000013</v>
      </c>
      <c r="R39" s="50">
        <f t="shared" si="15"/>
        <v>70.862440000000021</v>
      </c>
      <c r="S39" s="50">
        <f t="shared" si="16"/>
        <v>-606.90069625000024</v>
      </c>
      <c r="U39" s="50">
        <f t="shared" si="11"/>
        <v>703.55021132812522</v>
      </c>
      <c r="V39" s="50">
        <f t="shared" si="8"/>
        <v>-809.08274302734389</v>
      </c>
      <c r="W39" s="52"/>
      <c r="X39" s="50">
        <f t="shared" si="17"/>
        <v>7.9343716147200034</v>
      </c>
      <c r="Y39" s="51">
        <f t="shared" si="12"/>
        <v>31.963533491571244</v>
      </c>
      <c r="Z39" s="50">
        <f t="shared" si="13"/>
        <v>-253.61055284167503</v>
      </c>
      <c r="AB39" s="50">
        <f t="shared" si="18"/>
        <v>55.117744800000018</v>
      </c>
      <c r="AC39" s="50">
        <f t="shared" si="21"/>
        <v>-646.37040233062476</v>
      </c>
      <c r="AD39" s="25"/>
      <c r="AE39" s="50">
        <f t="shared" si="23"/>
        <v>497.74498956210931</v>
      </c>
      <c r="AF39" s="50">
        <f t="shared" si="24"/>
        <v>995.48997912421862</v>
      </c>
      <c r="AG39" s="50">
        <f t="shared" si="25"/>
        <v>597.29398747453115</v>
      </c>
      <c r="AH39" s="50">
        <f t="shared" si="26"/>
        <v>-2090.5289561608588</v>
      </c>
    </row>
    <row r="40" spans="1:34" x14ac:dyDescent="0.2">
      <c r="A40" s="1">
        <v>4</v>
      </c>
      <c r="B40" s="5">
        <f t="shared" si="22"/>
        <v>10829.345464573142</v>
      </c>
      <c r="C40" s="5">
        <f t="shared" si="19"/>
        <v>-8038.0042737806207</v>
      </c>
      <c r="D40" s="14">
        <f t="shared" si="20"/>
        <v>2791.341190792521</v>
      </c>
      <c r="K40" s="50">
        <v>66.485494970507844</v>
      </c>
      <c r="L40" s="50">
        <f t="shared" si="9"/>
        <v>40.553733117431022</v>
      </c>
      <c r="M40" s="50">
        <v>64.307664300000042</v>
      </c>
      <c r="N40" s="50">
        <f t="shared" si="10"/>
        <v>54.071644156574685</v>
      </c>
      <c r="P40" s="50">
        <f t="shared" si="14"/>
        <v>506.55615215625022</v>
      </c>
      <c r="Q40" s="50">
        <f t="shared" si="14"/>
        <v>56.284016906250017</v>
      </c>
      <c r="R40" s="50">
        <f t="shared" si="15"/>
        <v>77.948684000000029</v>
      </c>
      <c r="S40" s="50">
        <f t="shared" si="16"/>
        <v>-640.78885306250027</v>
      </c>
      <c r="U40" s="50">
        <f t="shared" si="11"/>
        <v>738.72772189453156</v>
      </c>
      <c r="V40" s="50">
        <f t="shared" si="8"/>
        <v>-849.53688017871127</v>
      </c>
      <c r="W40" s="52"/>
      <c r="X40" s="50">
        <f t="shared" si="17"/>
        <v>8.5691213438976046</v>
      </c>
      <c r="Y40" s="51">
        <f t="shared" si="12"/>
        <v>32.442986493944808</v>
      </c>
      <c r="Z40" s="50">
        <f t="shared" si="13"/>
        <v>-278.00788802504417</v>
      </c>
      <c r="AB40" s="50">
        <f t="shared" si="18"/>
        <v>60.493470384000027</v>
      </c>
      <c r="AC40" s="50">
        <f t="shared" si="21"/>
        <v>-656.06595836558404</v>
      </c>
      <c r="AD40" s="25"/>
      <c r="AE40" s="50">
        <f t="shared" si="23"/>
        <v>541.46727322865706</v>
      </c>
      <c r="AF40" s="50">
        <f t="shared" si="24"/>
        <v>1082.9345464573141</v>
      </c>
      <c r="AG40" s="50">
        <f t="shared" si="25"/>
        <v>649.76072787438852</v>
      </c>
      <c r="AH40" s="50">
        <f t="shared" si="26"/>
        <v>-2274.1625475603596</v>
      </c>
    </row>
    <row r="41" spans="1:34" x14ac:dyDescent="0.2">
      <c r="A41" s="1">
        <v>5</v>
      </c>
      <c r="B41" s="5">
        <f t="shared" si="22"/>
        <v>11786.818298682529</v>
      </c>
      <c r="C41" s="5">
        <f t="shared" si="19"/>
        <v>-8720.8110022935598</v>
      </c>
      <c r="D41" s="14">
        <f t="shared" si="20"/>
        <v>3066.0072963889688</v>
      </c>
      <c r="K41" s="50">
        <v>69.809769719033241</v>
      </c>
      <c r="L41" s="50">
        <f t="shared" si="9"/>
        <v>41.162039114192481</v>
      </c>
      <c r="M41" s="50">
        <v>70.738430730000047</v>
      </c>
      <c r="N41" s="50">
        <f t="shared" si="10"/>
        <v>54.882718818923301</v>
      </c>
      <c r="P41" s="50">
        <f t="shared" si="14"/>
        <v>531.88395976406275</v>
      </c>
      <c r="Q41" s="50">
        <f t="shared" si="14"/>
        <v>59.098217751562522</v>
      </c>
      <c r="R41" s="50">
        <f t="shared" si="15"/>
        <v>85.743552400000041</v>
      </c>
      <c r="S41" s="50">
        <f t="shared" si="16"/>
        <v>-676.72572991562538</v>
      </c>
      <c r="U41" s="50">
        <f t="shared" si="11"/>
        <v>775.66410798925813</v>
      </c>
      <c r="V41" s="50">
        <f t="shared" si="8"/>
        <v>-892.01372418764674</v>
      </c>
      <c r="W41" s="52"/>
      <c r="X41" s="50">
        <f t="shared" si="17"/>
        <v>9.2546510514094145</v>
      </c>
      <c r="Y41" s="51">
        <f t="shared" si="12"/>
        <v>32.929631291353978</v>
      </c>
      <c r="Z41" s="50">
        <f t="shared" si="13"/>
        <v>-304.75224685305346</v>
      </c>
      <c r="AB41" s="50">
        <f t="shared" si="18"/>
        <v>66.395884614720032</v>
      </c>
      <c r="AC41" s="50">
        <f t="shared" si="21"/>
        <v>-665.90694774106771</v>
      </c>
      <c r="AD41" s="25"/>
      <c r="AE41" s="50">
        <f t="shared" si="23"/>
        <v>589.34091493412643</v>
      </c>
      <c r="AF41" s="50">
        <f t="shared" si="24"/>
        <v>1178.6818298682529</v>
      </c>
      <c r="AG41" s="50">
        <f t="shared" si="25"/>
        <v>707.20909792095165</v>
      </c>
      <c r="AH41" s="50">
        <f t="shared" si="26"/>
        <v>-2475.2318427233308</v>
      </c>
    </row>
    <row r="42" spans="1:34" x14ac:dyDescent="0.2">
      <c r="A42" s="1">
        <v>6</v>
      </c>
      <c r="B42" s="5">
        <f t="shared" si="22"/>
        <v>12835.73693772954</v>
      </c>
      <c r="C42" s="5">
        <f t="shared" si="19"/>
        <v>-9467.5568481363152</v>
      </c>
      <c r="D42" s="14">
        <f t="shared" si="20"/>
        <v>3368.1800895932247</v>
      </c>
      <c r="K42" s="50">
        <v>73.3002582049849</v>
      </c>
      <c r="L42" s="50">
        <f t="shared" si="9"/>
        <v>41.779469700905366</v>
      </c>
      <c r="M42" s="50">
        <v>77.812273803000053</v>
      </c>
      <c r="N42" s="50">
        <f t="shared" si="10"/>
        <v>55.705959601207148</v>
      </c>
      <c r="P42" s="50">
        <f t="shared" si="14"/>
        <v>558.47815775226593</v>
      </c>
      <c r="Q42" s="50">
        <f t="shared" si="14"/>
        <v>62.053128639140652</v>
      </c>
      <c r="R42" s="50">
        <f t="shared" si="15"/>
        <v>94.317907640000058</v>
      </c>
      <c r="S42" s="50">
        <f t="shared" si="16"/>
        <v>-714.84919403140657</v>
      </c>
      <c r="U42" s="50">
        <f t="shared" si="11"/>
        <v>814.44731338872111</v>
      </c>
      <c r="V42" s="50">
        <f t="shared" si="8"/>
        <v>-936.61441039702925</v>
      </c>
      <c r="W42" s="52"/>
      <c r="X42" s="50">
        <f t="shared" si="17"/>
        <v>9.9950231355221675</v>
      </c>
      <c r="Y42" s="51">
        <f t="shared" si="12"/>
        <v>33.42357576072429</v>
      </c>
      <c r="Z42" s="50">
        <f t="shared" si="13"/>
        <v>-334.06941300031718</v>
      </c>
      <c r="AB42" s="50">
        <f t="shared" si="18"/>
        <v>72.876785643897648</v>
      </c>
      <c r="AC42" s="50">
        <f t="shared" si="21"/>
        <v>-675.89555195718367</v>
      </c>
      <c r="AD42" s="25"/>
      <c r="AE42" s="50">
        <f t="shared" si="23"/>
        <v>641.78684688647706</v>
      </c>
      <c r="AF42" s="50">
        <f t="shared" si="24"/>
        <v>1283.5736937729541</v>
      </c>
      <c r="AG42" s="50">
        <f t="shared" si="25"/>
        <v>770.14421626377236</v>
      </c>
      <c r="AH42" s="50">
        <f t="shared" si="26"/>
        <v>-2695.5047569232033</v>
      </c>
    </row>
    <row r="43" spans="1:34" x14ac:dyDescent="0.2">
      <c r="A43" s="1">
        <v>7</v>
      </c>
      <c r="B43" s="5">
        <f t="shared" si="22"/>
        <v>13985.416716163088</v>
      </c>
      <c r="C43" s="5">
        <f t="shared" si="19"/>
        <v>-10284.708332461863</v>
      </c>
      <c r="D43" s="14">
        <f t="shared" si="20"/>
        <v>3700.7083837012251</v>
      </c>
      <c r="K43" s="50">
        <v>73.3002582049849</v>
      </c>
      <c r="L43" s="50">
        <f t="shared" si="9"/>
        <v>42.406161746418945</v>
      </c>
      <c r="M43" s="50">
        <v>77.812273803000053</v>
      </c>
      <c r="N43" s="50">
        <f t="shared" si="10"/>
        <v>56.541548995225249</v>
      </c>
      <c r="P43" s="50">
        <f t="shared" si="14"/>
        <v>586.4020656398792</v>
      </c>
      <c r="Q43" s="50">
        <f t="shared" si="14"/>
        <v>65.155785071097682</v>
      </c>
      <c r="R43" s="50">
        <f t="shared" si="15"/>
        <v>103.74969840400007</v>
      </c>
      <c r="S43" s="50">
        <f t="shared" si="16"/>
        <v>-755.30754911497695</v>
      </c>
      <c r="U43" s="50">
        <f t="shared" si="11"/>
        <v>855.16967905815716</v>
      </c>
      <c r="V43" s="50">
        <f t="shared" si="8"/>
        <v>-983.44513091688066</v>
      </c>
      <c r="W43" s="52"/>
      <c r="X43" s="50">
        <f t="shared" si="17"/>
        <v>10.794624986363942</v>
      </c>
      <c r="Y43" s="51">
        <f t="shared" si="12"/>
        <v>33.924929397135145</v>
      </c>
      <c r="Z43" s="50">
        <f t="shared" si="13"/>
        <v>-366.20689053094765</v>
      </c>
      <c r="AB43" s="50">
        <f t="shared" si="18"/>
        <v>79.993081781409458</v>
      </c>
      <c r="AC43" s="50">
        <f t="shared" si="21"/>
        <v>-686.03398523654141</v>
      </c>
      <c r="AD43" s="25"/>
      <c r="AE43" s="50">
        <f t="shared" si="23"/>
        <v>699.27083580815452</v>
      </c>
      <c r="AF43" s="50">
        <f t="shared" si="24"/>
        <v>1398.541671616309</v>
      </c>
      <c r="AG43" s="50">
        <f t="shared" si="25"/>
        <v>839.12500296978533</v>
      </c>
      <c r="AH43" s="50">
        <f t="shared" si="26"/>
        <v>-2936.9375103942489</v>
      </c>
    </row>
    <row r="44" spans="1:34" x14ac:dyDescent="0.2">
      <c r="A44" s="1">
        <v>8</v>
      </c>
      <c r="B44" s="5">
        <f t="shared" si="22"/>
        <v>15246.168432101515</v>
      </c>
      <c r="C44" s="5">
        <f t="shared" si="19"/>
        <v>-11179.42202864504</v>
      </c>
      <c r="D44" s="14">
        <f t="shared" si="20"/>
        <v>4066.7464034564746</v>
      </c>
      <c r="K44" s="50">
        <v>73.3002582049849</v>
      </c>
      <c r="L44" s="50">
        <f t="shared" si="9"/>
        <v>43.042254172615223</v>
      </c>
      <c r="M44" s="50">
        <v>77.812273803000053</v>
      </c>
      <c r="N44" s="50">
        <f t="shared" si="10"/>
        <v>57.389672230153622</v>
      </c>
      <c r="P44" s="50">
        <f t="shared" si="14"/>
        <v>615.72216892187316</v>
      </c>
      <c r="Q44" s="50">
        <f t="shared" si="14"/>
        <v>68.413574324652572</v>
      </c>
      <c r="R44" s="50">
        <f t="shared" si="15"/>
        <v>114.12466824440008</v>
      </c>
      <c r="S44" s="50">
        <f t="shared" si="16"/>
        <v>-798.26041149092589</v>
      </c>
      <c r="U44" s="50">
        <f t="shared" si="11"/>
        <v>897.92816301106507</v>
      </c>
      <c r="V44" s="50">
        <f t="shared" si="8"/>
        <v>-1032.6173874627248</v>
      </c>
      <c r="W44" s="52"/>
      <c r="X44" s="50">
        <f t="shared" si="17"/>
        <v>11.658194985273058</v>
      </c>
      <c r="Y44" s="51">
        <f t="shared" si="12"/>
        <v>34.433803338092169</v>
      </c>
      <c r="Z44" s="50">
        <f t="shared" si="13"/>
        <v>-401.43599340002481</v>
      </c>
      <c r="AB44" s="50">
        <f t="shared" si="18"/>
        <v>87.807296938522228</v>
      </c>
      <c r="AC44" s="50">
        <f t="shared" si="21"/>
        <v>-696.3244950150895</v>
      </c>
      <c r="AD44" s="25"/>
      <c r="AE44" s="50">
        <f t="shared" si="23"/>
        <v>762.30842160507575</v>
      </c>
      <c r="AF44" s="50">
        <f t="shared" si="24"/>
        <v>1524.6168432101515</v>
      </c>
      <c r="AG44" s="50">
        <f t="shared" si="25"/>
        <v>914.77010592609088</v>
      </c>
      <c r="AH44" s="50">
        <f t="shared" si="26"/>
        <v>-3201.6953707413181</v>
      </c>
    </row>
    <row r="45" spans="1:34" x14ac:dyDescent="0.2">
      <c r="A45" s="1">
        <v>9</v>
      </c>
      <c r="B45" s="5">
        <f t="shared" si="22"/>
        <v>16629.40823780101</v>
      </c>
      <c r="C45" s="5">
        <f t="shared" si="19"/>
        <v>-12159.620770184411</v>
      </c>
      <c r="D45" s="14">
        <f t="shared" si="20"/>
        <v>4469.7874676165993</v>
      </c>
      <c r="K45" s="50">
        <v>73.3002582049849</v>
      </c>
      <c r="L45" s="50">
        <f t="shared" si="9"/>
        <v>43.687887985204448</v>
      </c>
      <c r="M45" s="50">
        <v>77.812273803000053</v>
      </c>
      <c r="N45" s="50">
        <f t="shared" si="10"/>
        <v>58.250517313605918</v>
      </c>
      <c r="P45" s="50">
        <f t="shared" si="14"/>
        <v>646.5082773679668</v>
      </c>
      <c r="Q45" s="50">
        <f t="shared" si="14"/>
        <v>71.834253040885201</v>
      </c>
      <c r="R45" s="50">
        <f t="shared" si="15"/>
        <v>125.5371350688401</v>
      </c>
      <c r="S45" s="50">
        <f t="shared" si="16"/>
        <v>-843.87966547769213</v>
      </c>
      <c r="U45" s="50">
        <f t="shared" si="11"/>
        <v>942.82457116161834</v>
      </c>
      <c r="V45" s="50">
        <f t="shared" si="8"/>
        <v>-1084.248256835861</v>
      </c>
      <c r="W45" s="52"/>
      <c r="X45" s="50">
        <f t="shared" si="17"/>
        <v>12.590850584094904</v>
      </c>
      <c r="Y45" s="51">
        <f t="shared" si="12"/>
        <v>34.950310388163551</v>
      </c>
      <c r="Z45" s="50">
        <f t="shared" si="13"/>
        <v>-440.05413596510721</v>
      </c>
      <c r="AB45" s="50">
        <f t="shared" si="18"/>
        <v>88.606898789363996</v>
      </c>
      <c r="AC45" s="50">
        <f t="shared" si="21"/>
        <v>-706.76936244031572</v>
      </c>
      <c r="AD45" s="25"/>
      <c r="AE45" s="50">
        <f t="shared" si="23"/>
        <v>831.47041189005051</v>
      </c>
      <c r="AF45" s="50">
        <f t="shared" si="24"/>
        <v>1662.940823780101</v>
      </c>
      <c r="AG45" s="50">
        <f t="shared" si="25"/>
        <v>997.7644942680605</v>
      </c>
      <c r="AH45" s="50">
        <f t="shared" si="26"/>
        <v>-3492.175729938212</v>
      </c>
    </row>
    <row r="46" spans="1:34" x14ac:dyDescent="0.2">
      <c r="A46" s="1">
        <v>10</v>
      </c>
      <c r="B46" s="5">
        <f t="shared" si="22"/>
        <v>18147.77991518296</v>
      </c>
      <c r="C46" s="5">
        <f t="shared" si="19"/>
        <v>-13234.078452392441</v>
      </c>
      <c r="D46" s="14">
        <f t="shared" si="20"/>
        <v>4913.7014627905191</v>
      </c>
      <c r="K46" s="50">
        <v>73.3002582049849</v>
      </c>
      <c r="L46" s="50">
        <f t="shared" si="9"/>
        <v>44.343206304982509</v>
      </c>
      <c r="M46" s="50">
        <v>77.812273803000053</v>
      </c>
      <c r="N46" s="50">
        <f t="shared" si="10"/>
        <v>59.124275073310002</v>
      </c>
      <c r="P46" s="50">
        <f t="shared" si="14"/>
        <v>678.83369123636521</v>
      </c>
      <c r="Q46" s="50">
        <f t="shared" si="14"/>
        <v>75.425965692929466</v>
      </c>
      <c r="R46" s="50">
        <f t="shared" si="15"/>
        <v>138.09084857572412</v>
      </c>
      <c r="S46" s="50">
        <f t="shared" si="16"/>
        <v>-892.35050550501887</v>
      </c>
      <c r="U46" s="50">
        <f t="shared" si="11"/>
        <v>989.96579971969925</v>
      </c>
      <c r="V46" s="50">
        <f t="shared" si="8"/>
        <v>-1138.4606696776541</v>
      </c>
      <c r="W46" s="52"/>
      <c r="X46" s="50">
        <f t="shared" si="17"/>
        <v>13.598118630822498</v>
      </c>
      <c r="Y46" s="51">
        <f t="shared" si="12"/>
        <v>35.474565043985997</v>
      </c>
      <c r="Z46" s="50">
        <f t="shared" si="13"/>
        <v>-482.38734384495052</v>
      </c>
      <c r="AB46" s="50">
        <f t="shared" si="18"/>
        <v>89.470468788273109</v>
      </c>
      <c r="AC46" s="50">
        <f t="shared" si="21"/>
        <v>-717.37090287692035</v>
      </c>
      <c r="AD46" s="25"/>
      <c r="AE46" s="50">
        <f t="shared" si="23"/>
        <v>907.38899575914809</v>
      </c>
      <c r="AF46" s="50">
        <f t="shared" si="24"/>
        <v>1814.7779915182962</v>
      </c>
      <c r="AG46" s="50">
        <f t="shared" si="25"/>
        <v>1088.8667949109777</v>
      </c>
      <c r="AH46" s="50">
        <f t="shared" si="26"/>
        <v>-3811.0337821884218</v>
      </c>
    </row>
    <row r="47" spans="1:34" x14ac:dyDescent="0.2">
      <c r="A47" s="1">
        <v>11</v>
      </c>
      <c r="B47" s="5">
        <f t="shared" si="22"/>
        <v>18466.982291426808</v>
      </c>
      <c r="C47" s="5">
        <f t="shared" si="19"/>
        <v>-13533.987811295456</v>
      </c>
      <c r="D47" s="14">
        <f t="shared" si="20"/>
        <v>4932.9944801313522</v>
      </c>
      <c r="K47" s="50">
        <v>73.3002582049849</v>
      </c>
      <c r="L47" s="50">
        <f t="shared" si="9"/>
        <v>45.008354399557241</v>
      </c>
      <c r="M47" s="50">
        <v>77.812273803000053</v>
      </c>
      <c r="N47" s="50">
        <f t="shared" si="10"/>
        <v>60.011139199409648</v>
      </c>
      <c r="P47" s="50">
        <f t="shared" si="14"/>
        <v>712.77537579818352</v>
      </c>
      <c r="Q47" s="50">
        <f t="shared" si="14"/>
        <v>79.197263977575943</v>
      </c>
      <c r="R47" s="50">
        <f t="shared" si="15"/>
        <v>151.89993343329655</v>
      </c>
      <c r="S47" s="50">
        <f t="shared" si="16"/>
        <v>-943.87257320905599</v>
      </c>
      <c r="U47" s="50">
        <f t="shared" si="11"/>
        <v>1039.4640897056843</v>
      </c>
      <c r="V47" s="50">
        <f t="shared" si="8"/>
        <v>-1195.3837031615369</v>
      </c>
      <c r="W47" s="52"/>
      <c r="X47" s="50">
        <f t="shared" si="17"/>
        <v>14.685968121288299</v>
      </c>
      <c r="Y47" s="51">
        <f t="shared" si="12"/>
        <v>36.00668351964579</v>
      </c>
      <c r="Z47" s="50">
        <f t="shared" si="13"/>
        <v>-528.7930063228348</v>
      </c>
      <c r="AB47" s="50">
        <f t="shared" si="18"/>
        <v>90.403124387094962</v>
      </c>
      <c r="AC47" s="50">
        <f t="shared" si="21"/>
        <v>-728.13146642007405</v>
      </c>
      <c r="AD47" s="25"/>
      <c r="AE47" s="50">
        <f t="shared" si="23"/>
        <v>923.34911457134046</v>
      </c>
      <c r="AF47" s="50">
        <f t="shared" si="24"/>
        <v>1846.6982291426809</v>
      </c>
      <c r="AG47" s="50">
        <f t="shared" si="25"/>
        <v>1108.0189374856084</v>
      </c>
      <c r="AH47" s="50">
        <f t="shared" si="26"/>
        <v>-3878.0662811996299</v>
      </c>
    </row>
    <row r="48" spans="1:34" x14ac:dyDescent="0.2">
      <c r="A48" s="1">
        <v>12</v>
      </c>
      <c r="B48" s="5">
        <f t="shared" si="22"/>
        <v>18795.453856298209</v>
      </c>
      <c r="C48" s="5">
        <f t="shared" si="19"/>
        <v>-13845.607589777494</v>
      </c>
      <c r="D48" s="14">
        <f t="shared" si="20"/>
        <v>4949.8462665207153</v>
      </c>
      <c r="K48" s="50">
        <v>73.3002582049849</v>
      </c>
      <c r="L48" s="50">
        <f t="shared" si="9"/>
        <v>45.683479715550597</v>
      </c>
      <c r="M48" s="50">
        <v>77.812273803000053</v>
      </c>
      <c r="N48" s="50">
        <f t="shared" si="10"/>
        <v>60.911306287400784</v>
      </c>
      <c r="P48" s="50">
        <f t="shared" si="14"/>
        <v>748.41414458809277</v>
      </c>
      <c r="Q48" s="50">
        <f t="shared" si="14"/>
        <v>83.15712717645475</v>
      </c>
      <c r="R48" s="50">
        <f t="shared" si="15"/>
        <v>167.08992677662621</v>
      </c>
      <c r="S48" s="50">
        <f t="shared" si="16"/>
        <v>-998.66119854117369</v>
      </c>
      <c r="U48" s="50">
        <f t="shared" si="11"/>
        <v>1091.4372941909685</v>
      </c>
      <c r="V48" s="50">
        <f t="shared" si="8"/>
        <v>-1255.1528883196136</v>
      </c>
      <c r="W48" s="52"/>
      <c r="X48" s="50">
        <f t="shared" si="17"/>
        <v>15.860845570991364</v>
      </c>
      <c r="Y48" s="51">
        <f t="shared" si="12"/>
        <v>36.54678377244047</v>
      </c>
      <c r="Z48" s="50">
        <f t="shared" si="13"/>
        <v>-579.66289353109153</v>
      </c>
      <c r="AB48" s="50">
        <f t="shared" si="18"/>
        <v>91.410392433822551</v>
      </c>
      <c r="AC48" s="50">
        <f t="shared" si="21"/>
        <v>-739.05343841637512</v>
      </c>
      <c r="AD48" s="25"/>
      <c r="AE48" s="50">
        <f t="shared" si="23"/>
        <v>939.77269281491044</v>
      </c>
      <c r="AF48" s="50">
        <f t="shared" si="24"/>
        <v>1879.5453856298209</v>
      </c>
      <c r="AG48" s="50">
        <f t="shared" si="25"/>
        <v>1127.7272313778924</v>
      </c>
      <c r="AH48" s="50">
        <f t="shared" si="26"/>
        <v>-3947.0453098226235</v>
      </c>
    </row>
    <row r="49" spans="1:34" x14ac:dyDescent="0.2">
      <c r="A49" s="1">
        <v>13</v>
      </c>
      <c r="B49" s="5">
        <f t="shared" si="22"/>
        <v>19133.763568467843</v>
      </c>
      <c r="C49" s="5">
        <f t="shared" si="19"/>
        <v>-14169.681919802875</v>
      </c>
      <c r="D49" s="14">
        <f t="shared" si="20"/>
        <v>4964.0816486649674</v>
      </c>
      <c r="K49" s="50">
        <v>73.3002582049849</v>
      </c>
      <c r="L49" s="50">
        <f t="shared" si="9"/>
        <v>46.368731911283852</v>
      </c>
      <c r="M49" s="50">
        <v>77.812273803000053</v>
      </c>
      <c r="N49" s="50">
        <f t="shared" si="10"/>
        <v>61.824975881711786</v>
      </c>
      <c r="P49" s="50">
        <f t="shared" si="14"/>
        <v>785.83485181749745</v>
      </c>
      <c r="Q49" s="50">
        <f t="shared" si="14"/>
        <v>87.314983535277491</v>
      </c>
      <c r="R49" s="50">
        <f t="shared" si="15"/>
        <v>183.79891945428886</v>
      </c>
      <c r="S49" s="50">
        <f t="shared" si="16"/>
        <v>-1056.9487548070638</v>
      </c>
      <c r="U49" s="50">
        <f t="shared" si="11"/>
        <v>1146.0091589005169</v>
      </c>
      <c r="V49" s="50">
        <f t="shared" si="8"/>
        <v>-1317.9105327355944</v>
      </c>
      <c r="W49" s="52"/>
      <c r="X49" s="50">
        <f t="shared" si="17"/>
        <v>17.129713216670673</v>
      </c>
      <c r="Y49" s="51">
        <f t="shared" si="12"/>
        <v>37.09498552902707</v>
      </c>
      <c r="Z49" s="50">
        <f t="shared" si="13"/>
        <v>-635.42646388878234</v>
      </c>
      <c r="AB49" s="50">
        <f t="shared" si="18"/>
        <v>92.498241924288351</v>
      </c>
      <c r="AC49" s="50">
        <f t="shared" si="21"/>
        <v>-750.13923999262067</v>
      </c>
      <c r="AD49" s="25"/>
      <c r="AE49" s="50">
        <f t="shared" si="23"/>
        <v>956.68817842339217</v>
      </c>
      <c r="AF49" s="50">
        <f t="shared" si="24"/>
        <v>1913.3763568467843</v>
      </c>
      <c r="AG49" s="50">
        <f t="shared" si="25"/>
        <v>1148.0258141080706</v>
      </c>
      <c r="AH49" s="50">
        <f t="shared" si="26"/>
        <v>-4018.0903493782471</v>
      </c>
    </row>
    <row r="50" spans="1:34" x14ac:dyDescent="0.2">
      <c r="A50" s="1">
        <v>14</v>
      </c>
      <c r="B50" s="5">
        <f t="shared" si="22"/>
        <v>19482.530244389094</v>
      </c>
      <c r="C50" s="5">
        <f t="shared" si="19"/>
        <v>-14507.014690253789</v>
      </c>
      <c r="D50" s="14">
        <f t="shared" si="20"/>
        <v>4975.5155541353051</v>
      </c>
      <c r="K50" s="50">
        <v>73.3002582049849</v>
      </c>
      <c r="L50" s="50">
        <f t="shared" si="9"/>
        <v>47.064262889953106</v>
      </c>
      <c r="M50" s="50">
        <v>77.812273803000053</v>
      </c>
      <c r="N50" s="50">
        <f t="shared" si="10"/>
        <v>62.752350519937458</v>
      </c>
      <c r="P50" s="50">
        <f t="shared" si="14"/>
        <v>825.1265944083724</v>
      </c>
      <c r="Q50" s="50">
        <f t="shared" si="14"/>
        <v>91.680732712041376</v>
      </c>
      <c r="R50" s="50">
        <f t="shared" si="15"/>
        <v>202.17881139971777</v>
      </c>
      <c r="S50" s="50">
        <f t="shared" si="16"/>
        <v>-1118.9861385201316</v>
      </c>
      <c r="U50" s="50">
        <f t="shared" si="11"/>
        <v>1203.3096168455429</v>
      </c>
      <c r="V50" s="50">
        <f t="shared" si="8"/>
        <v>-1383.8060593723742</v>
      </c>
      <c r="W50" s="52"/>
      <c r="X50" s="50">
        <f t="shared" si="17"/>
        <v>18.500090274004329</v>
      </c>
      <c r="Y50" s="51">
        <f t="shared" si="12"/>
        <v>37.651410311962472</v>
      </c>
      <c r="Z50" s="50">
        <f t="shared" si="13"/>
        <v>-696.55448971488318</v>
      </c>
      <c r="AB50" s="50">
        <f t="shared" si="18"/>
        <v>93.673119373991412</v>
      </c>
      <c r="AC50" s="50">
        <f t="shared" si="21"/>
        <v>-761.39132859250992</v>
      </c>
      <c r="AD50" s="25"/>
      <c r="AE50" s="50">
        <f t="shared" si="23"/>
        <v>974.12651221945475</v>
      </c>
      <c r="AF50" s="50">
        <f t="shared" si="24"/>
        <v>1948.2530244389095</v>
      </c>
      <c r="AG50" s="50">
        <f t="shared" si="25"/>
        <v>1168.9518146633457</v>
      </c>
      <c r="AH50" s="50">
        <f t="shared" si="26"/>
        <v>-4091.3313513217099</v>
      </c>
    </row>
    <row r="51" spans="1:34" x14ac:dyDescent="0.2">
      <c r="A51" s="1">
        <v>15</v>
      </c>
      <c r="B51" s="5">
        <f t="shared" si="22"/>
        <v>19842.427280426666</v>
      </c>
      <c r="C51" s="5">
        <f t="shared" si="19"/>
        <v>-15608.474830398573</v>
      </c>
      <c r="D51" s="14">
        <f t="shared" si="20"/>
        <v>4233.9524500280932</v>
      </c>
      <c r="K51" s="50">
        <v>73.3002582049849</v>
      </c>
      <c r="L51" s="50">
        <f t="shared" si="9"/>
        <v>47.770226833302395</v>
      </c>
      <c r="M51" s="50">
        <v>77.812273803000053</v>
      </c>
      <c r="N51" s="50">
        <f t="shared" si="10"/>
        <v>63.693635777736517</v>
      </c>
      <c r="P51" s="50">
        <f t="shared" ref="P51:Q53" si="27">P50*1.05</f>
        <v>866.38292412879105</v>
      </c>
      <c r="Q51" s="50">
        <f t="shared" si="27"/>
        <v>96.264769347643451</v>
      </c>
      <c r="R51" s="50">
        <f t="shared" si="15"/>
        <v>222.39669253968958</v>
      </c>
      <c r="S51" s="50">
        <f t="shared" si="16"/>
        <v>-1185.044386016124</v>
      </c>
      <c r="U51" s="50">
        <f t="shared" si="11"/>
        <v>1263.4750976878202</v>
      </c>
      <c r="V51" s="50">
        <f t="shared" si="8"/>
        <v>-1452.9963623409931</v>
      </c>
      <c r="W51" s="52"/>
      <c r="X51" s="50">
        <f t="shared" si="17"/>
        <v>19.980097495924678</v>
      </c>
      <c r="Y51" s="51">
        <f t="shared" si="12"/>
        <v>38.216181466641906</v>
      </c>
      <c r="Z51" s="50">
        <f t="shared" si="13"/>
        <v>-763.56303162545498</v>
      </c>
      <c r="AB51" s="50">
        <f t="shared" si="18"/>
        <v>94.941987019670734</v>
      </c>
      <c r="AC51" s="50">
        <f t="shared" si="21"/>
        <v>-772.81219852139748</v>
      </c>
      <c r="AD51" s="25"/>
      <c r="AE51" s="50">
        <f t="shared" si="23"/>
        <v>992.12136402133331</v>
      </c>
      <c r="AF51" s="50">
        <f t="shared" si="24"/>
        <v>1984.2427280426666</v>
      </c>
      <c r="AG51" s="50">
        <f t="shared" si="25"/>
        <v>1190.5456368255998</v>
      </c>
      <c r="AH51" s="50">
        <f t="shared" si="26"/>
        <v>-4166.9097288896</v>
      </c>
    </row>
    <row r="52" spans="1:34" x14ac:dyDescent="0.2">
      <c r="A52" s="1">
        <v>16</v>
      </c>
      <c r="B52" s="5">
        <f t="shared" si="22"/>
        <v>20214.187828109647</v>
      </c>
      <c r="C52" s="5">
        <f>SUM(K25:R25)</f>
        <v>-15225.002081946472</v>
      </c>
      <c r="D52" s="14">
        <f t="shared" si="20"/>
        <v>4989.1857461631753</v>
      </c>
      <c r="K52" s="50">
        <v>73.3002582049849</v>
      </c>
      <c r="L52" s="50">
        <f t="shared" si="9"/>
        <v>48.486780235801923</v>
      </c>
      <c r="M52" s="50">
        <v>77.812273803000053</v>
      </c>
      <c r="N52" s="50">
        <f t="shared" si="10"/>
        <v>64.649040314402555</v>
      </c>
      <c r="P52" s="50">
        <f t="shared" si="27"/>
        <v>909.70207033523059</v>
      </c>
      <c r="Q52" s="50">
        <f t="shared" si="27"/>
        <v>101.07800781502563</v>
      </c>
      <c r="R52" s="50">
        <f t="shared" si="15"/>
        <v>244.63636179365855</v>
      </c>
      <c r="S52" s="50">
        <f t="shared" si="16"/>
        <v>-1255.4164399439148</v>
      </c>
      <c r="U52" s="50">
        <f t="shared" si="11"/>
        <v>1326.6488525722111</v>
      </c>
      <c r="V52" s="50">
        <f t="shared" si="8"/>
        <v>-1525.6461804580426</v>
      </c>
      <c r="W52" s="52"/>
      <c r="X52" s="50">
        <f t="shared" si="17"/>
        <v>21.578505295598653</v>
      </c>
      <c r="Y52" s="51">
        <f t="shared" si="12"/>
        <v>38.789424188641533</v>
      </c>
      <c r="Z52" s="50">
        <f t="shared" si="13"/>
        <v>-837.01779526782377</v>
      </c>
      <c r="AB52" s="50">
        <f t="shared" si="18"/>
        <v>96.312364077004389</v>
      </c>
      <c r="AC52" s="50">
        <f t="shared" si="21"/>
        <v>-784.4043814992184</v>
      </c>
      <c r="AD52" s="25"/>
      <c r="AE52" s="50">
        <f t="shared" si="23"/>
        <v>1010.7093914054824</v>
      </c>
      <c r="AF52" s="50">
        <f t="shared" si="24"/>
        <v>2021.4187828109648</v>
      </c>
      <c r="AG52" s="50">
        <f t="shared" si="25"/>
        <v>1212.8512696865787</v>
      </c>
      <c r="AH52" s="50">
        <f t="shared" si="26"/>
        <v>-4244.9794439030265</v>
      </c>
    </row>
    <row r="53" spans="1:34" x14ac:dyDescent="0.2">
      <c r="A53" s="1">
        <v>17</v>
      </c>
      <c r="B53" s="5">
        <f t="shared" si="22"/>
        <v>20598.610466081409</v>
      </c>
      <c r="C53" s="5">
        <f t="shared" si="19"/>
        <v>-15607.613305928066</v>
      </c>
      <c r="D53" s="14">
        <f t="shared" si="20"/>
        <v>4990.9971601533434</v>
      </c>
      <c r="P53" s="50">
        <f t="shared" si="27"/>
        <v>955.18717385199216</v>
      </c>
      <c r="Q53" s="50">
        <f t="shared" si="27"/>
        <v>106.13190820577691</v>
      </c>
      <c r="R53" s="50">
        <f t="shared" si="15"/>
        <v>269.09999797302441</v>
      </c>
      <c r="S53" s="50">
        <f t="shared" si="16"/>
        <v>-1330.4190800307933</v>
      </c>
      <c r="Y53" s="52"/>
      <c r="Z53" s="52"/>
      <c r="AB53" s="50">
        <f>X51+M51</f>
        <v>97.792371298924735</v>
      </c>
      <c r="AC53" s="50">
        <f t="shared" si="21"/>
        <v>-796.17044722170658</v>
      </c>
      <c r="AD53" s="25"/>
      <c r="AE53" s="50">
        <f t="shared" si="23"/>
        <v>1029.9305233040704</v>
      </c>
      <c r="AF53" s="50">
        <f t="shared" si="24"/>
        <v>2059.8610466081409</v>
      </c>
      <c r="AG53" s="50">
        <f t="shared" si="25"/>
        <v>1235.9166279648846</v>
      </c>
      <c r="AH53" s="50">
        <f t="shared" si="26"/>
        <v>-4325.7081978770957</v>
      </c>
    </row>
    <row r="54" spans="1:34" x14ac:dyDescent="0.2">
      <c r="A54" s="1">
        <v>18</v>
      </c>
      <c r="B54" s="5">
        <f t="shared" si="22"/>
        <v>20996.565416510326</v>
      </c>
      <c r="C54" s="5">
        <f t="shared" si="19"/>
        <v>-16007.409375070609</v>
      </c>
      <c r="D54" s="14">
        <f t="shared" si="20"/>
        <v>4989.1560414397172</v>
      </c>
      <c r="Y54" s="52"/>
      <c r="Z54" s="52"/>
      <c r="AB54" s="50">
        <f t="shared" si="18"/>
        <v>99.390779098598699</v>
      </c>
      <c r="AC54" s="50">
        <f t="shared" si="21"/>
        <v>-808.11300393003205</v>
      </c>
      <c r="AD54" s="25"/>
      <c r="AE54" s="50">
        <f t="shared" si="23"/>
        <v>1049.8282708255163</v>
      </c>
      <c r="AF54" s="50">
        <f t="shared" si="24"/>
        <v>2099.6565416510325</v>
      </c>
      <c r="AG54" s="50">
        <f t="shared" si="25"/>
        <v>1259.7939249906194</v>
      </c>
      <c r="AH54" s="50">
        <f t="shared" si="26"/>
        <v>-4409.278737467168</v>
      </c>
    </row>
    <row r="55" spans="1:34" x14ac:dyDescent="0.2">
      <c r="A55" s="1">
        <v>19</v>
      </c>
      <c r="B55" s="5">
        <f t="shared" si="22"/>
        <v>21409.001358319572</v>
      </c>
      <c r="C55" s="5">
        <f t="shared" si="19"/>
        <v>-16425.58270719503</v>
      </c>
      <c r="D55" s="14">
        <f t="shared" si="20"/>
        <v>4983.4186511245425</v>
      </c>
      <c r="AB55" s="25"/>
      <c r="AC55" s="25"/>
      <c r="AD55" s="25"/>
      <c r="AE55" s="50">
        <f t="shared" si="23"/>
        <v>1070.4500679159787</v>
      </c>
      <c r="AF55" s="50">
        <f t="shared" si="24"/>
        <v>2140.9001358319574</v>
      </c>
      <c r="AG55" s="50">
        <f t="shared" si="25"/>
        <v>1284.5400814991742</v>
      </c>
      <c r="AH55" s="50">
        <f t="shared" si="26"/>
        <v>-4495.8902852471101</v>
      </c>
    </row>
    <row r="56" spans="1:34" x14ac:dyDescent="0.2">
      <c r="A56" s="1">
        <v>20</v>
      </c>
      <c r="B56" s="5">
        <f t="shared" si="22"/>
        <v>21836.952894631009</v>
      </c>
      <c r="C56" s="5">
        <f t="shared" si="19"/>
        <v>-16863.42550048729</v>
      </c>
      <c r="D56" s="14">
        <f t="shared" si="20"/>
        <v>4973.527394143719</v>
      </c>
      <c r="AB56" s="25"/>
      <c r="AC56" s="25"/>
      <c r="AD56" s="25"/>
      <c r="AE56" s="50">
        <f t="shared" si="23"/>
        <v>1091.8476447315504</v>
      </c>
      <c r="AF56" s="50">
        <f t="shared" si="24"/>
        <v>2183.6952894631008</v>
      </c>
      <c r="AG56" s="50">
        <f t="shared" si="25"/>
        <v>1310.2171736778605</v>
      </c>
      <c r="AH56" s="50">
        <f t="shared" si="26"/>
        <v>-4585.7601078725111</v>
      </c>
    </row>
    <row r="60" spans="1:34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34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34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34" x14ac:dyDescent="0.2">
      <c r="A63" s="2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</row>
    <row r="64" spans="1:34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x14ac:dyDescent="0.2">
      <c r="A65" s="21"/>
      <c r="B65" s="5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x14ac:dyDescent="0.2">
      <c r="A66" s="21"/>
      <c r="B66" s="53"/>
      <c r="C66" s="53"/>
      <c r="D66" s="53"/>
      <c r="E66" s="53"/>
      <c r="F66" s="53"/>
      <c r="G66" s="53"/>
      <c r="H66" s="53"/>
      <c r="I66" s="53"/>
      <c r="J66" s="53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x14ac:dyDescent="0.2">
      <c r="A67" s="21"/>
      <c r="B67" s="52"/>
      <c r="C67" s="52"/>
      <c r="D67" s="52"/>
      <c r="E67" s="52"/>
      <c r="F67" s="52"/>
      <c r="G67" s="52"/>
      <c r="H67" s="52"/>
      <c r="I67" s="52"/>
      <c r="J67" s="52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">
      <c r="A68" s="21"/>
      <c r="B68" s="5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x14ac:dyDescent="0.2">
      <c r="A69" s="21"/>
      <c r="B69" s="52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x14ac:dyDescent="0.2">
      <c r="A70" s="24"/>
      <c r="B70" s="45"/>
    </row>
    <row r="71" spans="1:22" x14ac:dyDescent="0.2">
      <c r="A71" s="24"/>
      <c r="B71" s="25"/>
    </row>
  </sheetData>
  <mergeCells count="8">
    <mergeCell ref="AE34:AF34"/>
    <mergeCell ref="AE31:AF31"/>
    <mergeCell ref="B2:C2"/>
    <mergeCell ref="P31:Q31"/>
    <mergeCell ref="R31:S31"/>
    <mergeCell ref="A33:D33"/>
    <mergeCell ref="AE32:AF32"/>
    <mergeCell ref="AE33:AF33"/>
  </mergeCells>
  <pageMargins left="0.7" right="0.7" top="0.75" bottom="0.75" header="0.3" footer="0.3"/>
  <ignoredErrors>
    <ignoredError sqref="C36 S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8A1B-AD8A-D549-A2C2-ED42B486D454}">
  <dimension ref="A2:V12"/>
  <sheetViews>
    <sheetView workbookViewId="0">
      <selection activeCell="D9" sqref="D9"/>
    </sheetView>
  </sheetViews>
  <sheetFormatPr baseColWidth="10" defaultRowHeight="16" x14ac:dyDescent="0.2"/>
  <sheetData>
    <row r="2" spans="1:22" x14ac:dyDescent="0.2">
      <c r="A2" s="12" t="s">
        <v>1</v>
      </c>
      <c r="B2" s="1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</row>
    <row r="3" spans="1:22" x14ac:dyDescent="0.2">
      <c r="A3" s="12" t="s">
        <v>75</v>
      </c>
      <c r="B3" s="5">
        <v>-1150</v>
      </c>
      <c r="C3" s="5">
        <v>2107.8612499999999</v>
      </c>
      <c r="D3" s="5">
        <v>2314.4822264374998</v>
      </c>
      <c r="E3" s="5">
        <v>1914.6080917187392</v>
      </c>
      <c r="F3" s="5">
        <v>2791.341190792521</v>
      </c>
      <c r="G3" s="5">
        <v>3066.0072963889688</v>
      </c>
      <c r="H3" s="5">
        <v>3368.1800895932247</v>
      </c>
      <c r="I3" s="5">
        <v>3700.7083837012251</v>
      </c>
      <c r="J3" s="5">
        <v>4066.7464034564746</v>
      </c>
      <c r="K3" s="5">
        <v>4469.7874676165993</v>
      </c>
      <c r="L3" s="5">
        <v>4913.7014627905191</v>
      </c>
      <c r="M3" s="5">
        <v>4932.9944801313522</v>
      </c>
      <c r="N3" s="5">
        <v>4949.8462665207153</v>
      </c>
      <c r="O3" s="5">
        <v>4964.0816486649674</v>
      </c>
      <c r="P3" s="5">
        <v>4975.5155541353051</v>
      </c>
      <c r="Q3" s="5">
        <v>4233.9524500280932</v>
      </c>
      <c r="R3" s="5">
        <v>4989.1857461631753</v>
      </c>
      <c r="S3" s="5">
        <v>4990.9971601533434</v>
      </c>
      <c r="T3" s="5">
        <v>4989.1560414397172</v>
      </c>
      <c r="U3" s="5">
        <v>4983.4186511245425</v>
      </c>
      <c r="V3" s="5">
        <v>4973.527394143719</v>
      </c>
    </row>
    <row r="5" spans="1:22" x14ac:dyDescent="0.2">
      <c r="B5" s="25"/>
    </row>
    <row r="6" spans="1:22" x14ac:dyDescent="0.2">
      <c r="A6" s="12" t="s">
        <v>74</v>
      </c>
      <c r="B6" s="27">
        <v>0.05</v>
      </c>
      <c r="C6" s="27">
        <v>7.0000000000000007E-2</v>
      </c>
      <c r="D6" s="27">
        <v>0.09</v>
      </c>
      <c r="E6" s="41">
        <v>0.11</v>
      </c>
      <c r="F6" s="27">
        <v>0.13</v>
      </c>
      <c r="G6" s="27">
        <v>0.15</v>
      </c>
      <c r="H6" s="45"/>
      <c r="I6" s="45"/>
      <c r="J6" s="45"/>
    </row>
    <row r="7" spans="1:22" x14ac:dyDescent="0.2">
      <c r="A7" s="12"/>
      <c r="B7" s="5">
        <f>NPV(B6,$C$3,$D$3,$E$3,$F$3,$G$3,$H$3,$I$3,$J$3,$K$3,$L$3,$M$3,$N$3,$O$3,$P$3,$Q$3,$R$3,$S$3,$T$3,$U$3,$V$3)+$B$3</f>
        <v>46308.688085791269</v>
      </c>
      <c r="C7" s="5">
        <f t="shared" ref="C7:G7" si="0">NPV(C6,$C$3,$D$3,$E$3,$F$3,$G$3,$H$3,$I$3,$J$3,$K$3,$L$3,$M$3,$N$3,$O$3,$P$3,$Q$3,$R$3,$S$3,$T$3,$U$3,$V$3)+$B$3</f>
        <v>38039.800636017455</v>
      </c>
      <c r="D7" s="5">
        <f t="shared" si="0"/>
        <v>31654.016737372018</v>
      </c>
      <c r="E7" s="30">
        <f t="shared" si="0"/>
        <v>26660.527522974171</v>
      </c>
      <c r="F7" s="5">
        <f t="shared" si="0"/>
        <v>22708.443530702956</v>
      </c>
      <c r="G7" s="5">
        <f t="shared" si="0"/>
        <v>19544.142847030682</v>
      </c>
      <c r="H7" s="25"/>
      <c r="I7" s="25"/>
      <c r="J7" s="25"/>
    </row>
    <row r="8" spans="1:22" x14ac:dyDescent="0.2">
      <c r="B8" s="25"/>
    </row>
    <row r="9" spans="1:22" x14ac:dyDescent="0.2">
      <c r="B9" s="25"/>
    </row>
    <row r="10" spans="1:22" x14ac:dyDescent="0.2">
      <c r="A10" s="42" t="s">
        <v>72</v>
      </c>
      <c r="B10" s="43">
        <v>1.8905388960261484</v>
      </c>
    </row>
    <row r="11" spans="1:22" x14ac:dyDescent="0.2">
      <c r="A11" s="42" t="s">
        <v>73</v>
      </c>
      <c r="B11" s="44">
        <f>NPV(B10,$C$3,$D$3,$E$3,$F$3,$G$3,$H$3,$I$3,$J$3,$K$3,$L$3,$M$3,$N$3,$O$3,$P$3,$Q$3,$R$3,$S$3,$T$3,$U$3,$V$3)+$B$3</f>
        <v>2.9037403010079288E-5</v>
      </c>
    </row>
    <row r="12" spans="1:22" x14ac:dyDescent="0.2">
      <c r="B1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Expenses</vt:lpstr>
      <vt:lpstr>Income</vt:lpstr>
      <vt:lpstr>A1</vt:lpstr>
      <vt:lpstr>A2</vt:lpstr>
      <vt:lpstr>A3 workings</vt:lpstr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2022-02-21T12:26:50Z</dcterms:created>
  <dcterms:modified xsi:type="dcterms:W3CDTF">2022-02-23T16:11:18Z</dcterms:modified>
</cp:coreProperties>
</file>