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ksh\Downloads\"/>
    </mc:Choice>
  </mc:AlternateContent>
  <xr:revisionPtr revIDLastSave="0" documentId="13_ncr:1_{B2385CFC-7C81-449C-A01B-CF57A7546954}" xr6:coauthVersionLast="47" xr6:coauthVersionMax="47" xr10:uidLastSave="{00000000-0000-0000-0000-000000000000}"/>
  <bookViews>
    <workbookView xWindow="-120" yWindow="-120" windowWidth="20730" windowHeight="11160" xr2:uid="{E076AB3E-199D-41A3-A294-344E99789DFA}"/>
  </bookViews>
  <sheets>
    <sheet name="q1" sheetId="1" r:id="rId1"/>
    <sheet name="q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5" i="3" l="1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14" i="3"/>
  <c r="B37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14" i="3"/>
  <c r="X14" i="3" s="1"/>
  <c r="T15" i="3"/>
  <c r="R15" i="3" s="1"/>
  <c r="T16" i="3"/>
  <c r="T17" i="3"/>
  <c r="T18" i="3"/>
  <c r="T19" i="3"/>
  <c r="T20" i="3"/>
  <c r="T21" i="3"/>
  <c r="R21" i="3" s="1"/>
  <c r="T22" i="3"/>
  <c r="R22" i="3" s="1"/>
  <c r="T23" i="3"/>
  <c r="R23" i="3" s="1"/>
  <c r="T24" i="3"/>
  <c r="T25" i="3"/>
  <c r="T26" i="3"/>
  <c r="T27" i="3"/>
  <c r="T28" i="3"/>
  <c r="T29" i="3"/>
  <c r="R29" i="3" s="1"/>
  <c r="T30" i="3"/>
  <c r="R30" i="3" s="1"/>
  <c r="T31" i="3"/>
  <c r="R31" i="3" s="1"/>
  <c r="T32" i="3"/>
  <c r="T33" i="3"/>
  <c r="R16" i="3"/>
  <c r="R17" i="3"/>
  <c r="R18" i="3"/>
  <c r="R19" i="3"/>
  <c r="R20" i="3"/>
  <c r="R24" i="3"/>
  <c r="R25" i="3"/>
  <c r="R26" i="3"/>
  <c r="R27" i="3"/>
  <c r="R28" i="3"/>
  <c r="R32" i="3"/>
  <c r="R33" i="3"/>
  <c r="T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14" i="3"/>
  <c r="AE6" i="1"/>
  <c r="AE7" i="1"/>
  <c r="AE8" i="1"/>
  <c r="AE9" i="1"/>
  <c r="AE10" i="1"/>
  <c r="AE11" i="1"/>
  <c r="AE12" i="1"/>
  <c r="AE13" i="1"/>
  <c r="AE14" i="1"/>
  <c r="AE5" i="1"/>
  <c r="AE4" i="1"/>
  <c r="AB5" i="1"/>
  <c r="AB6" i="1"/>
  <c r="AB7" i="1"/>
  <c r="AB8" i="1"/>
  <c r="AB9" i="1"/>
  <c r="AB10" i="1"/>
  <c r="AB11" i="1"/>
  <c r="AB12" i="1"/>
  <c r="AB13" i="1"/>
  <c r="AB14" i="1"/>
  <c r="AB4" i="1"/>
  <c r="R5" i="1"/>
  <c r="R6" i="1"/>
  <c r="R7" i="1"/>
  <c r="R8" i="1"/>
  <c r="R9" i="1"/>
  <c r="R10" i="1"/>
  <c r="R11" i="1"/>
  <c r="R12" i="1"/>
  <c r="R13" i="1"/>
  <c r="R4" i="1"/>
  <c r="Q15" i="3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O15" i="3"/>
  <c r="O16" i="3" s="1"/>
  <c r="N14" i="3"/>
  <c r="L16" i="3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N33" i="3" s="1"/>
  <c r="L15" i="3"/>
  <c r="N15" i="3" s="1"/>
  <c r="K5" i="3"/>
  <c r="K14" i="3" s="1"/>
  <c r="K4" i="3"/>
  <c r="J14" i="3" s="1"/>
  <c r="G14" i="3"/>
  <c r="H14" i="3" s="1"/>
  <c r="I14" i="3" s="1"/>
  <c r="F15" i="3"/>
  <c r="G15" i="3" s="1"/>
  <c r="H15" i="3" s="1"/>
  <c r="I15" i="3" s="1"/>
  <c r="C15" i="3"/>
  <c r="D15" i="3" s="1"/>
  <c r="E15" i="3" s="1"/>
  <c r="C14" i="3"/>
  <c r="D14" i="3" s="1"/>
  <c r="E14" i="3" s="1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C33" i="3" s="1"/>
  <c r="D33" i="3" s="1"/>
  <c r="E33" i="3" s="1"/>
  <c r="F7" i="2"/>
  <c r="F6" i="2"/>
  <c r="F5" i="2"/>
  <c r="F4" i="2"/>
  <c r="U5" i="1"/>
  <c r="U6" i="1" s="1"/>
  <c r="U7" i="1" s="1"/>
  <c r="U8" i="1" s="1"/>
  <c r="U9" i="1" s="1"/>
  <c r="U10" i="1" s="1"/>
  <c r="U11" i="1" s="1"/>
  <c r="U12" i="1" s="1"/>
  <c r="U13" i="1" s="1"/>
  <c r="U14" i="1" s="1"/>
  <c r="X5" i="1"/>
  <c r="X6" i="1" s="1"/>
  <c r="X7" i="1" s="1"/>
  <c r="X8" i="1" s="1"/>
  <c r="X9" i="1" s="1"/>
  <c r="X10" i="1" s="1"/>
  <c r="X11" i="1" s="1"/>
  <c r="X12" i="1" s="1"/>
  <c r="X13" i="1" s="1"/>
  <c r="X14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V5" i="1"/>
  <c r="V6" i="1" s="1"/>
  <c r="V7" i="1" s="1"/>
  <c r="V8" i="1" s="1"/>
  <c r="V9" i="1" s="1"/>
  <c r="V10" i="1" s="1"/>
  <c r="V11" i="1" s="1"/>
  <c r="V12" i="1" s="1"/>
  <c r="V13" i="1" s="1"/>
  <c r="V14" i="1" s="1"/>
  <c r="S17" i="1"/>
  <c r="Q4" i="1"/>
  <c r="G4" i="1"/>
  <c r="N4" i="1" s="1"/>
  <c r="O4" i="1" s="1"/>
  <c r="F4" i="1"/>
  <c r="L4" i="1" s="1"/>
  <c r="M4" i="1" s="1"/>
  <c r="J2" i="1"/>
  <c r="B38" i="3" l="1"/>
  <c r="N25" i="3"/>
  <c r="C32" i="3"/>
  <c r="D32" i="3" s="1"/>
  <c r="E32" i="3" s="1"/>
  <c r="N17" i="3"/>
  <c r="C24" i="3"/>
  <c r="D24" i="3" s="1"/>
  <c r="E24" i="3" s="1"/>
  <c r="C23" i="3"/>
  <c r="D23" i="3" s="1"/>
  <c r="E23" i="3" s="1"/>
  <c r="C31" i="3"/>
  <c r="D31" i="3" s="1"/>
  <c r="E31" i="3" s="1"/>
  <c r="C16" i="3"/>
  <c r="D16" i="3" s="1"/>
  <c r="E16" i="3" s="1"/>
  <c r="K15" i="3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O17" i="3"/>
  <c r="C30" i="3"/>
  <c r="D30" i="3" s="1"/>
  <c r="E30" i="3" s="1"/>
  <c r="N32" i="3"/>
  <c r="N16" i="3"/>
  <c r="N24" i="3"/>
  <c r="C29" i="3"/>
  <c r="D29" i="3" s="1"/>
  <c r="E29" i="3" s="1"/>
  <c r="C21" i="3"/>
  <c r="D21" i="3" s="1"/>
  <c r="E21" i="3" s="1"/>
  <c r="F16" i="3"/>
  <c r="N31" i="3"/>
  <c r="N23" i="3"/>
  <c r="C22" i="3"/>
  <c r="D22" i="3" s="1"/>
  <c r="E22" i="3" s="1"/>
  <c r="C28" i="3"/>
  <c r="D28" i="3" s="1"/>
  <c r="E28" i="3" s="1"/>
  <c r="C20" i="3"/>
  <c r="D20" i="3" s="1"/>
  <c r="E20" i="3" s="1"/>
  <c r="N30" i="3"/>
  <c r="N22" i="3"/>
  <c r="C19" i="3"/>
  <c r="D19" i="3" s="1"/>
  <c r="E19" i="3" s="1"/>
  <c r="N29" i="3"/>
  <c r="C18" i="3"/>
  <c r="D18" i="3" s="1"/>
  <c r="E18" i="3" s="1"/>
  <c r="N28" i="3"/>
  <c r="N20" i="3"/>
  <c r="C27" i="3"/>
  <c r="D27" i="3" s="1"/>
  <c r="E27" i="3" s="1"/>
  <c r="N21" i="3"/>
  <c r="C26" i="3"/>
  <c r="D26" i="3" s="1"/>
  <c r="E26" i="3" s="1"/>
  <c r="C25" i="3"/>
  <c r="D25" i="3" s="1"/>
  <c r="E25" i="3" s="1"/>
  <c r="C17" i="3"/>
  <c r="D17" i="3" s="1"/>
  <c r="E17" i="3" s="1"/>
  <c r="N27" i="3"/>
  <c r="N19" i="3"/>
  <c r="N26" i="3"/>
  <c r="N18" i="3"/>
  <c r="J15" i="3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S4" i="1"/>
  <c r="G5" i="1"/>
  <c r="N5" i="1" s="1"/>
  <c r="O5" i="1" s="1"/>
  <c r="Q5" i="1"/>
  <c r="Q6" i="1" s="1"/>
  <c r="Q7" i="1" s="1"/>
  <c r="H4" i="1"/>
  <c r="I4" i="1" s="1"/>
  <c r="F5" i="1"/>
  <c r="H5" i="1" s="1"/>
  <c r="I5" i="1" s="1"/>
  <c r="J4" i="1"/>
  <c r="K4" i="1" s="1"/>
  <c r="U15" i="3" l="1"/>
  <c r="O18" i="3"/>
  <c r="F17" i="3"/>
  <c r="G16" i="3"/>
  <c r="H16" i="3" s="1"/>
  <c r="I16" i="3" s="1"/>
  <c r="R14" i="3"/>
  <c r="U14" i="3" s="1"/>
  <c r="Y4" i="1"/>
  <c r="AC4" i="1" s="1"/>
  <c r="G6" i="1"/>
  <c r="G7" i="1" s="1"/>
  <c r="J5" i="1"/>
  <c r="K5" i="1" s="1"/>
  <c r="S5" i="1"/>
  <c r="S6" i="1"/>
  <c r="L5" i="1"/>
  <c r="F6" i="1"/>
  <c r="Q8" i="1"/>
  <c r="S7" i="1"/>
  <c r="Y14" i="3" l="1"/>
  <c r="AA14" i="3" s="1"/>
  <c r="Y15" i="3"/>
  <c r="AA15" i="3" s="1"/>
  <c r="U16" i="3"/>
  <c r="O19" i="3"/>
  <c r="F18" i="3"/>
  <c r="G17" i="3"/>
  <c r="H17" i="3" s="1"/>
  <c r="I17" i="3" s="1"/>
  <c r="J6" i="1"/>
  <c r="K6" i="1" s="1"/>
  <c r="N6" i="1"/>
  <c r="O6" i="1" s="1"/>
  <c r="M5" i="1"/>
  <c r="F7" i="1"/>
  <c r="L6" i="1"/>
  <c r="M6" i="1" s="1"/>
  <c r="H6" i="1"/>
  <c r="Q9" i="1"/>
  <c r="S8" i="1"/>
  <c r="G8" i="1"/>
  <c r="N7" i="1"/>
  <c r="O7" i="1" s="1"/>
  <c r="J7" i="1"/>
  <c r="K7" i="1" s="1"/>
  <c r="Y16" i="3" l="1"/>
  <c r="AA16" i="3" s="1"/>
  <c r="O20" i="3"/>
  <c r="U17" i="3"/>
  <c r="F19" i="3"/>
  <c r="G18" i="3"/>
  <c r="H18" i="3" s="1"/>
  <c r="I18" i="3" s="1"/>
  <c r="Y5" i="1"/>
  <c r="AC5" i="1" s="1"/>
  <c r="AD5" i="1"/>
  <c r="Z5" i="1"/>
  <c r="I6" i="1"/>
  <c r="L7" i="1"/>
  <c r="M7" i="1" s="1"/>
  <c r="H7" i="1"/>
  <c r="F8" i="1"/>
  <c r="Q10" i="1"/>
  <c r="S9" i="1"/>
  <c r="G9" i="1"/>
  <c r="J8" i="1"/>
  <c r="K8" i="1" s="1"/>
  <c r="N8" i="1"/>
  <c r="O8" i="1" s="1"/>
  <c r="Y17" i="3" l="1"/>
  <c r="AA17" i="3" s="1"/>
  <c r="O21" i="3"/>
  <c r="F20" i="3"/>
  <c r="G19" i="3"/>
  <c r="H19" i="3" s="1"/>
  <c r="I19" i="3" s="1"/>
  <c r="U18" i="3"/>
  <c r="Y6" i="1"/>
  <c r="AC6" i="1" s="1"/>
  <c r="AD6" i="1"/>
  <c r="Z6" i="1"/>
  <c r="I7" i="1"/>
  <c r="F9" i="1"/>
  <c r="L8" i="1"/>
  <c r="M8" i="1" s="1"/>
  <c r="H8" i="1"/>
  <c r="G10" i="1"/>
  <c r="J9" i="1"/>
  <c r="K9" i="1" s="1"/>
  <c r="N9" i="1"/>
  <c r="O9" i="1" s="1"/>
  <c r="Q11" i="1"/>
  <c r="S10" i="1"/>
  <c r="Y18" i="3" l="1"/>
  <c r="AA18" i="3" s="1"/>
  <c r="O22" i="3"/>
  <c r="F21" i="3"/>
  <c r="G20" i="3"/>
  <c r="H20" i="3" s="1"/>
  <c r="I20" i="3" s="1"/>
  <c r="U19" i="3"/>
  <c r="Z7" i="1"/>
  <c r="AD7" i="1"/>
  <c r="Y7" i="1"/>
  <c r="AC7" i="1" s="1"/>
  <c r="I8" i="1"/>
  <c r="L9" i="1"/>
  <c r="M9" i="1" s="1"/>
  <c r="H9" i="1"/>
  <c r="F10" i="1"/>
  <c r="G11" i="1"/>
  <c r="J10" i="1"/>
  <c r="K10" i="1" s="1"/>
  <c r="N10" i="1"/>
  <c r="O10" i="1" s="1"/>
  <c r="Q12" i="1"/>
  <c r="S11" i="1"/>
  <c r="Y19" i="3" l="1"/>
  <c r="AA19" i="3" s="1"/>
  <c r="O23" i="3"/>
  <c r="U20" i="3"/>
  <c r="F22" i="3"/>
  <c r="G21" i="3"/>
  <c r="H21" i="3" s="1"/>
  <c r="I21" i="3" s="1"/>
  <c r="AD8" i="1"/>
  <c r="Y8" i="1"/>
  <c r="AC8" i="1" s="1"/>
  <c r="Z8" i="1"/>
  <c r="I9" i="1"/>
  <c r="L10" i="1"/>
  <c r="M10" i="1" s="1"/>
  <c r="H10" i="1"/>
  <c r="I10" i="1" s="1"/>
  <c r="F11" i="1"/>
  <c r="G12" i="1"/>
  <c r="J11" i="1"/>
  <c r="K11" i="1" s="1"/>
  <c r="N11" i="1"/>
  <c r="O11" i="1" s="1"/>
  <c r="Q13" i="1"/>
  <c r="S13" i="1" s="1"/>
  <c r="S12" i="1"/>
  <c r="Y20" i="3" l="1"/>
  <c r="AA20" i="3" s="1"/>
  <c r="U21" i="3"/>
  <c r="O24" i="3"/>
  <c r="F23" i="3"/>
  <c r="G22" i="3"/>
  <c r="H22" i="3" s="1"/>
  <c r="I22" i="3" s="1"/>
  <c r="Y9" i="1"/>
  <c r="AC9" i="1" s="1"/>
  <c r="Z9" i="1"/>
  <c r="AD9" i="1"/>
  <c r="Z10" i="1"/>
  <c r="L11" i="1"/>
  <c r="M11" i="1" s="1"/>
  <c r="F12" i="1"/>
  <c r="H11" i="1"/>
  <c r="I11" i="1" s="1"/>
  <c r="G13" i="1"/>
  <c r="N12" i="1"/>
  <c r="O12" i="1" s="1"/>
  <c r="J12" i="1"/>
  <c r="K12" i="1" s="1"/>
  <c r="Y21" i="3" l="1"/>
  <c r="AA21" i="3" s="1"/>
  <c r="O25" i="3"/>
  <c r="U22" i="3"/>
  <c r="F24" i="3"/>
  <c r="G23" i="3"/>
  <c r="H23" i="3" s="1"/>
  <c r="I23" i="3" s="1"/>
  <c r="Y10" i="1"/>
  <c r="AC10" i="1" s="1"/>
  <c r="AD10" i="1"/>
  <c r="Y11" i="1"/>
  <c r="AC11" i="1" s="1"/>
  <c r="H12" i="1"/>
  <c r="I12" i="1" s="1"/>
  <c r="F13" i="1"/>
  <c r="L12" i="1"/>
  <c r="M12" i="1" s="1"/>
  <c r="G14" i="1"/>
  <c r="N13" i="1"/>
  <c r="O13" i="1" s="1"/>
  <c r="J13" i="1"/>
  <c r="K13" i="1" s="1"/>
  <c r="Y22" i="3" l="1"/>
  <c r="AA22" i="3" s="1"/>
  <c r="O26" i="3"/>
  <c r="U23" i="3"/>
  <c r="F25" i="3"/>
  <c r="G24" i="3"/>
  <c r="H24" i="3" s="1"/>
  <c r="I24" i="3" s="1"/>
  <c r="AD11" i="1"/>
  <c r="Z11" i="1"/>
  <c r="Z12" i="1"/>
  <c r="L13" i="1"/>
  <c r="M13" i="1" s="1"/>
  <c r="H13" i="1"/>
  <c r="F14" i="1"/>
  <c r="N14" i="1"/>
  <c r="O14" i="1" s="1"/>
  <c r="G19" i="1"/>
  <c r="J14" i="1"/>
  <c r="K14" i="1" s="1"/>
  <c r="Y23" i="3" l="1"/>
  <c r="AA23" i="3" s="1"/>
  <c r="O27" i="3"/>
  <c r="U24" i="3"/>
  <c r="F26" i="3"/>
  <c r="G25" i="3"/>
  <c r="H25" i="3" s="1"/>
  <c r="I25" i="3" s="1"/>
  <c r="AD12" i="1"/>
  <c r="I13" i="1"/>
  <c r="Y12" i="1"/>
  <c r="AC12" i="1" s="1"/>
  <c r="L14" i="1"/>
  <c r="M14" i="1" s="1"/>
  <c r="H14" i="1"/>
  <c r="I14" i="1" s="1"/>
  <c r="Y24" i="3" l="1"/>
  <c r="AA24" i="3" s="1"/>
  <c r="O28" i="3"/>
  <c r="U25" i="3"/>
  <c r="F27" i="3"/>
  <c r="G26" i="3"/>
  <c r="H26" i="3" s="1"/>
  <c r="I26" i="3" s="1"/>
  <c r="Z13" i="1"/>
  <c r="Y13" i="1"/>
  <c r="AC13" i="1" s="1"/>
  <c r="AD13" i="1"/>
  <c r="Y14" i="1"/>
  <c r="AC14" i="1" s="1"/>
  <c r="AD4" i="1"/>
  <c r="Z4" i="1"/>
  <c r="Y25" i="3" l="1"/>
  <c r="AA25" i="3" s="1"/>
  <c r="U26" i="3"/>
  <c r="F28" i="3"/>
  <c r="G27" i="3"/>
  <c r="H27" i="3" s="1"/>
  <c r="I27" i="3" s="1"/>
  <c r="O29" i="3"/>
  <c r="Z14" i="1"/>
  <c r="AD14" i="1"/>
  <c r="Y26" i="3" l="1"/>
  <c r="AA26" i="3" s="1"/>
  <c r="O30" i="3"/>
  <c r="U27" i="3"/>
  <c r="F29" i="3"/>
  <c r="G28" i="3"/>
  <c r="H28" i="3" s="1"/>
  <c r="I28" i="3" s="1"/>
  <c r="AG4" i="1"/>
  <c r="Y27" i="3" l="1"/>
  <c r="AA27" i="3" s="1"/>
  <c r="AH4" i="1"/>
  <c r="AI4" i="1" s="1"/>
  <c r="U28" i="3"/>
  <c r="F30" i="3"/>
  <c r="G29" i="3"/>
  <c r="H29" i="3" s="1"/>
  <c r="I29" i="3" s="1"/>
  <c r="O31" i="3"/>
  <c r="Y28" i="3" l="1"/>
  <c r="AA28" i="3" s="1"/>
  <c r="O32" i="3"/>
  <c r="F31" i="3"/>
  <c r="G30" i="3"/>
  <c r="H30" i="3" s="1"/>
  <c r="I30" i="3" s="1"/>
  <c r="U29" i="3"/>
  <c r="Y29" i="3" l="1"/>
  <c r="AA29" i="3" s="1"/>
  <c r="O33" i="3"/>
  <c r="F32" i="3"/>
  <c r="G31" i="3"/>
  <c r="H31" i="3" s="1"/>
  <c r="I31" i="3" s="1"/>
  <c r="U30" i="3"/>
  <c r="Y30" i="3" l="1"/>
  <c r="AA30" i="3" s="1"/>
  <c r="F33" i="3"/>
  <c r="G33" i="3" s="1"/>
  <c r="H33" i="3" s="1"/>
  <c r="I33" i="3" s="1"/>
  <c r="G32" i="3"/>
  <c r="H32" i="3" s="1"/>
  <c r="I32" i="3" s="1"/>
  <c r="U31" i="3"/>
  <c r="Y31" i="3" l="1"/>
  <c r="AA31" i="3" s="1"/>
  <c r="U32" i="3"/>
  <c r="U33" i="3"/>
  <c r="AH14" i="1"/>
  <c r="AI14" i="1" s="1"/>
  <c r="AG14" i="1"/>
  <c r="AG13" i="1"/>
  <c r="AH13" i="1" s="1"/>
  <c r="AI13" i="1" s="1"/>
  <c r="AG12" i="1"/>
  <c r="AH12" i="1" s="1"/>
  <c r="AI12" i="1" s="1"/>
  <c r="AG11" i="1"/>
  <c r="AH11" i="1" s="1"/>
  <c r="AI11" i="1" s="1"/>
  <c r="AG10" i="1"/>
  <c r="AH10" i="1" s="1"/>
  <c r="AI10" i="1" s="1"/>
  <c r="AG9" i="1"/>
  <c r="AH9" i="1" s="1"/>
  <c r="AI9" i="1" s="1"/>
  <c r="AG8" i="1"/>
  <c r="AH8" i="1" s="1"/>
  <c r="AI8" i="1" s="1"/>
  <c r="AG7" i="1"/>
  <c r="AH7" i="1" s="1"/>
  <c r="AI7" i="1" s="1"/>
  <c r="AG6" i="1"/>
  <c r="AH6" i="1" s="1"/>
  <c r="AI6" i="1" s="1"/>
  <c r="AG5" i="1"/>
  <c r="AH5" i="1" s="1"/>
  <c r="AI5" i="1" s="1"/>
  <c r="Y33" i="3" l="1"/>
  <c r="AA33" i="3" s="1"/>
  <c r="Y32" i="3"/>
  <c r="AA32" i="3" s="1"/>
</calcChain>
</file>

<file path=xl/sharedStrings.xml><?xml version="1.0" encoding="utf-8"?>
<sst xmlns="http://schemas.openxmlformats.org/spreadsheetml/2006/main" count="118" uniqueCount="117">
  <si>
    <t>universal swap cash flows</t>
  </si>
  <si>
    <t>negative cashflows</t>
  </si>
  <si>
    <t>positive cashflows</t>
  </si>
  <si>
    <t>depriciation value of cash flows</t>
  </si>
  <si>
    <t>total amount of depricaiation</t>
  </si>
  <si>
    <t>number of consumers in us and russia</t>
  </si>
  <si>
    <t>number of international participants</t>
  </si>
  <si>
    <t>expectation for the growth of us and russia participants</t>
  </si>
  <si>
    <t>expectation on the growth of international participants</t>
  </si>
  <si>
    <t>charges of exchanges</t>
  </si>
  <si>
    <t>inflation rate</t>
  </si>
  <si>
    <t xml:space="preserve">with alterium consumer basefor US and Russia </t>
  </si>
  <si>
    <t xml:space="preserve">with alterium consumer base for international </t>
  </si>
  <si>
    <t>cashflows for exchange services US and russia</t>
  </si>
  <si>
    <t>cashflows for exchange services US and russia with inflation</t>
  </si>
  <si>
    <t>with alterium cashflow for international exchange services</t>
  </si>
  <si>
    <t>with alterium cashflow for international exchange services adjusted inflation</t>
  </si>
  <si>
    <t>servicing cost for us and russia participants</t>
  </si>
  <si>
    <t>growth rate</t>
  </si>
  <si>
    <t>number of participants of alterium isolation</t>
  </si>
  <si>
    <t>number of customer attracted</t>
  </si>
  <si>
    <t xml:space="preserve">consumer base expected to grow at </t>
  </si>
  <si>
    <t xml:space="preserve">cost of servicing </t>
  </si>
  <si>
    <t>cost of servicing international partcipants</t>
  </si>
  <si>
    <t>expected rate of inflation</t>
  </si>
  <si>
    <t>consumer base after 10 years</t>
  </si>
  <si>
    <t>assumptions</t>
  </si>
  <si>
    <t>1] since the alterium project will be active and will be using the universal swap server threfore the new server has been added</t>
  </si>
  <si>
    <t>growth rate when general and adminstrative expenses when uniswap is operational</t>
  </si>
  <si>
    <t>capital allocation for alterium pool</t>
  </si>
  <si>
    <t>advertisng expenses</t>
  </si>
  <si>
    <t>growth of advertising expenses with respect to alterium</t>
  </si>
  <si>
    <t>cost saving cash flow</t>
  </si>
  <si>
    <t>account recievables is percentage of working capital</t>
  </si>
  <si>
    <t>account payable percentage of working capital</t>
  </si>
  <si>
    <t xml:space="preserve">inventory costs </t>
  </si>
  <si>
    <t>2] assuming the new alterium server at time 0</t>
  </si>
  <si>
    <t>market value of debt</t>
  </si>
  <si>
    <t>interest on debt</t>
  </si>
  <si>
    <t>total cost</t>
  </si>
  <si>
    <t xml:space="preserve">note the </t>
  </si>
  <si>
    <t>3]since the recievables are not received threfore it is not added</t>
  </si>
  <si>
    <t>after tax   income</t>
  </si>
  <si>
    <t>marginal tax rate</t>
  </si>
  <si>
    <t>net present value</t>
  </si>
  <si>
    <t>cost of capital</t>
  </si>
  <si>
    <t>projected cash flows for the next 20 years</t>
  </si>
  <si>
    <t>1] since the machine do not have a lot of life and it will get old and the processing will get slower so it might run out</t>
  </si>
  <si>
    <t>assumptions of cashflows</t>
  </si>
  <si>
    <t xml:space="preserve">consumer base for the next 20 years </t>
  </si>
  <si>
    <t>consumer base for US and russia</t>
  </si>
  <si>
    <t xml:space="preserve">1] consumers are expected to grow by the rate </t>
  </si>
  <si>
    <t>service price is expected to grow at</t>
  </si>
  <si>
    <t>cashflow from the pool with growth rate</t>
  </si>
  <si>
    <t>consumer base of international particaipants</t>
  </si>
  <si>
    <t>cashflow from the exchange services</t>
  </si>
  <si>
    <t>cash flow from exchange services for international participants</t>
  </si>
  <si>
    <t>cashflow from theexchange services including growth rate</t>
  </si>
  <si>
    <t>2]exchange price is expected to grow at</t>
  </si>
  <si>
    <t>cash flow for us and russia participants for servicing cost</t>
  </si>
  <si>
    <t>cashflow from international particiapnts</t>
  </si>
  <si>
    <t>servicing price for US and russia</t>
  </si>
  <si>
    <t>servicing price for international particip[ants</t>
  </si>
  <si>
    <t>4]consumers form the new pool of alterium is expected to grow at</t>
  </si>
  <si>
    <t>consumer base of the new pool of alterium</t>
  </si>
  <si>
    <t>cost of servicing new pool of alterium</t>
  </si>
  <si>
    <t>advertising expenses</t>
  </si>
  <si>
    <t>5] since the new project is established</t>
  </si>
  <si>
    <t>cost saving</t>
  </si>
  <si>
    <t>inventory expenses</t>
  </si>
  <si>
    <t>total revenue</t>
  </si>
  <si>
    <t>accounts recievable</t>
  </si>
  <si>
    <t xml:space="preserve">accounts recievable </t>
  </si>
  <si>
    <t>percentage of revenue</t>
  </si>
  <si>
    <t>total revenue without recievables</t>
  </si>
  <si>
    <t>income</t>
  </si>
  <si>
    <t>tax percentage</t>
  </si>
  <si>
    <t>after tax income</t>
  </si>
  <si>
    <t>installment paid on debt</t>
  </si>
  <si>
    <t>present value of cashflows</t>
  </si>
  <si>
    <t>cashflows from exchange services</t>
  </si>
  <si>
    <t xml:space="preserve">new server exchange prices </t>
  </si>
  <si>
    <t>cashflow exchange services from new alterium pool</t>
  </si>
  <si>
    <t>exchange fee for new alterium pool</t>
  </si>
  <si>
    <t>cashflow from the new alterium pool for servicing costs</t>
  </si>
  <si>
    <t>total net present value</t>
  </si>
  <si>
    <t>irr</t>
  </si>
  <si>
    <t xml:space="preserve">Assumptions </t>
  </si>
  <si>
    <t>2]since the commencement of technology there has been new age revolutionary technologies being devoloped every 20 years so in the next 20 years thre might be new technology available</t>
  </si>
  <si>
    <t>General and adminstrative expenses with alterium pool</t>
  </si>
  <si>
    <t>Advertising expenses with respect to alterium project</t>
  </si>
  <si>
    <t>New server cost with inflation</t>
  </si>
  <si>
    <t>Cashflows from the new pool of alterium servicing cost</t>
  </si>
  <si>
    <t>Cost saving cash flow</t>
  </si>
  <si>
    <t>Accounts recievables beginiing of each year</t>
  </si>
  <si>
    <t>Accounts payable at the beginning of each ear</t>
  </si>
  <si>
    <t>Total amount of revenue each year excluding account recievables.</t>
  </si>
  <si>
    <t xml:space="preserve">Total amount of revenue </t>
  </si>
  <si>
    <t>Inventory costs at the beginning of each year</t>
  </si>
  <si>
    <t>Total cost of each year excluding debt interest</t>
  </si>
  <si>
    <t>Interest paid on debt</t>
  </si>
  <si>
    <t>Total cost</t>
  </si>
  <si>
    <t>Income for the year</t>
  </si>
  <si>
    <t>With alterium cashflow for US AND russia for servicing cost</t>
  </si>
  <si>
    <t>With alterium cashflow for US AND russia for servicing cost with adjusted inflation</t>
  </si>
  <si>
    <t>With alterium cashflow for international partcipants for servicing costs</t>
  </si>
  <si>
    <t>With alterium cashflow for international partcipants for servicing costs with inflation.</t>
  </si>
  <si>
    <t>Book value of the amount spent on infrastructure</t>
  </si>
  <si>
    <t>Book value of the new server</t>
  </si>
  <si>
    <t xml:space="preserve">Cost of capital </t>
  </si>
  <si>
    <t>Total  value of assets</t>
  </si>
  <si>
    <t>Netpresent value</t>
  </si>
  <si>
    <t>Total value of assets</t>
  </si>
  <si>
    <t>Net present value of assets</t>
  </si>
  <si>
    <t>Internal rate of return</t>
  </si>
  <si>
    <t>Cashflow from the pool with growth rate and inflation</t>
  </si>
  <si>
    <t>Cashflow from theexchange services including growth rate and inflation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</si>
</sst>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₹&quot;\ #,##0.00;[Red]&quot;₹&quot;\ \-#,##0.00"/>
    <numFmt numFmtId="164" formatCode="&quot;₹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0" applyNumberFormat="1"/>
    <xf numFmtId="10" fontId="0" fillId="0" borderId="0" xfId="0" applyNumberFormat="1"/>
    <xf numFmtId="0" fontId="0" fillId="2" borderId="0" xfId="0" applyFill="1" applyAlignment="1">
      <alignment wrapText="1"/>
    </xf>
    <xf numFmtId="0" fontId="0" fillId="2" borderId="0" xfId="0" applyFill="1"/>
    <xf numFmtId="2" fontId="0" fillId="2" borderId="0" xfId="0" applyNumberFormat="1" applyFill="1"/>
    <xf numFmtId="0" fontId="0" fillId="2" borderId="0" xfId="0" applyNumberFormat="1" applyFill="1"/>
    <xf numFmtId="0" fontId="0" fillId="2" borderId="0" xfId="0" applyFont="1" applyFill="1"/>
    <xf numFmtId="164" fontId="0" fillId="2" borderId="0" xfId="0" applyNumberFormat="1" applyFill="1"/>
    <xf numFmtId="0" fontId="1" fillId="2" borderId="0" xfId="0" applyFont="1" applyFill="1"/>
    <xf numFmtId="0" fontId="0" fillId="0" borderId="0" xfId="0" applyAlignment="1"/>
    <xf numFmtId="0" fontId="1" fillId="0" borderId="0" xfId="0" applyFont="1" applyAlignment="1">
      <alignment wrapText="1"/>
    </xf>
    <xf numFmtId="2" fontId="2" fillId="0" borderId="0" xfId="0" applyNumberFormat="1" applyFont="1"/>
    <xf numFmtId="0" fontId="0" fillId="0" borderId="0" xfId="0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/>
    <xf numFmtId="164" fontId="4" fillId="2" borderId="0" xfId="0" applyNumberFormat="1" applyFont="1" applyFill="1"/>
    <xf numFmtId="2" fontId="4" fillId="2" borderId="0" xfId="0" applyNumberFormat="1" applyFont="1" applyFill="1"/>
    <xf numFmtId="8" fontId="4" fillId="0" borderId="0" xfId="0" applyNumberFormat="1" applyFont="1"/>
    <xf numFmtId="0" fontId="5" fillId="0" borderId="0" xfId="0" applyFont="1"/>
    <xf numFmtId="9" fontId="5" fillId="0" borderId="0" xfId="0" applyNumberFormat="1" applyFont="1"/>
    <xf numFmtId="0" fontId="3" fillId="3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BCD9C-2D2A-435A-AE20-027284D0DAED}">
  <dimension ref="A1:AM40"/>
  <sheetViews>
    <sheetView tabSelected="1" topLeftCell="Q4" zoomScale="98" zoomScaleNormal="98" workbookViewId="0">
      <selection activeCell="AB19" sqref="AB19"/>
    </sheetView>
  </sheetViews>
  <sheetFormatPr defaultRowHeight="15" x14ac:dyDescent="0.25"/>
  <cols>
    <col min="2" max="2" width="17.7109375" bestFit="1" customWidth="1"/>
    <col min="3" max="3" width="12.85546875" customWidth="1"/>
    <col min="4" max="4" width="17.28515625" customWidth="1"/>
    <col min="6" max="7" width="11.5703125" bestFit="1" customWidth="1"/>
    <col min="8" max="8" width="11" bestFit="1" customWidth="1"/>
    <col min="9" max="9" width="16.140625" bestFit="1" customWidth="1"/>
    <col min="10" max="10" width="19" customWidth="1"/>
    <col min="11" max="11" width="23.42578125" customWidth="1"/>
    <col min="12" max="14" width="11" bestFit="1" customWidth="1"/>
    <col min="15" max="15" width="16.85546875" bestFit="1" customWidth="1"/>
    <col min="16" max="16" width="8.85546875" bestFit="1" customWidth="1"/>
    <col min="17" max="17" width="11.5703125" bestFit="1" customWidth="1"/>
    <col min="18" max="18" width="11.5703125" customWidth="1"/>
    <col min="19" max="20" width="10" bestFit="1" customWidth="1"/>
    <col min="21" max="21" width="14.42578125" customWidth="1"/>
    <col min="22" max="22" width="14.42578125" bestFit="1" customWidth="1"/>
    <col min="23" max="23" width="22.28515625" customWidth="1"/>
    <col min="25" max="25" width="16.7109375" customWidth="1"/>
    <col min="26" max="26" width="17.140625" customWidth="1"/>
    <col min="28" max="28" width="14.7109375" bestFit="1" customWidth="1"/>
    <col min="29" max="29" width="24.28515625" customWidth="1"/>
    <col min="30" max="30" width="14.42578125" bestFit="1" customWidth="1"/>
    <col min="31" max="31" width="21.5703125" customWidth="1"/>
    <col min="32" max="32" width="21.140625" customWidth="1"/>
    <col min="33" max="33" width="20.7109375" customWidth="1"/>
    <col min="34" max="34" width="24.7109375" customWidth="1"/>
    <col min="35" max="35" width="23.7109375" customWidth="1"/>
  </cols>
  <sheetData>
    <row r="1" spans="1:39" x14ac:dyDescent="0.25">
      <c r="A1" s="18" t="s">
        <v>0</v>
      </c>
      <c r="B1" s="18"/>
      <c r="C1" s="18"/>
    </row>
    <row r="2" spans="1:39" ht="105" x14ac:dyDescent="0.25">
      <c r="A2" s="1"/>
      <c r="B2" s="2" t="s">
        <v>1</v>
      </c>
      <c r="C2" s="2" t="s">
        <v>2</v>
      </c>
      <c r="D2" s="4" t="s">
        <v>3</v>
      </c>
      <c r="H2" s="4" t="s">
        <v>4</v>
      </c>
      <c r="I2" s="3">
        <v>800000000</v>
      </c>
      <c r="J2" s="3">
        <f>I2/10</f>
        <v>80000000</v>
      </c>
      <c r="K2" t="s">
        <v>5</v>
      </c>
      <c r="O2" s="5">
        <v>30000000</v>
      </c>
      <c r="P2" s="4" t="s">
        <v>6</v>
      </c>
      <c r="Q2" s="5">
        <v>45000000</v>
      </c>
      <c r="R2" s="5"/>
      <c r="S2" s="4" t="s">
        <v>19</v>
      </c>
      <c r="T2">
        <v>5000000</v>
      </c>
      <c r="U2" s="4" t="s">
        <v>30</v>
      </c>
      <c r="V2">
        <v>500000000</v>
      </c>
      <c r="W2" s="4" t="s">
        <v>31</v>
      </c>
      <c r="X2" s="6">
        <v>0.15</v>
      </c>
      <c r="Y2" s="4" t="s">
        <v>32</v>
      </c>
      <c r="Z2" s="6">
        <v>0.03</v>
      </c>
      <c r="AA2" s="4" t="s">
        <v>33</v>
      </c>
      <c r="AB2" s="6">
        <v>0.05</v>
      </c>
      <c r="AC2" s="6"/>
      <c r="AD2" s="4" t="s">
        <v>34</v>
      </c>
      <c r="AE2" s="6">
        <v>0.06</v>
      </c>
      <c r="AF2" t="s">
        <v>37</v>
      </c>
      <c r="AG2">
        <v>2432000000</v>
      </c>
      <c r="AH2" s="4" t="s">
        <v>38</v>
      </c>
      <c r="AI2" s="6">
        <v>7.0000000000000007E-2</v>
      </c>
      <c r="AJ2" s="4" t="s">
        <v>43</v>
      </c>
      <c r="AK2" s="6">
        <v>0.1</v>
      </c>
      <c r="AL2" s="4" t="s">
        <v>81</v>
      </c>
      <c r="AM2">
        <v>50</v>
      </c>
    </row>
    <row r="3" spans="1:39" ht="157.5" x14ac:dyDescent="0.25">
      <c r="A3" s="1">
        <v>0</v>
      </c>
      <c r="B3" s="3">
        <v>150000000</v>
      </c>
      <c r="C3" s="2"/>
      <c r="D3" s="13"/>
      <c r="F3" s="8" t="s">
        <v>11</v>
      </c>
      <c r="G3" s="8" t="s">
        <v>12</v>
      </c>
      <c r="H3" s="8" t="s">
        <v>13</v>
      </c>
      <c r="I3" s="8" t="s">
        <v>14</v>
      </c>
      <c r="J3" s="8" t="s">
        <v>15</v>
      </c>
      <c r="K3" s="8" t="s">
        <v>16</v>
      </c>
      <c r="L3" s="21" t="s">
        <v>103</v>
      </c>
      <c r="M3" s="21" t="s">
        <v>104</v>
      </c>
      <c r="N3" s="21" t="s">
        <v>105</v>
      </c>
      <c r="O3" s="21" t="s">
        <v>106</v>
      </c>
      <c r="P3" s="9"/>
      <c r="Q3" s="8" t="s">
        <v>20</v>
      </c>
      <c r="R3" s="8" t="s">
        <v>80</v>
      </c>
      <c r="S3" s="21" t="s">
        <v>92</v>
      </c>
      <c r="T3" s="8"/>
      <c r="U3" s="21" t="s">
        <v>91</v>
      </c>
      <c r="V3" s="20" t="s">
        <v>89</v>
      </c>
      <c r="W3" s="21" t="s">
        <v>90</v>
      </c>
      <c r="X3" s="21" t="s">
        <v>93</v>
      </c>
      <c r="Y3" s="20" t="s">
        <v>94</v>
      </c>
      <c r="Z3" s="20" t="s">
        <v>95</v>
      </c>
      <c r="AA3" s="9"/>
      <c r="AB3" s="20" t="s">
        <v>96</v>
      </c>
      <c r="AC3" s="20" t="s">
        <v>97</v>
      </c>
      <c r="AD3" s="20" t="s">
        <v>98</v>
      </c>
      <c r="AE3" s="20" t="s">
        <v>99</v>
      </c>
      <c r="AF3" s="20" t="s">
        <v>100</v>
      </c>
      <c r="AG3" s="22" t="s">
        <v>101</v>
      </c>
      <c r="AH3" s="20" t="s">
        <v>102</v>
      </c>
      <c r="AI3" s="20" t="s">
        <v>42</v>
      </c>
    </row>
    <row r="4" spans="1:39" x14ac:dyDescent="0.25">
      <c r="A4" s="1">
        <v>0</v>
      </c>
      <c r="B4" s="3">
        <v>1000000000</v>
      </c>
      <c r="C4" s="2"/>
      <c r="D4" s="23">
        <v>1000000000</v>
      </c>
      <c r="E4">
        <v>2020</v>
      </c>
      <c r="F4" s="10">
        <f>O2</f>
        <v>30000000</v>
      </c>
      <c r="G4" s="11">
        <f>Q2</f>
        <v>45000000</v>
      </c>
      <c r="H4" s="9">
        <f>F4*$J$17</f>
        <v>3000000000</v>
      </c>
      <c r="I4" s="9">
        <f>H4</f>
        <v>3000000000</v>
      </c>
      <c r="J4" s="9">
        <f>G4*$J$17</f>
        <v>4500000000</v>
      </c>
      <c r="K4" s="9">
        <f>J4</f>
        <v>4500000000</v>
      </c>
      <c r="L4" s="19">
        <f>F4*$L$17</f>
        <v>1080000000</v>
      </c>
      <c r="M4" s="19">
        <f>L4</f>
        <v>1080000000</v>
      </c>
      <c r="N4" s="19">
        <f>G4*$N$17</f>
        <v>2160000000</v>
      </c>
      <c r="O4" s="19">
        <f>N4</f>
        <v>2160000000</v>
      </c>
      <c r="P4" s="9">
        <v>2021</v>
      </c>
      <c r="Q4" s="9">
        <f>T2</f>
        <v>5000000</v>
      </c>
      <c r="R4" s="9">
        <f>Q4*$AM$2</f>
        <v>250000000</v>
      </c>
      <c r="S4" s="19">
        <f>Q4*$S$17</f>
        <v>144000000</v>
      </c>
      <c r="T4" s="9">
        <v>0</v>
      </c>
      <c r="U4" s="19">
        <v>600000000</v>
      </c>
      <c r="V4" s="19">
        <v>40000000</v>
      </c>
      <c r="W4" s="19">
        <v>500000000</v>
      </c>
      <c r="X4" s="9">
        <v>30000000</v>
      </c>
      <c r="Y4" s="9">
        <f t="shared" ref="Y4:Y14" si="0">AB4*$AB$2</f>
        <v>387500000</v>
      </c>
      <c r="Z4" s="19">
        <f t="shared" ref="Z4:Z14" si="1">AB4*$AE$2</f>
        <v>465000000</v>
      </c>
      <c r="AA4" s="9">
        <v>1</v>
      </c>
      <c r="AB4" s="9">
        <f>I4+K4+R4</f>
        <v>7750000000</v>
      </c>
      <c r="AC4" s="9">
        <f>AB4+Y4</f>
        <v>8137500000</v>
      </c>
      <c r="AD4" s="19">
        <f t="shared" ref="AD4:AD14" si="2">AB4*$Z$17</f>
        <v>775000000</v>
      </c>
      <c r="AE4" s="23">
        <f>D4+B3+M4+O4+S4+U4+V4+W4+Z4</f>
        <v>6139000000</v>
      </c>
      <c r="AF4" s="25">
        <v>346262086.63295102</v>
      </c>
      <c r="AG4" s="23">
        <f t="shared" ref="AG4:AG14" si="3">AE4+AF4-X4</f>
        <v>6455262086.6329508</v>
      </c>
      <c r="AH4" s="3">
        <f>AC4-AG4</f>
        <v>1682237913.3670492</v>
      </c>
      <c r="AI4" s="3">
        <f>AH4*(1-$AK$2)</f>
        <v>1514014122.0303442</v>
      </c>
    </row>
    <row r="5" spans="1:39" x14ac:dyDescent="0.25">
      <c r="A5">
        <v>1</v>
      </c>
      <c r="D5" s="23">
        <v>920000000</v>
      </c>
      <c r="E5">
        <v>2021</v>
      </c>
      <c r="F5" s="9">
        <f>F4*(1+$F$17)</f>
        <v>31500000</v>
      </c>
      <c r="G5" s="9">
        <f>G4*(1+$H$17)</f>
        <v>49500000.000000007</v>
      </c>
      <c r="H5" s="9">
        <f t="shared" ref="H5:H14" si="4">F5*$J$17</f>
        <v>3150000000</v>
      </c>
      <c r="I5" s="9">
        <f>H5*(1+$L$18)</f>
        <v>3197249999.9999995</v>
      </c>
      <c r="J5" s="9">
        <f t="shared" ref="J5:J14" si="5">G5*$J$17</f>
        <v>4950000000.000001</v>
      </c>
      <c r="K5" s="9">
        <f>J5*(1+$J$18)</f>
        <v>5024250000.000001</v>
      </c>
      <c r="L5" s="19">
        <f t="shared" ref="L5:L14" si="6">F5*$L$17</f>
        <v>1134000000</v>
      </c>
      <c r="M5" s="19">
        <f>L5*(1+$L$18)</f>
        <v>1151010000</v>
      </c>
      <c r="N5" s="19">
        <f t="shared" ref="N5:N14" si="7">G5*$N$17</f>
        <v>2376000000.0000005</v>
      </c>
      <c r="O5" s="24">
        <f>N5*(1+$L$18)</f>
        <v>2411640000.0000005</v>
      </c>
      <c r="P5" s="9">
        <v>2022</v>
      </c>
      <c r="Q5" s="9">
        <f>Q4*(1+$P$17)</f>
        <v>5400000</v>
      </c>
      <c r="R5" s="9">
        <f t="shared" ref="R5:R13" si="8">Q5*$AM$2</f>
        <v>270000000</v>
      </c>
      <c r="S5" s="19">
        <f t="shared" ref="S5:S13" si="9">Q5*$S$17</f>
        <v>155519999.99999997</v>
      </c>
      <c r="T5" s="9">
        <v>1</v>
      </c>
      <c r="U5" s="19">
        <f>U4*(1+$N$18)</f>
        <v>609000000</v>
      </c>
      <c r="V5" s="19">
        <f>V4*(1+$V$17)</f>
        <v>44000000</v>
      </c>
      <c r="W5" s="19">
        <f>W4*(1+$X$2)</f>
        <v>575000000</v>
      </c>
      <c r="X5" s="9">
        <f>X4*(1+$Z$2)</f>
        <v>30900000</v>
      </c>
      <c r="Y5" s="9">
        <f t="shared" si="0"/>
        <v>424575000</v>
      </c>
      <c r="Z5" s="19">
        <f t="shared" si="1"/>
        <v>509490000</v>
      </c>
      <c r="AA5" s="9">
        <v>2</v>
      </c>
      <c r="AB5" s="9">
        <f t="shared" ref="AB5:AB14" si="10">I5+K5+R5</f>
        <v>8491500000</v>
      </c>
      <c r="AC5" s="9">
        <f t="shared" ref="AC5:AC14" si="11">AB5+Y5</f>
        <v>8916075000</v>
      </c>
      <c r="AD5" s="19">
        <f t="shared" si="2"/>
        <v>849150000</v>
      </c>
      <c r="AE5" s="23">
        <f>M5+O5+S5+V5+W5+Z5+AD5+$J$2</f>
        <v>5775810000</v>
      </c>
      <c r="AF5" s="25">
        <v>346262086.63295102</v>
      </c>
      <c r="AG5" s="23">
        <f t="shared" si="3"/>
        <v>6091172086.6329508</v>
      </c>
      <c r="AH5" s="3">
        <f t="shared" ref="AH5:AH14" si="12">AC5-AG5</f>
        <v>2824902913.3670492</v>
      </c>
      <c r="AI5" s="3">
        <f t="shared" ref="AI5:AI14" si="13">AH5*(1-$AK$2)</f>
        <v>2542412622.0303445</v>
      </c>
    </row>
    <row r="6" spans="1:39" x14ac:dyDescent="0.25">
      <c r="A6">
        <v>2</v>
      </c>
      <c r="D6" s="23">
        <v>840000000</v>
      </c>
      <c r="E6">
        <v>2022</v>
      </c>
      <c r="F6" s="9">
        <f t="shared" ref="F6:F14" si="14">F5*(1+$F$17)</f>
        <v>33075000</v>
      </c>
      <c r="G6" s="9">
        <f t="shared" ref="G6:G14" si="15">G5*(1+$H$17)</f>
        <v>54450000.000000015</v>
      </c>
      <c r="H6" s="9">
        <f t="shared" si="4"/>
        <v>3307500000</v>
      </c>
      <c r="I6" s="9">
        <f t="shared" ref="I6:I14" si="16">H6*(1+$L$18)</f>
        <v>3357112499.9999995</v>
      </c>
      <c r="J6" s="9">
        <f t="shared" si="5"/>
        <v>5445000000.0000019</v>
      </c>
      <c r="K6" s="9">
        <f t="shared" ref="K6:K14" si="17">J6*(1+$J$18)</f>
        <v>5526675000.000001</v>
      </c>
      <c r="L6" s="19">
        <f t="shared" si="6"/>
        <v>1190700000</v>
      </c>
      <c r="M6" s="19">
        <f t="shared" ref="M6:M14" si="18">L6*(1+$L$18)</f>
        <v>1208560500</v>
      </c>
      <c r="N6" s="19">
        <f t="shared" si="7"/>
        <v>2613600000.000001</v>
      </c>
      <c r="O6" s="24">
        <f t="shared" ref="O6:O14" si="19">N6*(1+$L$18)</f>
        <v>2652804000.0000005</v>
      </c>
      <c r="P6" s="9">
        <v>2023</v>
      </c>
      <c r="Q6" s="9">
        <f t="shared" ref="Q6:Q13" si="20">Q5*(1+$P$17)</f>
        <v>5832000</v>
      </c>
      <c r="R6" s="9">
        <f t="shared" si="8"/>
        <v>291600000</v>
      </c>
      <c r="S6" s="19">
        <f t="shared" si="9"/>
        <v>167961599.99999997</v>
      </c>
      <c r="T6" s="9">
        <v>2</v>
      </c>
      <c r="U6" s="19">
        <f t="shared" ref="U6:U14" si="21">U5*(1+$N$18)</f>
        <v>618135000</v>
      </c>
      <c r="V6" s="19">
        <f t="shared" ref="V6:V14" si="22">V5*(1+$V$17)</f>
        <v>48400000.000000007</v>
      </c>
      <c r="W6" s="19">
        <f t="shared" ref="W6:W14" si="23">W5*(1+$X$2)</f>
        <v>661250000</v>
      </c>
      <c r="X6" s="9">
        <f t="shared" ref="X6:X14" si="24">X5*(1+$Z$2)</f>
        <v>31827000</v>
      </c>
      <c r="Y6" s="9">
        <f t="shared" si="0"/>
        <v>458769375</v>
      </c>
      <c r="Z6" s="19">
        <f t="shared" si="1"/>
        <v>550523250</v>
      </c>
      <c r="AA6" s="9">
        <v>3</v>
      </c>
      <c r="AB6" s="9">
        <f t="shared" si="10"/>
        <v>9175387500</v>
      </c>
      <c r="AC6" s="9">
        <f t="shared" si="11"/>
        <v>9634156875</v>
      </c>
      <c r="AD6" s="19">
        <f t="shared" si="2"/>
        <v>917538750</v>
      </c>
      <c r="AE6" s="23">
        <f t="shared" ref="AE6:AE14" si="25">M6+O6+S6+V6+W6+Z6+AD6+$J$2</f>
        <v>6287038100</v>
      </c>
      <c r="AF6" s="25">
        <v>346262086.63295102</v>
      </c>
      <c r="AG6" s="23">
        <f t="shared" si="3"/>
        <v>6601473186.6329508</v>
      </c>
      <c r="AH6" s="3">
        <f t="shared" si="12"/>
        <v>3032683688.3670492</v>
      </c>
      <c r="AI6" s="3">
        <f t="shared" si="13"/>
        <v>2729415319.5303445</v>
      </c>
    </row>
    <row r="7" spans="1:39" x14ac:dyDescent="0.25">
      <c r="A7">
        <v>3</v>
      </c>
      <c r="D7" s="23">
        <v>760000000</v>
      </c>
      <c r="E7">
        <v>2023</v>
      </c>
      <c r="F7" s="9">
        <f t="shared" si="14"/>
        <v>34728750</v>
      </c>
      <c r="G7" s="9">
        <f t="shared" si="15"/>
        <v>59895000.000000022</v>
      </c>
      <c r="H7" s="9">
        <f t="shared" si="4"/>
        <v>3472875000</v>
      </c>
      <c r="I7" s="9">
        <f t="shared" si="16"/>
        <v>3524968124.9999995</v>
      </c>
      <c r="J7" s="9">
        <f t="shared" si="5"/>
        <v>5989500000.0000019</v>
      </c>
      <c r="K7" s="9">
        <f t="shared" si="17"/>
        <v>6079342500.000001</v>
      </c>
      <c r="L7" s="19">
        <f t="shared" si="6"/>
        <v>1250235000</v>
      </c>
      <c r="M7" s="19">
        <f t="shared" si="18"/>
        <v>1268988524.9999998</v>
      </c>
      <c r="N7" s="19">
        <f t="shared" si="7"/>
        <v>2874960000.000001</v>
      </c>
      <c r="O7" s="24">
        <f t="shared" si="19"/>
        <v>2918084400.0000005</v>
      </c>
      <c r="P7" s="9">
        <v>2024</v>
      </c>
      <c r="Q7" s="9">
        <f t="shared" si="20"/>
        <v>6298560</v>
      </c>
      <c r="R7" s="9">
        <f t="shared" si="8"/>
        <v>314928000</v>
      </c>
      <c r="S7" s="19">
        <f t="shared" si="9"/>
        <v>181398527.99999997</v>
      </c>
      <c r="T7" s="9">
        <v>3</v>
      </c>
      <c r="U7" s="19">
        <f t="shared" si="21"/>
        <v>627407024.99999988</v>
      </c>
      <c r="V7" s="19">
        <f t="shared" si="22"/>
        <v>53240000.000000015</v>
      </c>
      <c r="W7" s="19">
        <f t="shared" si="23"/>
        <v>760437500</v>
      </c>
      <c r="X7" s="9">
        <f t="shared" si="24"/>
        <v>32781810</v>
      </c>
      <c r="Y7" s="9">
        <f t="shared" si="0"/>
        <v>495961931.25</v>
      </c>
      <c r="Z7" s="19">
        <f t="shared" si="1"/>
        <v>595154317.5</v>
      </c>
      <c r="AA7" s="9">
        <v>4</v>
      </c>
      <c r="AB7" s="9">
        <f t="shared" si="10"/>
        <v>9919238625</v>
      </c>
      <c r="AC7" s="9">
        <f t="shared" si="11"/>
        <v>10415200556.25</v>
      </c>
      <c r="AD7" s="19">
        <f t="shared" si="2"/>
        <v>991923862.5</v>
      </c>
      <c r="AE7" s="23">
        <f t="shared" si="25"/>
        <v>6849227133</v>
      </c>
      <c r="AF7" s="25">
        <v>346262086.63295102</v>
      </c>
      <c r="AG7" s="23">
        <f t="shared" si="3"/>
        <v>7162707409.6329508</v>
      </c>
      <c r="AH7" s="3">
        <f t="shared" si="12"/>
        <v>3252493146.6170492</v>
      </c>
      <c r="AI7" s="3">
        <f t="shared" si="13"/>
        <v>2927243831.9553442</v>
      </c>
    </row>
    <row r="8" spans="1:39" x14ac:dyDescent="0.25">
      <c r="A8">
        <v>4</v>
      </c>
      <c r="D8" s="23">
        <v>680000000</v>
      </c>
      <c r="E8">
        <v>2024</v>
      </c>
      <c r="F8" s="9">
        <f t="shared" si="14"/>
        <v>36465187.5</v>
      </c>
      <c r="G8" s="9">
        <f t="shared" si="15"/>
        <v>65884500.00000003</v>
      </c>
      <c r="H8" s="9">
        <f t="shared" si="4"/>
        <v>3646518750</v>
      </c>
      <c r="I8" s="9">
        <f t="shared" si="16"/>
        <v>3701216531.2499995</v>
      </c>
      <c r="J8" s="9">
        <f t="shared" si="5"/>
        <v>6588450000.0000029</v>
      </c>
      <c r="K8" s="9">
        <f t="shared" si="17"/>
        <v>6687276750.0000019</v>
      </c>
      <c r="L8" s="19">
        <f t="shared" si="6"/>
        <v>1312746750</v>
      </c>
      <c r="M8" s="19">
        <f t="shared" si="18"/>
        <v>1332437951.2499998</v>
      </c>
      <c r="N8" s="19">
        <f t="shared" si="7"/>
        <v>3162456000.0000014</v>
      </c>
      <c r="O8" s="24">
        <f t="shared" si="19"/>
        <v>3209892840.000001</v>
      </c>
      <c r="P8" s="9">
        <v>2025</v>
      </c>
      <c r="Q8" s="9">
        <f t="shared" si="20"/>
        <v>6802444.8000000007</v>
      </c>
      <c r="R8" s="9">
        <f t="shared" si="8"/>
        <v>340122240.00000006</v>
      </c>
      <c r="S8" s="19">
        <f t="shared" si="9"/>
        <v>195910410.24000001</v>
      </c>
      <c r="T8" s="9">
        <v>4</v>
      </c>
      <c r="U8" s="19">
        <f t="shared" si="21"/>
        <v>636818130.37499976</v>
      </c>
      <c r="V8" s="19">
        <f t="shared" si="22"/>
        <v>58564000.000000022</v>
      </c>
      <c r="W8" s="19">
        <f t="shared" si="23"/>
        <v>874503124.99999988</v>
      </c>
      <c r="X8" s="9">
        <f t="shared" si="24"/>
        <v>33765264.300000004</v>
      </c>
      <c r="Y8" s="9">
        <f t="shared" si="0"/>
        <v>536430776.06250012</v>
      </c>
      <c r="Z8" s="19">
        <f t="shared" si="1"/>
        <v>643716931.2750001</v>
      </c>
      <c r="AA8" s="9">
        <v>5</v>
      </c>
      <c r="AB8" s="9">
        <f t="shared" si="10"/>
        <v>10728615521.250002</v>
      </c>
      <c r="AC8" s="9">
        <f t="shared" si="11"/>
        <v>11265046297.312502</v>
      </c>
      <c r="AD8" s="19">
        <f t="shared" si="2"/>
        <v>1072861552.1250002</v>
      </c>
      <c r="AE8" s="23">
        <f t="shared" si="25"/>
        <v>7467886809.8900013</v>
      </c>
      <c r="AF8" s="25">
        <v>346262086.63295102</v>
      </c>
      <c r="AG8" s="23">
        <f t="shared" si="3"/>
        <v>7780383632.2229519</v>
      </c>
      <c r="AH8" s="3">
        <f t="shared" si="12"/>
        <v>3484662665.08955</v>
      </c>
      <c r="AI8" s="3">
        <f t="shared" si="13"/>
        <v>3136196398.580595</v>
      </c>
    </row>
    <row r="9" spans="1:39" x14ac:dyDescent="0.25">
      <c r="A9">
        <v>5</v>
      </c>
      <c r="D9" s="23">
        <v>600000000</v>
      </c>
      <c r="E9">
        <v>2025</v>
      </c>
      <c r="F9" s="9">
        <f t="shared" si="14"/>
        <v>38288446.875</v>
      </c>
      <c r="G9" s="9">
        <f t="shared" si="15"/>
        <v>72472950.000000045</v>
      </c>
      <c r="H9" s="9">
        <f t="shared" si="4"/>
        <v>3828844687.5</v>
      </c>
      <c r="I9" s="9">
        <f t="shared" si="16"/>
        <v>3886277357.8124995</v>
      </c>
      <c r="J9" s="9">
        <f t="shared" si="5"/>
        <v>7247295000.0000048</v>
      </c>
      <c r="K9" s="9">
        <f t="shared" si="17"/>
        <v>7356004425.0000038</v>
      </c>
      <c r="L9" s="19">
        <f t="shared" si="6"/>
        <v>1378384087.5</v>
      </c>
      <c r="M9" s="19">
        <f t="shared" si="18"/>
        <v>1399059848.8124998</v>
      </c>
      <c r="N9" s="19">
        <f t="shared" si="7"/>
        <v>3478701600.0000019</v>
      </c>
      <c r="O9" s="24">
        <f t="shared" si="19"/>
        <v>3530882124.0000014</v>
      </c>
      <c r="P9" s="9">
        <v>2026</v>
      </c>
      <c r="Q9" s="9">
        <f t="shared" si="20"/>
        <v>7346640.3840000015</v>
      </c>
      <c r="R9" s="9">
        <f t="shared" si="8"/>
        <v>367332019.20000005</v>
      </c>
      <c r="S9" s="19">
        <f t="shared" si="9"/>
        <v>211583243.05920002</v>
      </c>
      <c r="T9" s="9">
        <v>5</v>
      </c>
      <c r="U9" s="19">
        <f t="shared" si="21"/>
        <v>646370402.3306247</v>
      </c>
      <c r="V9" s="19">
        <f t="shared" si="22"/>
        <v>64420400.00000003</v>
      </c>
      <c r="W9" s="19">
        <f t="shared" si="23"/>
        <v>1005678593.7499998</v>
      </c>
      <c r="X9" s="9">
        <f t="shared" si="24"/>
        <v>34778222.229000002</v>
      </c>
      <c r="Y9" s="9">
        <f t="shared" si="0"/>
        <v>580480690.10062528</v>
      </c>
      <c r="Z9" s="19">
        <f t="shared" si="1"/>
        <v>696576828.12075031</v>
      </c>
      <c r="AA9" s="9">
        <v>6</v>
      </c>
      <c r="AB9" s="9">
        <f t="shared" si="10"/>
        <v>11609613802.012505</v>
      </c>
      <c r="AC9" s="9">
        <f t="shared" si="11"/>
        <v>12190094492.113131</v>
      </c>
      <c r="AD9" s="19">
        <f t="shared" si="2"/>
        <v>1160961380.2012506</v>
      </c>
      <c r="AE9" s="23">
        <f t="shared" si="25"/>
        <v>8149162417.9437027</v>
      </c>
      <c r="AF9" s="25">
        <v>346262086.63295102</v>
      </c>
      <c r="AG9" s="23">
        <f t="shared" si="3"/>
        <v>8460646282.3476534</v>
      </c>
      <c r="AH9" s="3">
        <f t="shared" si="12"/>
        <v>3729448209.7654772</v>
      </c>
      <c r="AI9" s="3">
        <f t="shared" si="13"/>
        <v>3356503388.7889295</v>
      </c>
    </row>
    <row r="10" spans="1:39" x14ac:dyDescent="0.25">
      <c r="A10">
        <v>6</v>
      </c>
      <c r="D10" s="23">
        <v>520000000</v>
      </c>
      <c r="E10">
        <v>2026</v>
      </c>
      <c r="F10" s="9">
        <f t="shared" si="14"/>
        <v>40202869.21875</v>
      </c>
      <c r="G10" s="9">
        <f t="shared" si="15"/>
        <v>79720245.00000006</v>
      </c>
      <c r="H10" s="9">
        <f t="shared" si="4"/>
        <v>4020286921.875</v>
      </c>
      <c r="I10" s="9">
        <f t="shared" si="16"/>
        <v>4080591225.7031245</v>
      </c>
      <c r="J10" s="9">
        <f t="shared" si="5"/>
        <v>7972024500.0000057</v>
      </c>
      <c r="K10" s="9">
        <f t="shared" si="17"/>
        <v>8091604867.5000048</v>
      </c>
      <c r="L10" s="19">
        <f t="shared" si="6"/>
        <v>1447303291.875</v>
      </c>
      <c r="M10" s="19">
        <f t="shared" si="18"/>
        <v>1469012841.253125</v>
      </c>
      <c r="N10" s="19">
        <f t="shared" si="7"/>
        <v>3826571760.0000029</v>
      </c>
      <c r="O10" s="24">
        <f t="shared" si="19"/>
        <v>3883970336.4000025</v>
      </c>
      <c r="P10" s="9">
        <v>2027</v>
      </c>
      <c r="Q10" s="9">
        <f t="shared" si="20"/>
        <v>7934371.6147200018</v>
      </c>
      <c r="R10" s="9">
        <f t="shared" si="8"/>
        <v>396718580.73600006</v>
      </c>
      <c r="S10" s="19">
        <f t="shared" si="9"/>
        <v>228509902.50393602</v>
      </c>
      <c r="T10" s="9">
        <v>6</v>
      </c>
      <c r="U10" s="19">
        <f t="shared" si="21"/>
        <v>656065958.36558402</v>
      </c>
      <c r="V10" s="19">
        <f t="shared" si="22"/>
        <v>70862440.000000045</v>
      </c>
      <c r="W10" s="19">
        <f t="shared" si="23"/>
        <v>1156530382.8124995</v>
      </c>
      <c r="X10" s="9">
        <f t="shared" si="24"/>
        <v>35821568.89587</v>
      </c>
      <c r="Y10" s="9">
        <f t="shared" si="0"/>
        <v>628445733.69695652</v>
      </c>
      <c r="Z10" s="19">
        <f t="shared" si="1"/>
        <v>754134880.43634772</v>
      </c>
      <c r="AA10" s="9">
        <v>7</v>
      </c>
      <c r="AB10" s="9">
        <f t="shared" si="10"/>
        <v>12568914673.939129</v>
      </c>
      <c r="AC10" s="9">
        <f t="shared" si="11"/>
        <v>13197360407.636086</v>
      </c>
      <c r="AD10" s="19">
        <f t="shared" si="2"/>
        <v>1256891467.393913</v>
      </c>
      <c r="AE10" s="23">
        <f t="shared" si="25"/>
        <v>8899912250.7998238</v>
      </c>
      <c r="AF10" s="25">
        <v>346262086.63295102</v>
      </c>
      <c r="AG10" s="23">
        <f t="shared" si="3"/>
        <v>9210352768.5369053</v>
      </c>
      <c r="AH10" s="3">
        <f t="shared" si="12"/>
        <v>3987007639.0991802</v>
      </c>
      <c r="AI10" s="3">
        <f t="shared" si="13"/>
        <v>3588306875.1892624</v>
      </c>
    </row>
    <row r="11" spans="1:39" x14ac:dyDescent="0.25">
      <c r="A11">
        <v>7</v>
      </c>
      <c r="D11" s="23">
        <v>440000000</v>
      </c>
      <c r="E11">
        <v>2027</v>
      </c>
      <c r="F11" s="9">
        <f t="shared" si="14"/>
        <v>42213012.6796875</v>
      </c>
      <c r="G11" s="9">
        <f t="shared" si="15"/>
        <v>87692269.500000075</v>
      </c>
      <c r="H11" s="9">
        <f t="shared" si="4"/>
        <v>4221301267.96875</v>
      </c>
      <c r="I11" s="9">
        <f t="shared" si="16"/>
        <v>4284620786.9882808</v>
      </c>
      <c r="J11" s="9">
        <f t="shared" si="5"/>
        <v>8769226950.0000076</v>
      </c>
      <c r="K11" s="9">
        <f t="shared" si="17"/>
        <v>8900765354.2500076</v>
      </c>
      <c r="L11" s="19">
        <f t="shared" si="6"/>
        <v>1519668456.46875</v>
      </c>
      <c r="M11" s="19">
        <f t="shared" si="18"/>
        <v>1542463483.3157811</v>
      </c>
      <c r="N11" s="19">
        <f t="shared" si="7"/>
        <v>4209228936.0000038</v>
      </c>
      <c r="O11" s="24">
        <f t="shared" si="19"/>
        <v>4272367370.0400033</v>
      </c>
      <c r="P11" s="9">
        <v>2028</v>
      </c>
      <c r="Q11" s="9">
        <f t="shared" si="20"/>
        <v>8569121.3438976035</v>
      </c>
      <c r="R11" s="9">
        <f t="shared" si="8"/>
        <v>428456067.19488019</v>
      </c>
      <c r="S11" s="19">
        <f t="shared" si="9"/>
        <v>246790694.70425096</v>
      </c>
      <c r="T11" s="9">
        <v>7</v>
      </c>
      <c r="U11" s="19">
        <f t="shared" si="21"/>
        <v>665906947.74106777</v>
      </c>
      <c r="V11" s="19">
        <f t="shared" si="22"/>
        <v>77948684.00000006</v>
      </c>
      <c r="W11" s="19">
        <f t="shared" si="23"/>
        <v>1330009940.2343743</v>
      </c>
      <c r="X11" s="9">
        <f t="shared" si="24"/>
        <v>36896215.962746099</v>
      </c>
      <c r="Y11" s="9">
        <f t="shared" si="0"/>
        <v>680692110.42165852</v>
      </c>
      <c r="Z11" s="19">
        <f t="shared" si="1"/>
        <v>816830532.50599003</v>
      </c>
      <c r="AA11" s="9">
        <v>8</v>
      </c>
      <c r="AB11" s="9">
        <f t="shared" si="10"/>
        <v>13613842208.433168</v>
      </c>
      <c r="AC11" s="9">
        <f t="shared" si="11"/>
        <v>14294534318.854828</v>
      </c>
      <c r="AD11" s="19">
        <f t="shared" si="2"/>
        <v>1361384220.843317</v>
      </c>
      <c r="AE11" s="23">
        <f t="shared" si="25"/>
        <v>9727794925.6437168</v>
      </c>
      <c r="AF11" s="25">
        <v>346262086.63295102</v>
      </c>
      <c r="AG11" s="23">
        <f t="shared" si="3"/>
        <v>10037160796.313923</v>
      </c>
      <c r="AH11" s="3">
        <f t="shared" si="12"/>
        <v>4257373522.540905</v>
      </c>
      <c r="AI11" s="3">
        <f t="shared" si="13"/>
        <v>3831636170.2868147</v>
      </c>
    </row>
    <row r="12" spans="1:39" x14ac:dyDescent="0.25">
      <c r="A12">
        <v>8</v>
      </c>
      <c r="D12" s="23">
        <v>360000000</v>
      </c>
      <c r="E12">
        <v>2028</v>
      </c>
      <c r="F12" s="9">
        <f t="shared" si="14"/>
        <v>44323663.313671879</v>
      </c>
      <c r="G12" s="9">
        <f t="shared" si="15"/>
        <v>96461496.450000092</v>
      </c>
      <c r="H12" s="9">
        <f t="shared" si="4"/>
        <v>4432366331.3671875</v>
      </c>
      <c r="I12" s="9">
        <f t="shared" si="16"/>
        <v>4498851826.3376951</v>
      </c>
      <c r="J12" s="9">
        <f t="shared" si="5"/>
        <v>9646149645.0000095</v>
      </c>
      <c r="K12" s="9">
        <f t="shared" si="17"/>
        <v>9790841889.6750088</v>
      </c>
      <c r="L12" s="19">
        <f t="shared" si="6"/>
        <v>1595651879.2921877</v>
      </c>
      <c r="M12" s="19">
        <f t="shared" si="18"/>
        <v>1619586657.4815702</v>
      </c>
      <c r="N12" s="19">
        <f t="shared" si="7"/>
        <v>4630151829.6000042</v>
      </c>
      <c r="O12" s="24">
        <f t="shared" si="19"/>
        <v>4699604107.0440035</v>
      </c>
      <c r="P12" s="9">
        <v>2029</v>
      </c>
      <c r="Q12" s="9">
        <f t="shared" si="20"/>
        <v>9254651.0514094122</v>
      </c>
      <c r="R12" s="9">
        <f t="shared" si="8"/>
        <v>462732552.57047063</v>
      </c>
      <c r="S12" s="19">
        <f t="shared" si="9"/>
        <v>266533950.28059104</v>
      </c>
      <c r="T12" s="9">
        <v>8</v>
      </c>
      <c r="U12" s="19">
        <f t="shared" si="21"/>
        <v>675895551.95718372</v>
      </c>
      <c r="V12" s="19">
        <f t="shared" si="22"/>
        <v>85743552.400000066</v>
      </c>
      <c r="W12" s="19">
        <f t="shared" si="23"/>
        <v>1529511431.2695303</v>
      </c>
      <c r="X12" s="9">
        <f t="shared" si="24"/>
        <v>38003102.441628486</v>
      </c>
      <c r="Y12" s="9">
        <f t="shared" si="0"/>
        <v>737621313.42915869</v>
      </c>
      <c r="Z12" s="19">
        <f t="shared" si="1"/>
        <v>885145576.11499035</v>
      </c>
      <c r="AA12" s="9">
        <v>9</v>
      </c>
      <c r="AB12" s="9">
        <f t="shared" si="10"/>
        <v>14752426268.583174</v>
      </c>
      <c r="AC12" s="9">
        <f t="shared" si="11"/>
        <v>15490047582.012333</v>
      </c>
      <c r="AD12" s="19">
        <f t="shared" si="2"/>
        <v>1475242626.8583174</v>
      </c>
      <c r="AE12" s="23">
        <f t="shared" si="25"/>
        <v>10641367901.449001</v>
      </c>
      <c r="AF12" s="25">
        <v>346262086.63295102</v>
      </c>
      <c r="AG12" s="23">
        <f t="shared" si="3"/>
        <v>10949626885.640324</v>
      </c>
      <c r="AH12" s="3">
        <f t="shared" si="12"/>
        <v>4540420696.3720093</v>
      </c>
      <c r="AI12" s="3">
        <f t="shared" si="13"/>
        <v>4086378626.7348084</v>
      </c>
    </row>
    <row r="13" spans="1:39" x14ac:dyDescent="0.25">
      <c r="A13">
        <v>9</v>
      </c>
      <c r="B13" s="3"/>
      <c r="D13" s="23">
        <v>280000000</v>
      </c>
      <c r="E13">
        <v>2029</v>
      </c>
      <c r="F13" s="9">
        <f t="shared" si="14"/>
        <v>46539846.479355477</v>
      </c>
      <c r="G13" s="9">
        <f t="shared" si="15"/>
        <v>106107646.0950001</v>
      </c>
      <c r="H13" s="9">
        <f t="shared" si="4"/>
        <v>4653984647.9355478</v>
      </c>
      <c r="I13" s="9">
        <f t="shared" si="16"/>
        <v>4723794417.6545801</v>
      </c>
      <c r="J13" s="9">
        <f t="shared" si="5"/>
        <v>10610764609.50001</v>
      </c>
      <c r="K13" s="9">
        <f t="shared" si="17"/>
        <v>10769926078.642509</v>
      </c>
      <c r="L13" s="19">
        <f t="shared" si="6"/>
        <v>1675434473.2567971</v>
      </c>
      <c r="M13" s="19">
        <f t="shared" si="18"/>
        <v>1700565990.3556488</v>
      </c>
      <c r="N13" s="19">
        <f t="shared" si="7"/>
        <v>5093167012.5600052</v>
      </c>
      <c r="O13" s="24">
        <f t="shared" si="19"/>
        <v>5169564517.7484045</v>
      </c>
      <c r="P13" s="9">
        <v>2030</v>
      </c>
      <c r="Q13" s="9">
        <f t="shared" si="20"/>
        <v>9995023.1355221663</v>
      </c>
      <c r="R13" s="9">
        <f t="shared" si="8"/>
        <v>499751156.77610832</v>
      </c>
      <c r="S13" s="19">
        <f t="shared" si="9"/>
        <v>287856666.30303836</v>
      </c>
      <c r="T13" s="9">
        <v>9</v>
      </c>
      <c r="U13" s="19">
        <f t="shared" si="21"/>
        <v>686033985.23654139</v>
      </c>
      <c r="V13" s="19">
        <f t="shared" si="22"/>
        <v>94317907.640000075</v>
      </c>
      <c r="W13" s="19">
        <f t="shared" si="23"/>
        <v>1758938145.9599597</v>
      </c>
      <c r="X13" s="9">
        <f t="shared" si="24"/>
        <v>39143195.514877342</v>
      </c>
      <c r="Y13" s="9">
        <f t="shared" si="0"/>
        <v>799673582.65365982</v>
      </c>
      <c r="Z13" s="19">
        <f t="shared" si="1"/>
        <v>959608299.18439174</v>
      </c>
      <c r="AA13" s="9">
        <v>10</v>
      </c>
      <c r="AB13" s="9">
        <f t="shared" si="10"/>
        <v>15993471653.073196</v>
      </c>
      <c r="AC13" s="9">
        <f t="shared" si="11"/>
        <v>16793145235.726856</v>
      </c>
      <c r="AD13" s="19">
        <f t="shared" si="2"/>
        <v>1599347165.3073196</v>
      </c>
      <c r="AE13" s="23">
        <f t="shared" si="25"/>
        <v>11650198692.498762</v>
      </c>
      <c r="AF13" s="25">
        <v>346262086.63295102</v>
      </c>
      <c r="AG13" s="23">
        <f t="shared" si="3"/>
        <v>11957317583.616837</v>
      </c>
      <c r="AH13" s="3">
        <f t="shared" si="12"/>
        <v>4835827652.1100197</v>
      </c>
      <c r="AI13" s="3">
        <f t="shared" si="13"/>
        <v>4352244886.8990183</v>
      </c>
    </row>
    <row r="14" spans="1:39" x14ac:dyDescent="0.25">
      <c r="A14">
        <v>10</v>
      </c>
      <c r="B14" s="3">
        <v>200000000</v>
      </c>
      <c r="D14" s="23">
        <v>200000000</v>
      </c>
      <c r="E14">
        <v>2030</v>
      </c>
      <c r="F14" s="9">
        <f t="shared" si="14"/>
        <v>48866838.803323254</v>
      </c>
      <c r="G14" s="9">
        <f t="shared" si="15"/>
        <v>116718410.70450012</v>
      </c>
      <c r="H14" s="9">
        <f t="shared" si="4"/>
        <v>4886683880.332325</v>
      </c>
      <c r="I14" s="9">
        <f t="shared" si="16"/>
        <v>4959984138.5373096</v>
      </c>
      <c r="J14" s="9">
        <f t="shared" si="5"/>
        <v>11671841070.450012</v>
      </c>
      <c r="K14" s="9">
        <f t="shared" si="17"/>
        <v>11846918686.506762</v>
      </c>
      <c r="L14" s="19">
        <f t="shared" si="6"/>
        <v>1759206196.9196372</v>
      </c>
      <c r="M14" s="19">
        <f t="shared" si="18"/>
        <v>1785594289.8734317</v>
      </c>
      <c r="N14" s="19">
        <f t="shared" si="7"/>
        <v>5602483713.8160057</v>
      </c>
      <c r="O14" s="24">
        <f t="shared" si="19"/>
        <v>5686520969.5232449</v>
      </c>
      <c r="P14" s="9"/>
      <c r="Q14" s="9"/>
      <c r="R14" s="9"/>
      <c r="S14" s="9"/>
      <c r="T14" s="9">
        <v>10</v>
      </c>
      <c r="U14" s="19">
        <f t="shared" si="21"/>
        <v>696324495.01508939</v>
      </c>
      <c r="V14" s="19">
        <f t="shared" si="22"/>
        <v>103749698.40400009</v>
      </c>
      <c r="W14" s="19">
        <f t="shared" si="23"/>
        <v>2022778867.8539536</v>
      </c>
      <c r="X14" s="9">
        <f t="shared" si="24"/>
        <v>40317491.380323663</v>
      </c>
      <c r="Y14" s="9">
        <f t="shared" si="0"/>
        <v>840345141.25220358</v>
      </c>
      <c r="Z14" s="19">
        <f t="shared" si="1"/>
        <v>1008414169.5026442</v>
      </c>
      <c r="AA14" s="9">
        <v>11</v>
      </c>
      <c r="AB14" s="9">
        <f t="shared" si="10"/>
        <v>16806902825.044071</v>
      </c>
      <c r="AC14" s="9">
        <f t="shared" si="11"/>
        <v>17647247966.296276</v>
      </c>
      <c r="AD14" s="19">
        <f t="shared" si="2"/>
        <v>1680690282.5044072</v>
      </c>
      <c r="AE14" s="23">
        <f t="shared" si="25"/>
        <v>12367748277.661682</v>
      </c>
      <c r="AF14" s="25">
        <v>346262086.63295102</v>
      </c>
      <c r="AG14" s="23">
        <f t="shared" si="3"/>
        <v>12673692872.91431</v>
      </c>
      <c r="AH14" s="3">
        <f t="shared" si="12"/>
        <v>4973555093.3819656</v>
      </c>
      <c r="AI14" s="3">
        <f t="shared" si="13"/>
        <v>4476199584.0437689</v>
      </c>
    </row>
    <row r="15" spans="1:39" x14ac:dyDescent="0.25">
      <c r="D15" s="9"/>
      <c r="F15" s="9"/>
      <c r="G15" s="9"/>
      <c r="H15" s="9"/>
      <c r="I15" s="9"/>
      <c r="J15" s="9"/>
      <c r="K15" s="9"/>
      <c r="L15" s="1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9" x14ac:dyDescent="0.25">
      <c r="D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spans="1:29" ht="120" x14ac:dyDescent="0.25">
      <c r="D17" s="9"/>
      <c r="E17" s="4" t="s">
        <v>7</v>
      </c>
      <c r="F17" s="6">
        <v>0.05</v>
      </c>
      <c r="G17" s="4" t="s">
        <v>8</v>
      </c>
      <c r="H17" s="6">
        <v>0.1</v>
      </c>
      <c r="I17" s="4" t="s">
        <v>9</v>
      </c>
      <c r="J17">
        <v>100</v>
      </c>
      <c r="K17" s="4" t="s">
        <v>17</v>
      </c>
      <c r="L17">
        <v>36</v>
      </c>
      <c r="M17" s="4" t="s">
        <v>23</v>
      </c>
      <c r="N17">
        <v>48</v>
      </c>
      <c r="O17" s="4" t="s">
        <v>21</v>
      </c>
      <c r="P17" s="6">
        <v>0.08</v>
      </c>
      <c r="Q17" s="4" t="s">
        <v>22</v>
      </c>
      <c r="R17" s="4"/>
      <c r="S17" s="4">
        <f>0.6*N17</f>
        <v>28.799999999999997</v>
      </c>
      <c r="U17" s="4" t="s">
        <v>28</v>
      </c>
      <c r="V17" s="6">
        <v>0.1</v>
      </c>
      <c r="W17" s="4" t="s">
        <v>29</v>
      </c>
      <c r="X17">
        <v>40000000</v>
      </c>
      <c r="Y17" t="s">
        <v>35</v>
      </c>
      <c r="Z17" s="6">
        <v>0.1</v>
      </c>
      <c r="AB17" s="4" t="s">
        <v>78</v>
      </c>
      <c r="AC17" s="25">
        <v>-346262086.63295102</v>
      </c>
    </row>
    <row r="18" spans="1:29" ht="45" x14ac:dyDescent="0.25">
      <c r="D18" s="9"/>
      <c r="I18" t="s">
        <v>10</v>
      </c>
      <c r="J18" s="7">
        <v>1.4999999999999999E-2</v>
      </c>
      <c r="K18" t="s">
        <v>18</v>
      </c>
      <c r="L18" s="7">
        <v>1.4999999999999999E-2</v>
      </c>
      <c r="M18" s="4" t="s">
        <v>24</v>
      </c>
      <c r="N18" s="7">
        <v>1.4999999999999999E-2</v>
      </c>
    </row>
    <row r="19" spans="1:29" ht="45" x14ac:dyDescent="0.25">
      <c r="D19" s="9"/>
      <c r="F19" s="4" t="s">
        <v>25</v>
      </c>
      <c r="G19">
        <f>G14/G4</f>
        <v>2.5937424601000028</v>
      </c>
    </row>
    <row r="20" spans="1:29" x14ac:dyDescent="0.25">
      <c r="D20" s="9"/>
    </row>
    <row r="21" spans="1:29" x14ac:dyDescent="0.25">
      <c r="A21" s="4">
        <v>0</v>
      </c>
      <c r="D21" s="9"/>
    </row>
    <row r="22" spans="1:29" x14ac:dyDescent="0.25">
      <c r="D22" s="9"/>
    </row>
    <row r="23" spans="1:29" x14ac:dyDescent="0.25">
      <c r="D23" s="9"/>
    </row>
    <row r="24" spans="1:29" x14ac:dyDescent="0.25">
      <c r="D24" s="9"/>
    </row>
    <row r="25" spans="1:29" x14ac:dyDescent="0.25">
      <c r="D25" s="9"/>
    </row>
    <row r="26" spans="1:29" x14ac:dyDescent="0.25">
      <c r="D26" s="9"/>
    </row>
    <row r="27" spans="1:29" x14ac:dyDescent="0.25">
      <c r="D27" s="9"/>
    </row>
    <row r="28" spans="1:29" x14ac:dyDescent="0.25">
      <c r="D28" s="9"/>
    </row>
    <row r="29" spans="1:29" x14ac:dyDescent="0.25">
      <c r="D29" s="9"/>
    </row>
    <row r="30" spans="1:29" x14ac:dyDescent="0.25">
      <c r="D30" s="9"/>
    </row>
    <row r="31" spans="1:29" x14ac:dyDescent="0.25">
      <c r="D31" s="9"/>
    </row>
    <row r="32" spans="1:29" x14ac:dyDescent="0.25">
      <c r="D32" s="9"/>
    </row>
    <row r="33" spans="1:4" x14ac:dyDescent="0.25">
      <c r="D33" s="9"/>
    </row>
    <row r="34" spans="1:4" ht="30" x14ac:dyDescent="0.25">
      <c r="A34" s="4" t="s">
        <v>26</v>
      </c>
      <c r="D34" s="9"/>
    </row>
    <row r="35" spans="1:4" x14ac:dyDescent="0.25">
      <c r="A35" t="s">
        <v>27</v>
      </c>
      <c r="D35" s="9"/>
    </row>
    <row r="36" spans="1:4" x14ac:dyDescent="0.25">
      <c r="A36" t="s">
        <v>36</v>
      </c>
      <c r="D36" s="9"/>
    </row>
    <row r="37" spans="1:4" x14ac:dyDescent="0.25">
      <c r="A37" t="s">
        <v>41</v>
      </c>
      <c r="D37" s="9"/>
    </row>
    <row r="38" spans="1:4" x14ac:dyDescent="0.25">
      <c r="A38" t="s">
        <v>40</v>
      </c>
      <c r="D38" s="9"/>
    </row>
    <row r="39" spans="1:4" x14ac:dyDescent="0.25">
      <c r="D39" s="9"/>
    </row>
    <row r="40" spans="1:4" x14ac:dyDescent="0.25">
      <c r="D40" s="9"/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J4 L4 N4:N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3CD21-DCE8-4EBA-9302-2B69280CAD25}">
  <dimension ref="A1:F10"/>
  <sheetViews>
    <sheetView workbookViewId="0">
      <selection activeCell="H6" sqref="H6"/>
    </sheetView>
  </sheetViews>
  <sheetFormatPr defaultRowHeight="15" x14ac:dyDescent="0.25"/>
  <cols>
    <col min="6" max="6" width="10" bestFit="1" customWidth="1"/>
  </cols>
  <sheetData>
    <row r="1" spans="1:6" x14ac:dyDescent="0.25">
      <c r="A1" s="15" t="s">
        <v>107</v>
      </c>
      <c r="B1" s="15"/>
      <c r="C1" s="15"/>
      <c r="D1" s="15"/>
      <c r="F1" s="26">
        <v>200000000</v>
      </c>
    </row>
    <row r="2" spans="1:6" x14ac:dyDescent="0.25">
      <c r="A2" s="18" t="s">
        <v>108</v>
      </c>
      <c r="B2" s="18"/>
      <c r="C2" s="18"/>
      <c r="F2" s="22">
        <v>696324495</v>
      </c>
    </row>
    <row r="3" spans="1:6" x14ac:dyDescent="0.25">
      <c r="A3" t="s">
        <v>109</v>
      </c>
      <c r="F3" s="27">
        <v>0.11</v>
      </c>
    </row>
    <row r="4" spans="1:6" x14ac:dyDescent="0.25">
      <c r="A4" t="s">
        <v>110</v>
      </c>
      <c r="F4" s="26">
        <f>F2+F1</f>
        <v>896324495</v>
      </c>
    </row>
    <row r="5" spans="1:6" x14ac:dyDescent="0.25">
      <c r="A5" t="s">
        <v>111</v>
      </c>
      <c r="F5" s="26">
        <f>F4*(1-F3)^10</f>
        <v>279489393.69458383</v>
      </c>
    </row>
    <row r="6" spans="1:6" x14ac:dyDescent="0.25">
      <c r="A6" t="s">
        <v>112</v>
      </c>
      <c r="F6" s="26">
        <f>F1+F2</f>
        <v>896324495</v>
      </c>
    </row>
    <row r="7" spans="1:6" x14ac:dyDescent="0.25">
      <c r="A7" t="s">
        <v>113</v>
      </c>
      <c r="F7" s="26">
        <f>F6*(1-F8)^10</f>
        <v>8.328684669338598E-4</v>
      </c>
    </row>
    <row r="8" spans="1:6" x14ac:dyDescent="0.25">
      <c r="A8" t="s">
        <v>114</v>
      </c>
      <c r="F8" s="27">
        <v>0.93736586046883108</v>
      </c>
    </row>
    <row r="10" spans="1:6" x14ac:dyDescent="0.25">
      <c r="F10" s="6"/>
    </row>
  </sheetData>
  <mergeCells count="1">
    <mergeCell ref="A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A005-8363-49C4-8805-A5E90150EF40}">
  <dimension ref="A1:AC39"/>
  <sheetViews>
    <sheetView topLeftCell="A32" zoomScale="84" zoomScaleNormal="84" workbookViewId="0">
      <selection activeCell="A39" sqref="A39"/>
    </sheetView>
  </sheetViews>
  <sheetFormatPr defaultRowHeight="15" x14ac:dyDescent="0.25"/>
  <cols>
    <col min="2" max="2" width="15.7109375" bestFit="1" customWidth="1"/>
    <col min="3" max="3" width="18.85546875" customWidth="1"/>
    <col min="4" max="4" width="16.140625" customWidth="1"/>
    <col min="5" max="5" width="19.28515625" customWidth="1"/>
    <col min="6" max="6" width="18.5703125" customWidth="1"/>
    <col min="7" max="7" width="33.85546875" customWidth="1"/>
    <col min="8" max="9" width="15.7109375" bestFit="1" customWidth="1"/>
    <col min="10" max="10" width="19.5703125" customWidth="1"/>
    <col min="11" max="11" width="16.7109375" customWidth="1"/>
    <col min="12" max="12" width="11.5703125" bestFit="1" customWidth="1"/>
    <col min="13" max="13" width="20.28515625" customWidth="1"/>
    <col min="14" max="14" width="15.7109375" bestFit="1" customWidth="1"/>
    <col min="15" max="15" width="10" bestFit="1" customWidth="1"/>
    <col min="17" max="17" width="10" bestFit="1" customWidth="1"/>
    <col min="18" max="18" width="12" bestFit="1" customWidth="1"/>
    <col min="20" max="21" width="15.7109375" bestFit="1" customWidth="1"/>
    <col min="22" max="22" width="15.7109375" customWidth="1"/>
    <col min="23" max="23" width="15.7109375" bestFit="1" customWidth="1"/>
    <col min="24" max="24" width="17.28515625" customWidth="1"/>
    <col min="25" max="25" width="15.7109375" bestFit="1" customWidth="1"/>
    <col min="26" max="26" width="15.7109375" customWidth="1"/>
    <col min="27" max="27" width="15.7109375" bestFit="1" customWidth="1"/>
    <col min="28" max="28" width="14.7109375" bestFit="1" customWidth="1"/>
    <col min="29" max="29" width="12" bestFit="1" customWidth="1"/>
  </cols>
  <sheetData>
    <row r="1" spans="1:29" x14ac:dyDescent="0.25">
      <c r="A1" s="15" t="s">
        <v>46</v>
      </c>
      <c r="B1" s="15"/>
      <c r="C1" s="15"/>
      <c r="D1" s="15"/>
    </row>
    <row r="2" spans="1:29" x14ac:dyDescent="0.25">
      <c r="A2" s="18" t="s">
        <v>87</v>
      </c>
      <c r="B2" s="18"/>
      <c r="C2" s="18"/>
      <c r="F2" s="12"/>
    </row>
    <row r="3" spans="1:29" x14ac:dyDescent="0.25">
      <c r="A3" t="s">
        <v>47</v>
      </c>
      <c r="F3" s="5"/>
    </row>
    <row r="4" spans="1:29" ht="30" x14ac:dyDescent="0.25">
      <c r="A4" t="s">
        <v>88</v>
      </c>
      <c r="F4" s="6"/>
      <c r="J4" t="s">
        <v>61</v>
      </c>
      <c r="K4">
        <f>36*(1+I7)^10</f>
        <v>41.779469700905345</v>
      </c>
      <c r="L4" s="4" t="s">
        <v>72</v>
      </c>
      <c r="M4" s="4"/>
      <c r="N4" s="4" t="s">
        <v>73</v>
      </c>
      <c r="P4" s="6">
        <v>0.05</v>
      </c>
    </row>
    <row r="5" spans="1:29" ht="45" x14ac:dyDescent="0.25">
      <c r="J5" s="4" t="s">
        <v>62</v>
      </c>
      <c r="K5">
        <f>48*(1+I7)^10</f>
        <v>55.705959601207127</v>
      </c>
      <c r="L5" s="4" t="s">
        <v>76</v>
      </c>
      <c r="M5" s="4"/>
      <c r="N5" s="6">
        <v>0.1</v>
      </c>
    </row>
    <row r="6" spans="1:29" ht="45" x14ac:dyDescent="0.25">
      <c r="A6" t="s">
        <v>48</v>
      </c>
      <c r="J6" s="4" t="s">
        <v>65</v>
      </c>
      <c r="K6">
        <v>28.8</v>
      </c>
      <c r="M6" s="4" t="s">
        <v>83</v>
      </c>
      <c r="N6">
        <v>50</v>
      </c>
    </row>
    <row r="7" spans="1:29" x14ac:dyDescent="0.25">
      <c r="A7" t="s">
        <v>51</v>
      </c>
      <c r="F7" s="6">
        <v>0.1</v>
      </c>
      <c r="G7" t="s">
        <v>10</v>
      </c>
      <c r="I7" s="7">
        <v>1.4999999999999999E-2</v>
      </c>
      <c r="J7" t="s">
        <v>45</v>
      </c>
      <c r="K7" s="6">
        <v>0.11</v>
      </c>
    </row>
    <row r="8" spans="1:29" x14ac:dyDescent="0.25">
      <c r="A8" t="s">
        <v>58</v>
      </c>
      <c r="F8" s="6">
        <v>7.0000000000000007E-2</v>
      </c>
    </row>
    <row r="9" spans="1:29" x14ac:dyDescent="0.25">
      <c r="A9" t="s">
        <v>52</v>
      </c>
      <c r="F9" s="6">
        <v>7.0000000000000007E-2</v>
      </c>
    </row>
    <row r="10" spans="1:29" x14ac:dyDescent="0.25">
      <c r="A10" t="s">
        <v>63</v>
      </c>
      <c r="F10" s="6">
        <v>0.08</v>
      </c>
    </row>
    <row r="11" spans="1:29" x14ac:dyDescent="0.25">
      <c r="A11" t="s">
        <v>67</v>
      </c>
      <c r="F11" s="6"/>
    </row>
    <row r="12" spans="1:29" x14ac:dyDescent="0.25">
      <c r="A12" t="s">
        <v>49</v>
      </c>
      <c r="F12" s="6"/>
    </row>
    <row r="13" spans="1:29" ht="131.25" x14ac:dyDescent="0.3">
      <c r="B13" s="4" t="s">
        <v>50</v>
      </c>
      <c r="C13" s="4" t="s">
        <v>55</v>
      </c>
      <c r="D13" s="4" t="s">
        <v>53</v>
      </c>
      <c r="E13" s="28" t="s">
        <v>115</v>
      </c>
      <c r="F13" s="4" t="s">
        <v>54</v>
      </c>
      <c r="G13" s="4" t="s">
        <v>56</v>
      </c>
      <c r="H13" s="4" t="s">
        <v>57</v>
      </c>
      <c r="I13" s="28" t="s">
        <v>116</v>
      </c>
      <c r="J13" s="29" t="s">
        <v>59</v>
      </c>
      <c r="K13" s="30" t="s">
        <v>60</v>
      </c>
      <c r="L13" s="30" t="s">
        <v>64</v>
      </c>
      <c r="M13" s="30" t="s">
        <v>82</v>
      </c>
      <c r="N13" s="30" t="s">
        <v>84</v>
      </c>
      <c r="O13" s="30" t="s">
        <v>66</v>
      </c>
      <c r="P13" s="4" t="s">
        <v>68</v>
      </c>
      <c r="Q13" s="30" t="s">
        <v>69</v>
      </c>
      <c r="R13" s="4" t="s">
        <v>71</v>
      </c>
      <c r="T13" s="4" t="s">
        <v>74</v>
      </c>
      <c r="U13" s="4" t="s">
        <v>70</v>
      </c>
      <c r="V13" s="4"/>
      <c r="W13" s="30" t="s">
        <v>39</v>
      </c>
      <c r="X13" s="16"/>
      <c r="Y13" s="4" t="s">
        <v>75</v>
      </c>
      <c r="Z13" s="4"/>
      <c r="AA13" s="4" t="s">
        <v>77</v>
      </c>
      <c r="AB13" s="4" t="s">
        <v>79</v>
      </c>
    </row>
    <row r="14" spans="1:29" x14ac:dyDescent="0.25">
      <c r="A14">
        <v>1</v>
      </c>
      <c r="B14">
        <v>48866838</v>
      </c>
      <c r="C14">
        <f>B14*100</f>
        <v>4886683800</v>
      </c>
      <c r="D14">
        <f>C14*(1+$F$8)</f>
        <v>5228751666</v>
      </c>
      <c r="E14">
        <f>D14*(1+$I$7)</f>
        <v>5307182940.9899998</v>
      </c>
      <c r="F14">
        <v>1167418411</v>
      </c>
      <c r="G14" s="5">
        <f>F14*100</f>
        <v>116741841100</v>
      </c>
      <c r="H14" s="5">
        <f>G14*(1+$F$8)</f>
        <v>124913769977</v>
      </c>
      <c r="I14" s="17">
        <f>H14*(1+$I$7)</f>
        <v>126787476526.65498</v>
      </c>
      <c r="J14" s="22">
        <f>B14*K4*(1+F8)</f>
        <v>2184544718.0320535</v>
      </c>
      <c r="K14" s="26">
        <f>F14*K5*(1+F9)</f>
        <v>69584414239.732422</v>
      </c>
      <c r="L14">
        <v>999502314</v>
      </c>
      <c r="M14" s="5">
        <f>L14*$N$6</f>
        <v>49975115700</v>
      </c>
      <c r="N14" s="31">
        <f>L14*$K$6</f>
        <v>28785666643.200001</v>
      </c>
      <c r="O14" s="26">
        <v>500000000</v>
      </c>
      <c r="P14">
        <v>30000000</v>
      </c>
      <c r="Q14" s="26">
        <v>100000000</v>
      </c>
      <c r="R14">
        <f>T14*$P$4</f>
        <v>9103488758.3822498</v>
      </c>
      <c r="T14" s="5">
        <f>E14+I14+M14</f>
        <v>182069775167.64499</v>
      </c>
      <c r="U14" s="5">
        <f>T14+R14</f>
        <v>191173263926.02725</v>
      </c>
      <c r="V14" s="5"/>
      <c r="W14" s="31">
        <f>J14+K14+N14+O14+Q14</f>
        <v>101154625600.96448</v>
      </c>
      <c r="X14" s="31">
        <f>W14-P14</f>
        <v>101124625600.96448</v>
      </c>
      <c r="Y14" s="5">
        <f>U14-X14</f>
        <v>90048638325.062775</v>
      </c>
      <c r="Z14" s="5"/>
      <c r="AA14" s="5">
        <f t="shared" ref="AA14:AA33" si="0">Y14*(1-$N$5)</f>
        <v>81043774492.556503</v>
      </c>
      <c r="AB14" s="5">
        <f>AA14*(1-$K$7)^A14</f>
        <v>72128959298.37529</v>
      </c>
      <c r="AC14">
        <f>AA14*(1-$B$39)^A14</f>
        <v>4.4988332222082598E-5</v>
      </c>
    </row>
    <row r="15" spans="1:29" x14ac:dyDescent="0.25">
      <c r="A15">
        <v>2</v>
      </c>
      <c r="B15">
        <f>B14*(1+$F$7)</f>
        <v>53753521.800000004</v>
      </c>
      <c r="C15">
        <f t="shared" ref="C15:C33" si="1">B15*100</f>
        <v>5375352180</v>
      </c>
      <c r="D15">
        <f t="shared" ref="D15:D33" si="2">C15*(1+$F$8)</f>
        <v>5751626832.6000004</v>
      </c>
      <c r="E15">
        <f t="shared" ref="E15:E33" si="3">D15*(1+$I$7)</f>
        <v>5837901235.0889997</v>
      </c>
      <c r="F15">
        <f>F14*(1+$F$8)</f>
        <v>1249137699.77</v>
      </c>
      <c r="G15" s="5">
        <f t="shared" ref="G15:G33" si="4">F15*100</f>
        <v>124913769977</v>
      </c>
      <c r="H15" s="5">
        <f t="shared" ref="H15:H33" si="5">G15*(1+$F$8)</f>
        <v>133657733875.39001</v>
      </c>
      <c r="I15" s="17">
        <f t="shared" ref="I15:I33" si="6">H15*(1+$I$7)</f>
        <v>135662599883.52086</v>
      </c>
      <c r="J15" s="22">
        <f>J14*(1+$F$9)</f>
        <v>2337462848.2942972</v>
      </c>
      <c r="K15" s="31">
        <f>K14*(1+$F$9)</f>
        <v>74455323236.513702</v>
      </c>
      <c r="L15">
        <f>L14*(1+$F$10)</f>
        <v>1079462499.1200001</v>
      </c>
      <c r="M15" s="5">
        <f t="shared" ref="M15:M33" si="7">L15*$N$6</f>
        <v>53973124956.000008</v>
      </c>
      <c r="N15" s="31">
        <f t="shared" ref="N15:N33" si="8">L15*$K$6</f>
        <v>31088519974.656006</v>
      </c>
      <c r="O15" s="26">
        <f>O14*(1+$I$7)</f>
        <v>507499999.99999994</v>
      </c>
      <c r="P15">
        <v>30000000</v>
      </c>
      <c r="Q15" s="26">
        <f>Q14*(1+$I$7)</f>
        <v>101499999.99999999</v>
      </c>
      <c r="R15">
        <f t="shared" ref="R15:R33" si="9">T15*$P$4</f>
        <v>9773681303.7304935</v>
      </c>
      <c r="T15" s="5">
        <f t="shared" ref="T15:T33" si="10">E15+I15+M15</f>
        <v>195473626074.60986</v>
      </c>
      <c r="U15" s="5">
        <f t="shared" ref="U15:U33" si="11">T15+R15</f>
        <v>205247307378.34036</v>
      </c>
      <c r="V15" s="5"/>
      <c r="W15" s="31">
        <f t="shared" ref="W15:W33" si="12">J15+K15+N15+O15+Q15</f>
        <v>108490306059.464</v>
      </c>
      <c r="X15" s="31">
        <f t="shared" ref="X15:X33" si="13">W15-P15</f>
        <v>108460306059.464</v>
      </c>
      <c r="Y15" s="5">
        <f t="shared" ref="Y15:Y33" si="14">U15-X15</f>
        <v>96787001318.876358</v>
      </c>
      <c r="Z15" s="5"/>
      <c r="AA15" s="5">
        <f t="shared" si="0"/>
        <v>87108301186.988724</v>
      </c>
      <c r="AB15" s="5">
        <f t="shared" ref="AB15:AB33" si="15">AA15*(1-$K$7)^A15</f>
        <v>68998485370.213776</v>
      </c>
      <c r="AC15">
        <f t="shared" ref="AC15:AC33" si="16">AA15*(1-$B$39)^A15</f>
        <v>2.6842317705715804E-20</v>
      </c>
    </row>
    <row r="16" spans="1:29" x14ac:dyDescent="0.25">
      <c r="A16">
        <v>3</v>
      </c>
      <c r="B16">
        <f t="shared" ref="B16:B33" si="17">B15*(1+$F$7)</f>
        <v>59128873.980000012</v>
      </c>
      <c r="C16">
        <f t="shared" si="1"/>
        <v>5912887398.000001</v>
      </c>
      <c r="D16">
        <f t="shared" si="2"/>
        <v>6326789515.8600016</v>
      </c>
      <c r="E16">
        <f t="shared" si="3"/>
        <v>6421691358.5979013</v>
      </c>
      <c r="F16">
        <f t="shared" ref="F16:F33" si="18">F15*(1+$F$8)</f>
        <v>1336577338.7539001</v>
      </c>
      <c r="G16" s="5">
        <f t="shared" si="4"/>
        <v>133657733875.39</v>
      </c>
      <c r="H16" s="5">
        <f t="shared" si="5"/>
        <v>143013775246.6673</v>
      </c>
      <c r="I16" s="17">
        <f t="shared" si="6"/>
        <v>145158981875.36728</v>
      </c>
      <c r="J16" s="22">
        <f t="shared" ref="J16:J33" si="19">J15*(1+$F$9)</f>
        <v>2501085247.6748981</v>
      </c>
      <c r="K16" s="31">
        <f t="shared" ref="K16:K33" si="20">K15*(1+$F$9)</f>
        <v>79667195863.069672</v>
      </c>
      <c r="L16">
        <f t="shared" ref="L16:L33" si="21">L15*(1+$F$10)</f>
        <v>1165819499.0496001</v>
      </c>
      <c r="M16" s="5">
        <f t="shared" si="7"/>
        <v>58290974952.480003</v>
      </c>
      <c r="N16" s="31">
        <f t="shared" si="8"/>
        <v>33575601572.628483</v>
      </c>
      <c r="O16" s="26">
        <f t="shared" ref="O16:O33" si="22">O15*(1+$I$7)</f>
        <v>515112499.99999988</v>
      </c>
      <c r="P16">
        <v>30000000</v>
      </c>
      <c r="Q16" s="26">
        <f t="shared" ref="Q16:Q33" si="23">Q15*(1+$I$7)</f>
        <v>103022499.99999997</v>
      </c>
      <c r="R16">
        <f t="shared" si="9"/>
        <v>10493582409.32226</v>
      </c>
      <c r="T16" s="5">
        <f t="shared" si="10"/>
        <v>209871648186.44519</v>
      </c>
      <c r="U16" s="5">
        <f t="shared" si="11"/>
        <v>220365230595.76746</v>
      </c>
      <c r="V16" s="5"/>
      <c r="W16" s="31">
        <f t="shared" si="12"/>
        <v>116362017683.37305</v>
      </c>
      <c r="X16" s="31">
        <f t="shared" si="13"/>
        <v>116332017683.37305</v>
      </c>
      <c r="Y16" s="5">
        <f t="shared" si="14"/>
        <v>104033212912.39441</v>
      </c>
      <c r="Z16" s="5"/>
      <c r="AA16" s="5">
        <f t="shared" si="0"/>
        <v>93629891621.154968</v>
      </c>
      <c r="AB16" s="5">
        <f t="shared" si="15"/>
        <v>66006171066.274002</v>
      </c>
      <c r="AC16">
        <f t="shared" si="16"/>
        <v>1.6016042888625917E-35</v>
      </c>
    </row>
    <row r="17" spans="1:29" x14ac:dyDescent="0.25">
      <c r="A17">
        <v>4</v>
      </c>
      <c r="B17">
        <f t="shared" si="17"/>
        <v>65041761.378000021</v>
      </c>
      <c r="C17">
        <f t="shared" si="1"/>
        <v>6504176137.8000021</v>
      </c>
      <c r="D17">
        <f t="shared" si="2"/>
        <v>6959468467.446003</v>
      </c>
      <c r="E17">
        <f t="shared" si="3"/>
        <v>7063860494.4576921</v>
      </c>
      <c r="F17">
        <f t="shared" si="18"/>
        <v>1430137752.4666731</v>
      </c>
      <c r="G17" s="5">
        <f t="shared" si="4"/>
        <v>143013775246.66733</v>
      </c>
      <c r="H17" s="5">
        <f t="shared" si="5"/>
        <v>153024739513.93405</v>
      </c>
      <c r="I17" s="17">
        <f t="shared" si="6"/>
        <v>155320110606.64304</v>
      </c>
      <c r="J17" s="22">
        <f t="shared" si="19"/>
        <v>2676161215.0121412</v>
      </c>
      <c r="K17" s="31">
        <f t="shared" si="20"/>
        <v>85243899573.484558</v>
      </c>
      <c r="L17">
        <f t="shared" si="21"/>
        <v>1259085058.9735682</v>
      </c>
      <c r="M17" s="5">
        <f t="shared" si="7"/>
        <v>62954252948.678413</v>
      </c>
      <c r="N17" s="31">
        <f t="shared" si="8"/>
        <v>36261649698.438766</v>
      </c>
      <c r="O17" s="26">
        <f t="shared" si="22"/>
        <v>522839187.49999982</v>
      </c>
      <c r="P17">
        <v>30000000</v>
      </c>
      <c r="Q17" s="26">
        <f t="shared" si="23"/>
        <v>104567837.49999996</v>
      </c>
      <c r="R17">
        <f t="shared" si="9"/>
        <v>11266911202.488958</v>
      </c>
      <c r="T17" s="5">
        <f t="shared" si="10"/>
        <v>225338224049.77914</v>
      </c>
      <c r="U17" s="5">
        <f t="shared" si="11"/>
        <v>236605135252.2681</v>
      </c>
      <c r="V17" s="5"/>
      <c r="W17" s="31">
        <f t="shared" si="12"/>
        <v>124809117511.93547</v>
      </c>
      <c r="X17" s="31">
        <f t="shared" si="13"/>
        <v>124779117511.93547</v>
      </c>
      <c r="Y17" s="5">
        <f t="shared" si="14"/>
        <v>111826017740.33263</v>
      </c>
      <c r="Z17" s="5"/>
      <c r="AA17" s="5">
        <f t="shared" si="0"/>
        <v>100643415966.29936</v>
      </c>
      <c r="AB17" s="5">
        <f t="shared" si="15"/>
        <v>63145934596.208031</v>
      </c>
      <c r="AC17">
        <f t="shared" si="16"/>
        <v>9.5566637447267897E-51</v>
      </c>
    </row>
    <row r="18" spans="1:29" x14ac:dyDescent="0.25">
      <c r="A18">
        <v>5</v>
      </c>
      <c r="B18">
        <f t="shared" si="17"/>
        <v>71545937.515800029</v>
      </c>
      <c r="C18">
        <f t="shared" si="1"/>
        <v>7154593751.5800028</v>
      </c>
      <c r="D18">
        <f t="shared" si="2"/>
        <v>7655415314.1906033</v>
      </c>
      <c r="E18">
        <f t="shared" si="3"/>
        <v>7770246543.9034615</v>
      </c>
      <c r="F18">
        <f t="shared" si="18"/>
        <v>1530247395.1393404</v>
      </c>
      <c r="G18" s="5">
        <f t="shared" si="4"/>
        <v>153024739513.93405</v>
      </c>
      <c r="H18" s="5">
        <f t="shared" si="5"/>
        <v>163736471279.90945</v>
      </c>
      <c r="I18" s="17">
        <f t="shared" si="6"/>
        <v>166192518349.10809</v>
      </c>
      <c r="J18" s="22">
        <f t="shared" si="19"/>
        <v>2863492500.0629911</v>
      </c>
      <c r="K18" s="31">
        <f t="shared" si="20"/>
        <v>91210972543.628479</v>
      </c>
      <c r="L18">
        <f t="shared" si="21"/>
        <v>1359811863.6914537</v>
      </c>
      <c r="M18" s="5">
        <f t="shared" si="7"/>
        <v>67990593184.572685</v>
      </c>
      <c r="N18" s="31">
        <f t="shared" si="8"/>
        <v>39162581674.313866</v>
      </c>
      <c r="O18" s="26">
        <f t="shared" si="22"/>
        <v>530681775.31249976</v>
      </c>
      <c r="P18">
        <v>30000000</v>
      </c>
      <c r="Q18" s="26">
        <f t="shared" si="23"/>
        <v>106136355.06249994</v>
      </c>
      <c r="R18">
        <f t="shared" si="9"/>
        <v>12097667903.879213</v>
      </c>
      <c r="T18" s="5">
        <f t="shared" si="10"/>
        <v>241953358077.58426</v>
      </c>
      <c r="U18" s="5">
        <f t="shared" si="11"/>
        <v>254051025981.46347</v>
      </c>
      <c r="V18" s="5"/>
      <c r="W18" s="31">
        <f t="shared" si="12"/>
        <v>133873864848.38034</v>
      </c>
      <c r="X18" s="31">
        <f t="shared" si="13"/>
        <v>133843864848.38034</v>
      </c>
      <c r="Y18" s="5">
        <f t="shared" si="14"/>
        <v>120207161133.08313</v>
      </c>
      <c r="Z18" s="5"/>
      <c r="AA18" s="5">
        <f t="shared" si="0"/>
        <v>108186445019.77483</v>
      </c>
      <c r="AB18" s="5">
        <f t="shared" si="15"/>
        <v>60411954056.639267</v>
      </c>
      <c r="AC18">
        <f t="shared" si="16"/>
        <v>5.7026145908644609E-66</v>
      </c>
    </row>
    <row r="19" spans="1:29" x14ac:dyDescent="0.25">
      <c r="A19">
        <v>6</v>
      </c>
      <c r="B19">
        <f t="shared" si="17"/>
        <v>78700531.267380044</v>
      </c>
      <c r="C19">
        <f t="shared" si="1"/>
        <v>7870053126.7380047</v>
      </c>
      <c r="D19">
        <f t="shared" si="2"/>
        <v>8420956845.6096659</v>
      </c>
      <c r="E19">
        <f t="shared" si="3"/>
        <v>8547271198.2938099</v>
      </c>
      <c r="F19">
        <f t="shared" si="18"/>
        <v>1637364712.7990944</v>
      </c>
      <c r="G19" s="5">
        <f t="shared" si="4"/>
        <v>163736471279.90945</v>
      </c>
      <c r="H19" s="5">
        <f t="shared" si="5"/>
        <v>175198024269.50311</v>
      </c>
      <c r="I19" s="17">
        <f t="shared" si="6"/>
        <v>177825994633.54565</v>
      </c>
      <c r="J19" s="22">
        <f t="shared" si="19"/>
        <v>3063936975.0674009</v>
      </c>
      <c r="K19" s="31">
        <f t="shared" si="20"/>
        <v>97595740621.68248</v>
      </c>
      <c r="L19">
        <f t="shared" si="21"/>
        <v>1468596812.7867701</v>
      </c>
      <c r="M19" s="5">
        <f t="shared" si="7"/>
        <v>73429840639.338501</v>
      </c>
      <c r="N19" s="31">
        <f t="shared" si="8"/>
        <v>42295588208.25898</v>
      </c>
      <c r="O19" s="26">
        <f t="shared" si="22"/>
        <v>538642001.94218719</v>
      </c>
      <c r="P19">
        <v>30000000</v>
      </c>
      <c r="Q19" s="26">
        <f t="shared" si="23"/>
        <v>107728400.38843744</v>
      </c>
      <c r="R19">
        <f t="shared" si="9"/>
        <v>12990155323.558899</v>
      </c>
      <c r="T19" s="5">
        <f t="shared" si="10"/>
        <v>259803106471.17798</v>
      </c>
      <c r="U19" s="5">
        <f t="shared" si="11"/>
        <v>272793261794.73688</v>
      </c>
      <c r="V19" s="5"/>
      <c r="W19" s="31">
        <f t="shared" si="12"/>
        <v>143601636207.33948</v>
      </c>
      <c r="X19" s="31">
        <f t="shared" si="13"/>
        <v>143571636207.33948</v>
      </c>
      <c r="Y19" s="5">
        <f t="shared" si="14"/>
        <v>129221625587.3974</v>
      </c>
      <c r="Z19" s="5"/>
      <c r="AA19" s="5">
        <f t="shared" si="0"/>
        <v>116299463028.65767</v>
      </c>
      <c r="AB19" s="5">
        <f t="shared" si="15"/>
        <v>57798657274.053391</v>
      </c>
      <c r="AC19">
        <f t="shared" si="16"/>
        <v>3.4029777882791631E-81</v>
      </c>
    </row>
    <row r="20" spans="1:29" x14ac:dyDescent="0.25">
      <c r="A20">
        <v>7</v>
      </c>
      <c r="B20">
        <f t="shared" si="17"/>
        <v>86570584.394118056</v>
      </c>
      <c r="C20">
        <f t="shared" si="1"/>
        <v>8657058439.4118061</v>
      </c>
      <c r="D20">
        <f t="shared" si="2"/>
        <v>9263052530.1706333</v>
      </c>
      <c r="E20">
        <f t="shared" si="3"/>
        <v>9401998318.1231918</v>
      </c>
      <c r="F20">
        <f t="shared" si="18"/>
        <v>1751980242.6950312</v>
      </c>
      <c r="G20" s="5">
        <f t="shared" si="4"/>
        <v>175198024269.50311</v>
      </c>
      <c r="H20" s="5">
        <f t="shared" si="5"/>
        <v>187461885968.36835</v>
      </c>
      <c r="I20" s="17">
        <f t="shared" si="6"/>
        <v>190273814257.89386</v>
      </c>
      <c r="J20" s="22">
        <f t="shared" si="19"/>
        <v>3278412563.3221192</v>
      </c>
      <c r="K20" s="31">
        <f t="shared" si="20"/>
        <v>104427442465.20026</v>
      </c>
      <c r="L20">
        <f t="shared" si="21"/>
        <v>1586084557.8097119</v>
      </c>
      <c r="M20" s="5">
        <f t="shared" si="7"/>
        <v>79304227890.485596</v>
      </c>
      <c r="N20" s="31">
        <f t="shared" si="8"/>
        <v>45679235264.919708</v>
      </c>
      <c r="O20" s="26">
        <f t="shared" si="22"/>
        <v>546721631.97131991</v>
      </c>
      <c r="P20">
        <v>30000000</v>
      </c>
      <c r="Q20" s="26">
        <f t="shared" si="23"/>
        <v>109344326.39426398</v>
      </c>
      <c r="R20">
        <f t="shared" si="9"/>
        <v>13949002023.325134</v>
      </c>
      <c r="T20" s="5">
        <f t="shared" si="10"/>
        <v>278980040466.50269</v>
      </c>
      <c r="U20" s="5">
        <f t="shared" si="11"/>
        <v>292929042489.82782</v>
      </c>
      <c r="V20" s="5"/>
      <c r="W20" s="31">
        <f t="shared" si="12"/>
        <v>154041156251.80765</v>
      </c>
      <c r="X20" s="31">
        <f t="shared" si="13"/>
        <v>154011156251.80765</v>
      </c>
      <c r="Y20" s="5">
        <f t="shared" si="14"/>
        <v>138917886238.02017</v>
      </c>
      <c r="Z20" s="5"/>
      <c r="AA20" s="5">
        <f t="shared" si="0"/>
        <v>125026097614.21815</v>
      </c>
      <c r="AB20" s="5">
        <f t="shared" si="15"/>
        <v>55300711942.55584</v>
      </c>
      <c r="AC20">
        <f t="shared" si="16"/>
        <v>2.0307773689051811E-96</v>
      </c>
    </row>
    <row r="21" spans="1:29" x14ac:dyDescent="0.25">
      <c r="A21">
        <v>8</v>
      </c>
      <c r="B21">
        <f t="shared" si="17"/>
        <v>95227642.833529875</v>
      </c>
      <c r="C21">
        <f t="shared" si="1"/>
        <v>9522764283.3529873</v>
      </c>
      <c r="D21">
        <f t="shared" si="2"/>
        <v>10189357783.187696</v>
      </c>
      <c r="E21">
        <f t="shared" si="3"/>
        <v>10342198149.935511</v>
      </c>
      <c r="F21">
        <f t="shared" si="18"/>
        <v>1874618859.6836834</v>
      </c>
      <c r="G21" s="5">
        <f t="shared" si="4"/>
        <v>187461885968.36835</v>
      </c>
      <c r="H21" s="5">
        <f t="shared" si="5"/>
        <v>200584217986.15414</v>
      </c>
      <c r="I21" s="17">
        <f t="shared" si="6"/>
        <v>203592981255.94644</v>
      </c>
      <c r="J21" s="22">
        <f t="shared" si="19"/>
        <v>3507901442.7546678</v>
      </c>
      <c r="K21" s="31">
        <f t="shared" si="20"/>
        <v>111737363437.76428</v>
      </c>
      <c r="L21">
        <f t="shared" si="21"/>
        <v>1712971322.434489</v>
      </c>
      <c r="M21" s="5">
        <f t="shared" si="7"/>
        <v>85648566121.724457</v>
      </c>
      <c r="N21" s="31">
        <f t="shared" si="8"/>
        <v>49333574086.113281</v>
      </c>
      <c r="O21" s="26">
        <f t="shared" si="22"/>
        <v>554922456.45088971</v>
      </c>
      <c r="P21">
        <v>30000000</v>
      </c>
      <c r="Q21" s="26">
        <f t="shared" si="23"/>
        <v>110984491.29017793</v>
      </c>
      <c r="R21">
        <f t="shared" si="9"/>
        <v>14979187276.380323</v>
      </c>
      <c r="T21" s="5">
        <f t="shared" si="10"/>
        <v>299583745527.60645</v>
      </c>
      <c r="U21" s="5">
        <f t="shared" si="11"/>
        <v>314562932803.98676</v>
      </c>
      <c r="V21" s="5"/>
      <c r="W21" s="31">
        <f t="shared" si="12"/>
        <v>165244745914.37332</v>
      </c>
      <c r="X21" s="31">
        <f t="shared" si="13"/>
        <v>165214745914.37332</v>
      </c>
      <c r="Y21" s="5">
        <f t="shared" si="14"/>
        <v>149348186889.61343</v>
      </c>
      <c r="Z21" s="5"/>
      <c r="AA21" s="5">
        <f t="shared" si="0"/>
        <v>134413368200.6521</v>
      </c>
      <c r="AB21" s="5">
        <f t="shared" si="15"/>
        <v>52913016059.539925</v>
      </c>
      <c r="AC21">
        <f t="shared" si="16"/>
        <v>1.2119489790441231E-111</v>
      </c>
    </row>
    <row r="22" spans="1:29" x14ac:dyDescent="0.25">
      <c r="A22">
        <v>9</v>
      </c>
      <c r="B22">
        <f t="shared" si="17"/>
        <v>104750407.11688288</v>
      </c>
      <c r="C22">
        <f t="shared" si="1"/>
        <v>10475040711.688288</v>
      </c>
      <c r="D22">
        <f t="shared" si="2"/>
        <v>11208293561.506468</v>
      </c>
      <c r="E22">
        <f t="shared" si="3"/>
        <v>11376417964.929064</v>
      </c>
      <c r="F22">
        <f t="shared" si="18"/>
        <v>2005842179.8615413</v>
      </c>
      <c r="G22" s="5">
        <f t="shared" si="4"/>
        <v>200584217986.15411</v>
      </c>
      <c r="H22" s="5">
        <f t="shared" si="5"/>
        <v>214625113245.18491</v>
      </c>
      <c r="I22" s="17">
        <f t="shared" si="6"/>
        <v>217844489943.86267</v>
      </c>
      <c r="J22" s="22">
        <f t="shared" si="19"/>
        <v>3753454543.7474947</v>
      </c>
      <c r="K22" s="31">
        <f t="shared" si="20"/>
        <v>119558978878.40779</v>
      </c>
      <c r="L22">
        <f t="shared" si="21"/>
        <v>1850009028.2292483</v>
      </c>
      <c r="M22" s="5">
        <f t="shared" si="7"/>
        <v>92500451411.462418</v>
      </c>
      <c r="N22" s="31">
        <f t="shared" si="8"/>
        <v>53280260013.00235</v>
      </c>
      <c r="O22" s="26">
        <f t="shared" si="22"/>
        <v>563246293.29765296</v>
      </c>
      <c r="P22">
        <v>30000000</v>
      </c>
      <c r="Q22" s="26">
        <f t="shared" si="23"/>
        <v>112649258.65953058</v>
      </c>
      <c r="R22">
        <f t="shared" si="9"/>
        <v>16086067966.012709</v>
      </c>
      <c r="T22" s="5">
        <f t="shared" si="10"/>
        <v>321721359320.25415</v>
      </c>
      <c r="U22" s="5">
        <f t="shared" si="11"/>
        <v>337807427286.26685</v>
      </c>
      <c r="V22" s="5"/>
      <c r="W22" s="31">
        <f t="shared" si="12"/>
        <v>177268588987.11481</v>
      </c>
      <c r="X22" s="31">
        <f t="shared" si="13"/>
        <v>177238588987.11481</v>
      </c>
      <c r="Y22" s="5">
        <f t="shared" si="14"/>
        <v>160568838299.15204</v>
      </c>
      <c r="Z22" s="5"/>
      <c r="AA22" s="5">
        <f t="shared" si="0"/>
        <v>144511954469.23685</v>
      </c>
      <c r="AB22" s="5">
        <f t="shared" si="15"/>
        <v>50630688660.58168</v>
      </c>
      <c r="AC22">
        <f t="shared" si="16"/>
        <v>7.2331235273682267E-127</v>
      </c>
    </row>
    <row r="23" spans="1:29" x14ac:dyDescent="0.25">
      <c r="A23">
        <v>10</v>
      </c>
      <c r="B23">
        <f t="shared" si="17"/>
        <v>115225447.82857117</v>
      </c>
      <c r="C23">
        <f t="shared" si="1"/>
        <v>11522544782.857117</v>
      </c>
      <c r="D23">
        <f t="shared" si="2"/>
        <v>12329122917.657116</v>
      </c>
      <c r="E23">
        <f t="shared" si="3"/>
        <v>12514059761.421972</v>
      </c>
      <c r="F23">
        <f t="shared" si="18"/>
        <v>2146251132.4518492</v>
      </c>
      <c r="G23" s="5">
        <f t="shared" si="4"/>
        <v>214625113245.18494</v>
      </c>
      <c r="H23" s="5">
        <f t="shared" si="5"/>
        <v>229648871172.3479</v>
      </c>
      <c r="I23" s="17">
        <f t="shared" si="6"/>
        <v>233093604239.93311</v>
      </c>
      <c r="J23" s="22">
        <f t="shared" si="19"/>
        <v>4016196361.8098197</v>
      </c>
      <c r="K23" s="31">
        <f t="shared" si="20"/>
        <v>127928107399.89635</v>
      </c>
      <c r="L23">
        <f t="shared" si="21"/>
        <v>1998009750.4875882</v>
      </c>
      <c r="M23" s="5">
        <f t="shared" si="7"/>
        <v>99900487524.37941</v>
      </c>
      <c r="N23" s="31">
        <f t="shared" si="8"/>
        <v>57542680814.042542</v>
      </c>
      <c r="O23" s="26">
        <f t="shared" si="22"/>
        <v>571694987.69711769</v>
      </c>
      <c r="P23">
        <v>30000000</v>
      </c>
      <c r="Q23" s="26">
        <f t="shared" si="23"/>
        <v>114338997.53942353</v>
      </c>
      <c r="R23">
        <f t="shared" si="9"/>
        <v>17275407576.286724</v>
      </c>
      <c r="T23" s="5">
        <f t="shared" si="10"/>
        <v>345508151525.7345</v>
      </c>
      <c r="U23" s="5">
        <f t="shared" si="11"/>
        <v>362783559102.02124</v>
      </c>
      <c r="V23" s="5"/>
      <c r="W23" s="31">
        <f t="shared" si="12"/>
        <v>190173018560.98526</v>
      </c>
      <c r="X23" s="31">
        <f t="shared" si="13"/>
        <v>190143018560.98526</v>
      </c>
      <c r="Y23" s="5">
        <f t="shared" si="14"/>
        <v>172640540541.03598</v>
      </c>
      <c r="Z23" s="5"/>
      <c r="AA23" s="5">
        <f t="shared" si="0"/>
        <v>155376486486.93237</v>
      </c>
      <c r="AB23" s="5">
        <f t="shared" si="15"/>
        <v>48449060853.377022</v>
      </c>
      <c r="AC23">
        <f t="shared" si="16"/>
        <v>4.3170555600384856E-142</v>
      </c>
    </row>
    <row r="24" spans="1:29" x14ac:dyDescent="0.25">
      <c r="A24">
        <v>11</v>
      </c>
      <c r="B24">
        <f t="shared" si="17"/>
        <v>126747992.61142829</v>
      </c>
      <c r="C24">
        <f t="shared" si="1"/>
        <v>12674799261.14283</v>
      </c>
      <c r="D24">
        <f t="shared" si="2"/>
        <v>13562035209.422829</v>
      </c>
      <c r="E24">
        <f t="shared" si="3"/>
        <v>13765465737.564169</v>
      </c>
      <c r="F24">
        <f t="shared" si="18"/>
        <v>2296488711.7234788</v>
      </c>
      <c r="G24" s="5">
        <f t="shared" si="4"/>
        <v>229648871172.34787</v>
      </c>
      <c r="H24" s="5">
        <f t="shared" si="5"/>
        <v>245724292154.41223</v>
      </c>
      <c r="I24" s="17">
        <f t="shared" si="6"/>
        <v>249410156536.72839</v>
      </c>
      <c r="J24" s="22">
        <f t="shared" si="19"/>
        <v>4297330107.136507</v>
      </c>
      <c r="K24" s="31">
        <f t="shared" si="20"/>
        <v>136883074917.8891</v>
      </c>
      <c r="L24">
        <f t="shared" si="21"/>
        <v>2157850530.5265956</v>
      </c>
      <c r="M24" s="5">
        <f t="shared" si="7"/>
        <v>107892526526.32977</v>
      </c>
      <c r="N24" s="31">
        <f t="shared" si="8"/>
        <v>62146095279.165955</v>
      </c>
      <c r="O24" s="26">
        <f t="shared" si="22"/>
        <v>580270412.51257443</v>
      </c>
      <c r="P24">
        <v>30000000</v>
      </c>
      <c r="Q24" s="26">
        <f t="shared" si="23"/>
        <v>116054082.50251487</v>
      </c>
      <c r="R24">
        <f t="shared" si="9"/>
        <v>18553407440.031116</v>
      </c>
      <c r="T24" s="5">
        <f t="shared" si="10"/>
        <v>371068148800.62231</v>
      </c>
      <c r="U24" s="5">
        <f t="shared" si="11"/>
        <v>389621556240.65344</v>
      </c>
      <c r="V24" s="5"/>
      <c r="W24" s="31">
        <f t="shared" si="12"/>
        <v>204022824799.20663</v>
      </c>
      <c r="X24" s="31">
        <f t="shared" si="13"/>
        <v>203992824799.20663</v>
      </c>
      <c r="Y24" s="5">
        <f t="shared" si="14"/>
        <v>185628731441.44681</v>
      </c>
      <c r="Z24" s="5"/>
      <c r="AA24" s="5">
        <f t="shared" si="0"/>
        <v>167065858297.30212</v>
      </c>
      <c r="AB24" s="5">
        <f t="shared" si="15"/>
        <v>46363667149.244453</v>
      </c>
      <c r="AC24">
        <f t="shared" si="16"/>
        <v>2.5767381164232442E-157</v>
      </c>
    </row>
    <row r="25" spans="1:29" x14ac:dyDescent="0.25">
      <c r="A25">
        <v>12</v>
      </c>
      <c r="B25">
        <f t="shared" si="17"/>
        <v>139422791.87257114</v>
      </c>
      <c r="C25">
        <f t="shared" si="1"/>
        <v>13942279187.257114</v>
      </c>
      <c r="D25">
        <f t="shared" si="2"/>
        <v>14918238730.365114</v>
      </c>
      <c r="E25">
        <f t="shared" si="3"/>
        <v>15142012311.320589</v>
      </c>
      <c r="F25">
        <f t="shared" si="18"/>
        <v>2457242921.5441222</v>
      </c>
      <c r="G25" s="5">
        <f t="shared" si="4"/>
        <v>245724292154.41223</v>
      </c>
      <c r="H25" s="5">
        <f t="shared" si="5"/>
        <v>262924992605.2211</v>
      </c>
      <c r="I25" s="17">
        <f t="shared" si="6"/>
        <v>266868867494.29938</v>
      </c>
      <c r="J25" s="22">
        <f t="shared" si="19"/>
        <v>4598143214.6360626</v>
      </c>
      <c r="K25" s="31">
        <f t="shared" si="20"/>
        <v>146464890162.14136</v>
      </c>
      <c r="L25">
        <f t="shared" si="21"/>
        <v>2330478572.9687233</v>
      </c>
      <c r="M25" s="5">
        <f t="shared" si="7"/>
        <v>116523928648.43616</v>
      </c>
      <c r="N25" s="31">
        <f t="shared" si="8"/>
        <v>67117782901.499229</v>
      </c>
      <c r="O25" s="26">
        <f t="shared" si="22"/>
        <v>588974468.70026302</v>
      </c>
      <c r="P25">
        <v>30000000</v>
      </c>
      <c r="Q25" s="26">
        <f t="shared" si="23"/>
        <v>117794893.74005258</v>
      </c>
      <c r="R25">
        <f t="shared" si="9"/>
        <v>19926740422.702808</v>
      </c>
      <c r="T25" s="5">
        <f t="shared" si="10"/>
        <v>398534808454.05615</v>
      </c>
      <c r="U25" s="5">
        <f t="shared" si="11"/>
        <v>418461548876.75897</v>
      </c>
      <c r="V25" s="5"/>
      <c r="W25" s="31">
        <f t="shared" si="12"/>
        <v>218887585640.71695</v>
      </c>
      <c r="X25" s="31">
        <f t="shared" si="13"/>
        <v>218857585640.71695</v>
      </c>
      <c r="Y25" s="5">
        <f t="shared" si="14"/>
        <v>199603963236.04202</v>
      </c>
      <c r="Z25" s="5"/>
      <c r="AA25" s="5">
        <f t="shared" si="0"/>
        <v>179643566912.43784</v>
      </c>
      <c r="AB25" s="5">
        <f t="shared" si="15"/>
        <v>44370237089.606216</v>
      </c>
      <c r="AC25">
        <f t="shared" si="16"/>
        <v>1.538064255655851E-172</v>
      </c>
    </row>
    <row r="26" spans="1:29" x14ac:dyDescent="0.25">
      <c r="A26">
        <v>13</v>
      </c>
      <c r="B26">
        <f t="shared" si="17"/>
        <v>153365071.05982828</v>
      </c>
      <c r="C26">
        <f t="shared" si="1"/>
        <v>15336507105.982828</v>
      </c>
      <c r="D26">
        <f t="shared" si="2"/>
        <v>16410062603.401627</v>
      </c>
      <c r="E26">
        <f t="shared" si="3"/>
        <v>16656213542.45265</v>
      </c>
      <c r="F26">
        <f t="shared" si="18"/>
        <v>2629249926.0522108</v>
      </c>
      <c r="G26" s="5">
        <f t="shared" si="4"/>
        <v>262924992605.22107</v>
      </c>
      <c r="H26" s="5">
        <f t="shared" si="5"/>
        <v>281329742087.58655</v>
      </c>
      <c r="I26" s="17">
        <f t="shared" si="6"/>
        <v>285549688218.90033</v>
      </c>
      <c r="J26" s="22">
        <f t="shared" si="19"/>
        <v>4920013239.6605873</v>
      </c>
      <c r="K26" s="31">
        <f t="shared" si="20"/>
        <v>156717432473.49127</v>
      </c>
      <c r="L26">
        <f t="shared" si="21"/>
        <v>2516916858.8062215</v>
      </c>
      <c r="M26" s="5">
        <f t="shared" si="7"/>
        <v>125845842940.31108</v>
      </c>
      <c r="N26" s="31">
        <f t="shared" si="8"/>
        <v>72487205533.619186</v>
      </c>
      <c r="O26" s="26">
        <f t="shared" si="22"/>
        <v>597809085.73076689</v>
      </c>
      <c r="P26">
        <v>30000000</v>
      </c>
      <c r="Q26" s="26">
        <f t="shared" si="23"/>
        <v>119561817.14615336</v>
      </c>
      <c r="R26">
        <f t="shared" si="9"/>
        <v>21402587235.083206</v>
      </c>
      <c r="T26" s="5">
        <f t="shared" si="10"/>
        <v>428051744701.66406</v>
      </c>
      <c r="U26" s="5">
        <f t="shared" si="11"/>
        <v>449454331936.74725</v>
      </c>
      <c r="V26" s="5"/>
      <c r="W26" s="31">
        <f t="shared" si="12"/>
        <v>234842022149.64798</v>
      </c>
      <c r="X26" s="31">
        <f t="shared" si="13"/>
        <v>234812022149.64798</v>
      </c>
      <c r="Y26" s="5">
        <f t="shared" si="14"/>
        <v>214642309787.09927</v>
      </c>
      <c r="Z26" s="5"/>
      <c r="AA26" s="5">
        <f t="shared" si="0"/>
        <v>193178078808.38934</v>
      </c>
      <c r="AB26" s="5">
        <f t="shared" si="15"/>
        <v>42464687163.91304</v>
      </c>
      <c r="AC26">
        <f t="shared" si="16"/>
        <v>9.181230410393268E-188</v>
      </c>
    </row>
    <row r="27" spans="1:29" x14ac:dyDescent="0.25">
      <c r="A27">
        <v>14</v>
      </c>
      <c r="B27">
        <f t="shared" si="17"/>
        <v>168701578.16581112</v>
      </c>
      <c r="C27">
        <f t="shared" si="1"/>
        <v>16870157816.581112</v>
      </c>
      <c r="D27">
        <f t="shared" si="2"/>
        <v>18051068863.741791</v>
      </c>
      <c r="E27">
        <f t="shared" si="3"/>
        <v>18321834896.697914</v>
      </c>
      <c r="F27">
        <f t="shared" si="18"/>
        <v>2813297420.8758659</v>
      </c>
      <c r="G27" s="5">
        <f t="shared" si="4"/>
        <v>281329742087.58661</v>
      </c>
      <c r="H27" s="5">
        <f t="shared" si="5"/>
        <v>301022824033.71771</v>
      </c>
      <c r="I27" s="17">
        <f t="shared" si="6"/>
        <v>305538166394.22345</v>
      </c>
      <c r="J27" s="22">
        <f t="shared" si="19"/>
        <v>5264414166.4368286</v>
      </c>
      <c r="K27" s="31">
        <f t="shared" si="20"/>
        <v>167687652746.63568</v>
      </c>
      <c r="L27">
        <f t="shared" si="21"/>
        <v>2718270207.5107193</v>
      </c>
      <c r="M27" s="5">
        <f t="shared" si="7"/>
        <v>135913510375.53596</v>
      </c>
      <c r="N27" s="31">
        <f t="shared" si="8"/>
        <v>78286181976.308716</v>
      </c>
      <c r="O27" s="26">
        <f t="shared" si="22"/>
        <v>606776222.01672828</v>
      </c>
      <c r="P27">
        <v>30000000</v>
      </c>
      <c r="Q27" s="26">
        <f t="shared" si="23"/>
        <v>121355244.40334564</v>
      </c>
      <c r="R27">
        <f t="shared" si="9"/>
        <v>22988675583.322868</v>
      </c>
      <c r="T27" s="5">
        <f t="shared" si="10"/>
        <v>459773511666.45734</v>
      </c>
      <c r="U27" s="5">
        <f t="shared" si="11"/>
        <v>482762187249.78021</v>
      </c>
      <c r="V27" s="5"/>
      <c r="W27" s="31">
        <f t="shared" si="12"/>
        <v>251966380355.8013</v>
      </c>
      <c r="X27" s="31">
        <f t="shared" si="13"/>
        <v>251936380355.8013</v>
      </c>
      <c r="Y27" s="5">
        <f t="shared" si="14"/>
        <v>230825806893.97891</v>
      </c>
      <c r="Z27" s="5"/>
      <c r="AA27" s="5">
        <f t="shared" si="0"/>
        <v>207743226204.58102</v>
      </c>
      <c r="AB27" s="5">
        <f t="shared" si="15"/>
        <v>40643113014.677292</v>
      </c>
      <c r="AC27">
        <f t="shared" si="16"/>
        <v>5.480878185921643E-203</v>
      </c>
    </row>
    <row r="28" spans="1:29" x14ac:dyDescent="0.25">
      <c r="A28">
        <v>15</v>
      </c>
      <c r="B28">
        <f t="shared" si="17"/>
        <v>185571735.98239225</v>
      </c>
      <c r="C28">
        <f t="shared" si="1"/>
        <v>18557173598.239223</v>
      </c>
      <c r="D28">
        <f t="shared" si="2"/>
        <v>19856175750.115971</v>
      </c>
      <c r="E28">
        <f t="shared" si="3"/>
        <v>20154018386.36771</v>
      </c>
      <c r="F28">
        <f t="shared" si="18"/>
        <v>3010228240.3371768</v>
      </c>
      <c r="G28" s="5">
        <f t="shared" si="4"/>
        <v>301022824033.71765</v>
      </c>
      <c r="H28" s="5">
        <f t="shared" si="5"/>
        <v>322094421716.07788</v>
      </c>
      <c r="I28" s="17">
        <f t="shared" si="6"/>
        <v>326925838041.81903</v>
      </c>
      <c r="J28" s="22">
        <f t="shared" si="19"/>
        <v>5632923158.0874071</v>
      </c>
      <c r="K28" s="31">
        <f t="shared" si="20"/>
        <v>179425788438.90018</v>
      </c>
      <c r="L28">
        <f t="shared" si="21"/>
        <v>2935731824.111577</v>
      </c>
      <c r="M28" s="5">
        <f t="shared" si="7"/>
        <v>146786591205.57886</v>
      </c>
      <c r="N28" s="31">
        <f t="shared" si="8"/>
        <v>84549076534.413422</v>
      </c>
      <c r="O28" s="26">
        <f t="shared" si="22"/>
        <v>615877865.34697914</v>
      </c>
      <c r="P28">
        <v>30000000</v>
      </c>
      <c r="Q28" s="26">
        <f t="shared" si="23"/>
        <v>123175573.06939581</v>
      </c>
      <c r="R28">
        <f t="shared" si="9"/>
        <v>24693322381.688282</v>
      </c>
      <c r="T28" s="5">
        <f t="shared" si="10"/>
        <v>493866447633.76563</v>
      </c>
      <c r="U28" s="5">
        <f t="shared" si="11"/>
        <v>518559770015.45392</v>
      </c>
      <c r="V28" s="5"/>
      <c r="W28" s="31">
        <f t="shared" si="12"/>
        <v>270346841569.81738</v>
      </c>
      <c r="X28" s="31">
        <f t="shared" si="13"/>
        <v>270316841569.81738</v>
      </c>
      <c r="Y28" s="5">
        <f t="shared" si="14"/>
        <v>248242928445.63654</v>
      </c>
      <c r="Z28" s="5"/>
      <c r="AA28" s="5">
        <f t="shared" si="0"/>
        <v>223418635601.07288</v>
      </c>
      <c r="AB28" s="5">
        <f t="shared" si="15"/>
        <v>38901781924.603928</v>
      </c>
      <c r="AC28">
        <f t="shared" si="16"/>
        <v>3.2720724216390429E-218</v>
      </c>
    </row>
    <row r="29" spans="1:29" x14ac:dyDescent="0.25">
      <c r="A29">
        <v>16</v>
      </c>
      <c r="B29">
        <f t="shared" si="17"/>
        <v>204128909.58063149</v>
      </c>
      <c r="C29">
        <f t="shared" si="1"/>
        <v>20412890958.063148</v>
      </c>
      <c r="D29">
        <f t="shared" si="2"/>
        <v>21841793325.127571</v>
      </c>
      <c r="E29">
        <f t="shared" si="3"/>
        <v>22169420225.004482</v>
      </c>
      <c r="F29">
        <f t="shared" si="18"/>
        <v>3220944217.1607795</v>
      </c>
      <c r="G29" s="5">
        <f t="shared" si="4"/>
        <v>322094421716.07794</v>
      </c>
      <c r="H29" s="5">
        <f t="shared" si="5"/>
        <v>344641031236.20343</v>
      </c>
      <c r="I29" s="17">
        <f t="shared" si="6"/>
        <v>349810646704.74646</v>
      </c>
      <c r="J29" s="22">
        <f t="shared" si="19"/>
        <v>6027227779.1535263</v>
      </c>
      <c r="K29" s="31">
        <f t="shared" si="20"/>
        <v>191985593629.6232</v>
      </c>
      <c r="L29">
        <f t="shared" si="21"/>
        <v>3170590370.0405035</v>
      </c>
      <c r="M29" s="5">
        <f t="shared" si="7"/>
        <v>158529518502.02518</v>
      </c>
      <c r="N29" s="31">
        <f t="shared" si="8"/>
        <v>91313002657.166504</v>
      </c>
      <c r="O29" s="26">
        <f t="shared" si="22"/>
        <v>625116033.32718372</v>
      </c>
      <c r="P29">
        <v>30000000</v>
      </c>
      <c r="Q29" s="26">
        <f t="shared" si="23"/>
        <v>125023206.66543673</v>
      </c>
      <c r="R29">
        <f t="shared" si="9"/>
        <v>26525479271.588806</v>
      </c>
      <c r="T29" s="5">
        <f t="shared" si="10"/>
        <v>530509585431.77612</v>
      </c>
      <c r="U29" s="5">
        <f t="shared" si="11"/>
        <v>557035064703.36499</v>
      </c>
      <c r="V29" s="5"/>
      <c r="W29" s="31">
        <f t="shared" si="12"/>
        <v>290075963305.93591</v>
      </c>
      <c r="X29" s="31">
        <f t="shared" si="13"/>
        <v>290045963305.93591</v>
      </c>
      <c r="Y29" s="5">
        <f t="shared" si="14"/>
        <v>266989101397.42908</v>
      </c>
      <c r="Z29" s="5"/>
      <c r="AA29" s="5">
        <f t="shared" si="0"/>
        <v>240290191257.68619</v>
      </c>
      <c r="AB29" s="5">
        <f t="shared" si="15"/>
        <v>37237125580.252441</v>
      </c>
      <c r="AC29">
        <f t="shared" si="16"/>
        <v>1.9535286704232819E-233</v>
      </c>
    </row>
    <row r="30" spans="1:29" x14ac:dyDescent="0.25">
      <c r="A30">
        <v>17</v>
      </c>
      <c r="B30">
        <f t="shared" si="17"/>
        <v>224541800.53869465</v>
      </c>
      <c r="C30">
        <f t="shared" si="1"/>
        <v>22454180053.869465</v>
      </c>
      <c r="D30">
        <f t="shared" si="2"/>
        <v>24025972657.640327</v>
      </c>
      <c r="E30">
        <f t="shared" si="3"/>
        <v>24386362247.504929</v>
      </c>
      <c r="F30">
        <f t="shared" si="18"/>
        <v>3446410312.3620343</v>
      </c>
      <c r="G30" s="5">
        <f t="shared" si="4"/>
        <v>344641031236.20343</v>
      </c>
      <c r="H30" s="5">
        <f t="shared" si="5"/>
        <v>368765903422.73767</v>
      </c>
      <c r="I30" s="17">
        <f t="shared" si="6"/>
        <v>374297391974.07867</v>
      </c>
      <c r="J30" s="22">
        <f t="shared" si="19"/>
        <v>6449133723.6942739</v>
      </c>
      <c r="K30" s="31">
        <f t="shared" si="20"/>
        <v>205424585183.69684</v>
      </c>
      <c r="L30">
        <f t="shared" si="21"/>
        <v>3424237599.643744</v>
      </c>
      <c r="M30" s="5">
        <f t="shared" si="7"/>
        <v>171211879982.18719</v>
      </c>
      <c r="N30" s="31">
        <f t="shared" si="8"/>
        <v>98618042869.739822</v>
      </c>
      <c r="O30" s="26">
        <f t="shared" si="22"/>
        <v>634492773.82709146</v>
      </c>
      <c r="P30">
        <v>30000000</v>
      </c>
      <c r="Q30" s="26">
        <f t="shared" si="23"/>
        <v>126898554.76541826</v>
      </c>
      <c r="R30">
        <f t="shared" si="9"/>
        <v>28494781710.188538</v>
      </c>
      <c r="T30" s="5">
        <f t="shared" si="10"/>
        <v>569895634203.77075</v>
      </c>
      <c r="U30" s="5">
        <f t="shared" si="11"/>
        <v>598390415913.95923</v>
      </c>
      <c r="V30" s="5"/>
      <c r="W30" s="31">
        <f t="shared" si="12"/>
        <v>311253153105.72345</v>
      </c>
      <c r="X30" s="31">
        <f t="shared" si="13"/>
        <v>311223153105.72345</v>
      </c>
      <c r="Y30" s="5">
        <f t="shared" si="14"/>
        <v>287167262808.23578</v>
      </c>
      <c r="Z30" s="5"/>
      <c r="AA30" s="5">
        <f t="shared" si="0"/>
        <v>258450536527.4122</v>
      </c>
      <c r="AB30" s="5">
        <f t="shared" si="15"/>
        <v>35645733106.202492</v>
      </c>
      <c r="AC30">
        <f t="shared" si="16"/>
        <v>1.1663836374463304E-248</v>
      </c>
    </row>
    <row r="31" spans="1:29" x14ac:dyDescent="0.25">
      <c r="A31">
        <v>18</v>
      </c>
      <c r="B31">
        <f t="shared" si="17"/>
        <v>246995980.59256414</v>
      </c>
      <c r="C31">
        <f t="shared" si="1"/>
        <v>24699598059.256413</v>
      </c>
      <c r="D31">
        <f t="shared" si="2"/>
        <v>26428569923.404362</v>
      </c>
      <c r="E31">
        <f t="shared" si="3"/>
        <v>26824998472.255424</v>
      </c>
      <c r="F31">
        <f t="shared" si="18"/>
        <v>3687659034.2273769</v>
      </c>
      <c r="G31" s="5">
        <f t="shared" si="4"/>
        <v>368765903422.73767</v>
      </c>
      <c r="H31" s="5">
        <f t="shared" si="5"/>
        <v>394579516662.32935</v>
      </c>
      <c r="I31" s="17">
        <f t="shared" si="6"/>
        <v>400498209412.26422</v>
      </c>
      <c r="J31" s="22">
        <f t="shared" si="19"/>
        <v>6900573084.3528738</v>
      </c>
      <c r="K31" s="31">
        <f t="shared" si="20"/>
        <v>219804306146.55563</v>
      </c>
      <c r="L31">
        <f t="shared" si="21"/>
        <v>3698176607.6152439</v>
      </c>
      <c r="M31" s="5">
        <f t="shared" si="7"/>
        <v>184908830380.76221</v>
      </c>
      <c r="N31" s="31">
        <f t="shared" si="8"/>
        <v>106507486299.31903</v>
      </c>
      <c r="O31" s="26">
        <f t="shared" si="22"/>
        <v>644010165.43449771</v>
      </c>
      <c r="P31">
        <v>30000000</v>
      </c>
      <c r="Q31" s="26">
        <f t="shared" si="23"/>
        <v>128802033.08689952</v>
      </c>
      <c r="R31">
        <f t="shared" si="9"/>
        <v>30611601913.264095</v>
      </c>
      <c r="T31" s="5">
        <f t="shared" si="10"/>
        <v>612232038265.28186</v>
      </c>
      <c r="U31" s="5">
        <f t="shared" si="11"/>
        <v>642843640178.5459</v>
      </c>
      <c r="V31" s="5"/>
      <c r="W31" s="31">
        <f t="shared" si="12"/>
        <v>333985177728.74896</v>
      </c>
      <c r="X31" s="31">
        <f t="shared" si="13"/>
        <v>333955177728.74896</v>
      </c>
      <c r="Y31" s="5">
        <f t="shared" si="14"/>
        <v>308888462449.79694</v>
      </c>
      <c r="Z31" s="5"/>
      <c r="AA31" s="5">
        <f t="shared" si="0"/>
        <v>277999616204.81726</v>
      </c>
      <c r="AB31" s="5">
        <f t="shared" si="15"/>
        <v>34124344363.329338</v>
      </c>
      <c r="AC31">
        <f t="shared" si="16"/>
        <v>6.9644754361541554E-264</v>
      </c>
    </row>
    <row r="32" spans="1:29" x14ac:dyDescent="0.25">
      <c r="A32">
        <v>19</v>
      </c>
      <c r="B32">
        <f t="shared" si="17"/>
        <v>271695578.6518206</v>
      </c>
      <c r="C32">
        <f t="shared" si="1"/>
        <v>27169557865.18206</v>
      </c>
      <c r="D32">
        <f t="shared" si="2"/>
        <v>29071426915.744804</v>
      </c>
      <c r="E32">
        <f t="shared" si="3"/>
        <v>29507498319.480972</v>
      </c>
      <c r="F32">
        <f t="shared" si="18"/>
        <v>3945795166.6232934</v>
      </c>
      <c r="G32" s="5">
        <f t="shared" si="4"/>
        <v>394579516662.32935</v>
      </c>
      <c r="H32" s="5">
        <f t="shared" si="5"/>
        <v>422200082828.69244</v>
      </c>
      <c r="I32" s="17">
        <f t="shared" si="6"/>
        <v>428533084071.1228</v>
      </c>
      <c r="J32" s="22">
        <f t="shared" si="19"/>
        <v>7383613200.257575</v>
      </c>
      <c r="K32" s="31">
        <f t="shared" si="20"/>
        <v>235190607576.81454</v>
      </c>
      <c r="L32">
        <f t="shared" si="21"/>
        <v>3994030736.2244635</v>
      </c>
      <c r="M32" s="5">
        <f t="shared" si="7"/>
        <v>199701536811.22318</v>
      </c>
      <c r="N32" s="31">
        <f t="shared" si="8"/>
        <v>115028085203.26456</v>
      </c>
      <c r="O32" s="26">
        <f t="shared" si="22"/>
        <v>653670317.91601515</v>
      </c>
      <c r="P32">
        <v>30000000</v>
      </c>
      <c r="Q32" s="26">
        <f t="shared" si="23"/>
        <v>130734063.583203</v>
      </c>
      <c r="R32">
        <f t="shared" si="9"/>
        <v>32887105960.091347</v>
      </c>
      <c r="T32" s="5">
        <f t="shared" si="10"/>
        <v>657742119201.8269</v>
      </c>
      <c r="U32" s="5">
        <f t="shared" si="11"/>
        <v>690629225161.91821</v>
      </c>
      <c r="V32" s="5"/>
      <c r="W32" s="31">
        <f t="shared" si="12"/>
        <v>358386710361.83588</v>
      </c>
      <c r="X32" s="31">
        <f t="shared" si="13"/>
        <v>358356710361.83588</v>
      </c>
      <c r="Y32" s="5">
        <f t="shared" si="14"/>
        <v>332272514800.08234</v>
      </c>
      <c r="Z32" s="5"/>
      <c r="AA32" s="5">
        <f t="shared" si="0"/>
        <v>299045263320.0741</v>
      </c>
      <c r="AB32" s="5">
        <f t="shared" si="15"/>
        <v>32669843504.5037</v>
      </c>
      <c r="AC32">
        <f t="shared" si="16"/>
        <v>4.158736237024371E-279</v>
      </c>
    </row>
    <row r="33" spans="1:29" x14ac:dyDescent="0.25">
      <c r="A33">
        <v>20</v>
      </c>
      <c r="B33">
        <f t="shared" si="17"/>
        <v>298865136.5170027</v>
      </c>
      <c r="C33">
        <f t="shared" si="1"/>
        <v>29886513651.700272</v>
      </c>
      <c r="D33">
        <f t="shared" si="2"/>
        <v>31978569607.319294</v>
      </c>
      <c r="E33">
        <f t="shared" si="3"/>
        <v>32458248151.429081</v>
      </c>
      <c r="F33">
        <f t="shared" si="18"/>
        <v>4222000828.2869244</v>
      </c>
      <c r="G33" s="5">
        <f t="shared" si="4"/>
        <v>422200082828.69244</v>
      </c>
      <c r="H33" s="5">
        <f t="shared" si="5"/>
        <v>451754088626.70093</v>
      </c>
      <c r="I33" s="17">
        <f t="shared" si="6"/>
        <v>458530399956.10138</v>
      </c>
      <c r="J33" s="22">
        <f t="shared" si="19"/>
        <v>7900466124.2756062</v>
      </c>
      <c r="K33" s="31">
        <f t="shared" si="20"/>
        <v>251653950107.19159</v>
      </c>
      <c r="L33">
        <f t="shared" si="21"/>
        <v>4313553195.1224213</v>
      </c>
      <c r="M33" s="5">
        <f t="shared" si="7"/>
        <v>215677659756.12106</v>
      </c>
      <c r="N33" s="31">
        <f t="shared" si="8"/>
        <v>124230332019.52574</v>
      </c>
      <c r="O33" s="26">
        <f t="shared" si="22"/>
        <v>663475372.68475533</v>
      </c>
      <c r="P33">
        <v>30000000</v>
      </c>
      <c r="Q33" s="26">
        <f t="shared" si="23"/>
        <v>132695074.53695104</v>
      </c>
      <c r="R33">
        <f t="shared" si="9"/>
        <v>35333315393.182579</v>
      </c>
      <c r="T33" s="5">
        <f t="shared" si="10"/>
        <v>706666307863.65149</v>
      </c>
      <c r="U33" s="5">
        <f t="shared" si="11"/>
        <v>741999623256.83411</v>
      </c>
      <c r="V33" s="5"/>
      <c r="W33" s="31">
        <f t="shared" si="12"/>
        <v>384580918698.2146</v>
      </c>
      <c r="X33" s="31">
        <f t="shared" si="13"/>
        <v>384550918698.2146</v>
      </c>
      <c r="Y33" s="5">
        <f t="shared" si="14"/>
        <v>357448704558.61951</v>
      </c>
      <c r="Z33" s="5"/>
      <c r="AA33" s="5">
        <f t="shared" si="0"/>
        <v>321703834102.75757</v>
      </c>
      <c r="AB33" s="5">
        <f t="shared" si="15"/>
        <v>31279252780.811584</v>
      </c>
      <c r="AC33">
        <f t="shared" si="16"/>
        <v>2.4834814463372525E-294</v>
      </c>
    </row>
    <row r="34" spans="1:29" x14ac:dyDescent="0.25">
      <c r="AA34" s="5"/>
    </row>
    <row r="37" spans="1:29" ht="45" x14ac:dyDescent="0.25">
      <c r="A37" s="4" t="s">
        <v>44</v>
      </c>
      <c r="B37" s="5">
        <f>SUM(AB14:AB33)</f>
        <v>979483424854.96265</v>
      </c>
    </row>
    <row r="38" spans="1:29" ht="45" x14ac:dyDescent="0.25">
      <c r="A38" s="4" t="s">
        <v>85</v>
      </c>
      <c r="B38" s="5">
        <f>SUM(AC14:AC33)</f>
        <v>4.4988332222082625E-5</v>
      </c>
    </row>
    <row r="39" spans="1:29" x14ac:dyDescent="0.25">
      <c r="A39" t="s">
        <v>86</v>
      </c>
      <c r="B39" s="6">
        <v>0.99999999999999944</v>
      </c>
    </row>
  </sheetData>
  <mergeCells count="1"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</vt:lpstr>
      <vt:lpstr>q2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 swamy</dc:creator>
  <cp:lastModifiedBy>Moksh Dhami</cp:lastModifiedBy>
  <dcterms:created xsi:type="dcterms:W3CDTF">2022-02-14T10:08:34Z</dcterms:created>
  <dcterms:modified xsi:type="dcterms:W3CDTF">2022-02-20T18:42:38Z</dcterms:modified>
</cp:coreProperties>
</file>