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adam\Study\BSc Acturial &amp; Quantitative Finance\Semester 5\Pricing\"/>
    </mc:Choice>
  </mc:AlternateContent>
  <xr:revisionPtr revIDLastSave="0" documentId="13_ncr:1_{0CF03EB2-89FE-4B62-9BD7-0A7C5E6E2FE9}" xr6:coauthVersionLast="47" xr6:coauthVersionMax="47" xr10:uidLastSave="{00000000-0000-0000-0000-000000000000}"/>
  <bookViews>
    <workbookView xWindow="-120" yWindow="-120" windowWidth="20730" windowHeight="11160" xr2:uid="{0468818D-0FDA-4140-9B8C-D58A74730B78}"/>
  </bookViews>
  <sheets>
    <sheet name="TA 30 years" sheetId="1" r:id="rId1"/>
    <sheet name="TA 40 years" sheetId="3" r:id="rId2"/>
    <sheet name="TA 50 years" sheetId="4" r:id="rId3"/>
    <sheet name="Reserves Graph" sheetId="5" r:id="rId4"/>
  </sheets>
  <definedNames>
    <definedName name="i" localSheetId="1">'TA 40 years'!$G$1</definedName>
    <definedName name="i" localSheetId="2">'TA 50 years'!$G$1</definedName>
    <definedName name="i">'TA 30 years'!$G$1</definedName>
    <definedName name="IE" localSheetId="1">'TA 40 years'!$L$2</definedName>
    <definedName name="IE" localSheetId="2">'TA 50 years'!$L$2</definedName>
    <definedName name="IE">'TA 30 years'!$L$2</definedName>
    <definedName name="m" localSheetId="1">'TA 40 years'!$G$4</definedName>
    <definedName name="m" localSheetId="2">'TA 50 years'!$G$4</definedName>
    <definedName name="m">'TA 30 years'!$G$4</definedName>
    <definedName name="p" localSheetId="1">'TA 40 years'!$L$1</definedName>
    <definedName name="p" localSheetId="2">'TA 50 years'!$L$1</definedName>
    <definedName name="p">'TA 30 years'!$L$1</definedName>
    <definedName name="re" localSheetId="1">'TA 40 years'!$L$3</definedName>
    <definedName name="re" localSheetId="2">'TA 50 years'!$L$3</definedName>
    <definedName name="re">'TA 30 years'!$L$3</definedName>
    <definedName name="S" localSheetId="1">'TA 40 years'!$G$3</definedName>
    <definedName name="S" localSheetId="2">'TA 50 years'!$G$3</definedName>
    <definedName name="S">'TA 30 years'!$G$3</definedName>
    <definedName name="v" localSheetId="1">'TA 40 years'!$G$2</definedName>
    <definedName name="v" localSheetId="2">'TA 50 years'!$G$2</definedName>
    <definedName name="v">'TA 30 years'!$G$2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0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11" i="1"/>
  <c r="N10" i="1"/>
  <c r="C44" i="5"/>
  <c r="C45" i="5"/>
  <c r="C46" i="5"/>
  <c r="C47" i="5"/>
  <c r="C48" i="5"/>
  <c r="C49" i="5"/>
  <c r="C50" i="5"/>
  <c r="C51" i="5"/>
  <c r="C52" i="5"/>
  <c r="C53" i="5"/>
  <c r="C5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11" i="3"/>
  <c r="I12" i="3"/>
  <c r="I13" i="3"/>
  <c r="I14" i="3"/>
  <c r="J14" i="3" s="1"/>
  <c r="I15" i="3"/>
  <c r="I16" i="3"/>
  <c r="I17" i="3"/>
  <c r="J17" i="3" s="1"/>
  <c r="I18" i="3"/>
  <c r="I19" i="3"/>
  <c r="I20" i="3"/>
  <c r="I21" i="3"/>
  <c r="I22" i="3"/>
  <c r="I23" i="3"/>
  <c r="I24" i="3"/>
  <c r="I25" i="3"/>
  <c r="J25" i="3" s="1"/>
  <c r="I26" i="3"/>
  <c r="J26" i="3" s="1"/>
  <c r="I27" i="3"/>
  <c r="I28" i="3"/>
  <c r="I29" i="3"/>
  <c r="I30" i="3"/>
  <c r="I31" i="3"/>
  <c r="I32" i="3"/>
  <c r="I33" i="3"/>
  <c r="J33" i="3" s="1"/>
  <c r="I34" i="3"/>
  <c r="J34" i="3" s="1"/>
  <c r="I35" i="3"/>
  <c r="I36" i="3"/>
  <c r="I37" i="3"/>
  <c r="J37" i="3" s="1"/>
  <c r="I38" i="3"/>
  <c r="I39" i="3"/>
  <c r="I40" i="3"/>
  <c r="I41" i="3"/>
  <c r="I42" i="3"/>
  <c r="J42" i="3" s="1"/>
  <c r="I43" i="3"/>
  <c r="I44" i="3"/>
  <c r="I45" i="3"/>
  <c r="I46" i="3"/>
  <c r="J46" i="3" s="1"/>
  <c r="I47" i="3"/>
  <c r="I48" i="3"/>
  <c r="I49" i="3"/>
  <c r="I50" i="3"/>
  <c r="J50" i="3" s="1"/>
  <c r="I10" i="3"/>
  <c r="J10" i="3" s="1"/>
  <c r="I11" i="4"/>
  <c r="I12" i="4"/>
  <c r="I13" i="4"/>
  <c r="J13" i="4" s="1"/>
  <c r="I14" i="4"/>
  <c r="J14" i="4" s="1"/>
  <c r="I15" i="4"/>
  <c r="I16" i="4"/>
  <c r="I17" i="4"/>
  <c r="J17" i="4" s="1"/>
  <c r="I18" i="4"/>
  <c r="J18" i="4" s="1"/>
  <c r="I19" i="4"/>
  <c r="I20" i="4"/>
  <c r="I21" i="4"/>
  <c r="I22" i="4"/>
  <c r="I23" i="4"/>
  <c r="I24" i="4"/>
  <c r="I25" i="4"/>
  <c r="I26" i="4"/>
  <c r="J26" i="4" s="1"/>
  <c r="I27" i="4"/>
  <c r="I28" i="4"/>
  <c r="I29" i="4"/>
  <c r="I30" i="4"/>
  <c r="J30" i="4" s="1"/>
  <c r="I31" i="4"/>
  <c r="I32" i="4"/>
  <c r="I33" i="4"/>
  <c r="I34" i="4"/>
  <c r="J34" i="4" s="1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10" i="4"/>
  <c r="J10" i="4" s="1"/>
  <c r="Q51" i="4"/>
  <c r="Q52" i="4"/>
  <c r="Q53" i="4"/>
  <c r="Q54" i="4"/>
  <c r="Q55" i="4"/>
  <c r="Q56" i="4"/>
  <c r="Q57" i="4"/>
  <c r="Q58" i="4"/>
  <c r="Q59" i="4"/>
  <c r="Q60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41" i="3"/>
  <c r="Q42" i="3"/>
  <c r="Q43" i="3"/>
  <c r="Q44" i="3"/>
  <c r="Q45" i="3"/>
  <c r="Q46" i="3"/>
  <c r="Q47" i="3"/>
  <c r="Q48" i="3"/>
  <c r="Q49" i="3"/>
  <c r="Q50" i="3"/>
  <c r="R50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10" i="1"/>
  <c r="M60" i="4"/>
  <c r="O60" i="4"/>
  <c r="K59" i="4"/>
  <c r="K58" i="4" s="1"/>
  <c r="J51" i="4"/>
  <c r="J52" i="4"/>
  <c r="J53" i="4"/>
  <c r="J54" i="4"/>
  <c r="J55" i="4"/>
  <c r="J56" i="4"/>
  <c r="J57" i="4"/>
  <c r="J58" i="4"/>
  <c r="J59" i="4"/>
  <c r="J60" i="4"/>
  <c r="H51" i="4"/>
  <c r="H52" i="4"/>
  <c r="H53" i="4"/>
  <c r="H54" i="4"/>
  <c r="H55" i="4"/>
  <c r="H56" i="4"/>
  <c r="H57" i="4"/>
  <c r="H58" i="4"/>
  <c r="H59" i="4"/>
  <c r="H60" i="4"/>
  <c r="G51" i="4"/>
  <c r="G52" i="4"/>
  <c r="G53" i="4" s="1"/>
  <c r="G54" i="4" s="1"/>
  <c r="G55" i="4" s="1"/>
  <c r="G56" i="4" s="1"/>
  <c r="G57" i="4" s="1"/>
  <c r="G58" i="4" s="1"/>
  <c r="G59" i="4" s="1"/>
  <c r="G60" i="4" s="1"/>
  <c r="F51" i="4"/>
  <c r="F52" i="4"/>
  <c r="F53" i="4"/>
  <c r="F54" i="4"/>
  <c r="F55" i="4" s="1"/>
  <c r="F56" i="4" s="1"/>
  <c r="F57" i="4" s="1"/>
  <c r="F58" i="4" s="1"/>
  <c r="F59" i="4" s="1"/>
  <c r="F60" i="4" s="1"/>
  <c r="O49" i="3"/>
  <c r="J18" i="3"/>
  <c r="J41" i="4"/>
  <c r="J42" i="4"/>
  <c r="J43" i="4"/>
  <c r="J44" i="4"/>
  <c r="J45" i="4"/>
  <c r="J46" i="4"/>
  <c r="J47" i="4"/>
  <c r="J48" i="4"/>
  <c r="J49" i="4"/>
  <c r="J50" i="4"/>
  <c r="H41" i="4"/>
  <c r="H42" i="4"/>
  <c r="H43" i="4"/>
  <c r="H44" i="4"/>
  <c r="H45" i="4"/>
  <c r="H46" i="4"/>
  <c r="H47" i="4"/>
  <c r="H48" i="4"/>
  <c r="H49" i="4"/>
  <c r="H50" i="4"/>
  <c r="G41" i="4"/>
  <c r="G42" i="4"/>
  <c r="G43" i="4"/>
  <c r="G44" i="4"/>
  <c r="G45" i="4" s="1"/>
  <c r="G46" i="4" s="1"/>
  <c r="G47" i="4" s="1"/>
  <c r="G48" i="4" s="1"/>
  <c r="G49" i="4" s="1"/>
  <c r="G50" i="4" s="1"/>
  <c r="F42" i="4"/>
  <c r="F43" i="4"/>
  <c r="F44" i="4" s="1"/>
  <c r="F45" i="4" s="1"/>
  <c r="F46" i="4" s="1"/>
  <c r="F47" i="4" s="1"/>
  <c r="F48" i="4" s="1"/>
  <c r="F49" i="4" s="1"/>
  <c r="F50" i="4" s="1"/>
  <c r="F41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J40" i="4"/>
  <c r="H40" i="4"/>
  <c r="C40" i="4"/>
  <c r="J39" i="4"/>
  <c r="H39" i="4"/>
  <c r="C39" i="4"/>
  <c r="J19" i="4" s="1"/>
  <c r="J38" i="4"/>
  <c r="H38" i="4"/>
  <c r="C38" i="4"/>
  <c r="H37" i="4"/>
  <c r="C37" i="4"/>
  <c r="J36" i="4"/>
  <c r="H36" i="4"/>
  <c r="C36" i="4"/>
  <c r="J35" i="4"/>
  <c r="H35" i="4"/>
  <c r="C35" i="4"/>
  <c r="J15" i="4" s="1"/>
  <c r="H34" i="4"/>
  <c r="C34" i="4"/>
  <c r="H33" i="4"/>
  <c r="C33" i="4"/>
  <c r="J32" i="4"/>
  <c r="H32" i="4"/>
  <c r="C32" i="4"/>
  <c r="J31" i="4"/>
  <c r="H31" i="4"/>
  <c r="C31" i="4"/>
  <c r="H30" i="4"/>
  <c r="C30" i="4"/>
  <c r="H29" i="4"/>
  <c r="C29" i="4"/>
  <c r="J28" i="4"/>
  <c r="H28" i="4"/>
  <c r="C28" i="4"/>
  <c r="J27" i="4"/>
  <c r="H27" i="4"/>
  <c r="C27" i="4"/>
  <c r="H26" i="4"/>
  <c r="C26" i="4"/>
  <c r="H25" i="4"/>
  <c r="C25" i="4"/>
  <c r="J24" i="4"/>
  <c r="H24" i="4"/>
  <c r="C24" i="4"/>
  <c r="J23" i="4"/>
  <c r="H23" i="4"/>
  <c r="C23" i="4"/>
  <c r="J22" i="4"/>
  <c r="H22" i="4"/>
  <c r="C22" i="4"/>
  <c r="J21" i="4"/>
  <c r="H21" i="4"/>
  <c r="C21" i="4"/>
  <c r="J20" i="4"/>
  <c r="H20" i="4"/>
  <c r="C20" i="4"/>
  <c r="H19" i="4"/>
  <c r="C19" i="4"/>
  <c r="H18" i="4"/>
  <c r="C18" i="4"/>
  <c r="H17" i="4"/>
  <c r="C17" i="4"/>
  <c r="J16" i="4"/>
  <c r="H16" i="4"/>
  <c r="C16" i="4"/>
  <c r="H15" i="4"/>
  <c r="C15" i="4"/>
  <c r="H14" i="4"/>
  <c r="C14" i="4"/>
  <c r="H13" i="4"/>
  <c r="C13" i="4"/>
  <c r="J12" i="4"/>
  <c r="H12" i="4"/>
  <c r="G12" i="4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C12" i="4"/>
  <c r="J11" i="4"/>
  <c r="H11" i="4"/>
  <c r="G11" i="4"/>
  <c r="C11" i="4"/>
  <c r="L3" i="4"/>
  <c r="L2" i="4"/>
  <c r="G2" i="4"/>
  <c r="K49" i="3"/>
  <c r="K48" i="3" s="1"/>
  <c r="K47" i="3" s="1"/>
  <c r="O47" i="3" s="1"/>
  <c r="J41" i="3"/>
  <c r="J43" i="3"/>
  <c r="J44" i="3"/>
  <c r="J45" i="3"/>
  <c r="J47" i="3"/>
  <c r="J48" i="3"/>
  <c r="J49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G41" i="3"/>
  <c r="G42" i="3" s="1"/>
  <c r="G43" i="3" s="1"/>
  <c r="G44" i="3" s="1"/>
  <c r="G45" i="3" s="1"/>
  <c r="G46" i="3" s="1"/>
  <c r="G47" i="3" s="1"/>
  <c r="G48" i="3" s="1"/>
  <c r="G49" i="3" s="1"/>
  <c r="G50" i="3" s="1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J39" i="3" s="1"/>
  <c r="C58" i="3"/>
  <c r="J38" i="3" s="1"/>
  <c r="C57" i="3"/>
  <c r="C56" i="3"/>
  <c r="C55" i="3"/>
  <c r="J35" i="3" s="1"/>
  <c r="C54" i="3"/>
  <c r="C53" i="3"/>
  <c r="C52" i="3"/>
  <c r="C51" i="3"/>
  <c r="J31" i="3" s="1"/>
  <c r="C50" i="3"/>
  <c r="J30" i="3" s="1"/>
  <c r="C49" i="3"/>
  <c r="C48" i="3"/>
  <c r="C47" i="3"/>
  <c r="J27" i="3" s="1"/>
  <c r="C46" i="3"/>
  <c r="C45" i="3"/>
  <c r="C44" i="3"/>
  <c r="C43" i="3"/>
  <c r="J23" i="3" s="1"/>
  <c r="C42" i="3"/>
  <c r="J22" i="3" s="1"/>
  <c r="C41" i="3"/>
  <c r="J40" i="3"/>
  <c r="C40" i="3"/>
  <c r="C39" i="3"/>
  <c r="J19" i="3" s="1"/>
  <c r="C38" i="3"/>
  <c r="C37" i="3"/>
  <c r="J36" i="3"/>
  <c r="C36" i="3"/>
  <c r="C35" i="3"/>
  <c r="J15" i="3" s="1"/>
  <c r="C34" i="3"/>
  <c r="C33" i="3"/>
  <c r="J32" i="3"/>
  <c r="C32" i="3"/>
  <c r="C31" i="3"/>
  <c r="J11" i="3" s="1"/>
  <c r="C30" i="3"/>
  <c r="J29" i="3"/>
  <c r="C29" i="3"/>
  <c r="J28" i="3"/>
  <c r="C28" i="3"/>
  <c r="C27" i="3"/>
  <c r="C26" i="3"/>
  <c r="C25" i="3"/>
  <c r="J24" i="3"/>
  <c r="C24" i="3"/>
  <c r="C23" i="3"/>
  <c r="C22" i="3"/>
  <c r="J21" i="3"/>
  <c r="C21" i="3"/>
  <c r="J20" i="3"/>
  <c r="C20" i="3"/>
  <c r="C19" i="3"/>
  <c r="C18" i="3"/>
  <c r="C17" i="3"/>
  <c r="J16" i="3"/>
  <c r="C16" i="3"/>
  <c r="C15" i="3"/>
  <c r="G14" i="3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C14" i="3"/>
  <c r="J13" i="3"/>
  <c r="C13" i="3"/>
  <c r="J12" i="3"/>
  <c r="C12" i="3"/>
  <c r="H11" i="3"/>
  <c r="G11" i="3"/>
  <c r="G12" i="3" s="1"/>
  <c r="G13" i="3" s="1"/>
  <c r="C11" i="3"/>
  <c r="L3" i="3"/>
  <c r="L2" i="3"/>
  <c r="G2" i="3"/>
  <c r="L59" i="4" l="1"/>
  <c r="M59" i="4" s="1"/>
  <c r="L58" i="4"/>
  <c r="M58" i="4" s="1"/>
  <c r="L49" i="3"/>
  <c r="M49" i="3" s="1"/>
  <c r="L48" i="3"/>
  <c r="M48" i="3" s="1"/>
  <c r="L47" i="3"/>
  <c r="S50" i="3"/>
  <c r="O48" i="3"/>
  <c r="K57" i="4"/>
  <c r="N57" i="4" s="1"/>
  <c r="O58" i="4"/>
  <c r="L57" i="4"/>
  <c r="O59" i="4"/>
  <c r="J25" i="4"/>
  <c r="J29" i="4"/>
  <c r="J33" i="4"/>
  <c r="J37" i="4"/>
  <c r="N60" i="4"/>
  <c r="N59" i="4"/>
  <c r="N58" i="4"/>
  <c r="N49" i="3"/>
  <c r="P49" i="3" s="1"/>
  <c r="N48" i="3"/>
  <c r="N47" i="3"/>
  <c r="K46" i="3"/>
  <c r="N46" i="3" s="1"/>
  <c r="R58" i="4" l="1"/>
  <c r="D52" i="5" s="1"/>
  <c r="P60" i="4"/>
  <c r="R60" i="4"/>
  <c r="P59" i="4"/>
  <c r="P48" i="3"/>
  <c r="K45" i="3"/>
  <c r="O46" i="3"/>
  <c r="R48" i="3"/>
  <c r="L46" i="3"/>
  <c r="M47" i="3"/>
  <c r="R47" i="3" s="1"/>
  <c r="C41" i="5" s="1"/>
  <c r="R49" i="3"/>
  <c r="C43" i="5" s="1"/>
  <c r="L56" i="4"/>
  <c r="M57" i="4"/>
  <c r="P58" i="4"/>
  <c r="R59" i="4"/>
  <c r="D53" i="5" s="1"/>
  <c r="K56" i="4"/>
  <c r="O57" i="4"/>
  <c r="P57" i="4" s="1"/>
  <c r="D54" i="5" l="1"/>
  <c r="S60" i="4"/>
  <c r="S47" i="3"/>
  <c r="C42" i="5"/>
  <c r="S48" i="3"/>
  <c r="S49" i="3"/>
  <c r="P47" i="3"/>
  <c r="K44" i="3"/>
  <c r="O45" i="3"/>
  <c r="N45" i="3"/>
  <c r="L45" i="3"/>
  <c r="M46" i="3"/>
  <c r="R46" i="3" s="1"/>
  <c r="C40" i="5" s="1"/>
  <c r="K55" i="4"/>
  <c r="O56" i="4"/>
  <c r="N56" i="4"/>
  <c r="S58" i="4"/>
  <c r="S59" i="4"/>
  <c r="R57" i="4"/>
  <c r="D51" i="5" s="1"/>
  <c r="L55" i="4"/>
  <c r="M56" i="4"/>
  <c r="R56" i="4" l="1"/>
  <c r="D50" i="5" s="1"/>
  <c r="K43" i="3"/>
  <c r="O44" i="3"/>
  <c r="N44" i="3"/>
  <c r="L44" i="3"/>
  <c r="M45" i="3"/>
  <c r="R45" i="3" s="1"/>
  <c r="C39" i="5" s="1"/>
  <c r="S46" i="3"/>
  <c r="P46" i="3"/>
  <c r="P56" i="4"/>
  <c r="S57" i="4"/>
  <c r="L54" i="4"/>
  <c r="M55" i="4"/>
  <c r="K54" i="4"/>
  <c r="O55" i="4"/>
  <c r="N55" i="4"/>
  <c r="P55" i="4" s="1"/>
  <c r="S56" i="4" l="1"/>
  <c r="P45" i="3"/>
  <c r="S45" i="3"/>
  <c r="L43" i="3"/>
  <c r="M44" i="3"/>
  <c r="R44" i="3" s="1"/>
  <c r="C38" i="5" s="1"/>
  <c r="K42" i="3"/>
  <c r="O43" i="3"/>
  <c r="N43" i="3"/>
  <c r="L53" i="4"/>
  <c r="M54" i="4"/>
  <c r="K53" i="4"/>
  <c r="O54" i="4"/>
  <c r="N54" i="4"/>
  <c r="R55" i="4"/>
  <c r="D49" i="5" s="1"/>
  <c r="S44" i="3" l="1"/>
  <c r="L42" i="3"/>
  <c r="M43" i="3"/>
  <c r="R43" i="3" s="1"/>
  <c r="C37" i="5" s="1"/>
  <c r="K41" i="3"/>
  <c r="O42" i="3"/>
  <c r="N42" i="3"/>
  <c r="P44" i="3"/>
  <c r="R54" i="4"/>
  <c r="D48" i="5" s="1"/>
  <c r="K52" i="4"/>
  <c r="O53" i="4"/>
  <c r="N53" i="4"/>
  <c r="S55" i="4"/>
  <c r="P54" i="4"/>
  <c r="L52" i="4"/>
  <c r="M53" i="4"/>
  <c r="P53" i="4" l="1"/>
  <c r="S54" i="4"/>
  <c r="P43" i="3"/>
  <c r="K40" i="3"/>
  <c r="O41" i="3"/>
  <c r="N41" i="3"/>
  <c r="L41" i="3"/>
  <c r="M42" i="3"/>
  <c r="R42" i="3" s="1"/>
  <c r="C36" i="5" s="1"/>
  <c r="S43" i="3"/>
  <c r="L51" i="4"/>
  <c r="M52" i="4"/>
  <c r="K51" i="4"/>
  <c r="O52" i="4"/>
  <c r="N52" i="4"/>
  <c r="R53" i="4"/>
  <c r="D47" i="5" s="1"/>
  <c r="S42" i="3" l="1"/>
  <c r="S53" i="4"/>
  <c r="K39" i="3"/>
  <c r="N40" i="3"/>
  <c r="O40" i="3"/>
  <c r="L40" i="3"/>
  <c r="M41" i="3"/>
  <c r="R41" i="3" s="1"/>
  <c r="P42" i="3"/>
  <c r="K50" i="4"/>
  <c r="O51" i="4"/>
  <c r="N51" i="4"/>
  <c r="R52" i="4"/>
  <c r="D46" i="5" s="1"/>
  <c r="P52" i="4"/>
  <c r="L50" i="4"/>
  <c r="M51" i="4"/>
  <c r="R51" i="4" l="1"/>
  <c r="D45" i="5" s="1"/>
  <c r="S52" i="4"/>
  <c r="S41" i="3"/>
  <c r="C35" i="5"/>
  <c r="K38" i="3"/>
  <c r="N39" i="3"/>
  <c r="O39" i="3"/>
  <c r="M40" i="3"/>
  <c r="R40" i="3" s="1"/>
  <c r="C34" i="5" s="1"/>
  <c r="L39" i="3"/>
  <c r="P41" i="3"/>
  <c r="L49" i="4"/>
  <c r="M50" i="4"/>
  <c r="P51" i="4"/>
  <c r="S51" i="4"/>
  <c r="K49" i="4"/>
  <c r="O50" i="4"/>
  <c r="N50" i="4"/>
  <c r="P50" i="4" l="1"/>
  <c r="P40" i="3"/>
  <c r="S40" i="3"/>
  <c r="P39" i="3"/>
  <c r="L38" i="3"/>
  <c r="M39" i="3"/>
  <c r="R39" i="3" s="1"/>
  <c r="C33" i="5" s="1"/>
  <c r="K37" i="3"/>
  <c r="O38" i="3"/>
  <c r="N38" i="3"/>
  <c r="R50" i="4"/>
  <c r="D44" i="5" s="1"/>
  <c r="K48" i="4"/>
  <c r="O49" i="4"/>
  <c r="N49" i="4"/>
  <c r="P49" i="4" s="1"/>
  <c r="L48" i="4"/>
  <c r="M49" i="4"/>
  <c r="K36" i="3" l="1"/>
  <c r="N37" i="3"/>
  <c r="O37" i="3"/>
  <c r="S39" i="3"/>
  <c r="L37" i="3"/>
  <c r="M38" i="3"/>
  <c r="K47" i="4"/>
  <c r="O48" i="4"/>
  <c r="N48" i="4"/>
  <c r="R49" i="4"/>
  <c r="L47" i="4"/>
  <c r="M48" i="4"/>
  <c r="S50" i="4"/>
  <c r="S49" i="4" l="1"/>
  <c r="D43" i="5"/>
  <c r="P48" i="4"/>
  <c r="P38" i="3"/>
  <c r="R38" i="3"/>
  <c r="C32" i="5" s="1"/>
  <c r="L36" i="3"/>
  <c r="M37" i="3"/>
  <c r="K35" i="3"/>
  <c r="N36" i="3"/>
  <c r="O36" i="3"/>
  <c r="R48" i="4"/>
  <c r="D42" i="5" s="1"/>
  <c r="L46" i="4"/>
  <c r="M47" i="4"/>
  <c r="K46" i="4"/>
  <c r="O47" i="4"/>
  <c r="N47" i="4"/>
  <c r="S48" i="4" l="1"/>
  <c r="R47" i="4"/>
  <c r="D41" i="5" s="1"/>
  <c r="L35" i="3"/>
  <c r="M36" i="3"/>
  <c r="S38" i="3"/>
  <c r="P37" i="3"/>
  <c r="R37" i="3"/>
  <c r="K34" i="3"/>
  <c r="N35" i="3"/>
  <c r="O35" i="3"/>
  <c r="L45" i="4"/>
  <c r="M46" i="4"/>
  <c r="P47" i="4"/>
  <c r="K45" i="4"/>
  <c r="O46" i="4"/>
  <c r="N46" i="4"/>
  <c r="P46" i="4" l="1"/>
  <c r="S47" i="4"/>
  <c r="S37" i="3"/>
  <c r="C31" i="5"/>
  <c r="P36" i="3"/>
  <c r="R36" i="3"/>
  <c r="C30" i="5" s="1"/>
  <c r="K33" i="3"/>
  <c r="O34" i="3"/>
  <c r="N34" i="3"/>
  <c r="L34" i="3"/>
  <c r="M35" i="3"/>
  <c r="R46" i="4"/>
  <c r="D40" i="5" s="1"/>
  <c r="K44" i="4"/>
  <c r="O45" i="4"/>
  <c r="N45" i="4"/>
  <c r="L44" i="4"/>
  <c r="M45" i="4"/>
  <c r="P45" i="4" l="1"/>
  <c r="L33" i="3"/>
  <c r="M34" i="3"/>
  <c r="P35" i="3"/>
  <c r="R35" i="3"/>
  <c r="C29" i="5" s="1"/>
  <c r="K32" i="3"/>
  <c r="O33" i="3"/>
  <c r="N33" i="3"/>
  <c r="S36" i="3"/>
  <c r="R45" i="4"/>
  <c r="D39" i="5" s="1"/>
  <c r="K43" i="4"/>
  <c r="O44" i="4"/>
  <c r="N44" i="4"/>
  <c r="L43" i="4"/>
  <c r="M44" i="4"/>
  <c r="S46" i="4"/>
  <c r="S45" i="4" l="1"/>
  <c r="P44" i="4"/>
  <c r="S35" i="3"/>
  <c r="P34" i="3"/>
  <c r="R34" i="3"/>
  <c r="C28" i="5" s="1"/>
  <c r="K31" i="3"/>
  <c r="N32" i="3"/>
  <c r="O32" i="3"/>
  <c r="L32" i="3"/>
  <c r="M33" i="3"/>
  <c r="R44" i="4"/>
  <c r="D38" i="5" s="1"/>
  <c r="K42" i="4"/>
  <c r="O43" i="4"/>
  <c r="N43" i="4"/>
  <c r="L42" i="4"/>
  <c r="M43" i="4"/>
  <c r="S44" i="4" l="1"/>
  <c r="P43" i="4"/>
  <c r="S34" i="3"/>
  <c r="K30" i="3"/>
  <c r="O31" i="3"/>
  <c r="N31" i="3"/>
  <c r="P33" i="3"/>
  <c r="R33" i="3"/>
  <c r="C27" i="5" s="1"/>
  <c r="L31" i="3"/>
  <c r="M32" i="3"/>
  <c r="R43" i="4"/>
  <c r="D37" i="5" s="1"/>
  <c r="K41" i="4"/>
  <c r="O42" i="4"/>
  <c r="N42" i="4"/>
  <c r="L41" i="4"/>
  <c r="M42" i="4"/>
  <c r="S43" i="4" l="1"/>
  <c r="P42" i="4"/>
  <c r="S33" i="3"/>
  <c r="P32" i="3"/>
  <c r="R32" i="3"/>
  <c r="C26" i="5" s="1"/>
  <c r="L30" i="3"/>
  <c r="M31" i="3"/>
  <c r="K29" i="3"/>
  <c r="O30" i="3"/>
  <c r="N30" i="3"/>
  <c r="K40" i="4"/>
  <c r="O41" i="4"/>
  <c r="N41" i="4"/>
  <c r="R42" i="4"/>
  <c r="D36" i="5" s="1"/>
  <c r="L40" i="4"/>
  <c r="M41" i="4"/>
  <c r="P41" i="4" l="1"/>
  <c r="P31" i="3"/>
  <c r="R31" i="3"/>
  <c r="C25" i="5" s="1"/>
  <c r="L29" i="3"/>
  <c r="M30" i="3"/>
  <c r="S32" i="3"/>
  <c r="K28" i="3"/>
  <c r="O29" i="3"/>
  <c r="N29" i="3"/>
  <c r="S42" i="4"/>
  <c r="R41" i="4"/>
  <c r="D35" i="5" s="1"/>
  <c r="L39" i="4"/>
  <c r="M40" i="4"/>
  <c r="O40" i="4"/>
  <c r="K39" i="4"/>
  <c r="N40" i="4"/>
  <c r="S31" i="3" l="1"/>
  <c r="P30" i="3"/>
  <c r="R30" i="3"/>
  <c r="C24" i="5" s="1"/>
  <c r="L28" i="3"/>
  <c r="M29" i="3"/>
  <c r="P29" i="3" s="1"/>
  <c r="K27" i="3"/>
  <c r="O28" i="3"/>
  <c r="N28" i="3"/>
  <c r="N39" i="4"/>
  <c r="O39" i="4"/>
  <c r="K38" i="4"/>
  <c r="P40" i="4"/>
  <c r="S41" i="4"/>
  <c r="M39" i="4"/>
  <c r="L38" i="4"/>
  <c r="R40" i="4"/>
  <c r="D34" i="5" s="1"/>
  <c r="R39" i="4" l="1"/>
  <c r="D33" i="5" s="1"/>
  <c r="L27" i="3"/>
  <c r="M28" i="3"/>
  <c r="P28" i="3" s="1"/>
  <c r="R28" i="3"/>
  <c r="C22" i="5" s="1"/>
  <c r="K26" i="3"/>
  <c r="N27" i="3"/>
  <c r="O27" i="3"/>
  <c r="R29" i="3"/>
  <c r="S30" i="3"/>
  <c r="O38" i="4"/>
  <c r="K37" i="4"/>
  <c r="N38" i="4"/>
  <c r="P39" i="4"/>
  <c r="L37" i="4"/>
  <c r="M38" i="4"/>
  <c r="S40" i="4"/>
  <c r="S39" i="4" l="1"/>
  <c r="S28" i="3"/>
  <c r="C23" i="5"/>
  <c r="S29" i="3"/>
  <c r="K25" i="3"/>
  <c r="O26" i="3"/>
  <c r="N26" i="3"/>
  <c r="L26" i="3"/>
  <c r="M27" i="3"/>
  <c r="P38" i="4"/>
  <c r="R38" i="4"/>
  <c r="D32" i="5" s="1"/>
  <c r="O37" i="4"/>
  <c r="N37" i="4"/>
  <c r="K36" i="4"/>
  <c r="M37" i="4"/>
  <c r="L36" i="4"/>
  <c r="P27" i="3" l="1"/>
  <c r="R27" i="3"/>
  <c r="K24" i="3"/>
  <c r="N25" i="3"/>
  <c r="O25" i="3"/>
  <c r="L25" i="3"/>
  <c r="M26" i="3"/>
  <c r="M36" i="4"/>
  <c r="L35" i="4"/>
  <c r="P37" i="4"/>
  <c r="R37" i="4"/>
  <c r="D31" i="5" s="1"/>
  <c r="S38" i="4"/>
  <c r="O36" i="4"/>
  <c r="N36" i="4"/>
  <c r="K35" i="4"/>
  <c r="S27" i="3" l="1"/>
  <c r="C21" i="5"/>
  <c r="P26" i="3"/>
  <c r="R26" i="3"/>
  <c r="C20" i="5" s="1"/>
  <c r="K23" i="3"/>
  <c r="N24" i="3"/>
  <c r="O24" i="3"/>
  <c r="L24" i="3"/>
  <c r="M25" i="3"/>
  <c r="P25" i="3" s="1"/>
  <c r="L34" i="4"/>
  <c r="M35" i="4"/>
  <c r="N35" i="4"/>
  <c r="K34" i="4"/>
  <c r="O35" i="4"/>
  <c r="S37" i="4"/>
  <c r="P36" i="4"/>
  <c r="R36" i="4"/>
  <c r="D30" i="5" s="1"/>
  <c r="S36" i="4" l="1"/>
  <c r="K22" i="3"/>
  <c r="N23" i="3"/>
  <c r="O23" i="3"/>
  <c r="L23" i="3"/>
  <c r="M24" i="3"/>
  <c r="S26" i="3"/>
  <c r="R25" i="3"/>
  <c r="P35" i="4"/>
  <c r="R35" i="4"/>
  <c r="K33" i="4"/>
  <c r="O34" i="4"/>
  <c r="N34" i="4"/>
  <c r="M34" i="4"/>
  <c r="L33" i="4"/>
  <c r="S35" i="4" l="1"/>
  <c r="D29" i="5"/>
  <c r="S25" i="3"/>
  <c r="C19" i="5"/>
  <c r="L22" i="3"/>
  <c r="M23" i="3"/>
  <c r="P24" i="3"/>
  <c r="R24" i="3"/>
  <c r="C18" i="5" s="1"/>
  <c r="K21" i="3"/>
  <c r="N22" i="3"/>
  <c r="O22" i="3"/>
  <c r="O33" i="4"/>
  <c r="N33" i="4"/>
  <c r="K32" i="4"/>
  <c r="P34" i="4"/>
  <c r="R34" i="4"/>
  <c r="D28" i="5" s="1"/>
  <c r="M33" i="4"/>
  <c r="L32" i="4"/>
  <c r="S34" i="4" l="1"/>
  <c r="S24" i="3"/>
  <c r="P23" i="3"/>
  <c r="R23" i="3"/>
  <c r="C17" i="5" s="1"/>
  <c r="K20" i="3"/>
  <c r="O21" i="3"/>
  <c r="N21" i="3"/>
  <c r="L21" i="3"/>
  <c r="M22" i="3"/>
  <c r="N32" i="4"/>
  <c r="K31" i="4"/>
  <c r="O32" i="4"/>
  <c r="M32" i="4"/>
  <c r="L31" i="4"/>
  <c r="P33" i="4"/>
  <c r="R33" i="4"/>
  <c r="D27" i="5" s="1"/>
  <c r="S33" i="4" l="1"/>
  <c r="L20" i="3"/>
  <c r="M21" i="3"/>
  <c r="P21" i="3" s="1"/>
  <c r="R21" i="3"/>
  <c r="C15" i="5" s="1"/>
  <c r="S23" i="3"/>
  <c r="P22" i="3"/>
  <c r="R22" i="3"/>
  <c r="C16" i="5" s="1"/>
  <c r="K19" i="3"/>
  <c r="O20" i="3"/>
  <c r="N20" i="3"/>
  <c r="P32" i="4"/>
  <c r="R32" i="4"/>
  <c r="O31" i="4"/>
  <c r="K30" i="4"/>
  <c r="N31" i="4"/>
  <c r="L30" i="4"/>
  <c r="M31" i="4"/>
  <c r="S32" i="4" l="1"/>
  <c r="D26" i="5"/>
  <c r="K18" i="3"/>
  <c r="O19" i="3"/>
  <c r="N19" i="3"/>
  <c r="S21" i="3"/>
  <c r="S22" i="3"/>
  <c r="R20" i="3"/>
  <c r="C14" i="5" s="1"/>
  <c r="L19" i="3"/>
  <c r="M20" i="3"/>
  <c r="P20" i="3" s="1"/>
  <c r="L29" i="4"/>
  <c r="M30" i="4"/>
  <c r="P31" i="4"/>
  <c r="R31" i="4"/>
  <c r="D25" i="5" s="1"/>
  <c r="N30" i="4"/>
  <c r="O30" i="4"/>
  <c r="K29" i="4"/>
  <c r="S20" i="3" l="1"/>
  <c r="L18" i="3"/>
  <c r="M19" i="3"/>
  <c r="P19" i="3" s="1"/>
  <c r="R19" i="3"/>
  <c r="K17" i="3"/>
  <c r="O18" i="3"/>
  <c r="N18" i="3"/>
  <c r="O29" i="4"/>
  <c r="N29" i="4"/>
  <c r="K28" i="4"/>
  <c r="P30" i="4"/>
  <c r="R30" i="4"/>
  <c r="D24" i="5" s="1"/>
  <c r="S31" i="4"/>
  <c r="M29" i="4"/>
  <c r="L28" i="4"/>
  <c r="R29" i="4" l="1"/>
  <c r="D23" i="5" s="1"/>
  <c r="S30" i="4"/>
  <c r="S19" i="3"/>
  <c r="C13" i="5"/>
  <c r="K16" i="3"/>
  <c r="O17" i="3"/>
  <c r="N17" i="3"/>
  <c r="L17" i="3"/>
  <c r="M18" i="3"/>
  <c r="O28" i="4"/>
  <c r="K27" i="4"/>
  <c r="N28" i="4"/>
  <c r="S29" i="4"/>
  <c r="M28" i="4"/>
  <c r="L27" i="4"/>
  <c r="P29" i="4"/>
  <c r="L16" i="3" l="1"/>
  <c r="M17" i="3"/>
  <c r="P18" i="3"/>
  <c r="R18" i="3"/>
  <c r="K15" i="3"/>
  <c r="O16" i="3"/>
  <c r="N16" i="3"/>
  <c r="R28" i="4"/>
  <c r="D22" i="5" s="1"/>
  <c r="O27" i="4"/>
  <c r="N27" i="4"/>
  <c r="K26" i="4"/>
  <c r="M27" i="4"/>
  <c r="L26" i="4"/>
  <c r="P28" i="4"/>
  <c r="S18" i="3" l="1"/>
  <c r="C12" i="5"/>
  <c r="P17" i="3"/>
  <c r="R17" i="3"/>
  <c r="C11" i="5" s="1"/>
  <c r="K14" i="3"/>
  <c r="N15" i="3"/>
  <c r="O15" i="3"/>
  <c r="L15" i="3"/>
  <c r="M16" i="3"/>
  <c r="O26" i="4"/>
  <c r="N26" i="4"/>
  <c r="K25" i="4"/>
  <c r="M26" i="4"/>
  <c r="L25" i="4"/>
  <c r="P27" i="4"/>
  <c r="R27" i="4"/>
  <c r="D21" i="5" s="1"/>
  <c r="S28" i="4"/>
  <c r="S27" i="4" l="1"/>
  <c r="R26" i="4"/>
  <c r="D20" i="5" s="1"/>
  <c r="P16" i="3"/>
  <c r="R16" i="3"/>
  <c r="K13" i="3"/>
  <c r="O14" i="3"/>
  <c r="N14" i="3"/>
  <c r="L14" i="3"/>
  <c r="M15" i="3"/>
  <c r="S17" i="3"/>
  <c r="O25" i="4"/>
  <c r="N25" i="4"/>
  <c r="K24" i="4"/>
  <c r="L24" i="4"/>
  <c r="M25" i="4"/>
  <c r="P26" i="4"/>
  <c r="S26" i="4" l="1"/>
  <c r="S16" i="3"/>
  <c r="C10" i="5"/>
  <c r="P15" i="3"/>
  <c r="R15" i="3"/>
  <c r="C9" i="5" s="1"/>
  <c r="K12" i="3"/>
  <c r="O13" i="3"/>
  <c r="N13" i="3"/>
  <c r="L13" i="3"/>
  <c r="M14" i="3"/>
  <c r="N24" i="4"/>
  <c r="K23" i="4"/>
  <c r="O24" i="4"/>
  <c r="P25" i="4"/>
  <c r="R25" i="4"/>
  <c r="D19" i="5" s="1"/>
  <c r="L23" i="4"/>
  <c r="M24" i="4"/>
  <c r="P14" i="3" l="1"/>
  <c r="R14" i="3"/>
  <c r="C8" i="5" s="1"/>
  <c r="S15" i="3"/>
  <c r="S14" i="3"/>
  <c r="K11" i="3"/>
  <c r="O12" i="3"/>
  <c r="N12" i="3"/>
  <c r="L12" i="3"/>
  <c r="M13" i="3"/>
  <c r="P13" i="3" s="1"/>
  <c r="S25" i="4"/>
  <c r="P24" i="4"/>
  <c r="R24" i="4"/>
  <c r="D18" i="5" s="1"/>
  <c r="K22" i="4"/>
  <c r="O23" i="4"/>
  <c r="N23" i="4"/>
  <c r="L22" i="4"/>
  <c r="M23" i="4"/>
  <c r="L11" i="3" l="1"/>
  <c r="M12" i="3"/>
  <c r="R13" i="3"/>
  <c r="C7" i="5" s="1"/>
  <c r="K10" i="3"/>
  <c r="N11" i="3"/>
  <c r="O11" i="3"/>
  <c r="L21" i="4"/>
  <c r="M22" i="4"/>
  <c r="P23" i="4"/>
  <c r="R23" i="4"/>
  <c r="D17" i="5" s="1"/>
  <c r="K21" i="4"/>
  <c r="N22" i="4"/>
  <c r="O22" i="4"/>
  <c r="S24" i="4"/>
  <c r="R22" i="4" l="1"/>
  <c r="D16" i="5" s="1"/>
  <c r="P22" i="4"/>
  <c r="S13" i="3"/>
  <c r="P12" i="3"/>
  <c r="R12" i="3"/>
  <c r="O10" i="3"/>
  <c r="N10" i="3"/>
  <c r="L10" i="3"/>
  <c r="M10" i="3" s="1"/>
  <c r="M11" i="3"/>
  <c r="N21" i="4"/>
  <c r="K20" i="4"/>
  <c r="O21" i="4"/>
  <c r="L20" i="4"/>
  <c r="M21" i="4"/>
  <c r="S23" i="4"/>
  <c r="P10" i="3" l="1"/>
  <c r="S22" i="4"/>
  <c r="S12" i="3"/>
  <c r="C6" i="5"/>
  <c r="P11" i="3"/>
  <c r="P5" i="3" s="1"/>
  <c r="R11" i="3"/>
  <c r="R10" i="3"/>
  <c r="P21" i="4"/>
  <c r="R21" i="4"/>
  <c r="D15" i="5" s="1"/>
  <c r="M20" i="4"/>
  <c r="L19" i="4"/>
  <c r="N20" i="4"/>
  <c r="K19" i="4"/>
  <c r="O20" i="4"/>
  <c r="S10" i="3" l="1"/>
  <c r="C4" i="5"/>
  <c r="S11" i="3"/>
  <c r="C5" i="5"/>
  <c r="S21" i="4"/>
  <c r="L18" i="4"/>
  <c r="M19" i="4"/>
  <c r="P20" i="4"/>
  <c r="R20" i="4"/>
  <c r="D14" i="5" s="1"/>
  <c r="K18" i="4"/>
  <c r="N19" i="4"/>
  <c r="O19" i="4"/>
  <c r="K17" i="4" l="1"/>
  <c r="O18" i="4"/>
  <c r="N18" i="4"/>
  <c r="L17" i="4"/>
  <c r="M18" i="4"/>
  <c r="P19" i="4"/>
  <c r="R19" i="4"/>
  <c r="S20" i="4"/>
  <c r="S19" i="4" l="1"/>
  <c r="D13" i="5"/>
  <c r="L16" i="4"/>
  <c r="M17" i="4"/>
  <c r="P18" i="4"/>
  <c r="R18" i="4"/>
  <c r="O17" i="4"/>
  <c r="N17" i="4"/>
  <c r="K16" i="4"/>
  <c r="S18" i="4" l="1"/>
  <c r="D12" i="5"/>
  <c r="K15" i="4"/>
  <c r="N16" i="4"/>
  <c r="O16" i="4"/>
  <c r="P17" i="4"/>
  <c r="R17" i="4"/>
  <c r="D11" i="5" s="1"/>
  <c r="S17" i="4"/>
  <c r="M16" i="4"/>
  <c r="L15" i="4"/>
  <c r="O15" i="4" l="1"/>
  <c r="N15" i="4"/>
  <c r="K14" i="4"/>
  <c r="M15" i="4"/>
  <c r="L14" i="4"/>
  <c r="P16" i="4"/>
  <c r="R16" i="4"/>
  <c r="D10" i="5" s="1"/>
  <c r="S16" i="4" l="1"/>
  <c r="M14" i="4"/>
  <c r="L13" i="4"/>
  <c r="P15" i="4"/>
  <c r="R15" i="4"/>
  <c r="D9" i="5" s="1"/>
  <c r="N14" i="4"/>
  <c r="K13" i="4"/>
  <c r="O14" i="4"/>
  <c r="S15" i="4" l="1"/>
  <c r="O13" i="4"/>
  <c r="N13" i="4"/>
  <c r="K12" i="4"/>
  <c r="M13" i="4"/>
  <c r="L12" i="4"/>
  <c r="P14" i="4"/>
  <c r="R14" i="4"/>
  <c r="D8" i="5" s="1"/>
  <c r="N12" i="4" l="1"/>
  <c r="O12" i="4"/>
  <c r="K11" i="4"/>
  <c r="M12" i="4"/>
  <c r="L11" i="4"/>
  <c r="P13" i="4"/>
  <c r="R13" i="4"/>
  <c r="D7" i="5" s="1"/>
  <c r="S14" i="4"/>
  <c r="P12" i="4" l="1"/>
  <c r="R12" i="4"/>
  <c r="D6" i="5" s="1"/>
  <c r="S13" i="4"/>
  <c r="O11" i="4"/>
  <c r="K10" i="4"/>
  <c r="N11" i="4"/>
  <c r="L10" i="4"/>
  <c r="M10" i="4" s="1"/>
  <c r="M11" i="4"/>
  <c r="O10" i="4" l="1"/>
  <c r="N10" i="4"/>
  <c r="P11" i="4"/>
  <c r="R11" i="4"/>
  <c r="S12" i="4"/>
  <c r="R10" i="4" l="1"/>
  <c r="D4" i="5" s="1"/>
  <c r="S11" i="4"/>
  <c r="D5" i="5"/>
  <c r="P10" i="4"/>
  <c r="P5" i="4" s="1"/>
  <c r="S10" i="4" l="1"/>
  <c r="L2" i="1" l="1"/>
  <c r="M4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0" i="1"/>
  <c r="G2" i="1" l="1"/>
  <c r="L3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1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1" i="1"/>
  <c r="L39" i="1" l="1"/>
  <c r="K39" i="1"/>
  <c r="K38" i="1" s="1"/>
  <c r="L38" i="1"/>
  <c r="M39" i="1"/>
  <c r="P40" i="1" l="1"/>
  <c r="R40" i="1"/>
  <c r="R39" i="1"/>
  <c r="B33" i="5" s="1"/>
  <c r="L37" i="1"/>
  <c r="M38" i="1"/>
  <c r="K37" i="1"/>
  <c r="R38" i="1" l="1"/>
  <c r="B32" i="5" s="1"/>
  <c r="S40" i="1"/>
  <c r="B34" i="5"/>
  <c r="S39" i="1"/>
  <c r="P39" i="1"/>
  <c r="P38" i="1"/>
  <c r="L36" i="1"/>
  <c r="M37" i="1"/>
  <c r="K36" i="1"/>
  <c r="S38" i="1" l="1"/>
  <c r="R37" i="1"/>
  <c r="B31" i="5" s="1"/>
  <c r="P37" i="1"/>
  <c r="L35" i="1"/>
  <c r="M36" i="1"/>
  <c r="K35" i="1"/>
  <c r="R36" i="1" l="1"/>
  <c r="B30" i="5" s="1"/>
  <c r="S37" i="1"/>
  <c r="L34" i="1"/>
  <c r="M35" i="1"/>
  <c r="K34" i="1"/>
  <c r="P36" i="1"/>
  <c r="S36" i="1" l="1"/>
  <c r="R35" i="1"/>
  <c r="B29" i="5" s="1"/>
  <c r="P35" i="1"/>
  <c r="L33" i="1"/>
  <c r="M34" i="1"/>
  <c r="K33" i="1"/>
  <c r="S35" i="1" l="1"/>
  <c r="R34" i="1"/>
  <c r="B28" i="5" s="1"/>
  <c r="P34" i="1"/>
  <c r="L32" i="1"/>
  <c r="M33" i="1"/>
  <c r="K32" i="1"/>
  <c r="R33" i="1" l="1"/>
  <c r="B27" i="5" s="1"/>
  <c r="S34" i="1"/>
  <c r="L31" i="1"/>
  <c r="M32" i="1"/>
  <c r="K31" i="1"/>
  <c r="P33" i="1"/>
  <c r="S33" i="1" l="1"/>
  <c r="R32" i="1"/>
  <c r="B26" i="5" s="1"/>
  <c r="P32" i="1"/>
  <c r="L30" i="1"/>
  <c r="M31" i="1"/>
  <c r="K30" i="1"/>
  <c r="R31" i="1" l="1"/>
  <c r="B25" i="5" s="1"/>
  <c r="S32" i="1"/>
  <c r="L29" i="1"/>
  <c r="M30" i="1"/>
  <c r="K29" i="1"/>
  <c r="P31" i="1"/>
  <c r="S31" i="1" l="1"/>
  <c r="R30" i="1"/>
  <c r="B24" i="5" s="1"/>
  <c r="P30" i="1"/>
  <c r="L28" i="1"/>
  <c r="M29" i="1"/>
  <c r="K28" i="1"/>
  <c r="R29" i="1" l="1"/>
  <c r="S30" i="1"/>
  <c r="L27" i="1"/>
  <c r="M28" i="1"/>
  <c r="K27" i="1"/>
  <c r="P29" i="1"/>
  <c r="S29" i="1" l="1"/>
  <c r="B23" i="5"/>
  <c r="R28" i="1"/>
  <c r="B22" i="5" s="1"/>
  <c r="P28" i="1"/>
  <c r="L26" i="1"/>
  <c r="M27" i="1"/>
  <c r="K26" i="1"/>
  <c r="S28" i="1" l="1"/>
  <c r="R27" i="1"/>
  <c r="B21" i="5" s="1"/>
  <c r="L25" i="1"/>
  <c r="M26" i="1"/>
  <c r="K25" i="1"/>
  <c r="P27" i="1"/>
  <c r="R26" i="1" l="1"/>
  <c r="B20" i="5" s="1"/>
  <c r="S27" i="1"/>
  <c r="P26" i="1"/>
  <c r="L24" i="1"/>
  <c r="M25" i="1"/>
  <c r="K24" i="1"/>
  <c r="S26" i="1" l="1"/>
  <c r="R25" i="1"/>
  <c r="B19" i="5" s="1"/>
  <c r="L23" i="1"/>
  <c r="M24" i="1"/>
  <c r="K23" i="1"/>
  <c r="P25" i="1"/>
  <c r="R24" i="1" l="1"/>
  <c r="B18" i="5" s="1"/>
  <c r="S25" i="1"/>
  <c r="P24" i="1"/>
  <c r="L22" i="1"/>
  <c r="M23" i="1"/>
  <c r="K22" i="1"/>
  <c r="S24" i="1" l="1"/>
  <c r="R23" i="1"/>
  <c r="B17" i="5" s="1"/>
  <c r="P23" i="1"/>
  <c r="L21" i="1"/>
  <c r="M22" i="1"/>
  <c r="K21" i="1"/>
  <c r="R22" i="1" l="1"/>
  <c r="B16" i="5" s="1"/>
  <c r="S23" i="1"/>
  <c r="L20" i="1"/>
  <c r="M21" i="1"/>
  <c r="P22" i="1"/>
  <c r="K20" i="1"/>
  <c r="S22" i="1" l="1"/>
  <c r="R21" i="1"/>
  <c r="B15" i="5" s="1"/>
  <c r="P21" i="1"/>
  <c r="L19" i="1"/>
  <c r="M20" i="1"/>
  <c r="K19" i="1"/>
  <c r="R20" i="1" l="1"/>
  <c r="B14" i="5" s="1"/>
  <c r="S21" i="1"/>
  <c r="P20" i="1"/>
  <c r="L18" i="1"/>
  <c r="M19" i="1"/>
  <c r="K18" i="1"/>
  <c r="S20" i="1" l="1"/>
  <c r="R19" i="1"/>
  <c r="B13" i="5" s="1"/>
  <c r="P19" i="1"/>
  <c r="L17" i="1"/>
  <c r="M18" i="1"/>
  <c r="K17" i="1"/>
  <c r="R18" i="1" l="1"/>
  <c r="B12" i="5" s="1"/>
  <c r="S19" i="1"/>
  <c r="P18" i="1"/>
  <c r="L16" i="1"/>
  <c r="M17" i="1"/>
  <c r="K16" i="1"/>
  <c r="R17" i="1" l="1"/>
  <c r="B11" i="5" s="1"/>
  <c r="S18" i="1"/>
  <c r="P17" i="1"/>
  <c r="L15" i="1"/>
  <c r="M16" i="1"/>
  <c r="K15" i="1"/>
  <c r="S17" i="1" l="1"/>
  <c r="R16" i="1"/>
  <c r="B10" i="5" s="1"/>
  <c r="P16" i="1"/>
  <c r="L14" i="1"/>
  <c r="M15" i="1"/>
  <c r="K14" i="1"/>
  <c r="R15" i="1" l="1"/>
  <c r="B9" i="5" s="1"/>
  <c r="S16" i="1"/>
  <c r="P15" i="1"/>
  <c r="L13" i="1"/>
  <c r="M14" i="1"/>
  <c r="K13" i="1"/>
  <c r="S15" i="1" l="1"/>
  <c r="R14" i="1"/>
  <c r="B8" i="5" s="1"/>
  <c r="P14" i="1"/>
  <c r="L12" i="1"/>
  <c r="M13" i="1"/>
  <c r="K12" i="1"/>
  <c r="S14" i="1" l="1"/>
  <c r="R13" i="1"/>
  <c r="B7" i="5" s="1"/>
  <c r="P13" i="1"/>
  <c r="L11" i="1"/>
  <c r="M12" i="1"/>
  <c r="K11" i="1"/>
  <c r="R12" i="1" l="1"/>
  <c r="B6" i="5" s="1"/>
  <c r="S13" i="1"/>
  <c r="P12" i="1"/>
  <c r="L10" i="1"/>
  <c r="M10" i="1" s="1"/>
  <c r="M11" i="1"/>
  <c r="K10" i="1"/>
  <c r="S12" i="1" l="1"/>
  <c r="R11" i="1"/>
  <c r="P11" i="1"/>
  <c r="R10" i="1" l="1"/>
  <c r="S10" i="1" s="1"/>
  <c r="S11" i="1"/>
  <c r="B5" i="5"/>
  <c r="P10" i="1"/>
  <c r="P5" i="1" s="1"/>
  <c r="B4" i="5" l="1"/>
</calcChain>
</file>

<file path=xl/sharedStrings.xml><?xml version="1.0" encoding="utf-8"?>
<sst xmlns="http://schemas.openxmlformats.org/spreadsheetml/2006/main" count="98" uniqueCount="33">
  <si>
    <t>qx</t>
  </si>
  <si>
    <t>px</t>
  </si>
  <si>
    <t>Age x</t>
  </si>
  <si>
    <t>Policy
Duration</t>
  </si>
  <si>
    <t>Current 
Age</t>
  </si>
  <si>
    <t>Remaining 
Term</t>
  </si>
  <si>
    <t>i</t>
  </si>
  <si>
    <t>Interest</t>
  </si>
  <si>
    <t>p</t>
  </si>
  <si>
    <t>v</t>
  </si>
  <si>
    <t>IE</t>
  </si>
  <si>
    <t>Initial expense</t>
  </si>
  <si>
    <t>S</t>
  </si>
  <si>
    <t>Sum assured</t>
  </si>
  <si>
    <t>re</t>
  </si>
  <si>
    <t>IALM 2012 -14</t>
  </si>
  <si>
    <t>Annuity 
Factor</t>
  </si>
  <si>
    <t>monthly annuity</t>
  </si>
  <si>
    <t>Term 
Assurance 
Factor</t>
  </si>
  <si>
    <t>EPV of Benefits</t>
  </si>
  <si>
    <t>EPV of Expenses</t>
  </si>
  <si>
    <t>EPV of Premiums</t>
  </si>
  <si>
    <t>NET EPV</t>
  </si>
  <si>
    <t>Monthly premium</t>
  </si>
  <si>
    <t>Total NET EPV</t>
  </si>
  <si>
    <t>Reserve</t>
  </si>
  <si>
    <t>Duration</t>
  </si>
  <si>
    <t>Cost of Reserve</t>
  </si>
  <si>
    <t>Regular expense per month</t>
  </si>
  <si>
    <t>Reserves</t>
  </si>
  <si>
    <t>TA 30 Years</t>
  </si>
  <si>
    <t>TA 40 Years</t>
  </si>
  <si>
    <t>TA 50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</si>
</sst>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Font="1"/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4"/>
    </xf>
    <xf numFmtId="0" fontId="3" fillId="0" borderId="0" xfId="0" applyFont="1" applyBorder="1" applyAlignment="1">
      <alignment horizontal="left" vertical="center" wrapText="1" indent="3"/>
    </xf>
    <xf numFmtId="0" fontId="3" fillId="0" borderId="0" xfId="0" applyFont="1" applyBorder="1" applyAlignment="1">
      <alignment horizontal="right" vertical="center" wrapText="1"/>
    </xf>
    <xf numFmtId="2" fontId="3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center" vertical="center" wrapText="1"/>
    </xf>
    <xf numFmtId="2" fontId="0" fillId="0" borderId="0" xfId="0" applyNumberFormat="1" applyFont="1"/>
    <xf numFmtId="0" fontId="5" fillId="0" borderId="1" xfId="0" applyFont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0" fillId="0" borderId="1" xfId="0" applyFont="1" applyBorder="1"/>
    <xf numFmtId="164" fontId="0" fillId="0" borderId="1" xfId="0" applyNumberFormat="1" applyFont="1" applyBorder="1"/>
    <xf numFmtId="2" fontId="3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/>
    <xf numFmtId="2" fontId="6" fillId="3" borderId="1" xfId="0" applyNumberFormat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0" fontId="2" fillId="2" borderId="1" xfId="0" applyFont="1" applyFill="1" applyBorder="1"/>
    <xf numFmtId="43" fontId="2" fillId="0" borderId="1" xfId="1" applyFont="1" applyFill="1" applyBorder="1"/>
    <xf numFmtId="0" fontId="0" fillId="0" borderId="1" xfId="0" applyFont="1" applyFill="1" applyBorder="1"/>
    <xf numFmtId="2" fontId="2" fillId="0" borderId="1" xfId="1" applyNumberFormat="1" applyFont="1" applyFill="1" applyBorder="1"/>
    <xf numFmtId="0" fontId="0" fillId="2" borderId="1" xfId="0" applyFont="1" applyFill="1" applyBorder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Reserves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'Reserves Graph'!$B$3</c:f>
              <c:strCache>
                <c:ptCount val="1"/>
                <c:pt idx="0">
                  <c:v>TA 30 Years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'Reserves Graph'!$A$4:$A$54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'Reserves Graph'!$B$4:$B$54</c:f>
              <c:numCache>
                <c:formatCode>General</c:formatCode>
                <c:ptCount val="51"/>
                <c:pt idx="0">
                  <c:v>-66409.65894215845</c:v>
                </c:pt>
                <c:pt idx="1">
                  <c:v>-83359.783143219538</c:v>
                </c:pt>
                <c:pt idx="2">
                  <c:v>-78691.1883125155</c:v>
                </c:pt>
                <c:pt idx="3">
                  <c:v>-73681.02363833983</c:v>
                </c:pt>
                <c:pt idx="4">
                  <c:v>-68284.891802897444</c:v>
                </c:pt>
                <c:pt idx="5">
                  <c:v>-62485.494930703077</c:v>
                </c:pt>
                <c:pt idx="6">
                  <c:v>-56274.35770870134</c:v>
                </c:pt>
                <c:pt idx="7">
                  <c:v>-49652.424818913452</c:v>
                </c:pt>
                <c:pt idx="8">
                  <c:v>-42640.74884747382</c:v>
                </c:pt>
                <c:pt idx="9">
                  <c:v>-35271.807820895512</c:v>
                </c:pt>
                <c:pt idx="10">
                  <c:v>-27590.276774589147</c:v>
                </c:pt>
                <c:pt idx="11">
                  <c:v>-19643.824898655992</c:v>
                </c:pt>
                <c:pt idx="12">
                  <c:v>-11503.365854604403</c:v>
                </c:pt>
                <c:pt idx="13">
                  <c:v>-3224.5900750707951</c:v>
                </c:pt>
                <c:pt idx="14">
                  <c:v>5103.0193559175823</c:v>
                </c:pt>
                <c:pt idx="15">
                  <c:v>13403.855439247272</c:v>
                </c:pt>
                <c:pt idx="16">
                  <c:v>21567.136713481799</c:v>
                </c:pt>
                <c:pt idx="17">
                  <c:v>29484.389378379565</c:v>
                </c:pt>
                <c:pt idx="18">
                  <c:v>37019.599406981899</c:v>
                </c:pt>
                <c:pt idx="19">
                  <c:v>44027.167040231288</c:v>
                </c:pt>
                <c:pt idx="20">
                  <c:v>50341.155167907244</c:v>
                </c:pt>
                <c:pt idx="21">
                  <c:v>55763.760549235332</c:v>
                </c:pt>
                <c:pt idx="22">
                  <c:v>60042.961673394515</c:v>
                </c:pt>
                <c:pt idx="23">
                  <c:v>62888.314831708791</c:v>
                </c:pt>
                <c:pt idx="24">
                  <c:v>63937.944644296716</c:v>
                </c:pt>
                <c:pt idx="25">
                  <c:v>62732.902218396572</c:v>
                </c:pt>
                <c:pt idx="26">
                  <c:v>58729.155490164121</c:v>
                </c:pt>
                <c:pt idx="27">
                  <c:v>51270.133451428061</c:v>
                </c:pt>
                <c:pt idx="28">
                  <c:v>39586.534071683462</c:v>
                </c:pt>
                <c:pt idx="29">
                  <c:v>22815.408136282378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4-4693-8056-DB1D48EA2CF8}"/>
            </c:ext>
          </c:extLst>
        </c:ser>
        <c:ser>
          <c:idx val="1"/>
          <c:order val="1"/>
          <c:tx>
            <c:strRef>
              <c:f>'Reserves Graph'!$C$3</c:f>
              <c:strCache>
                <c:ptCount val="1"/>
                <c:pt idx="0">
                  <c:v>TA 40 Years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'Reserves Graph'!$A$4:$A$54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'Reserves Graph'!$C$4:$C$54</c:f>
              <c:numCache>
                <c:formatCode>General</c:formatCode>
                <c:ptCount val="51"/>
                <c:pt idx="0">
                  <c:v>-206168.6321429353</c:v>
                </c:pt>
                <c:pt idx="1">
                  <c:v>-223905.27938211593</c:v>
                </c:pt>
                <c:pt idx="2">
                  <c:v>-214576.71773358434</c:v>
                </c:pt>
                <c:pt idx="3">
                  <c:v>-204575.58112907712</c:v>
                </c:pt>
                <c:pt idx="4">
                  <c:v>-193833.72908755508</c:v>
                </c:pt>
                <c:pt idx="5">
                  <c:v>-182308.83005466941</c:v>
                </c:pt>
                <c:pt idx="6">
                  <c:v>-169965.69663226535</c:v>
                </c:pt>
                <c:pt idx="7">
                  <c:v>-156776.73527747742</c:v>
                </c:pt>
                <c:pt idx="8">
                  <c:v>-142732.57123921253</c:v>
                </c:pt>
                <c:pt idx="9">
                  <c:v>-127833.07005113037</c:v>
                </c:pt>
                <c:pt idx="10">
                  <c:v>-112087.90524834162</c:v>
                </c:pt>
                <c:pt idx="11">
                  <c:v>-95507.053614813252</c:v>
                </c:pt>
                <c:pt idx="12">
                  <c:v>-78120.959818184958</c:v>
                </c:pt>
                <c:pt idx="13">
                  <c:v>-59941.533921501483</c:v>
                </c:pt>
                <c:pt idx="14">
                  <c:v>-41011.204479317414</c:v>
                </c:pt>
                <c:pt idx="15">
                  <c:v>-21354.667513425695</c:v>
                </c:pt>
                <c:pt idx="16">
                  <c:v>-1027.815113840159</c:v>
                </c:pt>
                <c:pt idx="17">
                  <c:v>19920.279157082317</c:v>
                </c:pt>
                <c:pt idx="18">
                  <c:v>41417.868450732087</c:v>
                </c:pt>
                <c:pt idx="19">
                  <c:v>63388.995665316819</c:v>
                </c:pt>
                <c:pt idx="20">
                  <c:v>85743.263634590548</c:v>
                </c:pt>
                <c:pt idx="21">
                  <c:v>108364.96408862818</c:v>
                </c:pt>
                <c:pt idx="22">
                  <c:v>131091.6205655213</c:v>
                </c:pt>
                <c:pt idx="23">
                  <c:v>153730.62204857508</c:v>
                </c:pt>
                <c:pt idx="24">
                  <c:v>176027.53976251371</c:v>
                </c:pt>
                <c:pt idx="25">
                  <c:v>197642.17630838451</c:v>
                </c:pt>
                <c:pt idx="26">
                  <c:v>218162.09838225436</c:v>
                </c:pt>
                <c:pt idx="27">
                  <c:v>237077.49636730005</c:v>
                </c:pt>
                <c:pt idx="28">
                  <c:v>253783.2884106267</c:v>
                </c:pt>
                <c:pt idx="29">
                  <c:v>267600.27005805576</c:v>
                </c:pt>
                <c:pt idx="30">
                  <c:v>277777.49953987426</c:v>
                </c:pt>
                <c:pt idx="31">
                  <c:v>283513.69364116399</c:v>
                </c:pt>
                <c:pt idx="32">
                  <c:v>284008.89113162103</c:v>
                </c:pt>
                <c:pt idx="33">
                  <c:v>278441.60154859087</c:v>
                </c:pt>
                <c:pt idx="34">
                  <c:v>266012.63556029991</c:v>
                </c:pt>
                <c:pt idx="35">
                  <c:v>245924.13768574959</c:v>
                </c:pt>
                <c:pt idx="36">
                  <c:v>217376.91614896298</c:v>
                </c:pt>
                <c:pt idx="37">
                  <c:v>179518.49241398115</c:v>
                </c:pt>
                <c:pt idx="38">
                  <c:v>131416.07299321322</c:v>
                </c:pt>
                <c:pt idx="39">
                  <c:v>72006.551785237825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4-4693-8056-DB1D48EA2CF8}"/>
            </c:ext>
          </c:extLst>
        </c:ser>
        <c:ser>
          <c:idx val="2"/>
          <c:order val="2"/>
          <c:tx>
            <c:strRef>
              <c:f>'Reserves Graph'!$D$3</c:f>
              <c:strCache>
                <c:ptCount val="1"/>
                <c:pt idx="0">
                  <c:v>TA 50 Years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'Reserves Graph'!$A$4:$A$54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'Reserves Graph'!$D$4:$D$54</c:f>
              <c:numCache>
                <c:formatCode>General</c:formatCode>
                <c:ptCount val="51"/>
                <c:pt idx="0">
                  <c:v>-337736.25074634014</c:v>
                </c:pt>
                <c:pt idx="1">
                  <c:v>-356213.32245152909</c:v>
                </c:pt>
                <c:pt idx="2">
                  <c:v>-342497.91734707402</c:v>
                </c:pt>
                <c:pt idx="3">
                  <c:v>-327798.3325760446</c:v>
                </c:pt>
                <c:pt idx="4">
                  <c:v>-312024.07609474787</c:v>
                </c:pt>
                <c:pt idx="5">
                  <c:v>-295109.24990842887</c:v>
                </c:pt>
                <c:pt idx="6">
                  <c:v>-276993.52014465781</c:v>
                </c:pt>
                <c:pt idx="7">
                  <c:v>-257622.42767761846</c:v>
                </c:pt>
                <c:pt idx="8">
                  <c:v>-236957.95378289931</c:v>
                </c:pt>
                <c:pt idx="9">
                  <c:v>-214969.26293845486</c:v>
                </c:pt>
                <c:pt idx="10">
                  <c:v>-191633.0786373592</c:v>
                </c:pt>
                <c:pt idx="11">
                  <c:v>-166923.89443126204</c:v>
                </c:pt>
                <c:pt idx="12">
                  <c:v>-140834.05790517142</c:v>
                </c:pt>
                <c:pt idx="13">
                  <c:v>-113334.26474543125</c:v>
                </c:pt>
                <c:pt idx="14">
                  <c:v>-84422.646870428114</c:v>
                </c:pt>
                <c:pt idx="15">
                  <c:v>-54075.973246584763</c:v>
                </c:pt>
                <c:pt idx="16">
                  <c:v>-22298.463690434815</c:v>
                </c:pt>
                <c:pt idx="17">
                  <c:v>10916.726991104893</c:v>
                </c:pt>
                <c:pt idx="18">
                  <c:v>45558.352391122258</c:v>
                </c:pt>
                <c:pt idx="19">
                  <c:v>81616.016268495587</c:v>
                </c:pt>
                <c:pt idx="20">
                  <c:v>119070.43396096048</c:v>
                </c:pt>
                <c:pt idx="21">
                  <c:v>157883.18053551577</c:v>
                </c:pt>
                <c:pt idx="22">
                  <c:v>197976.07629183633</c:v>
                </c:pt>
                <c:pt idx="23">
                  <c:v>239248.60887430725</c:v>
                </c:pt>
                <c:pt idx="24">
                  <c:v>281547.49860435142</c:v>
                </c:pt>
                <c:pt idx="25">
                  <c:v>324644.33948279824</c:v>
                </c:pt>
                <c:pt idx="26">
                  <c:v>368250.58388586831</c:v>
                </c:pt>
                <c:pt idx="27">
                  <c:v>411994.58181769424</c:v>
                </c:pt>
                <c:pt idx="28">
                  <c:v>455425.84656299581</c:v>
                </c:pt>
                <c:pt idx="29">
                  <c:v>498038.14904092508</c:v>
                </c:pt>
                <c:pt idx="30">
                  <c:v>539274.29848649213</c:v>
                </c:pt>
                <c:pt idx="31">
                  <c:v>578549.57042058243</c:v>
                </c:pt>
                <c:pt idx="32">
                  <c:v>615304.23709049076</c:v>
                </c:pt>
                <c:pt idx="33">
                  <c:v>648983.61676132586</c:v>
                </c:pt>
                <c:pt idx="34">
                  <c:v>679082.54099678295</c:v>
                </c:pt>
                <c:pt idx="35">
                  <c:v>705127.19772770233</c:v>
                </c:pt>
                <c:pt idx="36">
                  <c:v>726674.81336057454</c:v>
                </c:pt>
                <c:pt idx="37">
                  <c:v>743266.96619371022</c:v>
                </c:pt>
                <c:pt idx="38">
                  <c:v>754407.7007720368</c:v>
                </c:pt>
                <c:pt idx="39">
                  <c:v>759521.20190206368</c:v>
                </c:pt>
                <c:pt idx="40">
                  <c:v>757868.26988831791</c:v>
                </c:pt>
                <c:pt idx="41">
                  <c:v>748529.45606475521</c:v>
                </c:pt>
                <c:pt idx="42">
                  <c:v>730328.62277270015</c:v>
                </c:pt>
                <c:pt idx="43">
                  <c:v>701803.20571811497</c:v>
                </c:pt>
                <c:pt idx="44">
                  <c:v>661130.1251542808</c:v>
                </c:pt>
                <c:pt idx="45">
                  <c:v>606086.66488463792</c:v>
                </c:pt>
                <c:pt idx="46">
                  <c:v>533981.67840989865</c:v>
                </c:pt>
                <c:pt idx="47">
                  <c:v>441580.50686870632</c:v>
                </c:pt>
                <c:pt idx="48">
                  <c:v>325010.61543044372</c:v>
                </c:pt>
                <c:pt idx="49">
                  <c:v>179662.37549101328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4-4693-8056-DB1D48EA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233103"/>
        <c:axId val="1773230607"/>
      </c:lineChart>
      <c:catAx>
        <c:axId val="1773233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Duration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30607"/>
        <c:crosses val="autoZero"/>
        <c:auto val="1"/>
        <c:lblAlgn val="ctr"/>
        <c:lblOffset val="100"/>
        <c:noMultiLvlLbl val="0"/>
      </c:catAx>
      <c:valAx>
        <c:axId val="177323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Amount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3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3</xdr:row>
      <xdr:rowOff>23811</xdr:rowOff>
    </xdr:from>
    <xdr:to>
      <xdr:col>15</xdr:col>
      <xdr:colOff>495299</xdr:colOff>
      <xdr:row>22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A4B6C1-612E-4C70-9907-B68B6CBB4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74AE-A445-4D3D-8644-970E88830DCD}">
  <sheetPr codeName="Sheet1"/>
  <dimension ref="A1:S369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1" max="1" width="5.85546875" style="2" bestFit="1" customWidth="1"/>
    <col min="2" max="2" width="7.5703125" style="2" bestFit="1" customWidth="1"/>
    <col min="3" max="3" width="12.7109375" style="2" bestFit="1" customWidth="1"/>
    <col min="4" max="5" width="9.140625" style="2"/>
    <col min="6" max="6" width="8.7109375" style="2" bestFit="1" customWidth="1"/>
    <col min="7" max="7" width="10.7109375" style="2" bestFit="1" customWidth="1"/>
    <col min="8" max="8" width="12.140625" style="2" bestFit="1" customWidth="1"/>
    <col min="9" max="9" width="7.5703125" style="2" bestFit="1" customWidth="1"/>
    <col min="10" max="10" width="7.5703125" style="2" customWidth="1"/>
    <col min="11" max="12" width="12" style="2" bestFit="1" customWidth="1"/>
    <col min="13" max="13" width="17.28515625" style="2" bestFit="1" customWidth="1"/>
    <col min="14" max="14" width="15.5703125" style="2" bestFit="1" customWidth="1"/>
    <col min="15" max="15" width="16.28515625" style="2" bestFit="1" customWidth="1"/>
    <col min="16" max="16" width="12.7109375" style="2" bestFit="1" customWidth="1"/>
    <col min="17" max="17" width="10.7109375" style="2" bestFit="1" customWidth="1"/>
    <col min="18" max="16384" width="9.140625" style="2"/>
  </cols>
  <sheetData>
    <row r="1" spans="1:19" x14ac:dyDescent="0.25">
      <c r="C1" s="3"/>
      <c r="D1" s="1"/>
      <c r="E1" s="3"/>
      <c r="F1" s="14" t="s">
        <v>6</v>
      </c>
      <c r="G1" s="15">
        <v>7.0000000000000007E-2</v>
      </c>
      <c r="H1" s="16" t="s">
        <v>7</v>
      </c>
      <c r="I1"/>
      <c r="J1"/>
      <c r="K1" s="17" t="s">
        <v>8</v>
      </c>
      <c r="L1" s="26">
        <v>6049.5695145045574</v>
      </c>
      <c r="M1" t="s">
        <v>23</v>
      </c>
      <c r="N1"/>
    </row>
    <row r="2" spans="1:19" x14ac:dyDescent="0.25">
      <c r="C2" s="5"/>
      <c r="D2" s="1"/>
      <c r="E2" s="6"/>
      <c r="F2" s="14" t="s">
        <v>9</v>
      </c>
      <c r="G2" s="25">
        <f>1/(1+G1)</f>
        <v>0.93457943925233644</v>
      </c>
      <c r="H2"/>
      <c r="I2"/>
      <c r="J2"/>
      <c r="K2" s="17" t="s">
        <v>10</v>
      </c>
      <c r="L2" s="26">
        <f>10000+(0.2*L1*12)</f>
        <v>24518.966834810941</v>
      </c>
      <c r="M2" t="s">
        <v>11</v>
      </c>
      <c r="N2"/>
    </row>
    <row r="3" spans="1:19" x14ac:dyDescent="0.25">
      <c r="C3" s="5"/>
      <c r="D3" s="1"/>
      <c r="E3" s="6"/>
      <c r="F3" s="17" t="s">
        <v>12</v>
      </c>
      <c r="G3" s="18">
        <v>10000000</v>
      </c>
      <c r="H3" t="s">
        <v>13</v>
      </c>
      <c r="I3"/>
      <c r="J3"/>
      <c r="K3" s="17" t="s">
        <v>14</v>
      </c>
      <c r="L3" s="26">
        <f>3000+0.03*L1</f>
        <v>3181.4870854351366</v>
      </c>
      <c r="M3" t="s">
        <v>28</v>
      </c>
      <c r="N3"/>
    </row>
    <row r="4" spans="1:19" ht="30" x14ac:dyDescent="0.25">
      <c r="C4" s="5"/>
      <c r="D4" s="1"/>
      <c r="E4" s="6"/>
      <c r="F4" s="9" t="s">
        <v>17</v>
      </c>
      <c r="G4" s="25">
        <v>12</v>
      </c>
    </row>
    <row r="5" spans="1:19" x14ac:dyDescent="0.25">
      <c r="C5" s="5"/>
      <c r="D5" s="1"/>
      <c r="E5" s="6"/>
      <c r="F5" s="1"/>
      <c r="O5" s="27" t="s">
        <v>24</v>
      </c>
      <c r="P5" s="28">
        <f>SUM(P10:P40)</f>
        <v>1.8480932340025902E-9</v>
      </c>
    </row>
    <row r="6" spans="1:19" x14ac:dyDescent="0.25">
      <c r="C6" s="5"/>
      <c r="D6" s="1"/>
      <c r="E6" s="6"/>
      <c r="F6" s="1"/>
    </row>
    <row r="7" spans="1:19" x14ac:dyDescent="0.25">
      <c r="C7" s="5"/>
      <c r="D7" s="1"/>
      <c r="E7" s="6"/>
      <c r="F7" s="36" t="s">
        <v>3</v>
      </c>
      <c r="G7" s="34" t="s">
        <v>4</v>
      </c>
      <c r="H7" s="34" t="s">
        <v>5</v>
      </c>
      <c r="I7" s="35" t="s">
        <v>1</v>
      </c>
      <c r="J7" s="35" t="s">
        <v>0</v>
      </c>
      <c r="K7" s="34" t="s">
        <v>16</v>
      </c>
      <c r="L7" s="34" t="s">
        <v>18</v>
      </c>
      <c r="M7" s="34" t="s">
        <v>19</v>
      </c>
      <c r="N7" s="34" t="s">
        <v>20</v>
      </c>
      <c r="O7" s="34" t="s">
        <v>21</v>
      </c>
      <c r="P7" s="34" t="s">
        <v>22</v>
      </c>
      <c r="Q7" s="34" t="s">
        <v>26</v>
      </c>
      <c r="R7" s="34" t="s">
        <v>25</v>
      </c>
      <c r="S7" s="34" t="s">
        <v>27</v>
      </c>
    </row>
    <row r="8" spans="1:19" x14ac:dyDescent="0.25">
      <c r="C8" s="5"/>
      <c r="D8" s="1"/>
      <c r="E8" s="6"/>
      <c r="F8" s="36"/>
      <c r="G8" s="34"/>
      <c r="H8" s="34"/>
      <c r="I8" s="35"/>
      <c r="J8" s="35"/>
      <c r="K8" s="34"/>
      <c r="L8" s="34"/>
      <c r="M8" s="34"/>
      <c r="N8" s="34"/>
      <c r="O8" s="34"/>
      <c r="P8" s="34"/>
      <c r="Q8" s="34"/>
      <c r="R8" s="34"/>
      <c r="S8" s="34"/>
    </row>
    <row r="9" spans="1:19" x14ac:dyDescent="0.25">
      <c r="A9" s="38" t="s">
        <v>15</v>
      </c>
      <c r="B9" s="38"/>
      <c r="C9" s="5"/>
      <c r="D9" s="1"/>
      <c r="E9" s="6"/>
      <c r="F9" s="36"/>
      <c r="G9" s="34"/>
      <c r="H9" s="34"/>
      <c r="I9" s="35"/>
      <c r="J9" s="35"/>
      <c r="K9" s="34"/>
      <c r="L9" s="34"/>
      <c r="M9" s="34"/>
      <c r="N9" s="34"/>
      <c r="O9" s="34"/>
      <c r="P9" s="34"/>
      <c r="Q9" s="34"/>
      <c r="R9" s="34"/>
      <c r="S9" s="34"/>
    </row>
    <row r="10" spans="1:19" x14ac:dyDescent="0.25">
      <c r="A10" s="12" t="s">
        <v>2</v>
      </c>
      <c r="B10" s="12" t="s">
        <v>0</v>
      </c>
      <c r="C10" s="12" t="s">
        <v>1</v>
      </c>
      <c r="D10" s="1"/>
      <c r="E10" s="6"/>
      <c r="F10" s="21">
        <v>0</v>
      </c>
      <c r="G10" s="21">
        <v>21</v>
      </c>
      <c r="H10" s="21">
        <v>30</v>
      </c>
      <c r="I10" s="22">
        <f>VLOOKUP(G10,$A$11:$C$124,3,FALSE)</f>
        <v>0.99906600000000001</v>
      </c>
      <c r="J10" s="22">
        <f>1-I10</f>
        <v>9.3399999999999039E-4</v>
      </c>
      <c r="K10" s="21">
        <f t="shared" ref="K10:K39" si="0">(K11*I10*v+1)-((m-1)/(2*m))</f>
        <v>7.1160971363175696</v>
      </c>
      <c r="L10" s="21">
        <f t="shared" ref="L10:L39" si="1">(J10*v)+(L11*I10*v)</f>
        <v>1.5716749923114944E-2</v>
      </c>
      <c r="M10" s="21">
        <f t="shared" ref="M10:M40" si="2">L10*S</f>
        <v>157167.49923114944</v>
      </c>
      <c r="N10" s="21">
        <f>IE+((m*re)*(K10-(1/m)))</f>
        <v>293014.73340413149</v>
      </c>
      <c r="O10" s="21">
        <f t="shared" ref="O10:O40" si="3">K10*p*m</f>
        <v>516591.89157743938</v>
      </c>
      <c r="P10" s="21">
        <f>O10-(N10+M10)</f>
        <v>66409.65894215845</v>
      </c>
      <c r="Q10" s="21">
        <f>F10</f>
        <v>0</v>
      </c>
      <c r="R10" s="21">
        <f>SUM(M10:N10)-O10</f>
        <v>-66409.65894215845</v>
      </c>
      <c r="S10" s="21">
        <f t="shared" ref="S10:S40" si="4">(R11*I10)-(R10*(1+i))</f>
        <v>-12223.590037654227</v>
      </c>
    </row>
    <row r="11" spans="1:19" x14ac:dyDescent="0.25">
      <c r="A11" s="9">
        <v>2</v>
      </c>
      <c r="B11" s="10">
        <v>9.1500000000000001E-4</v>
      </c>
      <c r="C11" s="11">
        <f>1-B11</f>
        <v>0.999085</v>
      </c>
      <c r="D11" s="1"/>
      <c r="E11" s="1"/>
      <c r="F11" s="23">
        <v>1</v>
      </c>
      <c r="G11" s="21">
        <f>G10+1</f>
        <v>22</v>
      </c>
      <c r="H11" s="24">
        <f t="shared" ref="H11:H40" si="5">$H$10-F11</f>
        <v>29</v>
      </c>
      <c r="I11" s="22">
        <f t="shared" ref="I11:I40" si="6">VLOOKUP(G11,$A$11:$C$124,3,FALSE)</f>
        <v>0.99906300000000003</v>
      </c>
      <c r="J11" s="22">
        <f t="shared" ref="J11:J40" si="7">1-I11</f>
        <v>9.3699999999996564E-4</v>
      </c>
      <c r="K11" s="21">
        <f t="shared" si="0"/>
        <v>7.0412170992972092</v>
      </c>
      <c r="L11" s="21">
        <f t="shared" si="1"/>
        <v>1.5897770935787023E-2</v>
      </c>
      <c r="M11" s="21">
        <f t="shared" si="2"/>
        <v>158977.70935787022</v>
      </c>
      <c r="N11" s="21">
        <f t="shared" ref="N11:N40" si="8">K11*(m*re)</f>
        <v>268818.49520590954</v>
      </c>
      <c r="O11" s="21">
        <f t="shared" si="3"/>
        <v>511155.98770699929</v>
      </c>
      <c r="P11" s="21">
        <f t="shared" ref="P11:P40" si="9">O11-(N11+M11)</f>
        <v>83359.783143219538</v>
      </c>
      <c r="Q11" s="21">
        <f t="shared" ref="Q11:Q40" si="10">F11</f>
        <v>1</v>
      </c>
      <c r="R11" s="21">
        <f t="shared" ref="R11:R40" si="11">SUM(M11:N11)-O11</f>
        <v>-83359.783143219538</v>
      </c>
      <c r="S11" s="21">
        <f t="shared" si="4"/>
        <v>10577.513294178236</v>
      </c>
    </row>
    <row r="12" spans="1:19" x14ac:dyDescent="0.25">
      <c r="A12" s="9">
        <v>3</v>
      </c>
      <c r="B12" s="10">
        <v>4.6999999999999999E-4</v>
      </c>
      <c r="C12" s="11">
        <f t="shared" ref="C12:C75" si="12">1-B12</f>
        <v>0.99953000000000003</v>
      </c>
      <c r="D12" s="1"/>
      <c r="E12" s="1"/>
      <c r="F12" s="23">
        <v>2</v>
      </c>
      <c r="G12" s="21">
        <f t="shared" ref="G12:G39" si="13">G11+1</f>
        <v>23</v>
      </c>
      <c r="H12" s="24">
        <f t="shared" si="5"/>
        <v>28</v>
      </c>
      <c r="I12" s="22">
        <f t="shared" si="6"/>
        <v>0.99906399999999995</v>
      </c>
      <c r="J12" s="22">
        <f t="shared" si="7"/>
        <v>9.360000000000479E-4</v>
      </c>
      <c r="K12" s="21">
        <f t="shared" si="0"/>
        <v>6.9610414587615397</v>
      </c>
      <c r="L12" s="21">
        <f t="shared" si="1"/>
        <v>1.6088690003825734E-2</v>
      </c>
      <c r="M12" s="21">
        <f t="shared" si="2"/>
        <v>160886.90003825733</v>
      </c>
      <c r="N12" s="21">
        <f t="shared" si="8"/>
        <v>265757.56202674087</v>
      </c>
      <c r="O12" s="21">
        <f t="shared" si="3"/>
        <v>505335.65037751372</v>
      </c>
      <c r="P12" s="21">
        <f t="shared" si="9"/>
        <v>78691.1883125155</v>
      </c>
      <c r="Q12" s="21">
        <f t="shared" si="10"/>
        <v>2</v>
      </c>
      <c r="R12" s="21">
        <f t="shared" si="11"/>
        <v>-78691.1883125155</v>
      </c>
      <c r="S12" s="21">
        <f t="shared" si="4"/>
        <v>10587.513294177261</v>
      </c>
    </row>
    <row r="13" spans="1:19" x14ac:dyDescent="0.25">
      <c r="A13" s="9">
        <v>4</v>
      </c>
      <c r="B13" s="10">
        <v>2.7099999999999997E-4</v>
      </c>
      <c r="C13" s="11">
        <f t="shared" si="12"/>
        <v>0.99972899999999998</v>
      </c>
      <c r="D13" s="1"/>
      <c r="E13" s="1"/>
      <c r="F13" s="23">
        <v>3</v>
      </c>
      <c r="G13" s="21">
        <f t="shared" si="13"/>
        <v>24</v>
      </c>
      <c r="H13" s="24">
        <f t="shared" si="5"/>
        <v>27</v>
      </c>
      <c r="I13" s="22">
        <f t="shared" si="6"/>
        <v>0.99906700000000004</v>
      </c>
      <c r="J13" s="22">
        <f t="shared" si="7"/>
        <v>9.3299999999996164E-4</v>
      </c>
      <c r="K13" s="21">
        <f t="shared" si="0"/>
        <v>6.8751661830888846</v>
      </c>
      <c r="L13" s="21">
        <f t="shared" si="1"/>
        <v>1.6294149628145432E-2</v>
      </c>
      <c r="M13" s="21">
        <f t="shared" si="2"/>
        <v>162941.49628145431</v>
      </c>
      <c r="N13" s="21">
        <f t="shared" si="8"/>
        <v>262479.02906061203</v>
      </c>
      <c r="O13" s="21">
        <f t="shared" si="3"/>
        <v>499101.54898040614</v>
      </c>
      <c r="P13" s="21">
        <f t="shared" si="9"/>
        <v>73681.02363833983</v>
      </c>
      <c r="Q13" s="21">
        <f t="shared" si="10"/>
        <v>3</v>
      </c>
      <c r="R13" s="21">
        <f t="shared" si="11"/>
        <v>-73681.02363833983</v>
      </c>
      <c r="S13" s="21">
        <f t="shared" si="4"/>
        <v>10617.513294178279</v>
      </c>
    </row>
    <row r="14" spans="1:19" x14ac:dyDescent="0.25">
      <c r="A14" s="9">
        <v>5</v>
      </c>
      <c r="B14" s="10">
        <v>1.85E-4</v>
      </c>
      <c r="C14" s="11">
        <f t="shared" si="12"/>
        <v>0.99981500000000001</v>
      </c>
      <c r="D14" s="1"/>
      <c r="E14" s="1"/>
      <c r="F14" s="23">
        <v>4</v>
      </c>
      <c r="G14" s="21">
        <f t="shared" si="13"/>
        <v>25</v>
      </c>
      <c r="H14" s="24">
        <f t="shared" si="5"/>
        <v>26</v>
      </c>
      <c r="I14" s="22">
        <f t="shared" si="6"/>
        <v>0.99906899999999998</v>
      </c>
      <c r="J14" s="22">
        <f t="shared" si="7"/>
        <v>9.3100000000001515E-4</v>
      </c>
      <c r="K14" s="21">
        <f t="shared" si="0"/>
        <v>6.7831731831516535</v>
      </c>
      <c r="L14" s="21">
        <f t="shared" si="1"/>
        <v>1.6517150603628836E-2</v>
      </c>
      <c r="M14" s="21">
        <f t="shared" si="2"/>
        <v>165171.50603628837</v>
      </c>
      <c r="N14" s="21">
        <f t="shared" si="8"/>
        <v>258966.93456560321</v>
      </c>
      <c r="O14" s="21">
        <f t="shared" si="3"/>
        <v>492423.33240478905</v>
      </c>
      <c r="P14" s="21">
        <f t="shared" si="9"/>
        <v>68284.891802897444</v>
      </c>
      <c r="Q14" s="21">
        <f t="shared" si="10"/>
        <v>4</v>
      </c>
      <c r="R14" s="21">
        <f t="shared" si="11"/>
        <v>-68284.891802897444</v>
      </c>
      <c r="S14" s="21">
        <f t="shared" si="4"/>
        <v>10637.513294177668</v>
      </c>
    </row>
    <row r="15" spans="1:19" x14ac:dyDescent="0.25">
      <c r="A15" s="9">
        <v>6</v>
      </c>
      <c r="B15" s="10">
        <v>1.5200000000000001E-4</v>
      </c>
      <c r="C15" s="11">
        <f t="shared" si="12"/>
        <v>0.99984799999999996</v>
      </c>
      <c r="D15" s="1"/>
      <c r="E15" s="1"/>
      <c r="F15" s="23">
        <v>5</v>
      </c>
      <c r="G15" s="21">
        <f t="shared" si="13"/>
        <v>26</v>
      </c>
      <c r="H15" s="24">
        <f t="shared" si="5"/>
        <v>25</v>
      </c>
      <c r="I15" s="22">
        <f t="shared" si="6"/>
        <v>0.99906899999999998</v>
      </c>
      <c r="J15" s="22">
        <f t="shared" si="7"/>
        <v>9.3100000000001515E-4</v>
      </c>
      <c r="K15" s="21">
        <f t="shared" si="0"/>
        <v>6.6846353681666981</v>
      </c>
      <c r="L15" s="21">
        <f t="shared" si="1"/>
        <v>1.6757952799939583E-2</v>
      </c>
      <c r="M15" s="21">
        <f t="shared" si="2"/>
        <v>167579.52799939582</v>
      </c>
      <c r="N15" s="21">
        <f t="shared" si="8"/>
        <v>255204.97313598363</v>
      </c>
      <c r="O15" s="21">
        <f t="shared" si="3"/>
        <v>485269.9960660825</v>
      </c>
      <c r="P15" s="21">
        <f t="shared" si="9"/>
        <v>62485.494930703077</v>
      </c>
      <c r="Q15" s="21">
        <f t="shared" si="10"/>
        <v>5</v>
      </c>
      <c r="R15" s="21">
        <f t="shared" si="11"/>
        <v>-62485.494930703077</v>
      </c>
      <c r="S15" s="21">
        <f t="shared" si="4"/>
        <v>10637.513294177756</v>
      </c>
    </row>
    <row r="16" spans="1:19" x14ac:dyDescent="0.25">
      <c r="A16" s="9">
        <v>7</v>
      </c>
      <c r="B16" s="10">
        <v>1.4899999999999999E-4</v>
      </c>
      <c r="C16" s="11">
        <f t="shared" si="12"/>
        <v>0.99985100000000005</v>
      </c>
      <c r="D16" s="1"/>
      <c r="E16" s="1"/>
      <c r="F16" s="23">
        <v>6</v>
      </c>
      <c r="G16" s="21">
        <f t="shared" si="13"/>
        <v>27</v>
      </c>
      <c r="H16" s="24">
        <f t="shared" si="5"/>
        <v>24</v>
      </c>
      <c r="I16" s="22">
        <f t="shared" si="6"/>
        <v>0.99906600000000001</v>
      </c>
      <c r="J16" s="22">
        <f t="shared" si="7"/>
        <v>9.3399999999999039E-4</v>
      </c>
      <c r="K16" s="21">
        <f t="shared" si="0"/>
        <v>6.5791016542451359</v>
      </c>
      <c r="L16" s="21">
        <f t="shared" si="1"/>
        <v>1.7015851253452303E-2</v>
      </c>
      <c r="M16" s="21">
        <f t="shared" si="2"/>
        <v>170158.51253452303</v>
      </c>
      <c r="N16" s="21">
        <f t="shared" si="8"/>
        <v>251175.92336095014</v>
      </c>
      <c r="O16" s="21">
        <f t="shared" si="3"/>
        <v>477608.79360417451</v>
      </c>
      <c r="P16" s="21">
        <f t="shared" si="9"/>
        <v>56274.35770870134</v>
      </c>
      <c r="Q16" s="21">
        <f t="shared" si="10"/>
        <v>6</v>
      </c>
      <c r="R16" s="21">
        <f t="shared" si="11"/>
        <v>-56274.35770870134</v>
      </c>
      <c r="S16" s="21">
        <f t="shared" si="4"/>
        <v>10607.51329417785</v>
      </c>
    </row>
    <row r="17" spans="1:19" x14ac:dyDescent="0.25">
      <c r="A17" s="9">
        <v>8</v>
      </c>
      <c r="B17" s="10">
        <v>1.6699999999999999E-4</v>
      </c>
      <c r="C17" s="11">
        <f t="shared" si="12"/>
        <v>0.99983299999999997</v>
      </c>
      <c r="D17" s="1"/>
      <c r="E17" s="1"/>
      <c r="F17" s="23">
        <v>7</v>
      </c>
      <c r="G17" s="21">
        <f t="shared" si="13"/>
        <v>28</v>
      </c>
      <c r="H17" s="24">
        <f t="shared" si="5"/>
        <v>23</v>
      </c>
      <c r="I17" s="22">
        <f t="shared" si="6"/>
        <v>0.999058</v>
      </c>
      <c r="J17" s="22">
        <f t="shared" si="7"/>
        <v>9.4199999999999839E-4</v>
      </c>
      <c r="K17" s="21">
        <f t="shared" si="0"/>
        <v>6.4660947692234165</v>
      </c>
      <c r="L17" s="21">
        <f t="shared" si="1"/>
        <v>1.7289108868877506E-2</v>
      </c>
      <c r="M17" s="21">
        <f t="shared" si="2"/>
        <v>172891.08868877505</v>
      </c>
      <c r="N17" s="21">
        <f t="shared" si="8"/>
        <v>246861.56401780789</v>
      </c>
      <c r="O17" s="21">
        <f t="shared" si="3"/>
        <v>469405.07752549637</v>
      </c>
      <c r="P17" s="21">
        <f t="shared" si="9"/>
        <v>49652.424818913452</v>
      </c>
      <c r="Q17" s="21">
        <f t="shared" si="10"/>
        <v>7</v>
      </c>
      <c r="R17" s="21">
        <f t="shared" si="11"/>
        <v>-49652.424818913452</v>
      </c>
      <c r="S17" s="21">
        <f t="shared" si="4"/>
        <v>10527.513294177894</v>
      </c>
    </row>
    <row r="18" spans="1:19" x14ac:dyDescent="0.25">
      <c r="A18" s="9">
        <v>9</v>
      </c>
      <c r="B18" s="10">
        <v>2.0599999999999999E-4</v>
      </c>
      <c r="C18" s="11">
        <f t="shared" si="12"/>
        <v>0.99979399999999996</v>
      </c>
      <c r="D18" s="1"/>
      <c r="E18" s="1"/>
      <c r="F18" s="23">
        <v>8</v>
      </c>
      <c r="G18" s="21">
        <f t="shared" si="13"/>
        <v>29</v>
      </c>
      <c r="H18" s="24">
        <f t="shared" si="5"/>
        <v>22</v>
      </c>
      <c r="I18" s="22">
        <f t="shared" si="6"/>
        <v>0.99904400000000004</v>
      </c>
      <c r="J18" s="22">
        <f t="shared" si="7"/>
        <v>9.5599999999995688E-4</v>
      </c>
      <c r="K18" s="21">
        <f t="shared" si="0"/>
        <v>6.3451151682241891</v>
      </c>
      <c r="L18" s="21">
        <f t="shared" si="1"/>
        <v>1.7573901104539408E-2</v>
      </c>
      <c r="M18" s="21">
        <f t="shared" si="2"/>
        <v>175739.01104539409</v>
      </c>
      <c r="N18" s="21">
        <f t="shared" si="8"/>
        <v>242242.82355964623</v>
      </c>
      <c r="O18" s="21">
        <f t="shared" si="3"/>
        <v>460622.58345251414</v>
      </c>
      <c r="P18" s="21">
        <f t="shared" si="9"/>
        <v>42640.74884747382</v>
      </c>
      <c r="Q18" s="21">
        <f t="shared" si="10"/>
        <v>8</v>
      </c>
      <c r="R18" s="21">
        <f t="shared" si="11"/>
        <v>-42640.74884747382</v>
      </c>
      <c r="S18" s="21">
        <f t="shared" si="4"/>
        <v>10387.513294178258</v>
      </c>
    </row>
    <row r="19" spans="1:19" x14ac:dyDescent="0.25">
      <c r="A19" s="9">
        <v>10</v>
      </c>
      <c r="B19" s="10">
        <v>2.6499999999999999E-4</v>
      </c>
      <c r="C19" s="11">
        <f t="shared" si="12"/>
        <v>0.99973500000000004</v>
      </c>
      <c r="D19" s="1"/>
      <c r="E19" s="1"/>
      <c r="F19" s="23">
        <v>9</v>
      </c>
      <c r="G19" s="21">
        <f t="shared" si="13"/>
        <v>30</v>
      </c>
      <c r="H19" s="24">
        <f t="shared" si="5"/>
        <v>21</v>
      </c>
      <c r="I19" s="22">
        <f t="shared" si="6"/>
        <v>0.99902299999999999</v>
      </c>
      <c r="J19" s="22">
        <f t="shared" si="7"/>
        <v>9.7700000000000564E-4</v>
      </c>
      <c r="K19" s="21">
        <f t="shared" si="0"/>
        <v>6.2156320408976473</v>
      </c>
      <c r="L19" s="21">
        <f t="shared" si="1"/>
        <v>1.7865153268381784E-2</v>
      </c>
      <c r="M19" s="21">
        <f t="shared" si="2"/>
        <v>178651.53268381784</v>
      </c>
      <c r="N19" s="21">
        <f t="shared" si="8"/>
        <v>237299.43679119248</v>
      </c>
      <c r="O19" s="21">
        <f t="shared" si="3"/>
        <v>451222.77729590581</v>
      </c>
      <c r="P19" s="21">
        <f t="shared" si="9"/>
        <v>35271.807820895512</v>
      </c>
      <c r="Q19" s="21">
        <f t="shared" si="10"/>
        <v>9</v>
      </c>
      <c r="R19" s="21">
        <f t="shared" si="11"/>
        <v>-35271.807820895512</v>
      </c>
      <c r="S19" s="21">
        <f t="shared" si="4"/>
        <v>10177.513294177825</v>
      </c>
    </row>
    <row r="20" spans="1:19" x14ac:dyDescent="0.25">
      <c r="A20" s="9">
        <v>11</v>
      </c>
      <c r="B20" s="10">
        <v>3.4099999999999999E-4</v>
      </c>
      <c r="C20" s="11">
        <f t="shared" si="12"/>
        <v>0.99965899999999996</v>
      </c>
      <c r="D20" s="1"/>
      <c r="E20" s="1"/>
      <c r="F20" s="23">
        <v>10</v>
      </c>
      <c r="G20" s="21">
        <f t="shared" si="13"/>
        <v>31</v>
      </c>
      <c r="H20" s="24">
        <f t="shared" si="5"/>
        <v>20</v>
      </c>
      <c r="I20" s="22">
        <f t="shared" si="6"/>
        <v>0.99899499999999997</v>
      </c>
      <c r="J20" s="22">
        <f t="shared" si="7"/>
        <v>1.0050000000000336E-3</v>
      </c>
      <c r="K20" s="21">
        <f t="shared" si="0"/>
        <v>6.0770802578390573</v>
      </c>
      <c r="L20" s="21">
        <f t="shared" si="1"/>
        <v>1.8156452851604523E-2</v>
      </c>
      <c r="M20" s="21">
        <f t="shared" si="2"/>
        <v>181564.52851604522</v>
      </c>
      <c r="N20" s="21">
        <f t="shared" si="8"/>
        <v>232009.82828961351</v>
      </c>
      <c r="O20" s="21">
        <f t="shared" si="3"/>
        <v>441164.63358024787</v>
      </c>
      <c r="P20" s="21">
        <f t="shared" si="9"/>
        <v>27590.276774589147</v>
      </c>
      <c r="Q20" s="21">
        <f t="shared" si="10"/>
        <v>10</v>
      </c>
      <c r="R20" s="21">
        <f t="shared" si="11"/>
        <v>-27590.276774589147</v>
      </c>
      <c r="S20" s="21">
        <f t="shared" si="4"/>
        <v>9897.5132941775482</v>
      </c>
    </row>
    <row r="21" spans="1:19" x14ac:dyDescent="0.25">
      <c r="A21" s="9">
        <v>12</v>
      </c>
      <c r="B21" s="10">
        <v>4.2900000000000002E-4</v>
      </c>
      <c r="C21" s="11">
        <f t="shared" si="12"/>
        <v>0.99957099999999999</v>
      </c>
      <c r="D21" s="1"/>
      <c r="E21" s="1"/>
      <c r="F21" s="23">
        <v>11</v>
      </c>
      <c r="G21" s="21">
        <f t="shared" si="13"/>
        <v>32</v>
      </c>
      <c r="H21" s="24">
        <f t="shared" si="5"/>
        <v>19</v>
      </c>
      <c r="I21" s="22">
        <f t="shared" si="6"/>
        <v>0.99895800000000001</v>
      </c>
      <c r="J21" s="22">
        <f t="shared" si="7"/>
        <v>1.0419999999999874E-3</v>
      </c>
      <c r="K21" s="21">
        <f t="shared" si="0"/>
        <v>5.9288510378474939</v>
      </c>
      <c r="L21" s="21">
        <f t="shared" si="1"/>
        <v>1.8440937693598874E-2</v>
      </c>
      <c r="M21" s="21">
        <f t="shared" si="2"/>
        <v>184409.37693598875</v>
      </c>
      <c r="N21" s="21">
        <f t="shared" si="8"/>
        <v>226350.75610056613</v>
      </c>
      <c r="O21" s="21">
        <f t="shared" si="3"/>
        <v>430403.9579352109</v>
      </c>
      <c r="P21" s="21">
        <f t="shared" si="9"/>
        <v>19643.824898655992</v>
      </c>
      <c r="Q21" s="21">
        <f t="shared" si="10"/>
        <v>11</v>
      </c>
      <c r="R21" s="21">
        <f t="shared" si="11"/>
        <v>-19643.824898655992</v>
      </c>
      <c r="S21" s="21">
        <f t="shared" si="4"/>
        <v>9527.5132941780084</v>
      </c>
    </row>
    <row r="22" spans="1:19" x14ac:dyDescent="0.25">
      <c r="A22" s="9">
        <v>13</v>
      </c>
      <c r="B22" s="10">
        <v>5.22E-4</v>
      </c>
      <c r="C22" s="11">
        <f t="shared" si="12"/>
        <v>0.99947799999999998</v>
      </c>
      <c r="D22" s="4"/>
      <c r="E22" s="1"/>
      <c r="F22" s="23">
        <v>12</v>
      </c>
      <c r="G22" s="21">
        <f t="shared" si="13"/>
        <v>33</v>
      </c>
      <c r="H22" s="24">
        <f t="shared" si="5"/>
        <v>18</v>
      </c>
      <c r="I22" s="22">
        <f t="shared" si="6"/>
        <v>0.99891399999999997</v>
      </c>
      <c r="J22" s="22">
        <f t="shared" si="7"/>
        <v>1.0860000000000314E-3</v>
      </c>
      <c r="K22" s="21">
        <f t="shared" si="0"/>
        <v>5.7702999296902213</v>
      </c>
      <c r="L22" s="21">
        <f t="shared" si="1"/>
        <v>1.8709298421105601E-2</v>
      </c>
      <c r="M22" s="21">
        <f t="shared" si="2"/>
        <v>187092.984211056</v>
      </c>
      <c r="N22" s="21">
        <f t="shared" si="8"/>
        <v>220297.61646476062</v>
      </c>
      <c r="O22" s="21">
        <f t="shared" si="3"/>
        <v>418893.96653042105</v>
      </c>
      <c r="P22" s="21">
        <f t="shared" si="9"/>
        <v>11503.365854604403</v>
      </c>
      <c r="Q22" s="21">
        <f t="shared" si="10"/>
        <v>12</v>
      </c>
      <c r="R22" s="21">
        <f t="shared" si="11"/>
        <v>-11503.365854604403</v>
      </c>
      <c r="S22" s="21">
        <f t="shared" si="4"/>
        <v>9087.5132941774427</v>
      </c>
    </row>
    <row r="23" spans="1:19" x14ac:dyDescent="0.25">
      <c r="A23" s="9">
        <v>14</v>
      </c>
      <c r="B23" s="10">
        <v>6.1399999999999996E-4</v>
      </c>
      <c r="C23" s="11">
        <f t="shared" si="12"/>
        <v>0.999386</v>
      </c>
      <c r="D23" s="1"/>
      <c r="E23" s="1"/>
      <c r="F23" s="23">
        <v>13</v>
      </c>
      <c r="G23" s="21">
        <f t="shared" si="13"/>
        <v>34</v>
      </c>
      <c r="H23" s="24">
        <f t="shared" si="5"/>
        <v>17</v>
      </c>
      <c r="I23" s="22">
        <f t="shared" si="6"/>
        <v>0.99885999999999997</v>
      </c>
      <c r="J23" s="22">
        <f t="shared" si="7"/>
        <v>1.1400000000000299E-3</v>
      </c>
      <c r="K23" s="21">
        <f t="shared" si="0"/>
        <v>5.6007199733262363</v>
      </c>
      <c r="L23" s="21">
        <f t="shared" si="1"/>
        <v>1.8953532847255081E-2</v>
      </c>
      <c r="M23" s="21">
        <f t="shared" si="2"/>
        <v>189535.32847255081</v>
      </c>
      <c r="N23" s="21">
        <f t="shared" si="8"/>
        <v>213823.41917131253</v>
      </c>
      <c r="O23" s="21">
        <f t="shared" si="3"/>
        <v>406583.33771893411</v>
      </c>
      <c r="P23" s="21">
        <f t="shared" si="9"/>
        <v>3224.5900750707951</v>
      </c>
      <c r="Q23" s="21">
        <f t="shared" si="10"/>
        <v>13</v>
      </c>
      <c r="R23" s="21">
        <f t="shared" si="11"/>
        <v>-3224.5900750707951</v>
      </c>
      <c r="S23" s="21">
        <f t="shared" si="4"/>
        <v>8547.5132941775883</v>
      </c>
    </row>
    <row r="24" spans="1:19" x14ac:dyDescent="0.25">
      <c r="A24" s="9">
        <v>15</v>
      </c>
      <c r="B24" s="10">
        <v>6.9800000000000005E-4</v>
      </c>
      <c r="C24" s="11">
        <f t="shared" si="12"/>
        <v>0.99930200000000002</v>
      </c>
      <c r="D24" s="1"/>
      <c r="E24" s="1"/>
      <c r="F24" s="23">
        <v>14</v>
      </c>
      <c r="G24" s="21">
        <f t="shared" si="13"/>
        <v>35</v>
      </c>
      <c r="H24" s="24">
        <f t="shared" si="5"/>
        <v>16</v>
      </c>
      <c r="I24" s="22">
        <f t="shared" si="6"/>
        <v>0.99879799999999996</v>
      </c>
      <c r="J24" s="22">
        <f t="shared" si="7"/>
        <v>1.2020000000000364E-3</v>
      </c>
      <c r="K24" s="21">
        <f t="shared" si="0"/>
        <v>5.419365114356105</v>
      </c>
      <c r="L24" s="21">
        <f t="shared" si="1"/>
        <v>1.91621249690276E-2</v>
      </c>
      <c r="M24" s="21">
        <f t="shared" si="2"/>
        <v>191621.24969027602</v>
      </c>
      <c r="N24" s="21">
        <f t="shared" si="8"/>
        <v>206899.68147097994</v>
      </c>
      <c r="O24" s="21">
        <f t="shared" si="3"/>
        <v>393417.91180533834</v>
      </c>
      <c r="P24" s="21">
        <f t="shared" si="9"/>
        <v>-5103.0193559175823</v>
      </c>
      <c r="Q24" s="21">
        <f t="shared" si="10"/>
        <v>14</v>
      </c>
      <c r="R24" s="21">
        <f t="shared" si="11"/>
        <v>5103.0193559175823</v>
      </c>
      <c r="S24" s="21">
        <f t="shared" si="4"/>
        <v>7927.5132941774837</v>
      </c>
    </row>
    <row r="25" spans="1:19" x14ac:dyDescent="0.25">
      <c r="A25" s="9">
        <v>16</v>
      </c>
      <c r="B25" s="10">
        <v>7.6999999999999996E-4</v>
      </c>
      <c r="C25" s="11">
        <f t="shared" si="12"/>
        <v>0.99922999999999995</v>
      </c>
      <c r="D25" s="1"/>
      <c r="E25" s="1"/>
      <c r="F25" s="23">
        <v>15</v>
      </c>
      <c r="G25" s="21">
        <f t="shared" si="13"/>
        <v>36</v>
      </c>
      <c r="H25" s="24">
        <f t="shared" si="5"/>
        <v>15</v>
      </c>
      <c r="I25" s="22">
        <f t="shared" si="6"/>
        <v>0.99872499999999997</v>
      </c>
      <c r="J25" s="22">
        <f t="shared" si="7"/>
        <v>1.2750000000000261E-3</v>
      </c>
      <c r="K25" s="21">
        <f t="shared" si="0"/>
        <v>5.22541829181446</v>
      </c>
      <c r="L25" s="21">
        <f t="shared" si="1"/>
        <v>1.9324702008673922E-2</v>
      </c>
      <c r="M25" s="21">
        <f t="shared" si="2"/>
        <v>193247.02008673921</v>
      </c>
      <c r="N25" s="21">
        <f t="shared" si="8"/>
        <v>199495.20973685087</v>
      </c>
      <c r="O25" s="21">
        <f t="shared" si="3"/>
        <v>379338.37438434281</v>
      </c>
      <c r="P25" s="21">
        <f t="shared" si="9"/>
        <v>-13403.855439247272</v>
      </c>
      <c r="Q25" s="21">
        <f t="shared" si="10"/>
        <v>15</v>
      </c>
      <c r="R25" s="21">
        <f t="shared" si="11"/>
        <v>13403.855439247272</v>
      </c>
      <c r="S25" s="21">
        <f t="shared" si="4"/>
        <v>7197.5132941775264</v>
      </c>
    </row>
    <row r="26" spans="1:19" x14ac:dyDescent="0.25">
      <c r="A26" s="9">
        <v>17</v>
      </c>
      <c r="B26" s="10">
        <v>8.2899999999999998E-4</v>
      </c>
      <c r="C26" s="11">
        <f t="shared" si="12"/>
        <v>0.99917100000000003</v>
      </c>
      <c r="D26" s="3"/>
      <c r="E26" s="1"/>
      <c r="F26" s="23">
        <v>16</v>
      </c>
      <c r="G26" s="21">
        <f t="shared" si="13"/>
        <v>37</v>
      </c>
      <c r="H26" s="24">
        <f t="shared" si="5"/>
        <v>14</v>
      </c>
      <c r="I26" s="22">
        <f t="shared" si="6"/>
        <v>0.99864200000000003</v>
      </c>
      <c r="J26" s="22">
        <f t="shared" si="7"/>
        <v>1.3579999999999703E-3</v>
      </c>
      <c r="K26" s="21">
        <f t="shared" si="0"/>
        <v>5.0180122044688362</v>
      </c>
      <c r="L26" s="21">
        <f t="shared" si="1"/>
        <v>1.9427200830339754E-2</v>
      </c>
      <c r="M26" s="21">
        <f t="shared" si="2"/>
        <v>194272.00830339754</v>
      </c>
      <c r="N26" s="21">
        <f t="shared" si="8"/>
        <v>191576.89227688205</v>
      </c>
      <c r="O26" s="21">
        <f t="shared" si="3"/>
        <v>364281.76386679779</v>
      </c>
      <c r="P26" s="21">
        <f t="shared" si="9"/>
        <v>-21567.136713481799</v>
      </c>
      <c r="Q26" s="21">
        <f t="shared" si="10"/>
        <v>16</v>
      </c>
      <c r="R26" s="21">
        <f t="shared" si="11"/>
        <v>21567.136713481799</v>
      </c>
      <c r="S26" s="21">
        <f t="shared" si="4"/>
        <v>6367.5132941781994</v>
      </c>
    </row>
    <row r="27" spans="1:19" x14ac:dyDescent="0.25">
      <c r="A27" s="9">
        <v>18</v>
      </c>
      <c r="B27" s="10">
        <v>8.7399999999999999E-4</v>
      </c>
      <c r="C27" s="11">
        <f t="shared" si="12"/>
        <v>0.99912599999999996</v>
      </c>
      <c r="D27" s="3"/>
      <c r="E27" s="1"/>
      <c r="F27" s="23">
        <v>17</v>
      </c>
      <c r="G27" s="21">
        <f t="shared" si="13"/>
        <v>38</v>
      </c>
      <c r="H27" s="24">
        <f t="shared" si="5"/>
        <v>13</v>
      </c>
      <c r="I27" s="22">
        <f t="shared" si="6"/>
        <v>0.99854699999999996</v>
      </c>
      <c r="J27" s="22">
        <f t="shared" si="7"/>
        <v>1.4530000000000376E-3</v>
      </c>
      <c r="K27" s="21">
        <f t="shared" si="0"/>
        <v>4.7962029690803316</v>
      </c>
      <c r="L27" s="21">
        <f t="shared" si="1"/>
        <v>1.9455525492081814E-2</v>
      </c>
      <c r="M27" s="21">
        <f t="shared" si="2"/>
        <v>194555.25492081814</v>
      </c>
      <c r="N27" s="21">
        <f t="shared" si="8"/>
        <v>183108.69366305682</v>
      </c>
      <c r="O27" s="21">
        <f t="shared" si="3"/>
        <v>348179.5592054954</v>
      </c>
      <c r="P27" s="21">
        <f t="shared" si="9"/>
        <v>-29484.389378379565</v>
      </c>
      <c r="Q27" s="21">
        <f t="shared" si="10"/>
        <v>17</v>
      </c>
      <c r="R27" s="21">
        <f t="shared" si="11"/>
        <v>29484.389378379565</v>
      </c>
      <c r="S27" s="21">
        <f t="shared" si="4"/>
        <v>5417.5132941774136</v>
      </c>
    </row>
    <row r="28" spans="1:19" x14ac:dyDescent="0.25">
      <c r="A28" s="9">
        <v>19</v>
      </c>
      <c r="B28" s="10">
        <v>9.0499999999999999E-4</v>
      </c>
      <c r="C28" s="11">
        <f t="shared" si="12"/>
        <v>0.99909499999999996</v>
      </c>
      <c r="D28" s="3"/>
      <c r="E28" s="1"/>
      <c r="F28" s="23">
        <v>18</v>
      </c>
      <c r="G28" s="21">
        <f t="shared" si="13"/>
        <v>39</v>
      </c>
      <c r="H28" s="24">
        <f t="shared" si="5"/>
        <v>12</v>
      </c>
      <c r="I28" s="22">
        <f t="shared" si="6"/>
        <v>0.99843999999999999</v>
      </c>
      <c r="J28" s="22">
        <f t="shared" si="7"/>
        <v>1.5600000000000058E-3</v>
      </c>
      <c r="K28" s="21">
        <f t="shared" si="0"/>
        <v>4.5589780386728123</v>
      </c>
      <c r="L28" s="21">
        <f t="shared" si="1"/>
        <v>1.939258970937523E-2</v>
      </c>
      <c r="M28" s="21">
        <f t="shared" si="2"/>
        <v>193925.89709375231</v>
      </c>
      <c r="N28" s="21">
        <f t="shared" si="8"/>
        <v>174051.95703383954</v>
      </c>
      <c r="O28" s="21">
        <f t="shared" si="3"/>
        <v>330958.25472060993</v>
      </c>
      <c r="P28" s="21">
        <f t="shared" si="9"/>
        <v>-37019.599406981899</v>
      </c>
      <c r="Q28" s="21">
        <f t="shared" si="10"/>
        <v>18</v>
      </c>
      <c r="R28" s="21">
        <f t="shared" si="11"/>
        <v>37019.599406981899</v>
      </c>
      <c r="S28" s="21">
        <f t="shared" si="4"/>
        <v>4347.5132941778938</v>
      </c>
    </row>
    <row r="29" spans="1:19" x14ac:dyDescent="0.25">
      <c r="A29" s="9">
        <v>20</v>
      </c>
      <c r="B29" s="10">
        <v>9.2400000000000002E-4</v>
      </c>
      <c r="C29" s="11">
        <f t="shared" si="12"/>
        <v>0.99907599999999996</v>
      </c>
      <c r="D29" s="4"/>
      <c r="E29" s="1"/>
      <c r="F29" s="23">
        <v>19</v>
      </c>
      <c r="G29" s="21">
        <f t="shared" si="13"/>
        <v>40</v>
      </c>
      <c r="H29" s="24">
        <f t="shared" si="5"/>
        <v>11</v>
      </c>
      <c r="I29" s="22">
        <f t="shared" si="6"/>
        <v>0.99831999999999999</v>
      </c>
      <c r="J29" s="22">
        <f t="shared" si="7"/>
        <v>1.6800000000000148E-3</v>
      </c>
      <c r="K29" s="21">
        <f t="shared" si="0"/>
        <v>4.3052393414191892</v>
      </c>
      <c r="L29" s="21">
        <f t="shared" si="1"/>
        <v>1.9220054273698464E-2</v>
      </c>
      <c r="M29" s="21">
        <f t="shared" si="2"/>
        <v>192200.54273698464</v>
      </c>
      <c r="N29" s="21">
        <f t="shared" si="8"/>
        <v>164364.76037318908</v>
      </c>
      <c r="O29" s="21">
        <f t="shared" si="3"/>
        <v>312538.13606994244</v>
      </c>
      <c r="P29" s="21">
        <f t="shared" si="9"/>
        <v>-44027.167040231288</v>
      </c>
      <c r="Q29" s="21">
        <f t="shared" si="10"/>
        <v>19</v>
      </c>
      <c r="R29" s="21">
        <f t="shared" si="11"/>
        <v>44027.167040231288</v>
      </c>
      <c r="S29" s="21">
        <f t="shared" si="4"/>
        <v>3147.5132941776756</v>
      </c>
    </row>
    <row r="30" spans="1:19" x14ac:dyDescent="0.25">
      <c r="A30" s="9">
        <v>21</v>
      </c>
      <c r="B30" s="10">
        <v>9.3400000000000004E-4</v>
      </c>
      <c r="C30" s="11">
        <f t="shared" si="12"/>
        <v>0.99906600000000001</v>
      </c>
      <c r="D30" s="3"/>
      <c r="E30" s="1"/>
      <c r="F30" s="23">
        <v>20</v>
      </c>
      <c r="G30" s="21">
        <f t="shared" si="13"/>
        <v>41</v>
      </c>
      <c r="H30" s="24">
        <f t="shared" si="5"/>
        <v>10</v>
      </c>
      <c r="I30" s="22">
        <f t="shared" si="6"/>
        <v>0.99818499999999999</v>
      </c>
      <c r="J30" s="22">
        <f t="shared" si="7"/>
        <v>1.815000000000011E-3</v>
      </c>
      <c r="K30" s="21">
        <f t="shared" si="0"/>
        <v>4.0337995452211706</v>
      </c>
      <c r="L30" s="21">
        <f t="shared" si="1"/>
        <v>1.8917239034435193E-2</v>
      </c>
      <c r="M30" s="21">
        <f t="shared" si="2"/>
        <v>189172.39034435194</v>
      </c>
      <c r="N30" s="21">
        <f t="shared" si="8"/>
        <v>154001.77390026339</v>
      </c>
      <c r="O30" s="21">
        <f t="shared" si="3"/>
        <v>292833.00907670811</v>
      </c>
      <c r="P30" s="21">
        <f t="shared" si="9"/>
        <v>-50341.155167907244</v>
      </c>
      <c r="Q30" s="21">
        <f t="shared" si="10"/>
        <v>20</v>
      </c>
      <c r="R30" s="21">
        <f t="shared" si="11"/>
        <v>50341.155167907244</v>
      </c>
      <c r="S30" s="21">
        <f t="shared" si="4"/>
        <v>1797.5132941777119</v>
      </c>
    </row>
    <row r="31" spans="1:19" x14ac:dyDescent="0.25">
      <c r="A31" s="9">
        <v>22</v>
      </c>
      <c r="B31" s="10">
        <v>9.3700000000000001E-4</v>
      </c>
      <c r="C31" s="11">
        <f t="shared" si="12"/>
        <v>0.99906300000000003</v>
      </c>
      <c r="D31" s="3"/>
      <c r="E31" s="1"/>
      <c r="F31" s="23">
        <v>21</v>
      </c>
      <c r="G31" s="21">
        <f t="shared" si="13"/>
        <v>42</v>
      </c>
      <c r="H31" s="24">
        <f t="shared" si="5"/>
        <v>9</v>
      </c>
      <c r="I31" s="22">
        <f t="shared" si="6"/>
        <v>0.998031</v>
      </c>
      <c r="J31" s="22">
        <f t="shared" si="7"/>
        <v>1.9689999999999985E-3</v>
      </c>
      <c r="K31" s="21">
        <f t="shared" si="0"/>
        <v>3.7433764082342642</v>
      </c>
      <c r="L31" s="21">
        <f t="shared" si="1"/>
        <v>1.8459950577143162E-2</v>
      </c>
      <c r="M31" s="21">
        <f t="shared" si="2"/>
        <v>184599.50577143164</v>
      </c>
      <c r="N31" s="21">
        <f t="shared" si="8"/>
        <v>142914.04438463858</v>
      </c>
      <c r="O31" s="21">
        <f t="shared" si="3"/>
        <v>271749.78960683488</v>
      </c>
      <c r="P31" s="21">
        <f t="shared" si="9"/>
        <v>-55763.760549235332</v>
      </c>
      <c r="Q31" s="21">
        <f t="shared" si="10"/>
        <v>21</v>
      </c>
      <c r="R31" s="21">
        <f t="shared" si="11"/>
        <v>55763.760549235332</v>
      </c>
      <c r="S31" s="21">
        <f t="shared" si="4"/>
        <v>257.51329417779198</v>
      </c>
    </row>
    <row r="32" spans="1:19" x14ac:dyDescent="0.25">
      <c r="A32" s="9">
        <v>23</v>
      </c>
      <c r="B32" s="10">
        <v>9.3599999999999998E-4</v>
      </c>
      <c r="C32" s="11">
        <f t="shared" si="12"/>
        <v>0.99906399999999995</v>
      </c>
      <c r="D32" s="4"/>
      <c r="E32" s="1"/>
      <c r="F32" s="23">
        <v>22</v>
      </c>
      <c r="G32" s="21">
        <f t="shared" si="13"/>
        <v>43</v>
      </c>
      <c r="H32" s="24">
        <f t="shared" si="5"/>
        <v>8</v>
      </c>
      <c r="I32" s="22">
        <f t="shared" si="6"/>
        <v>0.99785599999999997</v>
      </c>
      <c r="J32" s="22">
        <f t="shared" si="7"/>
        <v>2.1440000000000348E-3</v>
      </c>
      <c r="K32" s="21">
        <f t="shared" si="0"/>
        <v>3.4325881896226971</v>
      </c>
      <c r="L32" s="21">
        <f t="shared" si="1"/>
        <v>1.7818231214805136E-2</v>
      </c>
      <c r="M32" s="21">
        <f t="shared" si="2"/>
        <v>178182.31214805137</v>
      </c>
      <c r="N32" s="21">
        <f t="shared" si="8"/>
        <v>131048.81993882146</v>
      </c>
      <c r="O32" s="21">
        <f t="shared" si="3"/>
        <v>249188.17041347831</v>
      </c>
      <c r="P32" s="21">
        <f t="shared" si="9"/>
        <v>-60042.961673394515</v>
      </c>
      <c r="Q32" s="21">
        <f t="shared" si="10"/>
        <v>22</v>
      </c>
      <c r="R32" s="21">
        <f t="shared" si="11"/>
        <v>60042.961673394515</v>
      </c>
      <c r="S32" s="21">
        <f t="shared" si="4"/>
        <v>-1492.4867058225282</v>
      </c>
    </row>
    <row r="33" spans="1:19" x14ac:dyDescent="0.25">
      <c r="A33" s="9">
        <v>24</v>
      </c>
      <c r="B33" s="10">
        <v>9.3300000000000002E-4</v>
      </c>
      <c r="C33" s="11">
        <f t="shared" si="12"/>
        <v>0.99906700000000004</v>
      </c>
      <c r="D33" s="3"/>
      <c r="E33" s="1"/>
      <c r="F33" s="23">
        <v>23</v>
      </c>
      <c r="G33" s="21">
        <f t="shared" si="13"/>
        <v>44</v>
      </c>
      <c r="H33" s="24">
        <f t="shared" si="5"/>
        <v>7</v>
      </c>
      <c r="I33" s="22">
        <f t="shared" si="6"/>
        <v>0.99765499999999996</v>
      </c>
      <c r="J33" s="22">
        <f t="shared" si="7"/>
        <v>2.3450000000000415E-3</v>
      </c>
      <c r="K33" s="21">
        <f t="shared" si="0"/>
        <v>3.0999322843806647</v>
      </c>
      <c r="L33" s="21">
        <f t="shared" si="1"/>
        <v>1.6957865062535538E-2</v>
      </c>
      <c r="M33" s="21">
        <f t="shared" si="2"/>
        <v>169578.6506253554</v>
      </c>
      <c r="N33" s="21">
        <f t="shared" si="8"/>
        <v>118348.73434176632</v>
      </c>
      <c r="O33" s="21">
        <f t="shared" si="3"/>
        <v>225039.07013541291</v>
      </c>
      <c r="P33" s="21">
        <f t="shared" si="9"/>
        <v>-62888.314831708791</v>
      </c>
      <c r="Q33" s="21">
        <f t="shared" si="10"/>
        <v>23</v>
      </c>
      <c r="R33" s="21">
        <f t="shared" si="11"/>
        <v>62888.314831708791</v>
      </c>
      <c r="S33" s="21">
        <f t="shared" si="4"/>
        <v>-3502.4867058225718</v>
      </c>
    </row>
    <row r="34" spans="1:19" x14ac:dyDescent="0.25">
      <c r="A34" s="9">
        <v>25</v>
      </c>
      <c r="B34" s="10">
        <v>9.3099999999999997E-4</v>
      </c>
      <c r="C34" s="11">
        <f t="shared" si="12"/>
        <v>0.99906899999999998</v>
      </c>
      <c r="D34" s="7"/>
      <c r="E34" s="1"/>
      <c r="F34" s="23">
        <v>24</v>
      </c>
      <c r="G34" s="21">
        <f t="shared" si="13"/>
        <v>45</v>
      </c>
      <c r="H34" s="24">
        <f t="shared" si="5"/>
        <v>6</v>
      </c>
      <c r="I34" s="22">
        <f t="shared" si="6"/>
        <v>0.997421</v>
      </c>
      <c r="J34" s="22">
        <f t="shared" si="7"/>
        <v>2.578999999999998E-3</v>
      </c>
      <c r="K34" s="21">
        <f t="shared" si="0"/>
        <v>2.743778371234523</v>
      </c>
      <c r="L34" s="21">
        <f t="shared" si="1"/>
        <v>1.5837053507387809E-2</v>
      </c>
      <c r="M34" s="21">
        <f t="shared" si="2"/>
        <v>158370.5350738781</v>
      </c>
      <c r="N34" s="21">
        <f t="shared" si="8"/>
        <v>104751.54544054667</v>
      </c>
      <c r="O34" s="21">
        <f t="shared" si="3"/>
        <v>199184.13587012806</v>
      </c>
      <c r="P34" s="21">
        <f t="shared" si="9"/>
        <v>-63937.944644296716</v>
      </c>
      <c r="Q34" s="21">
        <f t="shared" si="10"/>
        <v>24</v>
      </c>
      <c r="R34" s="21">
        <f t="shared" si="11"/>
        <v>63937.944644296716</v>
      </c>
      <c r="S34" s="21">
        <f t="shared" si="4"/>
        <v>-5842.4867058221716</v>
      </c>
    </row>
    <row r="35" spans="1:19" x14ac:dyDescent="0.25">
      <c r="A35" s="9">
        <v>26</v>
      </c>
      <c r="B35" s="10">
        <v>9.3099999999999997E-4</v>
      </c>
      <c r="C35" s="11">
        <f t="shared" si="12"/>
        <v>0.99906899999999998</v>
      </c>
      <c r="D35" s="3"/>
      <c r="E35" s="1"/>
      <c r="F35" s="23">
        <v>25</v>
      </c>
      <c r="G35" s="21">
        <f t="shared" si="13"/>
        <v>46</v>
      </c>
      <c r="H35" s="24">
        <f t="shared" si="5"/>
        <v>5</v>
      </c>
      <c r="I35" s="22">
        <f t="shared" si="6"/>
        <v>0.99714899999999995</v>
      </c>
      <c r="J35" s="22">
        <f t="shared" si="7"/>
        <v>2.8510000000000479E-3</v>
      </c>
      <c r="K35" s="21">
        <f t="shared" si="0"/>
        <v>2.3623520297723895</v>
      </c>
      <c r="L35" s="21">
        <f t="shared" si="1"/>
        <v>1.4403794639279661E-2</v>
      </c>
      <c r="M35" s="21">
        <f t="shared" si="2"/>
        <v>144037.94639279661</v>
      </c>
      <c r="N35" s="21">
        <f t="shared" si="8"/>
        <v>90189.509687668062</v>
      </c>
      <c r="O35" s="21">
        <f t="shared" si="3"/>
        <v>171494.5538620681</v>
      </c>
      <c r="P35" s="21">
        <f t="shared" si="9"/>
        <v>-62732.902218396572</v>
      </c>
      <c r="Q35" s="21">
        <f t="shared" si="10"/>
        <v>25</v>
      </c>
      <c r="R35" s="21">
        <f t="shared" si="11"/>
        <v>62732.902218396572</v>
      </c>
      <c r="S35" s="21">
        <f t="shared" si="4"/>
        <v>-8562.4867058226737</v>
      </c>
    </row>
    <row r="36" spans="1:19" x14ac:dyDescent="0.25">
      <c r="A36" s="9">
        <v>27</v>
      </c>
      <c r="B36" s="10">
        <v>9.3400000000000004E-4</v>
      </c>
      <c r="C36" s="11">
        <f t="shared" si="12"/>
        <v>0.99906600000000001</v>
      </c>
      <c r="F36" s="23">
        <v>26</v>
      </c>
      <c r="G36" s="21">
        <f t="shared" si="13"/>
        <v>47</v>
      </c>
      <c r="H36" s="24">
        <f t="shared" si="5"/>
        <v>4</v>
      </c>
      <c r="I36" s="22">
        <f t="shared" si="6"/>
        <v>0.99683200000000005</v>
      </c>
      <c r="J36" s="22">
        <f t="shared" si="7"/>
        <v>3.1679999999999486E-3</v>
      </c>
      <c r="K36" s="21">
        <f t="shared" si="0"/>
        <v>1.95370334676475</v>
      </c>
      <c r="L36" s="21">
        <f t="shared" si="1"/>
        <v>1.2596974237580532E-2</v>
      </c>
      <c r="M36" s="21">
        <f t="shared" si="2"/>
        <v>125969.74237580532</v>
      </c>
      <c r="N36" s="21">
        <f t="shared" si="8"/>
        <v>74588.183598041491</v>
      </c>
      <c r="O36" s="21">
        <f t="shared" si="3"/>
        <v>141828.77048368269</v>
      </c>
      <c r="P36" s="21">
        <f t="shared" si="9"/>
        <v>-58729.155490164121</v>
      </c>
      <c r="Q36" s="21">
        <f t="shared" si="10"/>
        <v>26</v>
      </c>
      <c r="R36" s="21">
        <f t="shared" si="11"/>
        <v>58729.155490164121</v>
      </c>
      <c r="S36" s="21">
        <f t="shared" si="4"/>
        <v>-11732.486705821677</v>
      </c>
    </row>
    <row r="37" spans="1:19" x14ac:dyDescent="0.25">
      <c r="A37" s="9">
        <v>28</v>
      </c>
      <c r="B37" s="10">
        <v>9.4200000000000002E-4</v>
      </c>
      <c r="C37" s="11">
        <f t="shared" si="12"/>
        <v>0.999058</v>
      </c>
      <c r="F37" s="23">
        <v>27</v>
      </c>
      <c r="G37" s="21">
        <f t="shared" si="13"/>
        <v>48</v>
      </c>
      <c r="H37" s="24">
        <f t="shared" si="5"/>
        <v>3</v>
      </c>
      <c r="I37" s="22">
        <f t="shared" si="6"/>
        <v>0.99646400000000002</v>
      </c>
      <c r="J37" s="22">
        <f t="shared" si="7"/>
        <v>3.5359999999999836E-3</v>
      </c>
      <c r="K37" s="21">
        <f t="shared" si="0"/>
        <v>1.515680924874953</v>
      </c>
      <c r="L37" s="21">
        <f t="shared" si="1"/>
        <v>1.0343530739594254E-2</v>
      </c>
      <c r="M37" s="21">
        <f t="shared" si="2"/>
        <v>103435.30739594254</v>
      </c>
      <c r="N37" s="21">
        <f t="shared" si="8"/>
        <v>57865.43145756056</v>
      </c>
      <c r="O37" s="21">
        <f t="shared" si="3"/>
        <v>110030.60540207505</v>
      </c>
      <c r="P37" s="21">
        <f t="shared" si="9"/>
        <v>-51270.133451428061</v>
      </c>
      <c r="Q37" s="21">
        <f t="shared" si="10"/>
        <v>27</v>
      </c>
      <c r="R37" s="21">
        <f t="shared" si="11"/>
        <v>51270.133451428061</v>
      </c>
      <c r="S37" s="21">
        <f t="shared" si="4"/>
        <v>-15412.486705822041</v>
      </c>
    </row>
    <row r="38" spans="1:19" x14ac:dyDescent="0.25">
      <c r="A38" s="9">
        <v>29</v>
      </c>
      <c r="B38" s="10">
        <v>9.5600000000000004E-4</v>
      </c>
      <c r="C38" s="11">
        <f t="shared" si="12"/>
        <v>0.99904400000000004</v>
      </c>
      <c r="F38" s="23">
        <v>28</v>
      </c>
      <c r="G38" s="21">
        <f t="shared" si="13"/>
        <v>49</v>
      </c>
      <c r="H38" s="24">
        <f t="shared" si="5"/>
        <v>2</v>
      </c>
      <c r="I38" s="22">
        <f t="shared" si="6"/>
        <v>0.99604199999999998</v>
      </c>
      <c r="J38" s="22">
        <f t="shared" si="7"/>
        <v>3.9580000000000171E-3</v>
      </c>
      <c r="K38" s="21">
        <f t="shared" si="0"/>
        <v>1.0458935358255455</v>
      </c>
      <c r="L38" s="21">
        <f t="shared" si="1"/>
        <v>7.5583040545025883E-3</v>
      </c>
      <c r="M38" s="21">
        <f t="shared" si="2"/>
        <v>75583.040545025884</v>
      </c>
      <c r="N38" s="21">
        <f t="shared" si="8"/>
        <v>39929.961323628777</v>
      </c>
      <c r="O38" s="21">
        <f t="shared" si="3"/>
        <v>75926.467796971192</v>
      </c>
      <c r="P38" s="21">
        <f t="shared" si="9"/>
        <v>-39586.534071683462</v>
      </c>
      <c r="Q38" s="21">
        <f t="shared" si="10"/>
        <v>28</v>
      </c>
      <c r="R38" s="21">
        <f t="shared" si="11"/>
        <v>39586.534071683462</v>
      </c>
      <c r="S38" s="21">
        <f t="shared" si="4"/>
        <v>-19632.486705822339</v>
      </c>
    </row>
    <row r="39" spans="1:19" x14ac:dyDescent="0.25">
      <c r="A39" s="9">
        <v>30</v>
      </c>
      <c r="B39" s="10">
        <v>9.77E-4</v>
      </c>
      <c r="C39" s="11">
        <f t="shared" si="12"/>
        <v>0.99902299999999999</v>
      </c>
      <c r="F39" s="23">
        <v>29</v>
      </c>
      <c r="G39" s="21">
        <f t="shared" si="13"/>
        <v>50</v>
      </c>
      <c r="H39" s="24">
        <f t="shared" si="5"/>
        <v>1</v>
      </c>
      <c r="I39" s="22">
        <f t="shared" si="6"/>
        <v>0.995564</v>
      </c>
      <c r="J39" s="22">
        <f t="shared" si="7"/>
        <v>4.4359999999999955E-3</v>
      </c>
      <c r="K39" s="21">
        <f t="shared" si="0"/>
        <v>0.54166666666666674</v>
      </c>
      <c r="L39" s="21">
        <f t="shared" si="1"/>
        <v>4.1457943925233606E-3</v>
      </c>
      <c r="M39" s="21">
        <f t="shared" si="2"/>
        <v>41457.943925233609</v>
      </c>
      <c r="N39" s="21">
        <f t="shared" si="8"/>
        <v>20679.666055328391</v>
      </c>
      <c r="O39" s="21">
        <f t="shared" si="3"/>
        <v>39322.201844279625</v>
      </c>
      <c r="P39" s="21">
        <f t="shared" si="9"/>
        <v>-22815.408136282378</v>
      </c>
      <c r="Q39" s="21">
        <f t="shared" si="10"/>
        <v>29</v>
      </c>
      <c r="R39" s="21">
        <f t="shared" si="11"/>
        <v>22815.408136282378</v>
      </c>
      <c r="S39" s="21">
        <f t="shared" si="4"/>
        <v>-24412.486705822146</v>
      </c>
    </row>
    <row r="40" spans="1:19" x14ac:dyDescent="0.25">
      <c r="A40" s="9">
        <v>31</v>
      </c>
      <c r="B40" s="10">
        <v>1.005E-3</v>
      </c>
      <c r="C40" s="11">
        <f t="shared" si="12"/>
        <v>0.99899499999999997</v>
      </c>
      <c r="F40" s="23">
        <v>30</v>
      </c>
      <c r="G40" s="21">
        <f t="shared" ref="G40" si="14">G39+1</f>
        <v>51</v>
      </c>
      <c r="H40" s="24">
        <f t="shared" si="5"/>
        <v>0</v>
      </c>
      <c r="I40" s="22">
        <f t="shared" si="6"/>
        <v>0.995031</v>
      </c>
      <c r="J40" s="22">
        <f t="shared" si="7"/>
        <v>4.9690000000000012E-3</v>
      </c>
      <c r="K40" s="21">
        <v>0</v>
      </c>
      <c r="L40" s="21">
        <v>0</v>
      </c>
      <c r="M40" s="21">
        <f t="shared" si="2"/>
        <v>0</v>
      </c>
      <c r="N40" s="21">
        <f t="shared" si="8"/>
        <v>0</v>
      </c>
      <c r="O40" s="21">
        <f t="shared" si="3"/>
        <v>0</v>
      </c>
      <c r="P40" s="21">
        <f t="shared" si="9"/>
        <v>0</v>
      </c>
      <c r="Q40" s="21">
        <f t="shared" si="10"/>
        <v>30</v>
      </c>
      <c r="R40" s="21">
        <f t="shared" si="11"/>
        <v>0</v>
      </c>
      <c r="S40" s="21">
        <f t="shared" si="4"/>
        <v>0</v>
      </c>
    </row>
    <row r="41" spans="1:19" x14ac:dyDescent="0.25">
      <c r="A41" s="9">
        <v>32</v>
      </c>
      <c r="B41" s="10">
        <v>1.042E-3</v>
      </c>
      <c r="C41" s="11">
        <f t="shared" si="12"/>
        <v>0.99895800000000001</v>
      </c>
      <c r="F41" s="8"/>
      <c r="H41" s="13"/>
    </row>
    <row r="42" spans="1:19" x14ac:dyDescent="0.25">
      <c r="A42" s="9">
        <v>33</v>
      </c>
      <c r="B42" s="10">
        <v>1.0859999999999999E-3</v>
      </c>
      <c r="C42" s="11">
        <f t="shared" si="12"/>
        <v>0.99891399999999997</v>
      </c>
      <c r="F42" s="8"/>
      <c r="H42" s="13"/>
    </row>
    <row r="43" spans="1:19" x14ac:dyDescent="0.25">
      <c r="A43" s="9">
        <v>34</v>
      </c>
      <c r="B43" s="10">
        <v>1.14E-3</v>
      </c>
      <c r="C43" s="11">
        <f t="shared" si="12"/>
        <v>0.99885999999999997</v>
      </c>
      <c r="F43" s="8"/>
      <c r="H43" s="13"/>
    </row>
    <row r="44" spans="1:19" x14ac:dyDescent="0.25">
      <c r="A44" s="9">
        <v>35</v>
      </c>
      <c r="B44" s="10">
        <v>1.2019999999999999E-3</v>
      </c>
      <c r="C44" s="11">
        <f t="shared" si="12"/>
        <v>0.99879799999999996</v>
      </c>
      <c r="F44" s="8"/>
      <c r="H44" s="13"/>
    </row>
    <row r="45" spans="1:19" x14ac:dyDescent="0.25">
      <c r="A45" s="9">
        <v>36</v>
      </c>
      <c r="B45" s="10">
        <v>1.2750000000000001E-3</v>
      </c>
      <c r="C45" s="11">
        <f t="shared" si="12"/>
        <v>0.99872499999999997</v>
      </c>
      <c r="F45" s="8"/>
      <c r="H45" s="13"/>
    </row>
    <row r="46" spans="1:19" x14ac:dyDescent="0.25">
      <c r="A46" s="9">
        <v>37</v>
      </c>
      <c r="B46" s="10">
        <v>1.358E-3</v>
      </c>
      <c r="C46" s="11">
        <f t="shared" si="12"/>
        <v>0.99864200000000003</v>
      </c>
      <c r="F46" s="8"/>
      <c r="H46" s="13"/>
    </row>
    <row r="47" spans="1:19" x14ac:dyDescent="0.25">
      <c r="A47" s="9">
        <v>38</v>
      </c>
      <c r="B47" s="10">
        <v>1.4530000000000001E-3</v>
      </c>
      <c r="C47" s="11">
        <f t="shared" si="12"/>
        <v>0.99854699999999996</v>
      </c>
      <c r="F47" s="8"/>
      <c r="H47" s="13"/>
    </row>
    <row r="48" spans="1:19" x14ac:dyDescent="0.25">
      <c r="A48" s="9">
        <v>39</v>
      </c>
      <c r="B48" s="10">
        <v>1.56E-3</v>
      </c>
      <c r="C48" s="11">
        <f t="shared" si="12"/>
        <v>0.99843999999999999</v>
      </c>
      <c r="F48" s="8"/>
      <c r="H48" s="13"/>
    </row>
    <row r="49" spans="1:8" x14ac:dyDescent="0.25">
      <c r="A49" s="9">
        <v>40</v>
      </c>
      <c r="B49" s="10">
        <v>1.6800000000000001E-3</v>
      </c>
      <c r="C49" s="11">
        <f t="shared" si="12"/>
        <v>0.99831999999999999</v>
      </c>
      <c r="F49" s="8"/>
      <c r="H49" s="13"/>
    </row>
    <row r="50" spans="1:8" x14ac:dyDescent="0.25">
      <c r="A50" s="9">
        <v>41</v>
      </c>
      <c r="B50" s="10">
        <v>1.815E-3</v>
      </c>
      <c r="C50" s="11">
        <f t="shared" si="12"/>
        <v>0.99818499999999999</v>
      </c>
      <c r="F50" s="8"/>
      <c r="H50" s="13"/>
    </row>
    <row r="51" spans="1:8" x14ac:dyDescent="0.25">
      <c r="A51" s="9">
        <v>42</v>
      </c>
      <c r="B51" s="10">
        <v>1.9689999999999998E-3</v>
      </c>
      <c r="C51" s="11">
        <f t="shared" si="12"/>
        <v>0.998031</v>
      </c>
      <c r="F51" s="8"/>
      <c r="H51" s="13"/>
    </row>
    <row r="52" spans="1:8" x14ac:dyDescent="0.25">
      <c r="A52" s="9">
        <v>43</v>
      </c>
      <c r="B52" s="10">
        <v>2.1440000000000001E-3</v>
      </c>
      <c r="C52" s="11">
        <f t="shared" si="12"/>
        <v>0.99785599999999997</v>
      </c>
      <c r="F52" s="8"/>
      <c r="H52" s="13"/>
    </row>
    <row r="53" spans="1:8" x14ac:dyDescent="0.25">
      <c r="A53" s="9">
        <v>44</v>
      </c>
      <c r="B53" s="10">
        <v>2.3449999999999999E-3</v>
      </c>
      <c r="C53" s="11">
        <f t="shared" si="12"/>
        <v>0.99765499999999996</v>
      </c>
      <c r="F53" s="8"/>
      <c r="H53" s="13"/>
    </row>
    <row r="54" spans="1:8" x14ac:dyDescent="0.25">
      <c r="A54" s="9">
        <v>45</v>
      </c>
      <c r="B54" s="10">
        <v>2.5790000000000001E-3</v>
      </c>
      <c r="C54" s="11">
        <f t="shared" si="12"/>
        <v>0.997421</v>
      </c>
      <c r="F54" s="8"/>
      <c r="H54" s="13"/>
    </row>
    <row r="55" spans="1:8" x14ac:dyDescent="0.25">
      <c r="A55" s="9">
        <v>46</v>
      </c>
      <c r="B55" s="10">
        <v>2.8509999999999998E-3</v>
      </c>
      <c r="C55" s="11">
        <f t="shared" si="12"/>
        <v>0.99714899999999995</v>
      </c>
      <c r="F55" s="8"/>
      <c r="H55" s="13"/>
    </row>
    <row r="56" spans="1:8" x14ac:dyDescent="0.25">
      <c r="A56" s="9">
        <v>47</v>
      </c>
      <c r="B56" s="10">
        <v>3.1679999999999998E-3</v>
      </c>
      <c r="C56" s="11">
        <f t="shared" si="12"/>
        <v>0.99683200000000005</v>
      </c>
      <c r="F56" s="8"/>
      <c r="H56" s="13"/>
    </row>
    <row r="57" spans="1:8" x14ac:dyDescent="0.25">
      <c r="A57" s="9">
        <v>48</v>
      </c>
      <c r="B57" s="10">
        <v>3.5360000000000001E-3</v>
      </c>
      <c r="C57" s="11">
        <f t="shared" si="12"/>
        <v>0.99646400000000002</v>
      </c>
      <c r="F57" s="8"/>
      <c r="H57" s="13"/>
    </row>
    <row r="58" spans="1:8" x14ac:dyDescent="0.25">
      <c r="A58" s="9">
        <v>49</v>
      </c>
      <c r="B58" s="10">
        <v>3.9579999999999997E-3</v>
      </c>
      <c r="C58" s="11">
        <f t="shared" si="12"/>
        <v>0.99604199999999998</v>
      </c>
      <c r="F58" s="8"/>
      <c r="H58" s="13"/>
    </row>
    <row r="59" spans="1:8" x14ac:dyDescent="0.25">
      <c r="A59" s="9">
        <v>50</v>
      </c>
      <c r="B59" s="10">
        <v>4.4359999999999998E-3</v>
      </c>
      <c r="C59" s="11">
        <f t="shared" si="12"/>
        <v>0.995564</v>
      </c>
      <c r="F59" s="8"/>
      <c r="H59" s="13"/>
    </row>
    <row r="60" spans="1:8" x14ac:dyDescent="0.25">
      <c r="A60" s="9">
        <v>51</v>
      </c>
      <c r="B60" s="10">
        <v>4.9690000000000003E-3</v>
      </c>
      <c r="C60" s="11">
        <f t="shared" si="12"/>
        <v>0.995031</v>
      </c>
      <c r="F60" s="8"/>
      <c r="H60" s="13"/>
    </row>
    <row r="61" spans="1:8" x14ac:dyDescent="0.25">
      <c r="A61" s="9">
        <v>52</v>
      </c>
      <c r="B61" s="10">
        <v>5.5500000000000002E-3</v>
      </c>
      <c r="C61" s="11">
        <f t="shared" si="12"/>
        <v>0.99444999999999995</v>
      </c>
      <c r="F61" s="8"/>
      <c r="H61" s="13"/>
    </row>
    <row r="62" spans="1:8" x14ac:dyDescent="0.25">
      <c r="A62" s="9">
        <v>53</v>
      </c>
      <c r="B62" s="10">
        <v>6.1739999999999998E-3</v>
      </c>
      <c r="C62" s="11">
        <f t="shared" si="12"/>
        <v>0.99382599999999999</v>
      </c>
      <c r="F62" s="8"/>
      <c r="H62" s="13"/>
    </row>
    <row r="63" spans="1:8" x14ac:dyDescent="0.25">
      <c r="A63" s="9">
        <v>54</v>
      </c>
      <c r="B63" s="10">
        <v>6.8310000000000003E-3</v>
      </c>
      <c r="C63" s="11">
        <f t="shared" si="12"/>
        <v>0.99316899999999997</v>
      </c>
      <c r="F63" s="8"/>
      <c r="H63" s="13"/>
    </row>
    <row r="64" spans="1:8" x14ac:dyDescent="0.25">
      <c r="A64" s="9">
        <v>55</v>
      </c>
      <c r="B64" s="10">
        <v>7.5129999999999997E-3</v>
      </c>
      <c r="C64" s="11">
        <f t="shared" si="12"/>
        <v>0.99248700000000001</v>
      </c>
      <c r="F64" s="8"/>
      <c r="H64" s="13"/>
    </row>
    <row r="65" spans="1:8" x14ac:dyDescent="0.25">
      <c r="A65" s="9">
        <v>56</v>
      </c>
      <c r="B65" s="10">
        <v>8.2120000000000005E-3</v>
      </c>
      <c r="C65" s="11">
        <f t="shared" si="12"/>
        <v>0.991788</v>
      </c>
      <c r="F65" s="8"/>
      <c r="H65" s="13"/>
    </row>
    <row r="66" spans="1:8" x14ac:dyDescent="0.25">
      <c r="A66" s="9">
        <v>57</v>
      </c>
      <c r="B66" s="10">
        <v>8.9250000000000006E-3</v>
      </c>
      <c r="C66" s="11">
        <f t="shared" si="12"/>
        <v>0.99107500000000004</v>
      </c>
      <c r="F66" s="8"/>
      <c r="H66" s="13"/>
    </row>
    <row r="67" spans="1:8" x14ac:dyDescent="0.25">
      <c r="A67" s="9">
        <v>58</v>
      </c>
      <c r="B67" s="10">
        <v>9.6509999999999999E-3</v>
      </c>
      <c r="C67" s="11">
        <f t="shared" si="12"/>
        <v>0.99034900000000003</v>
      </c>
      <c r="F67" s="8"/>
      <c r="H67" s="13"/>
    </row>
    <row r="68" spans="1:8" x14ac:dyDescent="0.25">
      <c r="A68" s="9">
        <v>59</v>
      </c>
      <c r="B68" s="10">
        <v>1.0392999999999999E-2</v>
      </c>
      <c r="C68" s="11">
        <f t="shared" si="12"/>
        <v>0.98960700000000001</v>
      </c>
      <c r="F68" s="8"/>
      <c r="H68" s="13"/>
    </row>
    <row r="69" spans="1:8" x14ac:dyDescent="0.25">
      <c r="A69" s="9">
        <v>60</v>
      </c>
      <c r="B69" s="10">
        <v>1.1162E-2</v>
      </c>
      <c r="C69" s="11">
        <f t="shared" si="12"/>
        <v>0.98883799999999999</v>
      </c>
      <c r="E69" s="13"/>
      <c r="F69" s="8"/>
      <c r="H69" s="13"/>
    </row>
    <row r="70" spans="1:8" x14ac:dyDescent="0.25">
      <c r="A70" s="9">
        <v>61</v>
      </c>
      <c r="B70" s="10">
        <v>1.1969E-2</v>
      </c>
      <c r="C70" s="11">
        <f t="shared" si="12"/>
        <v>0.98803099999999999</v>
      </c>
      <c r="F70" s="8"/>
      <c r="H70" s="13"/>
    </row>
    <row r="71" spans="1:8" x14ac:dyDescent="0.25">
      <c r="A71" s="9">
        <v>62</v>
      </c>
      <c r="B71" s="10">
        <v>1.2831E-2</v>
      </c>
      <c r="C71" s="11">
        <f t="shared" si="12"/>
        <v>0.98716899999999996</v>
      </c>
      <c r="F71" s="8"/>
      <c r="H71" s="13"/>
    </row>
    <row r="72" spans="1:8" x14ac:dyDescent="0.25">
      <c r="A72" s="9">
        <v>63</v>
      </c>
      <c r="B72" s="10">
        <v>1.3764999999999999E-2</v>
      </c>
      <c r="C72" s="11">
        <f t="shared" si="12"/>
        <v>0.98623499999999997</v>
      </c>
      <c r="F72" s="8"/>
      <c r="H72" s="13"/>
    </row>
    <row r="73" spans="1:8" x14ac:dyDescent="0.25">
      <c r="A73" s="9">
        <v>64</v>
      </c>
      <c r="B73" s="10">
        <v>1.4792E-2</v>
      </c>
      <c r="C73" s="11">
        <f t="shared" si="12"/>
        <v>0.98520799999999997</v>
      </c>
      <c r="F73" s="8"/>
      <c r="H73" s="13"/>
    </row>
    <row r="74" spans="1:8" x14ac:dyDescent="0.25">
      <c r="A74" s="9">
        <v>65</v>
      </c>
      <c r="B74" s="10">
        <v>1.5932000000000002E-2</v>
      </c>
      <c r="C74" s="11">
        <f t="shared" si="12"/>
        <v>0.98406799999999994</v>
      </c>
      <c r="F74" s="8"/>
      <c r="H74" s="13"/>
    </row>
    <row r="75" spans="1:8" x14ac:dyDescent="0.25">
      <c r="A75" s="9">
        <v>66</v>
      </c>
      <c r="B75" s="10">
        <v>1.7205999999999999E-2</v>
      </c>
      <c r="C75" s="11">
        <f t="shared" si="12"/>
        <v>0.98279399999999995</v>
      </c>
      <c r="F75" s="8"/>
      <c r="H75" s="13"/>
    </row>
    <row r="76" spans="1:8" x14ac:dyDescent="0.25">
      <c r="A76" s="9">
        <v>67</v>
      </c>
      <c r="B76" s="10">
        <v>1.8634999999999999E-2</v>
      </c>
      <c r="C76" s="11">
        <f t="shared" ref="C76:C124" si="15">1-B76</f>
        <v>0.98136500000000004</v>
      </c>
      <c r="F76" s="8"/>
      <c r="H76" s="13"/>
    </row>
    <row r="77" spans="1:8" x14ac:dyDescent="0.25">
      <c r="A77" s="9">
        <v>68</v>
      </c>
      <c r="B77" s="10">
        <v>2.0240000000000001E-2</v>
      </c>
      <c r="C77" s="11">
        <f t="shared" si="15"/>
        <v>0.97975999999999996</v>
      </c>
      <c r="F77" s="8"/>
      <c r="H77" s="13"/>
    </row>
    <row r="78" spans="1:8" x14ac:dyDescent="0.25">
      <c r="A78" s="9">
        <v>69</v>
      </c>
      <c r="B78" s="10">
        <v>2.2040000000000001E-2</v>
      </c>
      <c r="C78" s="11">
        <f t="shared" si="15"/>
        <v>0.97796000000000005</v>
      </c>
      <c r="F78" s="8"/>
      <c r="H78" s="13"/>
    </row>
    <row r="79" spans="1:8" x14ac:dyDescent="0.25">
      <c r="A79" s="9">
        <v>70</v>
      </c>
      <c r="B79" s="10">
        <v>2.4058E-2</v>
      </c>
      <c r="C79" s="11">
        <f t="shared" si="15"/>
        <v>0.97594199999999998</v>
      </c>
      <c r="F79" s="8"/>
      <c r="H79" s="13"/>
    </row>
    <row r="80" spans="1:8" x14ac:dyDescent="0.25">
      <c r="A80" s="9">
        <v>71</v>
      </c>
      <c r="B80" s="10">
        <v>2.6314000000000001E-2</v>
      </c>
      <c r="C80" s="11">
        <f t="shared" si="15"/>
        <v>0.97368600000000005</v>
      </c>
      <c r="F80" s="8"/>
      <c r="H80" s="13"/>
    </row>
    <row r="81" spans="1:8" x14ac:dyDescent="0.25">
      <c r="A81" s="9">
        <v>72</v>
      </c>
      <c r="B81" s="10">
        <v>2.8832E-2</v>
      </c>
      <c r="C81" s="11">
        <f t="shared" si="15"/>
        <v>0.97116800000000003</v>
      </c>
      <c r="F81" s="8"/>
      <c r="H81" s="13"/>
    </row>
    <row r="82" spans="1:8" x14ac:dyDescent="0.25">
      <c r="A82" s="9">
        <v>73</v>
      </c>
      <c r="B82" s="10">
        <v>3.1637999999999999E-2</v>
      </c>
      <c r="C82" s="11">
        <f t="shared" si="15"/>
        <v>0.96836199999999995</v>
      </c>
      <c r="F82" s="8"/>
      <c r="H82" s="13"/>
    </row>
    <row r="83" spans="1:8" x14ac:dyDescent="0.25">
      <c r="A83" s="9">
        <v>74</v>
      </c>
      <c r="B83" s="10">
        <v>3.4757000000000003E-2</v>
      </c>
      <c r="C83" s="11">
        <f t="shared" si="15"/>
        <v>0.96524299999999996</v>
      </c>
      <c r="F83" s="8"/>
      <c r="H83" s="13"/>
    </row>
    <row r="84" spans="1:8" x14ac:dyDescent="0.25">
      <c r="A84" s="9">
        <v>75</v>
      </c>
      <c r="B84" s="10">
        <v>3.8220999999999998E-2</v>
      </c>
      <c r="C84" s="11">
        <f t="shared" si="15"/>
        <v>0.96177900000000005</v>
      </c>
      <c r="F84" s="8"/>
      <c r="H84" s="13"/>
    </row>
    <row r="85" spans="1:8" x14ac:dyDescent="0.25">
      <c r="A85" s="9">
        <v>76</v>
      </c>
      <c r="B85" s="10">
        <v>4.2061000000000001E-2</v>
      </c>
      <c r="C85" s="11">
        <f t="shared" si="15"/>
        <v>0.95793899999999998</v>
      </c>
      <c r="F85" s="8"/>
      <c r="H85" s="13"/>
    </row>
    <row r="86" spans="1:8" x14ac:dyDescent="0.25">
      <c r="A86" s="9">
        <v>77</v>
      </c>
      <c r="B86" s="10">
        <v>4.6316000000000003E-2</v>
      </c>
      <c r="C86" s="11">
        <f t="shared" si="15"/>
        <v>0.95368399999999998</v>
      </c>
      <c r="F86" s="8"/>
      <c r="H86" s="13"/>
    </row>
    <row r="87" spans="1:8" x14ac:dyDescent="0.25">
      <c r="A87" s="9">
        <v>78</v>
      </c>
      <c r="B87" s="10">
        <v>5.1024E-2</v>
      </c>
      <c r="C87" s="11">
        <f t="shared" si="15"/>
        <v>0.94897600000000004</v>
      </c>
      <c r="F87" s="8"/>
      <c r="H87" s="13"/>
    </row>
    <row r="88" spans="1:8" x14ac:dyDescent="0.25">
      <c r="A88" s="9">
        <v>79</v>
      </c>
      <c r="B88" s="10">
        <v>5.6231000000000003E-2</v>
      </c>
      <c r="C88" s="11">
        <f t="shared" si="15"/>
        <v>0.94376899999999997</v>
      </c>
      <c r="F88" s="8"/>
      <c r="H88" s="13"/>
    </row>
    <row r="89" spans="1:8" x14ac:dyDescent="0.25">
      <c r="A89" s="9">
        <v>80</v>
      </c>
      <c r="B89" s="10">
        <v>6.1984999999999998E-2</v>
      </c>
      <c r="C89" s="11">
        <f t="shared" si="15"/>
        <v>0.93801500000000004</v>
      </c>
      <c r="F89" s="8"/>
      <c r="H89" s="13"/>
    </row>
    <row r="90" spans="1:8" x14ac:dyDescent="0.25">
      <c r="A90" s="9">
        <v>81</v>
      </c>
      <c r="B90" s="10">
        <v>6.8337999999999996E-2</v>
      </c>
      <c r="C90" s="11">
        <f t="shared" si="15"/>
        <v>0.93166199999999999</v>
      </c>
      <c r="F90" s="8"/>
      <c r="H90" s="13"/>
    </row>
    <row r="91" spans="1:8" x14ac:dyDescent="0.25">
      <c r="A91" s="9">
        <v>82</v>
      </c>
      <c r="B91" s="10">
        <v>7.535E-2</v>
      </c>
      <c r="C91" s="11">
        <f t="shared" si="15"/>
        <v>0.92464999999999997</v>
      </c>
      <c r="F91" s="8"/>
      <c r="H91" s="13"/>
    </row>
    <row r="92" spans="1:8" x14ac:dyDescent="0.25">
      <c r="A92" s="9">
        <v>83</v>
      </c>
      <c r="B92" s="10">
        <v>8.3082000000000003E-2</v>
      </c>
      <c r="C92" s="11">
        <f t="shared" si="15"/>
        <v>0.91691800000000001</v>
      </c>
      <c r="F92" s="8"/>
      <c r="H92" s="13"/>
    </row>
    <row r="93" spans="1:8" x14ac:dyDescent="0.25">
      <c r="A93" s="9">
        <v>84</v>
      </c>
      <c r="B93" s="10">
        <v>9.1601000000000002E-2</v>
      </c>
      <c r="C93" s="11">
        <f t="shared" si="15"/>
        <v>0.90839899999999996</v>
      </c>
      <c r="E93" s="13"/>
      <c r="F93" s="8"/>
      <c r="H93" s="13"/>
    </row>
    <row r="94" spans="1:8" x14ac:dyDescent="0.25">
      <c r="A94" s="9">
        <v>85</v>
      </c>
      <c r="B94" s="10">
        <v>0.100979</v>
      </c>
      <c r="C94" s="11">
        <f t="shared" si="15"/>
        <v>0.89902099999999996</v>
      </c>
      <c r="F94" s="8"/>
      <c r="H94" s="13"/>
    </row>
    <row r="95" spans="1:8" x14ac:dyDescent="0.25">
      <c r="A95" s="9">
        <v>86</v>
      </c>
      <c r="B95" s="10">
        <v>0.111291</v>
      </c>
      <c r="C95" s="11">
        <f t="shared" si="15"/>
        <v>0.88870899999999997</v>
      </c>
      <c r="F95" s="8"/>
      <c r="H95" s="13"/>
    </row>
    <row r="96" spans="1:8" x14ac:dyDescent="0.25">
      <c r="A96" s="9">
        <v>87</v>
      </c>
      <c r="B96" s="10">
        <v>0.122616</v>
      </c>
      <c r="C96" s="11">
        <f t="shared" si="15"/>
        <v>0.87738399999999994</v>
      </c>
      <c r="E96" s="13"/>
      <c r="F96" s="8"/>
      <c r="H96" s="13"/>
    </row>
    <row r="97" spans="1:8" x14ac:dyDescent="0.25">
      <c r="A97" s="9">
        <v>88</v>
      </c>
      <c r="B97" s="10">
        <v>0.13503699999999999</v>
      </c>
      <c r="C97" s="11">
        <f t="shared" si="15"/>
        <v>0.86496300000000004</v>
      </c>
      <c r="F97" s="8"/>
      <c r="H97" s="13"/>
    </row>
    <row r="98" spans="1:8" x14ac:dyDescent="0.25">
      <c r="A98" s="9">
        <v>89</v>
      </c>
      <c r="B98" s="10">
        <v>0.14863899999999999</v>
      </c>
      <c r="C98" s="11">
        <f t="shared" si="15"/>
        <v>0.85136100000000003</v>
      </c>
      <c r="F98" s="8"/>
      <c r="H98" s="13"/>
    </row>
    <row r="99" spans="1:8" x14ac:dyDescent="0.25">
      <c r="A99" s="9">
        <v>90</v>
      </c>
      <c r="B99" s="10">
        <v>0.16350700000000001</v>
      </c>
      <c r="C99" s="11">
        <f t="shared" si="15"/>
        <v>0.83649299999999993</v>
      </c>
      <c r="F99" s="8"/>
      <c r="H99" s="13"/>
    </row>
    <row r="100" spans="1:8" x14ac:dyDescent="0.25">
      <c r="A100" s="9">
        <v>91</v>
      </c>
      <c r="B100" s="10">
        <v>0.179726</v>
      </c>
      <c r="C100" s="11">
        <f t="shared" si="15"/>
        <v>0.82027399999999995</v>
      </c>
      <c r="F100" s="8"/>
      <c r="H100" s="13"/>
    </row>
    <row r="101" spans="1:8" x14ac:dyDescent="0.25">
      <c r="A101" s="9">
        <v>92</v>
      </c>
      <c r="B101" s="10">
        <v>0.19738</v>
      </c>
      <c r="C101" s="11">
        <f t="shared" si="15"/>
        <v>0.80262</v>
      </c>
      <c r="F101" s="8"/>
      <c r="H101" s="13"/>
    </row>
    <row r="102" spans="1:8" x14ac:dyDescent="0.25">
      <c r="A102" s="9">
        <v>93</v>
      </c>
      <c r="B102" s="10">
        <v>0.21654699999999999</v>
      </c>
      <c r="C102" s="11">
        <f t="shared" si="15"/>
        <v>0.78345299999999995</v>
      </c>
      <c r="F102" s="8"/>
      <c r="H102" s="13"/>
    </row>
    <row r="103" spans="1:8" x14ac:dyDescent="0.25">
      <c r="A103" s="9">
        <v>94</v>
      </c>
      <c r="B103" s="10">
        <v>0.23730200000000001</v>
      </c>
      <c r="C103" s="11">
        <f t="shared" si="15"/>
        <v>0.76269799999999999</v>
      </c>
      <c r="F103" s="8"/>
      <c r="H103" s="13"/>
    </row>
    <row r="104" spans="1:8" x14ac:dyDescent="0.25">
      <c r="A104" s="9">
        <v>95</v>
      </c>
      <c r="B104" s="10">
        <v>0.25970599999999999</v>
      </c>
      <c r="C104" s="11">
        <f t="shared" si="15"/>
        <v>0.74029400000000001</v>
      </c>
      <c r="F104" s="8"/>
      <c r="H104" s="13"/>
    </row>
    <row r="105" spans="1:8" x14ac:dyDescent="0.25">
      <c r="A105" s="9">
        <v>96</v>
      </c>
      <c r="B105" s="10">
        <v>0.28381299999999998</v>
      </c>
      <c r="C105" s="11">
        <f t="shared" si="15"/>
        <v>0.71618700000000002</v>
      </c>
      <c r="F105" s="8"/>
      <c r="H105" s="13"/>
    </row>
    <row r="106" spans="1:8" x14ac:dyDescent="0.25">
      <c r="A106" s="9">
        <v>97</v>
      </c>
      <c r="B106" s="10">
        <v>0.30965900000000002</v>
      </c>
      <c r="C106" s="11">
        <f t="shared" si="15"/>
        <v>0.69034099999999998</v>
      </c>
      <c r="F106" s="8"/>
      <c r="H106" s="13"/>
    </row>
    <row r="107" spans="1:8" x14ac:dyDescent="0.25">
      <c r="A107" s="9">
        <v>98</v>
      </c>
      <c r="B107" s="10">
        <v>0.33726499999999998</v>
      </c>
      <c r="C107" s="11">
        <f t="shared" si="15"/>
        <v>0.66273500000000007</v>
      </c>
      <c r="F107" s="8"/>
      <c r="H107" s="13"/>
    </row>
    <row r="108" spans="1:8" x14ac:dyDescent="0.25">
      <c r="A108" s="9">
        <v>99</v>
      </c>
      <c r="B108" s="10">
        <v>0.36663000000000001</v>
      </c>
      <c r="C108" s="11">
        <f t="shared" si="15"/>
        <v>0.63336999999999999</v>
      </c>
      <c r="F108" s="8"/>
      <c r="H108" s="13"/>
    </row>
    <row r="109" spans="1:8" x14ac:dyDescent="0.25">
      <c r="A109" s="9">
        <v>100</v>
      </c>
      <c r="B109" s="10">
        <v>0.397733</v>
      </c>
      <c r="C109" s="11">
        <f t="shared" si="15"/>
        <v>0.602267</v>
      </c>
      <c r="F109" s="8"/>
      <c r="H109" s="13"/>
    </row>
    <row r="110" spans="1:8" x14ac:dyDescent="0.25">
      <c r="A110" s="9">
        <v>101</v>
      </c>
      <c r="B110" s="10">
        <v>0.430529</v>
      </c>
      <c r="C110" s="11">
        <f t="shared" si="15"/>
        <v>0.56947100000000006</v>
      </c>
      <c r="F110" s="8"/>
      <c r="H110" s="13"/>
    </row>
    <row r="111" spans="1:8" x14ac:dyDescent="0.25">
      <c r="A111" s="9">
        <v>102</v>
      </c>
      <c r="B111" s="10">
        <v>0.46494999999999997</v>
      </c>
      <c r="C111" s="11">
        <f t="shared" si="15"/>
        <v>0.53505000000000003</v>
      </c>
      <c r="F111" s="8"/>
      <c r="H111" s="13"/>
    </row>
    <row r="112" spans="1:8" x14ac:dyDescent="0.25">
      <c r="A112" s="9">
        <v>103</v>
      </c>
      <c r="B112" s="10">
        <v>0.50090400000000002</v>
      </c>
      <c r="C112" s="11">
        <f t="shared" si="15"/>
        <v>0.49909599999999998</v>
      </c>
      <c r="F112" s="8"/>
      <c r="H112" s="13"/>
    </row>
    <row r="113" spans="1:8" x14ac:dyDescent="0.25">
      <c r="A113" s="9">
        <v>104</v>
      </c>
      <c r="B113" s="10">
        <v>0.53827800000000003</v>
      </c>
      <c r="C113" s="11">
        <f t="shared" si="15"/>
        <v>0.46172199999999997</v>
      </c>
      <c r="F113" s="8"/>
      <c r="H113" s="13"/>
    </row>
    <row r="114" spans="1:8" x14ac:dyDescent="0.25">
      <c r="A114" s="9">
        <v>105</v>
      </c>
      <c r="B114" s="10">
        <v>0.57694199999999995</v>
      </c>
      <c r="C114" s="11">
        <f t="shared" si="15"/>
        <v>0.42305800000000005</v>
      </c>
      <c r="F114" s="8"/>
      <c r="H114" s="13"/>
    </row>
    <row r="115" spans="1:8" x14ac:dyDescent="0.25">
      <c r="A115" s="9">
        <v>106</v>
      </c>
      <c r="B115" s="10">
        <v>0.61675199999999997</v>
      </c>
      <c r="C115" s="11">
        <f t="shared" si="15"/>
        <v>0.38324800000000003</v>
      </c>
      <c r="F115" s="8"/>
      <c r="H115" s="13"/>
    </row>
    <row r="116" spans="1:8" x14ac:dyDescent="0.25">
      <c r="A116" s="9">
        <v>107</v>
      </c>
      <c r="B116" s="10">
        <v>0.65755300000000005</v>
      </c>
      <c r="C116" s="11">
        <f t="shared" si="15"/>
        <v>0.34244699999999995</v>
      </c>
      <c r="F116" s="8"/>
      <c r="H116" s="13"/>
    </row>
    <row r="117" spans="1:8" x14ac:dyDescent="0.25">
      <c r="A117" s="9">
        <v>108</v>
      </c>
      <c r="B117" s="10">
        <v>0.69919100000000001</v>
      </c>
      <c r="C117" s="11">
        <f t="shared" si="15"/>
        <v>0.30080899999999999</v>
      </c>
      <c r="F117" s="8"/>
      <c r="H117" s="13"/>
    </row>
    <row r="118" spans="1:8" x14ac:dyDescent="0.25">
      <c r="A118" s="9">
        <v>109</v>
      </c>
      <c r="B118" s="10">
        <v>0.74151500000000004</v>
      </c>
      <c r="C118" s="11">
        <f t="shared" si="15"/>
        <v>0.25848499999999996</v>
      </c>
      <c r="F118" s="8"/>
      <c r="H118" s="13"/>
    </row>
    <row r="119" spans="1:8" x14ac:dyDescent="0.25">
      <c r="A119" s="9">
        <v>110</v>
      </c>
      <c r="B119" s="10">
        <v>0.78438300000000005</v>
      </c>
      <c r="C119" s="11">
        <f t="shared" si="15"/>
        <v>0.21561699999999995</v>
      </c>
      <c r="F119" s="8"/>
      <c r="H119" s="13"/>
    </row>
    <row r="120" spans="1:8" x14ac:dyDescent="0.25">
      <c r="A120" s="9">
        <v>111</v>
      </c>
      <c r="B120" s="10">
        <v>0.82767299999999999</v>
      </c>
      <c r="C120" s="11">
        <f t="shared" si="15"/>
        <v>0.17232700000000001</v>
      </c>
      <c r="F120" s="8"/>
      <c r="H120" s="13"/>
    </row>
    <row r="121" spans="1:8" x14ac:dyDescent="0.25">
      <c r="A121" s="9">
        <v>112</v>
      </c>
      <c r="B121" s="10">
        <v>0.87128499999999998</v>
      </c>
      <c r="C121" s="11">
        <f t="shared" si="15"/>
        <v>0.12871500000000002</v>
      </c>
      <c r="F121" s="8"/>
      <c r="H121" s="13"/>
    </row>
    <row r="122" spans="1:8" x14ac:dyDescent="0.25">
      <c r="A122" s="9">
        <v>113</v>
      </c>
      <c r="B122" s="10">
        <v>0.91514499999999999</v>
      </c>
      <c r="C122" s="11">
        <f t="shared" si="15"/>
        <v>8.4855000000000014E-2</v>
      </c>
      <c r="F122" s="8"/>
      <c r="H122" s="13"/>
    </row>
    <row r="123" spans="1:8" x14ac:dyDescent="0.25">
      <c r="A123" s="9">
        <v>114</v>
      </c>
      <c r="B123" s="10">
        <v>0.95921400000000001</v>
      </c>
      <c r="C123" s="11">
        <f t="shared" si="15"/>
        <v>4.0785999999999989E-2</v>
      </c>
      <c r="F123" s="8"/>
      <c r="H123" s="13"/>
    </row>
    <row r="124" spans="1:8" x14ac:dyDescent="0.25">
      <c r="A124" s="9">
        <v>115</v>
      </c>
      <c r="B124" s="10">
        <v>1</v>
      </c>
      <c r="C124" s="11">
        <f t="shared" si="15"/>
        <v>0</v>
      </c>
      <c r="F124" s="8"/>
      <c r="H124" s="13"/>
    </row>
    <row r="125" spans="1:8" x14ac:dyDescent="0.25">
      <c r="F125" s="8"/>
      <c r="H125" s="13"/>
    </row>
    <row r="126" spans="1:8" x14ac:dyDescent="0.25">
      <c r="F126" s="8"/>
      <c r="H126" s="13"/>
    </row>
    <row r="127" spans="1:8" x14ac:dyDescent="0.25">
      <c r="F127" s="8"/>
      <c r="H127" s="13"/>
    </row>
    <row r="128" spans="1:8" x14ac:dyDescent="0.25">
      <c r="F128" s="8"/>
      <c r="H128" s="13"/>
    </row>
    <row r="129" spans="6:8" x14ac:dyDescent="0.25">
      <c r="F129" s="8"/>
      <c r="H129" s="13"/>
    </row>
    <row r="130" spans="6:8" x14ac:dyDescent="0.25">
      <c r="F130" s="8"/>
      <c r="H130" s="13"/>
    </row>
    <row r="131" spans="6:8" x14ac:dyDescent="0.25">
      <c r="F131" s="8"/>
      <c r="H131" s="13"/>
    </row>
    <row r="132" spans="6:8" x14ac:dyDescent="0.25">
      <c r="F132" s="8"/>
      <c r="H132" s="13"/>
    </row>
    <row r="133" spans="6:8" x14ac:dyDescent="0.25">
      <c r="F133" s="8"/>
      <c r="H133" s="13"/>
    </row>
    <row r="134" spans="6:8" x14ac:dyDescent="0.25">
      <c r="F134" s="8"/>
      <c r="H134" s="13"/>
    </row>
    <row r="135" spans="6:8" x14ac:dyDescent="0.25">
      <c r="F135" s="8"/>
      <c r="H135" s="13"/>
    </row>
    <row r="136" spans="6:8" x14ac:dyDescent="0.25">
      <c r="F136" s="8"/>
      <c r="H136" s="13"/>
    </row>
    <row r="137" spans="6:8" x14ac:dyDescent="0.25">
      <c r="F137" s="8"/>
      <c r="H137" s="13"/>
    </row>
    <row r="138" spans="6:8" x14ac:dyDescent="0.25">
      <c r="F138" s="8"/>
      <c r="H138" s="13"/>
    </row>
    <row r="139" spans="6:8" x14ac:dyDescent="0.25">
      <c r="F139" s="8"/>
      <c r="H139" s="13"/>
    </row>
    <row r="140" spans="6:8" x14ac:dyDescent="0.25">
      <c r="F140" s="8"/>
      <c r="H140" s="13"/>
    </row>
    <row r="141" spans="6:8" x14ac:dyDescent="0.25">
      <c r="F141" s="8"/>
      <c r="H141" s="13"/>
    </row>
    <row r="142" spans="6:8" x14ac:dyDescent="0.25">
      <c r="F142" s="8"/>
      <c r="H142" s="13"/>
    </row>
    <row r="143" spans="6:8" x14ac:dyDescent="0.25">
      <c r="F143" s="8"/>
      <c r="H143" s="13"/>
    </row>
    <row r="144" spans="6:8" x14ac:dyDescent="0.25">
      <c r="F144" s="8"/>
      <c r="H144" s="13"/>
    </row>
    <row r="145" spans="6:8" x14ac:dyDescent="0.25">
      <c r="F145" s="8"/>
      <c r="H145" s="13"/>
    </row>
    <row r="146" spans="6:8" x14ac:dyDescent="0.25">
      <c r="F146" s="8"/>
      <c r="H146" s="13"/>
    </row>
    <row r="147" spans="6:8" x14ac:dyDescent="0.25">
      <c r="F147" s="8"/>
      <c r="H147" s="13"/>
    </row>
    <row r="148" spans="6:8" x14ac:dyDescent="0.25">
      <c r="F148" s="8"/>
      <c r="H148" s="13"/>
    </row>
    <row r="149" spans="6:8" x14ac:dyDescent="0.25">
      <c r="F149" s="8"/>
      <c r="H149" s="13"/>
    </row>
    <row r="150" spans="6:8" x14ac:dyDescent="0.25">
      <c r="F150" s="8"/>
      <c r="H150" s="13"/>
    </row>
    <row r="151" spans="6:8" x14ac:dyDescent="0.25">
      <c r="F151" s="8"/>
      <c r="H151" s="13"/>
    </row>
    <row r="152" spans="6:8" x14ac:dyDescent="0.25">
      <c r="F152" s="8"/>
      <c r="H152" s="13"/>
    </row>
    <row r="153" spans="6:8" x14ac:dyDescent="0.25">
      <c r="F153" s="8"/>
      <c r="H153" s="13"/>
    </row>
    <row r="154" spans="6:8" x14ac:dyDescent="0.25">
      <c r="F154" s="8"/>
      <c r="H154" s="13"/>
    </row>
    <row r="155" spans="6:8" x14ac:dyDescent="0.25">
      <c r="F155" s="8"/>
      <c r="H155" s="13"/>
    </row>
    <row r="156" spans="6:8" x14ac:dyDescent="0.25">
      <c r="F156" s="8"/>
      <c r="H156" s="13"/>
    </row>
    <row r="157" spans="6:8" x14ac:dyDescent="0.25">
      <c r="F157" s="8"/>
      <c r="H157" s="13"/>
    </row>
    <row r="158" spans="6:8" x14ac:dyDescent="0.25">
      <c r="F158" s="8"/>
      <c r="H158" s="13"/>
    </row>
    <row r="159" spans="6:8" x14ac:dyDescent="0.25">
      <c r="F159" s="8"/>
      <c r="H159" s="13"/>
    </row>
    <row r="160" spans="6:8" x14ac:dyDescent="0.25">
      <c r="F160" s="8"/>
      <c r="H160" s="13"/>
    </row>
    <row r="161" spans="6:8" x14ac:dyDescent="0.25">
      <c r="F161" s="8"/>
      <c r="H161" s="13"/>
    </row>
    <row r="162" spans="6:8" x14ac:dyDescent="0.25">
      <c r="F162" s="8"/>
      <c r="H162" s="13"/>
    </row>
    <row r="163" spans="6:8" x14ac:dyDescent="0.25">
      <c r="F163" s="8"/>
      <c r="H163" s="13"/>
    </row>
    <row r="164" spans="6:8" x14ac:dyDescent="0.25">
      <c r="F164" s="8"/>
      <c r="H164" s="13"/>
    </row>
    <row r="165" spans="6:8" x14ac:dyDescent="0.25">
      <c r="F165" s="8"/>
      <c r="H165" s="13"/>
    </row>
    <row r="166" spans="6:8" x14ac:dyDescent="0.25">
      <c r="F166" s="8"/>
      <c r="H166" s="13"/>
    </row>
    <row r="167" spans="6:8" x14ac:dyDescent="0.25">
      <c r="F167" s="8"/>
      <c r="H167" s="13"/>
    </row>
    <row r="168" spans="6:8" x14ac:dyDescent="0.25">
      <c r="F168" s="8"/>
      <c r="H168" s="13"/>
    </row>
    <row r="169" spans="6:8" x14ac:dyDescent="0.25">
      <c r="F169" s="8"/>
      <c r="H169" s="13"/>
    </row>
    <row r="170" spans="6:8" x14ac:dyDescent="0.25">
      <c r="F170" s="8"/>
      <c r="H170" s="13"/>
    </row>
    <row r="171" spans="6:8" x14ac:dyDescent="0.25">
      <c r="F171" s="8"/>
      <c r="H171" s="13"/>
    </row>
    <row r="172" spans="6:8" x14ac:dyDescent="0.25">
      <c r="F172" s="8"/>
      <c r="H172" s="13"/>
    </row>
    <row r="173" spans="6:8" x14ac:dyDescent="0.25">
      <c r="F173" s="8"/>
      <c r="H173" s="13"/>
    </row>
    <row r="174" spans="6:8" x14ac:dyDescent="0.25">
      <c r="F174" s="8"/>
      <c r="H174" s="13"/>
    </row>
    <row r="175" spans="6:8" x14ac:dyDescent="0.25">
      <c r="F175" s="8"/>
      <c r="H175" s="13"/>
    </row>
    <row r="176" spans="6:8" x14ac:dyDescent="0.25">
      <c r="F176" s="8"/>
      <c r="H176" s="13"/>
    </row>
    <row r="177" spans="6:8" x14ac:dyDescent="0.25">
      <c r="F177" s="8"/>
      <c r="H177" s="13"/>
    </row>
    <row r="178" spans="6:8" x14ac:dyDescent="0.25">
      <c r="F178" s="8"/>
      <c r="H178" s="13"/>
    </row>
    <row r="179" spans="6:8" x14ac:dyDescent="0.25">
      <c r="F179" s="8"/>
      <c r="H179" s="13"/>
    </row>
    <row r="180" spans="6:8" x14ac:dyDescent="0.25">
      <c r="F180" s="8"/>
      <c r="H180" s="13"/>
    </row>
    <row r="181" spans="6:8" x14ac:dyDescent="0.25">
      <c r="F181" s="8"/>
      <c r="H181" s="13"/>
    </row>
    <row r="182" spans="6:8" x14ac:dyDescent="0.25">
      <c r="F182" s="8"/>
      <c r="H182" s="13"/>
    </row>
    <row r="183" spans="6:8" x14ac:dyDescent="0.25">
      <c r="F183" s="8"/>
      <c r="H183" s="13"/>
    </row>
    <row r="184" spans="6:8" x14ac:dyDescent="0.25">
      <c r="F184" s="8"/>
      <c r="H184" s="13"/>
    </row>
    <row r="185" spans="6:8" x14ac:dyDescent="0.25">
      <c r="F185" s="8"/>
      <c r="H185" s="13"/>
    </row>
    <row r="186" spans="6:8" x14ac:dyDescent="0.25">
      <c r="F186" s="8"/>
      <c r="H186" s="13"/>
    </row>
    <row r="187" spans="6:8" x14ac:dyDescent="0.25">
      <c r="F187" s="8"/>
      <c r="H187" s="13"/>
    </row>
    <row r="188" spans="6:8" x14ac:dyDescent="0.25">
      <c r="F188" s="8"/>
      <c r="H188" s="13"/>
    </row>
    <row r="189" spans="6:8" x14ac:dyDescent="0.25">
      <c r="F189" s="8"/>
      <c r="H189" s="13"/>
    </row>
    <row r="190" spans="6:8" x14ac:dyDescent="0.25">
      <c r="F190" s="8"/>
      <c r="H190" s="13"/>
    </row>
    <row r="191" spans="6:8" x14ac:dyDescent="0.25">
      <c r="F191" s="8"/>
      <c r="H191" s="13"/>
    </row>
    <row r="192" spans="6:8" x14ac:dyDescent="0.25">
      <c r="F192" s="8"/>
      <c r="H192" s="13"/>
    </row>
    <row r="193" spans="6:8" x14ac:dyDescent="0.25">
      <c r="F193" s="8"/>
      <c r="H193" s="13"/>
    </row>
    <row r="194" spans="6:8" x14ac:dyDescent="0.25">
      <c r="F194" s="8"/>
      <c r="H194" s="13"/>
    </row>
    <row r="195" spans="6:8" x14ac:dyDescent="0.25">
      <c r="F195" s="8"/>
      <c r="H195" s="13"/>
    </row>
    <row r="196" spans="6:8" x14ac:dyDescent="0.25">
      <c r="F196" s="8"/>
      <c r="H196" s="13"/>
    </row>
    <row r="197" spans="6:8" x14ac:dyDescent="0.25">
      <c r="F197" s="8"/>
      <c r="H197" s="13"/>
    </row>
    <row r="198" spans="6:8" x14ac:dyDescent="0.25">
      <c r="F198" s="8"/>
      <c r="H198" s="13"/>
    </row>
    <row r="199" spans="6:8" x14ac:dyDescent="0.25">
      <c r="F199" s="8"/>
      <c r="H199" s="13"/>
    </row>
    <row r="200" spans="6:8" x14ac:dyDescent="0.25">
      <c r="F200" s="8"/>
      <c r="H200" s="13"/>
    </row>
    <row r="201" spans="6:8" x14ac:dyDescent="0.25">
      <c r="F201" s="8"/>
      <c r="H201" s="13"/>
    </row>
    <row r="202" spans="6:8" x14ac:dyDescent="0.25">
      <c r="F202" s="8"/>
      <c r="H202" s="13"/>
    </row>
    <row r="203" spans="6:8" x14ac:dyDescent="0.25">
      <c r="F203" s="8"/>
      <c r="H203" s="13"/>
    </row>
    <row r="204" spans="6:8" x14ac:dyDescent="0.25">
      <c r="F204" s="8"/>
      <c r="H204" s="13"/>
    </row>
    <row r="205" spans="6:8" x14ac:dyDescent="0.25">
      <c r="F205" s="8"/>
      <c r="H205" s="13"/>
    </row>
    <row r="206" spans="6:8" x14ac:dyDescent="0.25">
      <c r="F206" s="8"/>
      <c r="H206" s="13"/>
    </row>
    <row r="207" spans="6:8" x14ac:dyDescent="0.25">
      <c r="F207" s="8"/>
      <c r="H207" s="13"/>
    </row>
    <row r="208" spans="6:8" x14ac:dyDescent="0.25">
      <c r="F208" s="8"/>
      <c r="H208" s="13"/>
    </row>
    <row r="209" spans="6:8" x14ac:dyDescent="0.25">
      <c r="F209" s="8"/>
      <c r="H209" s="13"/>
    </row>
    <row r="210" spans="6:8" x14ac:dyDescent="0.25">
      <c r="F210" s="8"/>
      <c r="H210" s="13"/>
    </row>
    <row r="211" spans="6:8" x14ac:dyDescent="0.25">
      <c r="F211" s="8"/>
      <c r="H211" s="13"/>
    </row>
    <row r="212" spans="6:8" x14ac:dyDescent="0.25">
      <c r="F212" s="8"/>
      <c r="H212" s="13"/>
    </row>
    <row r="213" spans="6:8" x14ac:dyDescent="0.25">
      <c r="F213" s="8"/>
      <c r="H213" s="13"/>
    </row>
    <row r="214" spans="6:8" x14ac:dyDescent="0.25">
      <c r="F214" s="8"/>
      <c r="H214" s="13"/>
    </row>
    <row r="215" spans="6:8" x14ac:dyDescent="0.25">
      <c r="F215" s="8"/>
      <c r="H215" s="13"/>
    </row>
    <row r="216" spans="6:8" x14ac:dyDescent="0.25">
      <c r="F216" s="8"/>
      <c r="H216" s="13"/>
    </row>
    <row r="217" spans="6:8" x14ac:dyDescent="0.25">
      <c r="F217" s="8"/>
      <c r="H217" s="13"/>
    </row>
    <row r="218" spans="6:8" x14ac:dyDescent="0.25">
      <c r="F218" s="8"/>
      <c r="H218" s="13"/>
    </row>
    <row r="219" spans="6:8" x14ac:dyDescent="0.25">
      <c r="F219" s="8"/>
      <c r="H219" s="13"/>
    </row>
    <row r="220" spans="6:8" x14ac:dyDescent="0.25">
      <c r="F220" s="8"/>
      <c r="H220" s="13"/>
    </row>
    <row r="221" spans="6:8" x14ac:dyDescent="0.25">
      <c r="F221" s="8"/>
      <c r="H221" s="13"/>
    </row>
    <row r="222" spans="6:8" x14ac:dyDescent="0.25">
      <c r="F222" s="8"/>
      <c r="H222" s="13"/>
    </row>
    <row r="223" spans="6:8" x14ac:dyDescent="0.25">
      <c r="F223" s="8"/>
      <c r="H223" s="13"/>
    </row>
    <row r="224" spans="6:8" x14ac:dyDescent="0.25">
      <c r="F224" s="8"/>
      <c r="H224" s="13"/>
    </row>
    <row r="225" spans="6:8" x14ac:dyDescent="0.25">
      <c r="F225" s="8"/>
      <c r="H225" s="13"/>
    </row>
    <row r="226" spans="6:8" x14ac:dyDescent="0.25">
      <c r="F226" s="8"/>
      <c r="H226" s="13"/>
    </row>
    <row r="227" spans="6:8" x14ac:dyDescent="0.25">
      <c r="F227" s="8"/>
      <c r="H227" s="13"/>
    </row>
    <row r="228" spans="6:8" x14ac:dyDescent="0.25">
      <c r="F228" s="8"/>
      <c r="H228" s="13"/>
    </row>
    <row r="229" spans="6:8" x14ac:dyDescent="0.25">
      <c r="F229" s="8"/>
      <c r="H229" s="13"/>
    </row>
    <row r="230" spans="6:8" x14ac:dyDescent="0.25">
      <c r="F230" s="8"/>
      <c r="H230" s="13"/>
    </row>
    <row r="231" spans="6:8" x14ac:dyDescent="0.25">
      <c r="F231" s="8"/>
      <c r="H231" s="13"/>
    </row>
    <row r="232" spans="6:8" x14ac:dyDescent="0.25">
      <c r="F232" s="8"/>
      <c r="H232" s="13"/>
    </row>
    <row r="233" spans="6:8" x14ac:dyDescent="0.25">
      <c r="F233" s="8"/>
      <c r="H233" s="13"/>
    </row>
    <row r="234" spans="6:8" x14ac:dyDescent="0.25">
      <c r="F234" s="8"/>
      <c r="H234" s="13"/>
    </row>
    <row r="235" spans="6:8" x14ac:dyDescent="0.25">
      <c r="F235" s="8"/>
      <c r="H235" s="13"/>
    </row>
    <row r="236" spans="6:8" x14ac:dyDescent="0.25">
      <c r="F236" s="8"/>
      <c r="H236" s="13"/>
    </row>
    <row r="237" spans="6:8" x14ac:dyDescent="0.25">
      <c r="F237" s="8"/>
      <c r="H237" s="13"/>
    </row>
    <row r="238" spans="6:8" x14ac:dyDescent="0.25">
      <c r="F238" s="8"/>
      <c r="H238" s="13"/>
    </row>
    <row r="239" spans="6:8" x14ac:dyDescent="0.25">
      <c r="F239" s="8"/>
      <c r="H239" s="13"/>
    </row>
    <row r="240" spans="6:8" x14ac:dyDescent="0.25">
      <c r="F240" s="8"/>
      <c r="H240" s="13"/>
    </row>
    <row r="241" spans="6:8" x14ac:dyDescent="0.25">
      <c r="F241" s="8"/>
      <c r="H241" s="13"/>
    </row>
    <row r="242" spans="6:8" x14ac:dyDescent="0.25">
      <c r="F242" s="8"/>
      <c r="H242" s="13"/>
    </row>
    <row r="243" spans="6:8" x14ac:dyDescent="0.25">
      <c r="F243" s="8"/>
      <c r="H243" s="13"/>
    </row>
    <row r="244" spans="6:8" x14ac:dyDescent="0.25">
      <c r="F244" s="8"/>
      <c r="H244" s="13"/>
    </row>
    <row r="245" spans="6:8" x14ac:dyDescent="0.25">
      <c r="F245" s="8"/>
      <c r="H245" s="13"/>
    </row>
    <row r="246" spans="6:8" x14ac:dyDescent="0.25">
      <c r="F246" s="8"/>
      <c r="H246" s="13"/>
    </row>
    <row r="247" spans="6:8" x14ac:dyDescent="0.25">
      <c r="F247" s="8"/>
      <c r="H247" s="13"/>
    </row>
    <row r="248" spans="6:8" x14ac:dyDescent="0.25">
      <c r="F248" s="8"/>
      <c r="H248" s="13"/>
    </row>
    <row r="249" spans="6:8" x14ac:dyDescent="0.25">
      <c r="F249" s="8"/>
      <c r="H249" s="13"/>
    </row>
    <row r="250" spans="6:8" x14ac:dyDescent="0.25">
      <c r="F250" s="8"/>
      <c r="H250" s="13"/>
    </row>
    <row r="251" spans="6:8" x14ac:dyDescent="0.25">
      <c r="F251" s="8"/>
      <c r="H251" s="13"/>
    </row>
    <row r="252" spans="6:8" x14ac:dyDescent="0.25">
      <c r="F252" s="8"/>
      <c r="H252" s="13"/>
    </row>
    <row r="253" spans="6:8" x14ac:dyDescent="0.25">
      <c r="F253" s="8"/>
      <c r="H253" s="13"/>
    </row>
    <row r="254" spans="6:8" x14ac:dyDescent="0.25">
      <c r="F254" s="8"/>
      <c r="H254" s="13"/>
    </row>
    <row r="255" spans="6:8" x14ac:dyDescent="0.25">
      <c r="F255" s="8"/>
      <c r="H255" s="13"/>
    </row>
    <row r="256" spans="6:8" x14ac:dyDescent="0.25">
      <c r="F256" s="8"/>
      <c r="H256" s="13"/>
    </row>
    <row r="257" spans="6:8" x14ac:dyDescent="0.25">
      <c r="F257" s="8"/>
      <c r="H257" s="13"/>
    </row>
    <row r="258" spans="6:8" x14ac:dyDescent="0.25">
      <c r="F258" s="8"/>
      <c r="H258" s="13"/>
    </row>
    <row r="259" spans="6:8" x14ac:dyDescent="0.25">
      <c r="F259" s="8"/>
      <c r="H259" s="13"/>
    </row>
    <row r="260" spans="6:8" x14ac:dyDescent="0.25">
      <c r="F260" s="8"/>
      <c r="H260" s="13"/>
    </row>
    <row r="261" spans="6:8" x14ac:dyDescent="0.25">
      <c r="F261" s="8"/>
      <c r="H261" s="13"/>
    </row>
    <row r="262" spans="6:8" x14ac:dyDescent="0.25">
      <c r="F262" s="8"/>
      <c r="H262" s="13"/>
    </row>
    <row r="263" spans="6:8" x14ac:dyDescent="0.25">
      <c r="F263" s="8"/>
      <c r="H263" s="13"/>
    </row>
    <row r="264" spans="6:8" x14ac:dyDescent="0.25">
      <c r="F264" s="8"/>
      <c r="H264" s="13"/>
    </row>
    <row r="265" spans="6:8" x14ac:dyDescent="0.25">
      <c r="F265" s="8"/>
      <c r="H265" s="13"/>
    </row>
    <row r="266" spans="6:8" x14ac:dyDescent="0.25">
      <c r="F266" s="8"/>
      <c r="H266" s="13"/>
    </row>
    <row r="267" spans="6:8" x14ac:dyDescent="0.25">
      <c r="F267" s="8"/>
      <c r="H267" s="13"/>
    </row>
    <row r="268" spans="6:8" x14ac:dyDescent="0.25">
      <c r="F268" s="8"/>
      <c r="H268" s="13"/>
    </row>
    <row r="269" spans="6:8" x14ac:dyDescent="0.25">
      <c r="F269" s="8"/>
      <c r="H269" s="13"/>
    </row>
    <row r="270" spans="6:8" x14ac:dyDescent="0.25">
      <c r="F270" s="8"/>
      <c r="H270" s="13"/>
    </row>
    <row r="271" spans="6:8" x14ac:dyDescent="0.25">
      <c r="F271" s="8"/>
      <c r="H271" s="13"/>
    </row>
    <row r="272" spans="6:8" x14ac:dyDescent="0.25">
      <c r="F272" s="8"/>
      <c r="H272" s="13"/>
    </row>
    <row r="273" spans="6:8" x14ac:dyDescent="0.25">
      <c r="F273" s="8"/>
      <c r="H273" s="13"/>
    </row>
    <row r="274" spans="6:8" x14ac:dyDescent="0.25">
      <c r="F274" s="8"/>
      <c r="H274" s="13"/>
    </row>
    <row r="275" spans="6:8" x14ac:dyDescent="0.25">
      <c r="F275" s="8"/>
      <c r="H275" s="13"/>
    </row>
    <row r="276" spans="6:8" x14ac:dyDescent="0.25">
      <c r="F276" s="8"/>
      <c r="H276" s="13"/>
    </row>
    <row r="277" spans="6:8" x14ac:dyDescent="0.25">
      <c r="F277" s="8"/>
      <c r="H277" s="13"/>
    </row>
    <row r="278" spans="6:8" x14ac:dyDescent="0.25">
      <c r="F278" s="8"/>
      <c r="H278" s="13"/>
    </row>
    <row r="279" spans="6:8" x14ac:dyDescent="0.25">
      <c r="F279" s="8"/>
      <c r="H279" s="13"/>
    </row>
    <row r="280" spans="6:8" x14ac:dyDescent="0.25">
      <c r="F280" s="8"/>
      <c r="H280" s="13"/>
    </row>
    <row r="281" spans="6:8" x14ac:dyDescent="0.25">
      <c r="F281" s="8"/>
      <c r="H281" s="13"/>
    </row>
    <row r="282" spans="6:8" x14ac:dyDescent="0.25">
      <c r="F282" s="8"/>
      <c r="H282" s="13"/>
    </row>
    <row r="283" spans="6:8" x14ac:dyDescent="0.25">
      <c r="F283" s="8"/>
      <c r="H283" s="13"/>
    </row>
    <row r="284" spans="6:8" x14ac:dyDescent="0.25">
      <c r="F284" s="8"/>
      <c r="H284" s="13"/>
    </row>
    <row r="285" spans="6:8" x14ac:dyDescent="0.25">
      <c r="F285" s="8"/>
      <c r="H285" s="13"/>
    </row>
    <row r="286" spans="6:8" x14ac:dyDescent="0.25">
      <c r="F286" s="8"/>
      <c r="H286" s="13"/>
    </row>
    <row r="287" spans="6:8" x14ac:dyDescent="0.25">
      <c r="F287" s="8"/>
      <c r="H287" s="13"/>
    </row>
    <row r="288" spans="6:8" x14ac:dyDescent="0.25">
      <c r="F288" s="8"/>
      <c r="H288" s="13"/>
    </row>
    <row r="289" spans="6:8" x14ac:dyDescent="0.25">
      <c r="F289" s="8"/>
      <c r="H289" s="13"/>
    </row>
    <row r="290" spans="6:8" x14ac:dyDescent="0.25">
      <c r="F290" s="8"/>
      <c r="H290" s="13"/>
    </row>
    <row r="291" spans="6:8" x14ac:dyDescent="0.25">
      <c r="F291" s="8"/>
      <c r="H291" s="13"/>
    </row>
    <row r="292" spans="6:8" x14ac:dyDescent="0.25">
      <c r="F292" s="8"/>
      <c r="H292" s="13"/>
    </row>
    <row r="293" spans="6:8" x14ac:dyDescent="0.25">
      <c r="F293" s="8"/>
      <c r="H293" s="13"/>
    </row>
    <row r="294" spans="6:8" x14ac:dyDescent="0.25">
      <c r="F294" s="8"/>
      <c r="H294" s="13"/>
    </row>
    <row r="295" spans="6:8" x14ac:dyDescent="0.25">
      <c r="F295" s="8"/>
      <c r="H295" s="13"/>
    </row>
    <row r="296" spans="6:8" x14ac:dyDescent="0.25">
      <c r="F296" s="8"/>
      <c r="H296" s="13"/>
    </row>
    <row r="297" spans="6:8" x14ac:dyDescent="0.25">
      <c r="F297" s="8"/>
      <c r="H297" s="13"/>
    </row>
    <row r="298" spans="6:8" x14ac:dyDescent="0.25">
      <c r="F298" s="8"/>
      <c r="H298" s="13"/>
    </row>
    <row r="299" spans="6:8" x14ac:dyDescent="0.25">
      <c r="F299" s="8"/>
      <c r="H299" s="13"/>
    </row>
    <row r="300" spans="6:8" x14ac:dyDescent="0.25">
      <c r="F300" s="8"/>
      <c r="H300" s="13"/>
    </row>
    <row r="301" spans="6:8" x14ac:dyDescent="0.25">
      <c r="F301" s="8"/>
      <c r="H301" s="13"/>
    </row>
    <row r="302" spans="6:8" x14ac:dyDescent="0.25">
      <c r="F302" s="8"/>
      <c r="H302" s="13"/>
    </row>
    <row r="303" spans="6:8" x14ac:dyDescent="0.25">
      <c r="F303" s="8"/>
      <c r="H303" s="13"/>
    </row>
    <row r="304" spans="6:8" x14ac:dyDescent="0.25">
      <c r="F304" s="8"/>
      <c r="H304" s="13"/>
    </row>
    <row r="305" spans="6:8" x14ac:dyDescent="0.25">
      <c r="F305" s="8"/>
      <c r="H305" s="13"/>
    </row>
    <row r="306" spans="6:8" x14ac:dyDescent="0.25">
      <c r="F306" s="8"/>
      <c r="H306" s="13"/>
    </row>
    <row r="307" spans="6:8" x14ac:dyDescent="0.25">
      <c r="F307" s="8"/>
      <c r="H307" s="13"/>
    </row>
    <row r="308" spans="6:8" x14ac:dyDescent="0.25">
      <c r="F308" s="8"/>
      <c r="H308" s="13"/>
    </row>
    <row r="309" spans="6:8" x14ac:dyDescent="0.25">
      <c r="F309" s="8"/>
      <c r="H309" s="13"/>
    </row>
    <row r="310" spans="6:8" x14ac:dyDescent="0.25">
      <c r="F310" s="8"/>
      <c r="H310" s="13"/>
    </row>
    <row r="311" spans="6:8" x14ac:dyDescent="0.25">
      <c r="F311" s="8"/>
      <c r="H311" s="13"/>
    </row>
    <row r="312" spans="6:8" x14ac:dyDescent="0.25">
      <c r="F312" s="8"/>
      <c r="H312" s="13"/>
    </row>
    <row r="313" spans="6:8" x14ac:dyDescent="0.25">
      <c r="F313" s="8"/>
      <c r="H313" s="13"/>
    </row>
    <row r="314" spans="6:8" x14ac:dyDescent="0.25">
      <c r="F314" s="8"/>
      <c r="H314" s="13"/>
    </row>
    <row r="315" spans="6:8" x14ac:dyDescent="0.25">
      <c r="F315" s="8"/>
      <c r="H315" s="13"/>
    </row>
    <row r="316" spans="6:8" x14ac:dyDescent="0.25">
      <c r="F316" s="8"/>
      <c r="H316" s="13"/>
    </row>
    <row r="317" spans="6:8" x14ac:dyDescent="0.25">
      <c r="F317" s="8"/>
      <c r="H317" s="13"/>
    </row>
    <row r="318" spans="6:8" x14ac:dyDescent="0.25">
      <c r="F318" s="8"/>
      <c r="H318" s="13"/>
    </row>
    <row r="319" spans="6:8" x14ac:dyDescent="0.25">
      <c r="F319" s="8"/>
      <c r="H319" s="13"/>
    </row>
    <row r="320" spans="6:8" x14ac:dyDescent="0.25">
      <c r="F320" s="8"/>
      <c r="H320" s="13"/>
    </row>
    <row r="321" spans="6:8" x14ac:dyDescent="0.25">
      <c r="F321" s="8"/>
      <c r="H321" s="13"/>
    </row>
    <row r="322" spans="6:8" x14ac:dyDescent="0.25">
      <c r="F322" s="8"/>
      <c r="H322" s="13"/>
    </row>
    <row r="323" spans="6:8" x14ac:dyDescent="0.25">
      <c r="F323" s="8"/>
      <c r="H323" s="13"/>
    </row>
    <row r="324" spans="6:8" x14ac:dyDescent="0.25">
      <c r="F324" s="8"/>
      <c r="H324" s="13"/>
    </row>
    <row r="325" spans="6:8" x14ac:dyDescent="0.25">
      <c r="F325" s="8"/>
      <c r="H325" s="13"/>
    </row>
    <row r="326" spans="6:8" x14ac:dyDescent="0.25">
      <c r="F326" s="8"/>
      <c r="H326" s="13"/>
    </row>
    <row r="327" spans="6:8" x14ac:dyDescent="0.25">
      <c r="F327" s="8"/>
      <c r="H327" s="13"/>
    </row>
    <row r="328" spans="6:8" x14ac:dyDescent="0.25">
      <c r="F328" s="8"/>
      <c r="H328" s="13"/>
    </row>
    <row r="329" spans="6:8" x14ac:dyDescent="0.25">
      <c r="F329" s="8"/>
      <c r="H329" s="13"/>
    </row>
    <row r="330" spans="6:8" x14ac:dyDescent="0.25">
      <c r="F330" s="8"/>
      <c r="H330" s="13"/>
    </row>
    <row r="331" spans="6:8" x14ac:dyDescent="0.25">
      <c r="F331" s="8"/>
      <c r="H331" s="13"/>
    </row>
    <row r="332" spans="6:8" x14ac:dyDescent="0.25">
      <c r="F332" s="8"/>
      <c r="H332" s="13"/>
    </row>
    <row r="333" spans="6:8" x14ac:dyDescent="0.25">
      <c r="F333" s="8"/>
      <c r="H333" s="13"/>
    </row>
    <row r="334" spans="6:8" x14ac:dyDescent="0.25">
      <c r="F334" s="8"/>
      <c r="H334" s="13"/>
    </row>
    <row r="335" spans="6:8" x14ac:dyDescent="0.25">
      <c r="F335" s="8"/>
      <c r="H335" s="13"/>
    </row>
    <row r="336" spans="6:8" x14ac:dyDescent="0.25">
      <c r="F336" s="8"/>
      <c r="H336" s="13"/>
    </row>
    <row r="337" spans="6:8" x14ac:dyDescent="0.25">
      <c r="F337" s="8"/>
      <c r="H337" s="13"/>
    </row>
    <row r="338" spans="6:8" x14ac:dyDescent="0.25">
      <c r="F338" s="8"/>
      <c r="H338" s="13"/>
    </row>
    <row r="339" spans="6:8" x14ac:dyDescent="0.25">
      <c r="F339" s="8"/>
      <c r="H339" s="13"/>
    </row>
    <row r="340" spans="6:8" x14ac:dyDescent="0.25">
      <c r="F340" s="8"/>
      <c r="H340" s="13"/>
    </row>
    <row r="341" spans="6:8" x14ac:dyDescent="0.25">
      <c r="F341" s="8"/>
      <c r="H341" s="13"/>
    </row>
    <row r="342" spans="6:8" x14ac:dyDescent="0.25">
      <c r="F342" s="8"/>
      <c r="H342" s="13"/>
    </row>
    <row r="343" spans="6:8" x14ac:dyDescent="0.25">
      <c r="F343" s="8"/>
      <c r="H343" s="13"/>
    </row>
    <row r="344" spans="6:8" x14ac:dyDescent="0.25">
      <c r="F344" s="8"/>
      <c r="H344" s="13"/>
    </row>
    <row r="345" spans="6:8" x14ac:dyDescent="0.25">
      <c r="F345" s="8"/>
      <c r="H345" s="13"/>
    </row>
    <row r="346" spans="6:8" x14ac:dyDescent="0.25">
      <c r="F346" s="8"/>
      <c r="H346" s="13"/>
    </row>
    <row r="347" spans="6:8" x14ac:dyDescent="0.25">
      <c r="F347" s="8"/>
      <c r="H347" s="13"/>
    </row>
    <row r="348" spans="6:8" x14ac:dyDescent="0.25">
      <c r="F348" s="8"/>
      <c r="H348" s="13"/>
    </row>
    <row r="349" spans="6:8" x14ac:dyDescent="0.25">
      <c r="F349" s="8"/>
      <c r="H349" s="13"/>
    </row>
    <row r="350" spans="6:8" x14ac:dyDescent="0.25">
      <c r="F350" s="8"/>
      <c r="H350" s="13"/>
    </row>
    <row r="351" spans="6:8" x14ac:dyDescent="0.25">
      <c r="F351" s="8"/>
      <c r="H351" s="13"/>
    </row>
    <row r="352" spans="6:8" x14ac:dyDescent="0.25">
      <c r="F352" s="8"/>
      <c r="H352" s="13"/>
    </row>
    <row r="353" spans="6:8" x14ac:dyDescent="0.25">
      <c r="F353" s="8"/>
      <c r="H353" s="13"/>
    </row>
    <row r="354" spans="6:8" x14ac:dyDescent="0.25">
      <c r="F354" s="8"/>
      <c r="H354" s="13"/>
    </row>
    <row r="355" spans="6:8" x14ac:dyDescent="0.25">
      <c r="F355" s="8"/>
      <c r="H355" s="13"/>
    </row>
    <row r="356" spans="6:8" x14ac:dyDescent="0.25">
      <c r="F356" s="8"/>
      <c r="H356" s="13"/>
    </row>
    <row r="357" spans="6:8" x14ac:dyDescent="0.25">
      <c r="F357" s="8"/>
      <c r="H357" s="13"/>
    </row>
    <row r="358" spans="6:8" x14ac:dyDescent="0.25">
      <c r="F358" s="8"/>
      <c r="H358" s="13"/>
    </row>
    <row r="359" spans="6:8" x14ac:dyDescent="0.25">
      <c r="F359" s="8"/>
      <c r="H359" s="13"/>
    </row>
    <row r="360" spans="6:8" x14ac:dyDescent="0.25">
      <c r="F360" s="8"/>
      <c r="H360" s="13"/>
    </row>
    <row r="361" spans="6:8" x14ac:dyDescent="0.25">
      <c r="F361" s="8"/>
      <c r="H361" s="13"/>
    </row>
    <row r="362" spans="6:8" x14ac:dyDescent="0.25">
      <c r="F362" s="8"/>
      <c r="H362" s="13"/>
    </row>
    <row r="363" spans="6:8" x14ac:dyDescent="0.25">
      <c r="F363" s="8"/>
      <c r="H363" s="13"/>
    </row>
    <row r="364" spans="6:8" x14ac:dyDescent="0.25">
      <c r="F364" s="8"/>
      <c r="H364" s="13"/>
    </row>
    <row r="365" spans="6:8" x14ac:dyDescent="0.25">
      <c r="F365" s="8"/>
      <c r="H365" s="13"/>
    </row>
    <row r="366" spans="6:8" x14ac:dyDescent="0.25">
      <c r="F366" s="8"/>
      <c r="H366" s="13"/>
    </row>
    <row r="367" spans="6:8" x14ac:dyDescent="0.25">
      <c r="F367" s="8"/>
      <c r="H367" s="13"/>
    </row>
    <row r="368" spans="6:8" x14ac:dyDescent="0.25">
      <c r="F368" s="8"/>
      <c r="H368" s="13"/>
    </row>
    <row r="369" spans="6:8" x14ac:dyDescent="0.25">
      <c r="F369" s="8"/>
      <c r="H369" s="13"/>
    </row>
  </sheetData>
  <mergeCells count="15">
    <mergeCell ref="S7:S9"/>
    <mergeCell ref="M7:M9"/>
    <mergeCell ref="N7:N9"/>
    <mergeCell ref="O7:O9"/>
    <mergeCell ref="P7:P9"/>
    <mergeCell ref="R7:R9"/>
    <mergeCell ref="Q7:Q9"/>
    <mergeCell ref="A9:B9"/>
    <mergeCell ref="L7:L9"/>
    <mergeCell ref="K7:K9"/>
    <mergeCell ref="I7:I9"/>
    <mergeCell ref="H7:H9"/>
    <mergeCell ref="G7:G9"/>
    <mergeCell ref="F7:F9"/>
    <mergeCell ref="J7:J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C51B-695C-4593-9383-17AC3FC2374B}">
  <sheetPr codeName="Sheet2"/>
  <dimension ref="A1:S36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1" max="1" width="5.85546875" style="2" bestFit="1" customWidth="1"/>
    <col min="2" max="2" width="7.5703125" style="2" bestFit="1" customWidth="1"/>
    <col min="3" max="3" width="12.7109375" style="2" bestFit="1" customWidth="1"/>
    <col min="4" max="5" width="9.140625" style="2"/>
    <col min="6" max="6" width="13.7109375" style="2" bestFit="1" customWidth="1"/>
    <col min="7" max="7" width="10.7109375" style="2" bestFit="1" customWidth="1"/>
    <col min="8" max="8" width="12.140625" style="2" bestFit="1" customWidth="1"/>
    <col min="9" max="9" width="7.5703125" style="2" bestFit="1" customWidth="1"/>
    <col min="10" max="10" width="7.5703125" style="2" customWidth="1"/>
    <col min="11" max="12" width="12" style="2" bestFit="1" customWidth="1"/>
    <col min="13" max="13" width="17.28515625" style="2" bestFit="1" customWidth="1"/>
    <col min="14" max="14" width="15.5703125" style="2" bestFit="1" customWidth="1"/>
    <col min="15" max="15" width="16.28515625" style="2" bestFit="1" customWidth="1"/>
    <col min="16" max="16" width="16" style="2" bestFit="1" customWidth="1"/>
    <col min="17" max="17" width="10.7109375" style="2" bestFit="1" customWidth="1"/>
    <col min="18" max="16384" width="9.140625" style="2"/>
  </cols>
  <sheetData>
    <row r="1" spans="1:19" x14ac:dyDescent="0.25">
      <c r="C1" s="3"/>
      <c r="D1" s="1"/>
      <c r="E1" s="3"/>
      <c r="F1" s="14" t="s">
        <v>6</v>
      </c>
      <c r="G1" s="15">
        <v>7.0000000000000007E-2</v>
      </c>
      <c r="H1" s="16" t="s">
        <v>7</v>
      </c>
      <c r="I1"/>
      <c r="J1"/>
      <c r="K1" s="17" t="s">
        <v>8</v>
      </c>
      <c r="L1" s="26">
        <v>8217.4790204770834</v>
      </c>
      <c r="M1" t="s">
        <v>23</v>
      </c>
      <c r="N1"/>
    </row>
    <row r="2" spans="1:19" x14ac:dyDescent="0.25">
      <c r="C2" s="5"/>
      <c r="D2" s="1"/>
      <c r="E2" s="6"/>
      <c r="F2" s="14" t="s">
        <v>9</v>
      </c>
      <c r="G2" s="25">
        <f>1/(1+G1)</f>
        <v>0.93457943925233644</v>
      </c>
      <c r="H2"/>
      <c r="I2"/>
      <c r="J2"/>
      <c r="K2" s="17" t="s">
        <v>10</v>
      </c>
      <c r="L2" s="26">
        <f>10000+(0.2*L1*12)</f>
        <v>29721.949649145001</v>
      </c>
      <c r="M2" t="s">
        <v>11</v>
      </c>
      <c r="N2"/>
    </row>
    <row r="3" spans="1:19" x14ac:dyDescent="0.25">
      <c r="C3" s="5"/>
      <c r="D3" s="1"/>
      <c r="E3" s="6"/>
      <c r="F3" s="17" t="s">
        <v>12</v>
      </c>
      <c r="G3" s="18">
        <v>10000000</v>
      </c>
      <c r="H3" t="s">
        <v>13</v>
      </c>
      <c r="I3"/>
      <c r="J3"/>
      <c r="K3" s="17" t="s">
        <v>14</v>
      </c>
      <c r="L3" s="26">
        <f>3000+0.03*L1</f>
        <v>3246.5243706143124</v>
      </c>
      <c r="M3" t="s">
        <v>28</v>
      </c>
      <c r="N3"/>
    </row>
    <row r="4" spans="1:19" ht="30" x14ac:dyDescent="0.25">
      <c r="C4" s="5"/>
      <c r="D4" s="1"/>
      <c r="E4" s="6"/>
      <c r="F4" s="9" t="s">
        <v>17</v>
      </c>
      <c r="G4" s="25">
        <v>12</v>
      </c>
    </row>
    <row r="5" spans="1:19" x14ac:dyDescent="0.25">
      <c r="C5" s="5"/>
      <c r="D5" s="1"/>
      <c r="E5" s="6"/>
      <c r="F5" s="1"/>
      <c r="O5" s="27" t="s">
        <v>24</v>
      </c>
      <c r="P5" s="30">
        <f>SUM(P10:P40)</f>
        <v>-7.7998265624046326E-9</v>
      </c>
    </row>
    <row r="6" spans="1:19" x14ac:dyDescent="0.25">
      <c r="C6" s="5"/>
      <c r="D6" s="1"/>
      <c r="E6" s="6"/>
      <c r="F6" s="1"/>
    </row>
    <row r="7" spans="1:19" x14ac:dyDescent="0.25">
      <c r="C7" s="5"/>
      <c r="D7" s="1"/>
      <c r="E7" s="6"/>
      <c r="F7" s="36" t="s">
        <v>3</v>
      </c>
      <c r="G7" s="34" t="s">
        <v>4</v>
      </c>
      <c r="H7" s="34" t="s">
        <v>5</v>
      </c>
      <c r="I7" s="35" t="s">
        <v>1</v>
      </c>
      <c r="J7" s="35" t="s">
        <v>0</v>
      </c>
      <c r="K7" s="34" t="s">
        <v>16</v>
      </c>
      <c r="L7" s="34" t="s">
        <v>18</v>
      </c>
      <c r="M7" s="34" t="s">
        <v>19</v>
      </c>
      <c r="N7" s="34" t="s">
        <v>20</v>
      </c>
      <c r="O7" s="34" t="s">
        <v>21</v>
      </c>
      <c r="P7" s="34" t="s">
        <v>22</v>
      </c>
      <c r="Q7" s="34" t="s">
        <v>26</v>
      </c>
      <c r="R7" s="34" t="s">
        <v>25</v>
      </c>
      <c r="S7" s="34" t="s">
        <v>27</v>
      </c>
    </row>
    <row r="8" spans="1:19" x14ac:dyDescent="0.25">
      <c r="C8" s="5"/>
      <c r="D8" s="1"/>
      <c r="E8" s="6"/>
      <c r="F8" s="36"/>
      <c r="G8" s="34"/>
      <c r="H8" s="34"/>
      <c r="I8" s="35"/>
      <c r="J8" s="35"/>
      <c r="K8" s="34"/>
      <c r="L8" s="34"/>
      <c r="M8" s="34"/>
      <c r="N8" s="34"/>
      <c r="O8" s="34"/>
      <c r="P8" s="34"/>
      <c r="Q8" s="34"/>
      <c r="R8" s="34"/>
      <c r="S8" s="34"/>
    </row>
    <row r="9" spans="1:19" x14ac:dyDescent="0.25">
      <c r="A9" s="38" t="s">
        <v>15</v>
      </c>
      <c r="B9" s="38"/>
      <c r="C9" s="5"/>
      <c r="D9" s="1"/>
      <c r="E9" s="6"/>
      <c r="F9" s="36"/>
      <c r="G9" s="34"/>
      <c r="H9" s="34"/>
      <c r="I9" s="35"/>
      <c r="J9" s="35"/>
      <c r="K9" s="34"/>
      <c r="L9" s="34"/>
      <c r="M9" s="34"/>
      <c r="N9" s="34"/>
      <c r="O9" s="34"/>
      <c r="P9" s="34"/>
      <c r="Q9" s="34"/>
      <c r="R9" s="34"/>
      <c r="S9" s="34"/>
    </row>
    <row r="10" spans="1:19" x14ac:dyDescent="0.25">
      <c r="A10" s="12" t="s">
        <v>2</v>
      </c>
      <c r="B10" s="12" t="s">
        <v>0</v>
      </c>
      <c r="C10" s="12" t="s">
        <v>1</v>
      </c>
      <c r="D10" s="1"/>
      <c r="E10" s="6"/>
      <c r="F10" s="24">
        <v>0</v>
      </c>
      <c r="G10" s="21">
        <v>21</v>
      </c>
      <c r="H10" s="21">
        <v>40</v>
      </c>
      <c r="I10" s="22">
        <f>VLOOKUP(G10,$A$11:$C$124,3,FALSE)</f>
        <v>0.99906600000000001</v>
      </c>
      <c r="J10" s="22">
        <f>1-I10</f>
        <v>9.3399999999999039E-4</v>
      </c>
      <c r="K10" s="21">
        <f t="shared" ref="K10:K49" si="0">(K11*I10*v+1)-((m-1)/(2*m))</f>
        <v>7.6113233085848497</v>
      </c>
      <c r="L10" s="21">
        <f t="shared" ref="L10:L49" si="1">(J10*v)+(L11*I10*v)</f>
        <v>2.2138245848755896E-2</v>
      </c>
      <c r="M10" s="21">
        <f t="shared" ref="M10:M49" si="2">L10*S</f>
        <v>221382.45848755896</v>
      </c>
      <c r="N10" s="21">
        <f>IE+((12*re)*(K10-1/12))</f>
        <v>322999.58464587643</v>
      </c>
      <c r="O10" s="21">
        <f t="shared" ref="O10:O49" si="3">K10*p*12</f>
        <v>750550.67527637072</v>
      </c>
      <c r="P10" s="21">
        <f>O10-(N10+M10)</f>
        <v>206168.6321429353</v>
      </c>
      <c r="Q10" s="21">
        <f>F10</f>
        <v>0</v>
      </c>
      <c r="R10" s="21">
        <f>SUM(M10:N10)-O10</f>
        <v>-206168.6321429353</v>
      </c>
      <c r="S10" s="21">
        <f t="shared" ref="S10:S50" si="4">(R11*I10)-(R10*(1+i))</f>
        <v>-3095.7154582322401</v>
      </c>
    </row>
    <row r="11" spans="1:19" x14ac:dyDescent="0.25">
      <c r="A11" s="9">
        <v>2</v>
      </c>
      <c r="B11" s="10">
        <v>9.1500000000000001E-4</v>
      </c>
      <c r="C11" s="11">
        <f>1-B11</f>
        <v>0.999085</v>
      </c>
      <c r="D11" s="1"/>
      <c r="E11" s="1"/>
      <c r="F11" s="23">
        <v>1</v>
      </c>
      <c r="G11" s="21">
        <f>G10+1</f>
        <v>22</v>
      </c>
      <c r="H11" s="24">
        <f>$H$10-F11</f>
        <v>39</v>
      </c>
      <c r="I11" s="22">
        <f t="shared" ref="I11:I50" si="5">VLOOKUP(G11,$A$11:$C$124,3,FALSE)</f>
        <v>0.99906300000000003</v>
      </c>
      <c r="J11" s="22">
        <f t="shared" ref="J11:J50" si="6">1-I11</f>
        <v>9.3699999999996564E-4</v>
      </c>
      <c r="K11" s="21">
        <f t="shared" si="0"/>
        <v>7.5716044854418589</v>
      </c>
      <c r="L11" s="21">
        <f t="shared" si="1"/>
        <v>2.2775195090383234E-2</v>
      </c>
      <c r="M11" s="21">
        <f t="shared" si="2"/>
        <v>227751.95090383233</v>
      </c>
      <c r="N11" s="21">
        <f t="shared" ref="N11:N49" si="7">K11*(12*re)</f>
        <v>294976.78183967562</v>
      </c>
      <c r="O11" s="21">
        <f t="shared" si="3"/>
        <v>746634.01212562388</v>
      </c>
      <c r="P11" s="21">
        <f t="shared" ref="P11:P49" si="8">O11-(N11+M11)</f>
        <v>223905.27938211593</v>
      </c>
      <c r="Q11" s="21">
        <f t="shared" ref="Q11:Q40" si="9">F11</f>
        <v>1</v>
      </c>
      <c r="R11" s="21">
        <f t="shared" ref="R11:R40" si="10">SUM(M11:N11)-O11</f>
        <v>-223905.27938211593</v>
      </c>
      <c r="S11" s="21">
        <f t="shared" si="4"/>
        <v>25202.989589796081</v>
      </c>
    </row>
    <row r="12" spans="1:19" x14ac:dyDescent="0.25">
      <c r="A12" s="9">
        <v>3</v>
      </c>
      <c r="B12" s="10">
        <v>4.6999999999999999E-4</v>
      </c>
      <c r="C12" s="11">
        <f t="shared" ref="C12:C75" si="11">1-B12</f>
        <v>0.99953000000000003</v>
      </c>
      <c r="D12" s="1"/>
      <c r="E12" s="1"/>
      <c r="F12" s="23">
        <v>2</v>
      </c>
      <c r="G12" s="21">
        <f t="shared" ref="G12:G50" si="12">G11+1</f>
        <v>23</v>
      </c>
      <c r="H12" s="24">
        <f t="shared" ref="H12:H50" si="13">$H$10-F12</f>
        <v>38</v>
      </c>
      <c r="I12" s="22">
        <f t="shared" si="5"/>
        <v>0.99906399999999995</v>
      </c>
      <c r="J12" s="22">
        <f t="shared" si="6"/>
        <v>9.360000000000479E-4</v>
      </c>
      <c r="K12" s="21">
        <f t="shared" si="0"/>
        <v>7.5290882217532369</v>
      </c>
      <c r="L12" s="21">
        <f t="shared" si="1"/>
        <v>2.3454435552823092E-2</v>
      </c>
      <c r="M12" s="21">
        <f t="shared" si="2"/>
        <v>234544.35552823092</v>
      </c>
      <c r="N12" s="21">
        <f t="shared" si="7"/>
        <v>293320.42080512474</v>
      </c>
      <c r="O12" s="21">
        <f t="shared" si="3"/>
        <v>742441.49406694004</v>
      </c>
      <c r="P12" s="21">
        <f t="shared" si="8"/>
        <v>214576.71773358434</v>
      </c>
      <c r="Q12" s="21">
        <f t="shared" si="9"/>
        <v>2</v>
      </c>
      <c r="R12" s="21">
        <f t="shared" si="10"/>
        <v>-214576.71773358434</v>
      </c>
      <c r="S12" s="21">
        <f t="shared" si="4"/>
        <v>25212.989589794975</v>
      </c>
    </row>
    <row r="13" spans="1:19" x14ac:dyDescent="0.25">
      <c r="A13" s="9">
        <v>4</v>
      </c>
      <c r="B13" s="10">
        <v>2.7099999999999997E-4</v>
      </c>
      <c r="C13" s="11">
        <f t="shared" si="11"/>
        <v>0.99972899999999998</v>
      </c>
      <c r="D13" s="1"/>
      <c r="E13" s="1"/>
      <c r="F13" s="24">
        <v>3</v>
      </c>
      <c r="G13" s="21">
        <f t="shared" si="12"/>
        <v>24</v>
      </c>
      <c r="H13" s="24">
        <f t="shared" si="13"/>
        <v>37</v>
      </c>
      <c r="I13" s="22">
        <f t="shared" si="5"/>
        <v>0.99906700000000004</v>
      </c>
      <c r="J13" s="22">
        <f t="shared" si="6"/>
        <v>9.3299999999996164E-4</v>
      </c>
      <c r="K13" s="21">
        <f t="shared" si="0"/>
        <v>7.4835456626829018</v>
      </c>
      <c r="L13" s="21">
        <f t="shared" si="1"/>
        <v>2.4182881218341029E-2</v>
      </c>
      <c r="M13" s="21">
        <f t="shared" si="2"/>
        <v>241828.81218341028</v>
      </c>
      <c r="N13" s="21">
        <f t="shared" si="7"/>
        <v>291546.16047006089</v>
      </c>
      <c r="O13" s="21">
        <f t="shared" si="3"/>
        <v>737950.55378254829</v>
      </c>
      <c r="P13" s="21">
        <f t="shared" si="8"/>
        <v>204575.58112907712</v>
      </c>
      <c r="Q13" s="21">
        <f t="shared" si="9"/>
        <v>3</v>
      </c>
      <c r="R13" s="21">
        <f t="shared" si="10"/>
        <v>-204575.58112907712</v>
      </c>
      <c r="S13" s="21">
        <f t="shared" si="4"/>
        <v>25242.98958979614</v>
      </c>
    </row>
    <row r="14" spans="1:19" x14ac:dyDescent="0.25">
      <c r="A14" s="9">
        <v>5</v>
      </c>
      <c r="B14" s="10">
        <v>1.85E-4</v>
      </c>
      <c r="C14" s="11">
        <f t="shared" si="11"/>
        <v>0.99981500000000001</v>
      </c>
      <c r="D14" s="1"/>
      <c r="E14" s="1"/>
      <c r="F14" s="23">
        <v>4</v>
      </c>
      <c r="G14" s="21">
        <f t="shared" si="12"/>
        <v>25</v>
      </c>
      <c r="H14" s="24">
        <f t="shared" si="13"/>
        <v>36</v>
      </c>
      <c r="I14" s="22">
        <f t="shared" si="5"/>
        <v>0.99906899999999998</v>
      </c>
      <c r="J14" s="22">
        <f t="shared" si="6"/>
        <v>9.3100000000001515E-4</v>
      </c>
      <c r="K14" s="21">
        <f t="shared" si="0"/>
        <v>7.4347471448234907</v>
      </c>
      <c r="L14" s="21">
        <f t="shared" si="1"/>
        <v>2.4965976159381641E-2</v>
      </c>
      <c r="M14" s="21">
        <f t="shared" si="2"/>
        <v>249659.76159381639</v>
      </c>
      <c r="N14" s="21">
        <f t="shared" si="7"/>
        <v>289645.05354029569</v>
      </c>
      <c r="O14" s="21">
        <f t="shared" si="3"/>
        <v>733138.54422166711</v>
      </c>
      <c r="P14" s="21">
        <f t="shared" si="8"/>
        <v>193833.72908755508</v>
      </c>
      <c r="Q14" s="21">
        <f t="shared" si="9"/>
        <v>4</v>
      </c>
      <c r="R14" s="21">
        <f t="shared" si="10"/>
        <v>-193833.72908755508</v>
      </c>
      <c r="S14" s="21">
        <f t="shared" si="4"/>
        <v>25262.989589795441</v>
      </c>
    </row>
    <row r="15" spans="1:19" x14ac:dyDescent="0.25">
      <c r="A15" s="9">
        <v>6</v>
      </c>
      <c r="B15" s="10">
        <v>1.5200000000000001E-4</v>
      </c>
      <c r="C15" s="11">
        <f t="shared" si="11"/>
        <v>0.99984799999999996</v>
      </c>
      <c r="D15" s="1"/>
      <c r="E15" s="1"/>
      <c r="F15" s="23">
        <v>5</v>
      </c>
      <c r="G15" s="21">
        <f t="shared" si="12"/>
        <v>26</v>
      </c>
      <c r="H15" s="24">
        <f t="shared" si="13"/>
        <v>35</v>
      </c>
      <c r="I15" s="22">
        <f t="shared" si="5"/>
        <v>0.99906899999999998</v>
      </c>
      <c r="J15" s="22">
        <f t="shared" si="6"/>
        <v>9.3100000000001515E-4</v>
      </c>
      <c r="K15" s="21">
        <f t="shared" si="0"/>
        <v>7.3824691904441044</v>
      </c>
      <c r="L15" s="21">
        <f t="shared" si="1"/>
        <v>2.5806620454181185E-2</v>
      </c>
      <c r="M15" s="21">
        <f t="shared" si="2"/>
        <v>258066.20454181184</v>
      </c>
      <c r="N15" s="21">
        <f t="shared" si="7"/>
        <v>287608.39370503317</v>
      </c>
      <c r="O15" s="21">
        <f t="shared" si="3"/>
        <v>727983.42830151436</v>
      </c>
      <c r="P15" s="21">
        <f t="shared" si="8"/>
        <v>182308.83005466941</v>
      </c>
      <c r="Q15" s="21">
        <f t="shared" si="9"/>
        <v>5</v>
      </c>
      <c r="R15" s="21">
        <f t="shared" si="10"/>
        <v>-182308.83005466941</v>
      </c>
      <c r="S15" s="21">
        <f t="shared" si="4"/>
        <v>25262.989589795587</v>
      </c>
    </row>
    <row r="16" spans="1:19" x14ac:dyDescent="0.25">
      <c r="A16" s="9">
        <v>7</v>
      </c>
      <c r="B16" s="10">
        <v>1.4899999999999999E-4</v>
      </c>
      <c r="C16" s="11">
        <f t="shared" si="11"/>
        <v>0.99985100000000005</v>
      </c>
      <c r="D16" s="1"/>
      <c r="E16" s="1"/>
      <c r="F16" s="24">
        <v>6</v>
      </c>
      <c r="G16" s="21">
        <f t="shared" si="12"/>
        <v>27</v>
      </c>
      <c r="H16" s="24">
        <f t="shared" si="13"/>
        <v>34</v>
      </c>
      <c r="I16" s="22">
        <f t="shared" si="5"/>
        <v>0.99906600000000001</v>
      </c>
      <c r="J16" s="22">
        <f t="shared" si="6"/>
        <v>9.3399999999999039E-4</v>
      </c>
      <c r="K16" s="21">
        <f t="shared" si="0"/>
        <v>7.3264796529987999</v>
      </c>
      <c r="L16" s="21">
        <f t="shared" si="1"/>
        <v>2.6706948054612697E-2</v>
      </c>
      <c r="M16" s="21">
        <f t="shared" si="2"/>
        <v>267069.48054612696</v>
      </c>
      <c r="N16" s="21">
        <f t="shared" si="7"/>
        <v>285427.13693124597</v>
      </c>
      <c r="O16" s="21">
        <f t="shared" si="3"/>
        <v>722462.31410963833</v>
      </c>
      <c r="P16" s="21">
        <f t="shared" si="8"/>
        <v>169965.69663226535</v>
      </c>
      <c r="Q16" s="21">
        <f t="shared" si="9"/>
        <v>6</v>
      </c>
      <c r="R16" s="21">
        <f t="shared" si="10"/>
        <v>-169965.69663226535</v>
      </c>
      <c r="S16" s="21">
        <f t="shared" si="4"/>
        <v>25232.989589795674</v>
      </c>
    </row>
    <row r="17" spans="1:19" x14ac:dyDescent="0.25">
      <c r="A17" s="9">
        <v>8</v>
      </c>
      <c r="B17" s="10">
        <v>1.6699999999999999E-4</v>
      </c>
      <c r="C17" s="11">
        <f t="shared" si="11"/>
        <v>0.99983299999999997</v>
      </c>
      <c r="D17" s="1"/>
      <c r="E17" s="1"/>
      <c r="F17" s="23">
        <v>7</v>
      </c>
      <c r="G17" s="21">
        <f t="shared" si="12"/>
        <v>28</v>
      </c>
      <c r="H17" s="24">
        <f t="shared" si="13"/>
        <v>33</v>
      </c>
      <c r="I17" s="22">
        <f t="shared" si="5"/>
        <v>0.999058</v>
      </c>
      <c r="J17" s="22">
        <f t="shared" si="6"/>
        <v>9.4199999999999839E-4</v>
      </c>
      <c r="K17" s="21">
        <f t="shared" si="0"/>
        <v>7.2665368407846751</v>
      </c>
      <c r="L17" s="21">
        <f t="shared" si="1"/>
        <v>2.7668276588769507E-2</v>
      </c>
      <c r="M17" s="21">
        <f t="shared" si="2"/>
        <v>276682.76588769507</v>
      </c>
      <c r="N17" s="21">
        <f t="shared" si="7"/>
        <v>283091.8673228902</v>
      </c>
      <c r="O17" s="21">
        <f t="shared" si="3"/>
        <v>716551.36848806264</v>
      </c>
      <c r="P17" s="21">
        <f t="shared" si="8"/>
        <v>156776.73527747742</v>
      </c>
      <c r="Q17" s="21">
        <f t="shared" si="9"/>
        <v>7</v>
      </c>
      <c r="R17" s="21">
        <f t="shared" si="10"/>
        <v>-156776.73527747742</v>
      </c>
      <c r="S17" s="21">
        <f t="shared" si="4"/>
        <v>25152.989589795674</v>
      </c>
    </row>
    <row r="18" spans="1:19" x14ac:dyDescent="0.25">
      <c r="A18" s="9">
        <v>9</v>
      </c>
      <c r="B18" s="10">
        <v>2.0599999999999999E-4</v>
      </c>
      <c r="C18" s="11">
        <f t="shared" si="11"/>
        <v>0.99979399999999996</v>
      </c>
      <c r="D18" s="1"/>
      <c r="E18" s="1"/>
      <c r="F18" s="23">
        <v>8</v>
      </c>
      <c r="G18" s="21">
        <f t="shared" si="12"/>
        <v>29</v>
      </c>
      <c r="H18" s="24">
        <f t="shared" si="13"/>
        <v>32</v>
      </c>
      <c r="I18" s="22">
        <f t="shared" si="5"/>
        <v>0.99904400000000004</v>
      </c>
      <c r="J18" s="22">
        <f t="shared" si="6"/>
        <v>9.5599999999995688E-4</v>
      </c>
      <c r="K18" s="21">
        <f t="shared" si="0"/>
        <v>7.2023957430962655</v>
      </c>
      <c r="L18" s="21">
        <f t="shared" si="1"/>
        <v>2.8690082007234188E-2</v>
      </c>
      <c r="M18" s="21">
        <f t="shared" si="2"/>
        <v>286900.82007234188</v>
      </c>
      <c r="N18" s="21">
        <f t="shared" si="7"/>
        <v>280593.03968124971</v>
      </c>
      <c r="O18" s="21">
        <f t="shared" si="3"/>
        <v>710226.43099280412</v>
      </c>
      <c r="P18" s="21">
        <f t="shared" si="8"/>
        <v>142732.57123921253</v>
      </c>
      <c r="Q18" s="21">
        <f t="shared" si="9"/>
        <v>8</v>
      </c>
      <c r="R18" s="21">
        <f t="shared" si="10"/>
        <v>-142732.57123921253</v>
      </c>
      <c r="S18" s="21">
        <f t="shared" si="4"/>
        <v>25012.989589795921</v>
      </c>
    </row>
    <row r="19" spans="1:19" x14ac:dyDescent="0.25">
      <c r="A19" s="9">
        <v>10</v>
      </c>
      <c r="B19" s="10">
        <v>2.6499999999999999E-4</v>
      </c>
      <c r="C19" s="11">
        <f t="shared" si="11"/>
        <v>0.99973500000000004</v>
      </c>
      <c r="D19" s="1"/>
      <c r="E19" s="1"/>
      <c r="F19" s="24">
        <v>9</v>
      </c>
      <c r="G19" s="21">
        <f t="shared" si="12"/>
        <v>30</v>
      </c>
      <c r="H19" s="24">
        <f t="shared" si="13"/>
        <v>31</v>
      </c>
      <c r="I19" s="22">
        <f t="shared" si="5"/>
        <v>0.99902299999999999</v>
      </c>
      <c r="J19" s="22">
        <f t="shared" si="6"/>
        <v>9.7700000000000564E-4</v>
      </c>
      <c r="K19" s="21">
        <f t="shared" si="0"/>
        <v>7.1338000246031905</v>
      </c>
      <c r="L19" s="21">
        <f t="shared" si="1"/>
        <v>2.9770848679077821E-2</v>
      </c>
      <c r="M19" s="21">
        <f t="shared" si="2"/>
        <v>297708.48679077823</v>
      </c>
      <c r="N19" s="21">
        <f t="shared" si="7"/>
        <v>277920.66761955887</v>
      </c>
      <c r="O19" s="21">
        <f t="shared" si="3"/>
        <v>703462.22446146747</v>
      </c>
      <c r="P19" s="21">
        <f t="shared" si="8"/>
        <v>127833.07005113037</v>
      </c>
      <c r="Q19" s="21">
        <f t="shared" si="9"/>
        <v>9</v>
      </c>
      <c r="R19" s="21">
        <f t="shared" si="10"/>
        <v>-127833.07005113037</v>
      </c>
      <c r="S19" s="21">
        <f t="shared" si="4"/>
        <v>24802.989589795514</v>
      </c>
    </row>
    <row r="20" spans="1:19" x14ac:dyDescent="0.25">
      <c r="A20" s="9">
        <v>11</v>
      </c>
      <c r="B20" s="10">
        <v>3.4099999999999999E-4</v>
      </c>
      <c r="C20" s="11">
        <f t="shared" si="11"/>
        <v>0.99965899999999996</v>
      </c>
      <c r="D20" s="1"/>
      <c r="E20" s="1"/>
      <c r="F20" s="23">
        <v>10</v>
      </c>
      <c r="G20" s="21">
        <f t="shared" si="12"/>
        <v>31</v>
      </c>
      <c r="H20" s="24">
        <f t="shared" si="13"/>
        <v>30</v>
      </c>
      <c r="I20" s="22">
        <f t="shared" si="5"/>
        <v>0.99899499999999997</v>
      </c>
      <c r="J20" s="22">
        <f t="shared" si="6"/>
        <v>1.0050000000000336E-3</v>
      </c>
      <c r="K20" s="21">
        <f t="shared" si="0"/>
        <v>7.0604807827167946</v>
      </c>
      <c r="L20" s="21">
        <f t="shared" si="1"/>
        <v>3.0908005207701185E-2</v>
      </c>
      <c r="M20" s="21">
        <f t="shared" si="2"/>
        <v>309080.05207701185</v>
      </c>
      <c r="N20" s="21">
        <f t="shared" si="7"/>
        <v>275064.27515212906</v>
      </c>
      <c r="O20" s="21">
        <f t="shared" si="3"/>
        <v>696232.23247748252</v>
      </c>
      <c r="P20" s="21">
        <f t="shared" si="8"/>
        <v>112087.90524834162</v>
      </c>
      <c r="Q20" s="21">
        <f t="shared" si="9"/>
        <v>10</v>
      </c>
      <c r="R20" s="21">
        <f t="shared" si="10"/>
        <v>-112087.90524834162</v>
      </c>
      <c r="S20" s="21">
        <f t="shared" si="4"/>
        <v>24522.989589795165</v>
      </c>
    </row>
    <row r="21" spans="1:19" x14ac:dyDescent="0.25">
      <c r="A21" s="9">
        <v>12</v>
      </c>
      <c r="B21" s="10">
        <v>4.2900000000000002E-4</v>
      </c>
      <c r="C21" s="11">
        <f t="shared" si="11"/>
        <v>0.99957099999999999</v>
      </c>
      <c r="D21" s="1"/>
      <c r="E21" s="1"/>
      <c r="F21" s="23">
        <v>11</v>
      </c>
      <c r="G21" s="21">
        <f t="shared" si="12"/>
        <v>32</v>
      </c>
      <c r="H21" s="24">
        <f t="shared" si="13"/>
        <v>29</v>
      </c>
      <c r="I21" s="22">
        <f t="shared" si="5"/>
        <v>0.99895800000000001</v>
      </c>
      <c r="J21" s="22">
        <f t="shared" si="6"/>
        <v>1.0419999999999874E-3</v>
      </c>
      <c r="K21" s="21">
        <f t="shared" si="0"/>
        <v>6.9821481630775306</v>
      </c>
      <c r="L21" s="21">
        <f t="shared" si="1"/>
        <v>3.2098824891255949E-2</v>
      </c>
      <c r="M21" s="21">
        <f t="shared" si="2"/>
        <v>320988.24891255947</v>
      </c>
      <c r="N21" s="21">
        <f t="shared" si="7"/>
        <v>272012.57004805392</v>
      </c>
      <c r="O21" s="21">
        <f t="shared" si="3"/>
        <v>688507.87257542659</v>
      </c>
      <c r="P21" s="21">
        <f t="shared" si="8"/>
        <v>95507.053614813252</v>
      </c>
      <c r="Q21" s="21">
        <f t="shared" si="9"/>
        <v>11</v>
      </c>
      <c r="R21" s="21">
        <f t="shared" si="10"/>
        <v>-95507.053614813252</v>
      </c>
      <c r="S21" s="21">
        <f t="shared" si="4"/>
        <v>24152.989589795776</v>
      </c>
    </row>
    <row r="22" spans="1:19" x14ac:dyDescent="0.25">
      <c r="A22" s="9">
        <v>13</v>
      </c>
      <c r="B22" s="10">
        <v>5.22E-4</v>
      </c>
      <c r="C22" s="11">
        <f t="shared" si="11"/>
        <v>0.99947799999999998</v>
      </c>
      <c r="D22" s="4"/>
      <c r="E22" s="1"/>
      <c r="F22" s="24">
        <v>12</v>
      </c>
      <c r="G22" s="21">
        <f t="shared" si="12"/>
        <v>33</v>
      </c>
      <c r="H22" s="24">
        <f t="shared" si="13"/>
        <v>28</v>
      </c>
      <c r="I22" s="22">
        <f t="shared" si="5"/>
        <v>0.99891399999999997</v>
      </c>
      <c r="J22" s="22">
        <f t="shared" si="6"/>
        <v>1.0860000000000314E-3</v>
      </c>
      <c r="K22" s="21">
        <f t="shared" si="0"/>
        <v>6.8985034417459241</v>
      </c>
      <c r="L22" s="21">
        <f t="shared" si="1"/>
        <v>3.3338481331190981E-2</v>
      </c>
      <c r="M22" s="21">
        <f t="shared" si="2"/>
        <v>333384.81331190979</v>
      </c>
      <c r="N22" s="21">
        <f t="shared" si="7"/>
        <v>268753.91453273827</v>
      </c>
      <c r="O22" s="21">
        <f t="shared" si="3"/>
        <v>680259.68766283302</v>
      </c>
      <c r="P22" s="21">
        <f t="shared" si="8"/>
        <v>78120.959818184958</v>
      </c>
      <c r="Q22" s="21">
        <f t="shared" si="9"/>
        <v>12</v>
      </c>
      <c r="R22" s="21">
        <f t="shared" si="10"/>
        <v>-78120.959818184958</v>
      </c>
      <c r="S22" s="21">
        <f t="shared" si="4"/>
        <v>23712.989589795179</v>
      </c>
    </row>
    <row r="23" spans="1:19" x14ac:dyDescent="0.25">
      <c r="A23" s="9">
        <v>14</v>
      </c>
      <c r="B23" s="10">
        <v>6.1399999999999996E-4</v>
      </c>
      <c r="C23" s="11">
        <f t="shared" si="11"/>
        <v>0.999386</v>
      </c>
      <c r="D23" s="1"/>
      <c r="E23" s="1"/>
      <c r="F23" s="23">
        <v>13</v>
      </c>
      <c r="G23" s="21">
        <f t="shared" si="12"/>
        <v>34</v>
      </c>
      <c r="H23" s="24">
        <f t="shared" si="13"/>
        <v>27</v>
      </c>
      <c r="I23" s="22">
        <f t="shared" si="5"/>
        <v>0.99885999999999997</v>
      </c>
      <c r="J23" s="22">
        <f t="shared" si="6"/>
        <v>1.1400000000000299E-3</v>
      </c>
      <c r="K23" s="21">
        <f t="shared" si="0"/>
        <v>6.809210151559399</v>
      </c>
      <c r="L23" s="21">
        <f t="shared" si="1"/>
        <v>3.4623776445594237E-2</v>
      </c>
      <c r="M23" s="21">
        <f t="shared" si="2"/>
        <v>346237.76445594238</v>
      </c>
      <c r="N23" s="21">
        <f t="shared" si="7"/>
        <v>265275.20042006357</v>
      </c>
      <c r="O23" s="21">
        <f t="shared" si="3"/>
        <v>671454.49879750737</v>
      </c>
      <c r="P23" s="21">
        <f t="shared" si="8"/>
        <v>59941.533921501483</v>
      </c>
      <c r="Q23" s="21">
        <f t="shared" si="9"/>
        <v>13</v>
      </c>
      <c r="R23" s="21">
        <f t="shared" si="10"/>
        <v>-59941.533921501483</v>
      </c>
      <c r="S23" s="21">
        <f t="shared" si="4"/>
        <v>23172.989589795601</v>
      </c>
    </row>
    <row r="24" spans="1:19" x14ac:dyDescent="0.25">
      <c r="A24" s="9">
        <v>15</v>
      </c>
      <c r="B24" s="10">
        <v>6.9800000000000005E-4</v>
      </c>
      <c r="C24" s="11">
        <f t="shared" si="11"/>
        <v>0.99930200000000002</v>
      </c>
      <c r="D24" s="1"/>
      <c r="E24" s="1"/>
      <c r="F24" s="23">
        <v>14</v>
      </c>
      <c r="G24" s="21">
        <f t="shared" si="12"/>
        <v>35</v>
      </c>
      <c r="H24" s="24">
        <f t="shared" si="13"/>
        <v>26</v>
      </c>
      <c r="I24" s="22">
        <f t="shared" si="5"/>
        <v>0.99879799999999996</v>
      </c>
      <c r="J24" s="22">
        <f t="shared" si="6"/>
        <v>1.2020000000000364E-3</v>
      </c>
      <c r="K24" s="21">
        <f t="shared" si="0"/>
        <v>6.7139254037955505</v>
      </c>
      <c r="L24" s="21">
        <f t="shared" si="1"/>
        <v>3.5948421997863376E-2</v>
      </c>
      <c r="M24" s="21">
        <f t="shared" si="2"/>
        <v>359484.21997863374</v>
      </c>
      <c r="N24" s="21">
        <f t="shared" si="7"/>
        <v>261563.06935090551</v>
      </c>
      <c r="O24" s="21">
        <f t="shared" si="3"/>
        <v>662058.4938088567</v>
      </c>
      <c r="P24" s="21">
        <f t="shared" si="8"/>
        <v>41011.204479317414</v>
      </c>
      <c r="Q24" s="21">
        <f t="shared" si="9"/>
        <v>14</v>
      </c>
      <c r="R24" s="21">
        <f t="shared" si="10"/>
        <v>-41011.204479317414</v>
      </c>
      <c r="S24" s="21">
        <f t="shared" si="4"/>
        <v>22552.989589795077</v>
      </c>
    </row>
    <row r="25" spans="1:19" x14ac:dyDescent="0.25">
      <c r="A25" s="9">
        <v>16</v>
      </c>
      <c r="B25" s="10">
        <v>7.6999999999999996E-4</v>
      </c>
      <c r="C25" s="11">
        <f t="shared" si="11"/>
        <v>0.99922999999999995</v>
      </c>
      <c r="D25" s="1"/>
      <c r="E25" s="1"/>
      <c r="F25" s="24">
        <v>15</v>
      </c>
      <c r="G25" s="21">
        <f t="shared" si="12"/>
        <v>36</v>
      </c>
      <c r="H25" s="24">
        <f t="shared" si="13"/>
        <v>25</v>
      </c>
      <c r="I25" s="22">
        <f t="shared" si="5"/>
        <v>0.99872499999999997</v>
      </c>
      <c r="J25" s="22">
        <f t="shared" si="6"/>
        <v>1.2750000000000261E-3</v>
      </c>
      <c r="K25" s="21">
        <f t="shared" si="0"/>
        <v>6.6122647910066963</v>
      </c>
      <c r="L25" s="21">
        <f t="shared" si="1"/>
        <v>3.7307655339431776E-2</v>
      </c>
      <c r="M25" s="21">
        <f t="shared" si="2"/>
        <v>373076.55339431774</v>
      </c>
      <c r="N25" s="21">
        <f t="shared" si="7"/>
        <v>257602.54546749833</v>
      </c>
      <c r="O25" s="21">
        <f t="shared" si="3"/>
        <v>652033.7663752418</v>
      </c>
      <c r="P25" s="21">
        <f t="shared" si="8"/>
        <v>21354.667513425695</v>
      </c>
      <c r="Q25" s="21">
        <f t="shared" si="9"/>
        <v>15</v>
      </c>
      <c r="R25" s="21">
        <f t="shared" si="10"/>
        <v>-21354.667513425695</v>
      </c>
      <c r="S25" s="21">
        <f t="shared" si="4"/>
        <v>21822.989589795485</v>
      </c>
    </row>
    <row r="26" spans="1:19" x14ac:dyDescent="0.25">
      <c r="A26" s="9">
        <v>17</v>
      </c>
      <c r="B26" s="10">
        <v>8.2899999999999998E-4</v>
      </c>
      <c r="C26" s="11">
        <f t="shared" si="11"/>
        <v>0.99917100000000003</v>
      </c>
      <c r="D26" s="3"/>
      <c r="E26" s="1"/>
      <c r="F26" s="23">
        <v>16</v>
      </c>
      <c r="G26" s="21">
        <f t="shared" si="12"/>
        <v>37</v>
      </c>
      <c r="H26" s="24">
        <f t="shared" si="13"/>
        <v>24</v>
      </c>
      <c r="I26" s="22">
        <f t="shared" si="5"/>
        <v>0.99864200000000003</v>
      </c>
      <c r="J26" s="22">
        <f t="shared" si="6"/>
        <v>1.3579999999999703E-3</v>
      </c>
      <c r="K26" s="21">
        <f t="shared" si="0"/>
        <v>6.5038323793274735</v>
      </c>
      <c r="L26" s="21">
        <f t="shared" si="1"/>
        <v>3.8693525458151121E-2</v>
      </c>
      <c r="M26" s="21">
        <f t="shared" si="2"/>
        <v>386935.2545815112</v>
      </c>
      <c r="N26" s="21">
        <f t="shared" si="7"/>
        <v>253378.20386252535</v>
      </c>
      <c r="O26" s="21">
        <f t="shared" si="3"/>
        <v>641341.2735578767</v>
      </c>
      <c r="P26" s="21">
        <f t="shared" si="8"/>
        <v>1027.815113840159</v>
      </c>
      <c r="Q26" s="21">
        <f t="shared" si="9"/>
        <v>16</v>
      </c>
      <c r="R26" s="21">
        <f t="shared" si="10"/>
        <v>-1027.815113840159</v>
      </c>
      <c r="S26" s="21">
        <f t="shared" si="4"/>
        <v>20992.989589795969</v>
      </c>
    </row>
    <row r="27" spans="1:19" x14ac:dyDescent="0.25">
      <c r="A27" s="9">
        <v>18</v>
      </c>
      <c r="B27" s="10">
        <v>8.7399999999999999E-4</v>
      </c>
      <c r="C27" s="11">
        <f t="shared" si="11"/>
        <v>0.99912599999999996</v>
      </c>
      <c r="D27" s="3"/>
      <c r="E27" s="1"/>
      <c r="F27" s="23">
        <v>17</v>
      </c>
      <c r="G27" s="21">
        <f t="shared" si="12"/>
        <v>38</v>
      </c>
      <c r="H27" s="24">
        <f t="shared" si="13"/>
        <v>23</v>
      </c>
      <c r="I27" s="22">
        <f t="shared" si="5"/>
        <v>0.99854699999999996</v>
      </c>
      <c r="J27" s="22">
        <f t="shared" si="6"/>
        <v>1.4530000000000376E-3</v>
      </c>
      <c r="K27" s="21">
        <f t="shared" si="0"/>
        <v>6.388192477932094</v>
      </c>
      <c r="L27" s="21">
        <f t="shared" si="1"/>
        <v>4.0098526038582126E-2</v>
      </c>
      <c r="M27" s="21">
        <f t="shared" si="2"/>
        <v>400985.26038582128</v>
      </c>
      <c r="N27" s="21">
        <f t="shared" si="7"/>
        <v>248873.07076537891</v>
      </c>
      <c r="O27" s="21">
        <f t="shared" si="3"/>
        <v>629938.05199411791</v>
      </c>
      <c r="P27" s="21">
        <f t="shared" si="8"/>
        <v>-19920.279157082317</v>
      </c>
      <c r="Q27" s="21">
        <f t="shared" si="9"/>
        <v>17</v>
      </c>
      <c r="R27" s="21">
        <f t="shared" si="10"/>
        <v>19920.279157082317</v>
      </c>
      <c r="S27" s="21">
        <f t="shared" si="4"/>
        <v>20042.989589795088</v>
      </c>
    </row>
    <row r="28" spans="1:19" x14ac:dyDescent="0.25">
      <c r="A28" s="9">
        <v>19</v>
      </c>
      <c r="B28" s="10">
        <v>9.0499999999999999E-4</v>
      </c>
      <c r="C28" s="11">
        <f t="shared" si="11"/>
        <v>0.99909499999999996</v>
      </c>
      <c r="D28" s="3"/>
      <c r="E28" s="1"/>
      <c r="F28" s="24">
        <v>18</v>
      </c>
      <c r="G28" s="21">
        <f t="shared" si="12"/>
        <v>39</v>
      </c>
      <c r="H28" s="24">
        <f t="shared" si="13"/>
        <v>22</v>
      </c>
      <c r="I28" s="22">
        <f t="shared" si="5"/>
        <v>0.99843999999999999</v>
      </c>
      <c r="J28" s="22">
        <f t="shared" si="6"/>
        <v>1.5600000000000058E-3</v>
      </c>
      <c r="K28" s="21">
        <f t="shared" si="0"/>
        <v>6.2648854966806846</v>
      </c>
      <c r="L28" s="21">
        <f t="shared" si="1"/>
        <v>4.1512740873772429E-2</v>
      </c>
      <c r="M28" s="21">
        <f t="shared" si="2"/>
        <v>415127.4087377243</v>
      </c>
      <c r="N28" s="21">
        <f t="shared" si="7"/>
        <v>244069.24132898395</v>
      </c>
      <c r="O28" s="21">
        <f t="shared" si="3"/>
        <v>617778.78161597613</v>
      </c>
      <c r="P28" s="21">
        <f t="shared" si="8"/>
        <v>-41417.868450732087</v>
      </c>
      <c r="Q28" s="21">
        <f t="shared" si="9"/>
        <v>18</v>
      </c>
      <c r="R28" s="21">
        <f t="shared" si="10"/>
        <v>41417.868450732087</v>
      </c>
      <c r="S28" s="21">
        <f t="shared" si="4"/>
        <v>18972.989589795594</v>
      </c>
    </row>
    <row r="29" spans="1:19" x14ac:dyDescent="0.25">
      <c r="A29" s="9">
        <v>20</v>
      </c>
      <c r="B29" s="10">
        <v>9.2400000000000002E-4</v>
      </c>
      <c r="C29" s="11">
        <f t="shared" si="11"/>
        <v>0.99907599999999996</v>
      </c>
      <c r="D29" s="4"/>
      <c r="E29" s="1"/>
      <c r="F29" s="23">
        <v>19</v>
      </c>
      <c r="G29" s="21">
        <f t="shared" si="12"/>
        <v>40</v>
      </c>
      <c r="H29" s="24">
        <f t="shared" si="13"/>
        <v>21</v>
      </c>
      <c r="I29" s="22">
        <f t="shared" si="5"/>
        <v>0.99831999999999999</v>
      </c>
      <c r="J29" s="22">
        <f t="shared" si="6"/>
        <v>1.6800000000000148E-3</v>
      </c>
      <c r="K29" s="21">
        <f t="shared" si="0"/>
        <v>6.1334122712581616</v>
      </c>
      <c r="L29" s="21">
        <f t="shared" si="1"/>
        <v>4.292559666573504E-2</v>
      </c>
      <c r="M29" s="21">
        <f t="shared" si="2"/>
        <v>429255.96665735042</v>
      </c>
      <c r="N29" s="21">
        <f t="shared" si="7"/>
        <v>238947.26896397406</v>
      </c>
      <c r="O29" s="21">
        <f t="shared" si="3"/>
        <v>604814.23995600769</v>
      </c>
      <c r="P29" s="21">
        <f t="shared" si="8"/>
        <v>-63388.995665316819</v>
      </c>
      <c r="Q29" s="21">
        <f t="shared" si="9"/>
        <v>19</v>
      </c>
      <c r="R29" s="21">
        <f t="shared" si="10"/>
        <v>63388.995665316819</v>
      </c>
      <c r="S29" s="21">
        <f t="shared" si="4"/>
        <v>17772.989589795441</v>
      </c>
    </row>
    <row r="30" spans="1:19" x14ac:dyDescent="0.25">
      <c r="A30" s="9">
        <v>21</v>
      </c>
      <c r="B30" s="10">
        <v>9.3400000000000004E-4</v>
      </c>
      <c r="C30" s="11">
        <f t="shared" si="11"/>
        <v>0.99906600000000001</v>
      </c>
      <c r="D30" s="3"/>
      <c r="E30" s="1"/>
      <c r="F30" s="23">
        <v>20</v>
      </c>
      <c r="G30" s="21">
        <f t="shared" si="12"/>
        <v>41</v>
      </c>
      <c r="H30" s="24">
        <f t="shared" si="13"/>
        <v>20</v>
      </c>
      <c r="I30" s="22">
        <f t="shared" si="5"/>
        <v>0.99818499999999999</v>
      </c>
      <c r="J30" s="22">
        <f t="shared" si="6"/>
        <v>1.815000000000011E-3</v>
      </c>
      <c r="K30" s="21">
        <f t="shared" si="0"/>
        <v>5.9932364341222248</v>
      </c>
      <c r="L30" s="21">
        <f t="shared" si="1"/>
        <v>4.4324854187371261E-2</v>
      </c>
      <c r="M30" s="21">
        <f t="shared" si="2"/>
        <v>443248.54187371262</v>
      </c>
      <c r="N30" s="21">
        <f t="shared" si="7"/>
        <v>233486.25770677708</v>
      </c>
      <c r="O30" s="21">
        <f t="shared" si="3"/>
        <v>590991.5359458992</v>
      </c>
      <c r="P30" s="21">
        <f t="shared" si="8"/>
        <v>-85743.263634590548</v>
      </c>
      <c r="Q30" s="21">
        <f t="shared" si="9"/>
        <v>20</v>
      </c>
      <c r="R30" s="21">
        <f t="shared" si="10"/>
        <v>85743.263634590548</v>
      </c>
      <c r="S30" s="21">
        <f t="shared" si="4"/>
        <v>16422.989589795427</v>
      </c>
    </row>
    <row r="31" spans="1:19" x14ac:dyDescent="0.25">
      <c r="A31" s="9">
        <v>22</v>
      </c>
      <c r="B31" s="10">
        <v>9.3700000000000001E-4</v>
      </c>
      <c r="C31" s="11">
        <f t="shared" si="11"/>
        <v>0.99906300000000003</v>
      </c>
      <c r="D31" s="3"/>
      <c r="E31" s="1"/>
      <c r="F31" s="24">
        <v>21</v>
      </c>
      <c r="G31" s="21">
        <f t="shared" si="12"/>
        <v>42</v>
      </c>
      <c r="H31" s="24">
        <f t="shared" si="13"/>
        <v>19</v>
      </c>
      <c r="I31" s="22">
        <f t="shared" si="5"/>
        <v>0.998031</v>
      </c>
      <c r="J31" s="22">
        <f t="shared" si="6"/>
        <v>1.9689999999999985E-3</v>
      </c>
      <c r="K31" s="21">
        <f t="shared" si="0"/>
        <v>5.8437861229906742</v>
      </c>
      <c r="L31" s="21">
        <f t="shared" si="1"/>
        <v>4.5695531369923652E-2</v>
      </c>
      <c r="M31" s="21">
        <f t="shared" si="2"/>
        <v>456955.31369923649</v>
      </c>
      <c r="N31" s="21">
        <f t="shared" si="7"/>
        <v>227663.92877936343</v>
      </c>
      <c r="O31" s="21">
        <f t="shared" si="3"/>
        <v>576254.2783899717</v>
      </c>
      <c r="P31" s="21">
        <f t="shared" si="8"/>
        <v>-108364.96408862818</v>
      </c>
      <c r="Q31" s="21">
        <f t="shared" si="9"/>
        <v>21</v>
      </c>
      <c r="R31" s="21">
        <f t="shared" si="10"/>
        <v>108364.96408862818</v>
      </c>
      <c r="S31" s="21">
        <f t="shared" si="4"/>
        <v>14882.989589795616</v>
      </c>
    </row>
    <row r="32" spans="1:19" x14ac:dyDescent="0.25">
      <c r="A32" s="9">
        <v>23</v>
      </c>
      <c r="B32" s="10">
        <v>9.3599999999999998E-4</v>
      </c>
      <c r="C32" s="11">
        <f t="shared" si="11"/>
        <v>0.99906399999999995</v>
      </c>
      <c r="D32" s="4"/>
      <c r="E32" s="1"/>
      <c r="F32" s="23">
        <v>22</v>
      </c>
      <c r="G32" s="21">
        <f t="shared" si="12"/>
        <v>43</v>
      </c>
      <c r="H32" s="24">
        <f t="shared" si="13"/>
        <v>18</v>
      </c>
      <c r="I32" s="22">
        <f t="shared" si="5"/>
        <v>0.99785599999999997</v>
      </c>
      <c r="J32" s="22">
        <f t="shared" si="6"/>
        <v>2.1440000000000348E-3</v>
      </c>
      <c r="K32" s="21">
        <f t="shared" si="0"/>
        <v>5.6844605210326016</v>
      </c>
      <c r="L32" s="21">
        <f t="shared" si="1"/>
        <v>4.7017796607338153E-2</v>
      </c>
      <c r="M32" s="21">
        <f t="shared" si="2"/>
        <v>470177.96607338154</v>
      </c>
      <c r="N32" s="21">
        <f t="shared" si="7"/>
        <v>221456.87538392728</v>
      </c>
      <c r="O32" s="21">
        <f t="shared" si="3"/>
        <v>560543.22089178755</v>
      </c>
      <c r="P32" s="21">
        <f t="shared" si="8"/>
        <v>-131091.6205655213</v>
      </c>
      <c r="Q32" s="21">
        <f t="shared" si="9"/>
        <v>22</v>
      </c>
      <c r="R32" s="21">
        <f t="shared" si="10"/>
        <v>131091.6205655213</v>
      </c>
      <c r="S32" s="21">
        <f t="shared" si="4"/>
        <v>13132.98958979515</v>
      </c>
    </row>
    <row r="33" spans="1:19" x14ac:dyDescent="0.25">
      <c r="A33" s="9">
        <v>24</v>
      </c>
      <c r="B33" s="10">
        <v>9.3300000000000002E-4</v>
      </c>
      <c r="C33" s="11">
        <f t="shared" si="11"/>
        <v>0.99906700000000004</v>
      </c>
      <c r="D33" s="3"/>
      <c r="E33" s="1"/>
      <c r="F33" s="23">
        <v>23</v>
      </c>
      <c r="G33" s="21">
        <f t="shared" si="12"/>
        <v>44</v>
      </c>
      <c r="H33" s="24">
        <f t="shared" si="13"/>
        <v>17</v>
      </c>
      <c r="I33" s="22">
        <f t="shared" si="5"/>
        <v>0.99765499999999996</v>
      </c>
      <c r="J33" s="22">
        <f t="shared" si="6"/>
        <v>2.3450000000000415E-3</v>
      </c>
      <c r="K33" s="21">
        <f t="shared" si="0"/>
        <v>5.5146127539159462</v>
      </c>
      <c r="L33" s="21">
        <f t="shared" si="1"/>
        <v>4.8268530098382723E-2</v>
      </c>
      <c r="M33" s="21">
        <f t="shared" si="2"/>
        <v>482685.30098382721</v>
      </c>
      <c r="N33" s="21">
        <f t="shared" si="7"/>
        <v>214839.89640106354</v>
      </c>
      <c r="O33" s="21">
        <f t="shared" si="3"/>
        <v>543794.57533631567</v>
      </c>
      <c r="P33" s="21">
        <f t="shared" si="8"/>
        <v>-153730.62204857508</v>
      </c>
      <c r="Q33" s="21">
        <f t="shared" si="9"/>
        <v>23</v>
      </c>
      <c r="R33" s="21">
        <f t="shared" si="10"/>
        <v>153730.62204857508</v>
      </c>
      <c r="S33" s="21">
        <f t="shared" si="4"/>
        <v>11122.989589795237</v>
      </c>
    </row>
    <row r="34" spans="1:19" x14ac:dyDescent="0.25">
      <c r="A34" s="9">
        <v>25</v>
      </c>
      <c r="B34" s="10">
        <v>9.3099999999999997E-4</v>
      </c>
      <c r="C34" s="11">
        <f t="shared" si="11"/>
        <v>0.99906899999999998</v>
      </c>
      <c r="D34" s="7"/>
      <c r="E34" s="1"/>
      <c r="F34" s="24">
        <v>24</v>
      </c>
      <c r="G34" s="21">
        <f t="shared" si="12"/>
        <v>45</v>
      </c>
      <c r="H34" s="24">
        <f t="shared" si="13"/>
        <v>16</v>
      </c>
      <c r="I34" s="22">
        <f t="shared" si="5"/>
        <v>0.997421</v>
      </c>
      <c r="J34" s="22">
        <f t="shared" si="6"/>
        <v>2.578999999999998E-3</v>
      </c>
      <c r="K34" s="21">
        <f t="shared" si="0"/>
        <v>5.3335595104086373</v>
      </c>
      <c r="L34" s="21">
        <f t="shared" si="1"/>
        <v>4.9418212914554109E-2</v>
      </c>
      <c r="M34" s="21">
        <f t="shared" si="2"/>
        <v>494182.12914554111</v>
      </c>
      <c r="N34" s="21">
        <f t="shared" si="7"/>
        <v>207786.37119196058</v>
      </c>
      <c r="O34" s="21">
        <f t="shared" si="3"/>
        <v>525940.96057498804</v>
      </c>
      <c r="P34" s="21">
        <f t="shared" si="8"/>
        <v>-176027.53976251371</v>
      </c>
      <c r="Q34" s="21">
        <f t="shared" si="9"/>
        <v>24</v>
      </c>
      <c r="R34" s="21">
        <f t="shared" si="10"/>
        <v>176027.53976251371</v>
      </c>
      <c r="S34" s="21">
        <f t="shared" si="4"/>
        <v>8782.9895897954993</v>
      </c>
    </row>
    <row r="35" spans="1:19" x14ac:dyDescent="0.25">
      <c r="A35" s="9">
        <v>26</v>
      </c>
      <c r="B35" s="10">
        <v>9.3099999999999997E-4</v>
      </c>
      <c r="C35" s="11">
        <f t="shared" si="11"/>
        <v>0.99906899999999998</v>
      </c>
      <c r="D35" s="3"/>
      <c r="E35" s="1"/>
      <c r="F35" s="23">
        <v>25</v>
      </c>
      <c r="G35" s="21">
        <f t="shared" si="12"/>
        <v>46</v>
      </c>
      <c r="H35" s="24">
        <f t="shared" si="13"/>
        <v>15</v>
      </c>
      <c r="I35" s="22">
        <f t="shared" si="5"/>
        <v>0.99714899999999995</v>
      </c>
      <c r="J35" s="22">
        <f t="shared" si="6"/>
        <v>2.8510000000000479E-3</v>
      </c>
      <c r="K35" s="21">
        <f t="shared" si="0"/>
        <v>5.1405829061187891</v>
      </c>
      <c r="L35" s="21">
        <f t="shared" si="1"/>
        <v>5.0428543031049974E-2</v>
      </c>
      <c r="M35" s="21">
        <f t="shared" si="2"/>
        <v>504285.43031049974</v>
      </c>
      <c r="N35" s="21">
        <f t="shared" si="7"/>
        <v>200268.33220653594</v>
      </c>
      <c r="O35" s="21">
        <f t="shared" si="3"/>
        <v>506911.58620865119</v>
      </c>
      <c r="P35" s="21">
        <f t="shared" si="8"/>
        <v>-197642.17630838451</v>
      </c>
      <c r="Q35" s="21">
        <f t="shared" si="9"/>
        <v>25</v>
      </c>
      <c r="R35" s="21">
        <f t="shared" si="10"/>
        <v>197642.17630838451</v>
      </c>
      <c r="S35" s="21">
        <f t="shared" si="4"/>
        <v>6062.9895897950919</v>
      </c>
    </row>
    <row r="36" spans="1:19" x14ac:dyDescent="0.25">
      <c r="A36" s="9">
        <v>27</v>
      </c>
      <c r="B36" s="10">
        <v>9.3400000000000004E-4</v>
      </c>
      <c r="C36" s="11">
        <f t="shared" si="11"/>
        <v>0.99906600000000001</v>
      </c>
      <c r="F36" s="23">
        <v>26</v>
      </c>
      <c r="G36" s="21">
        <f t="shared" si="12"/>
        <v>47</v>
      </c>
      <c r="H36" s="24">
        <f t="shared" si="13"/>
        <v>14</v>
      </c>
      <c r="I36" s="22">
        <f t="shared" si="5"/>
        <v>0.99683200000000005</v>
      </c>
      <c r="J36" s="22">
        <f t="shared" si="6"/>
        <v>3.1679999999999486E-3</v>
      </c>
      <c r="K36" s="21">
        <f t="shared" si="0"/>
        <v>4.9349098040651604</v>
      </c>
      <c r="L36" s="21">
        <f t="shared" si="1"/>
        <v>5.1253665242830745E-2</v>
      </c>
      <c r="M36" s="21">
        <f t="shared" si="2"/>
        <v>512536.65242830745</v>
      </c>
      <c r="N36" s="21">
        <f t="shared" si="7"/>
        <v>192255.65934817254</v>
      </c>
      <c r="O36" s="21">
        <f t="shared" si="3"/>
        <v>486630.21339422558</v>
      </c>
      <c r="P36" s="21">
        <f t="shared" si="8"/>
        <v>-218162.09838225436</v>
      </c>
      <c r="Q36" s="21">
        <f t="shared" si="9"/>
        <v>26</v>
      </c>
      <c r="R36" s="21">
        <f t="shared" si="10"/>
        <v>218162.09838225436</v>
      </c>
      <c r="S36" s="21">
        <f t="shared" si="4"/>
        <v>2892.989589796256</v>
      </c>
    </row>
    <row r="37" spans="1:19" x14ac:dyDescent="0.25">
      <c r="A37" s="9">
        <v>28</v>
      </c>
      <c r="B37" s="10">
        <v>9.4200000000000002E-4</v>
      </c>
      <c r="C37" s="11">
        <f t="shared" si="11"/>
        <v>0.999058</v>
      </c>
      <c r="F37" s="24">
        <v>27</v>
      </c>
      <c r="G37" s="21">
        <f t="shared" si="12"/>
        <v>48</v>
      </c>
      <c r="H37" s="24">
        <f t="shared" si="13"/>
        <v>13</v>
      </c>
      <c r="I37" s="22">
        <f t="shared" si="5"/>
        <v>0.99646400000000002</v>
      </c>
      <c r="J37" s="22">
        <f t="shared" si="6"/>
        <v>3.5359999999999836E-3</v>
      </c>
      <c r="K37" s="21">
        <f t="shared" si="0"/>
        <v>4.7157095247909249</v>
      </c>
      <c r="L37" s="21">
        <f t="shared" si="1"/>
        <v>5.1837643464323929E-2</v>
      </c>
      <c r="M37" s="21">
        <f t="shared" si="2"/>
        <v>518376.43464323931</v>
      </c>
      <c r="N37" s="21">
        <f t="shared" si="7"/>
        <v>183715.99076366131</v>
      </c>
      <c r="O37" s="21">
        <f t="shared" si="3"/>
        <v>465014.92903960054</v>
      </c>
      <c r="P37" s="21">
        <f t="shared" si="8"/>
        <v>-237077.49636730005</v>
      </c>
      <c r="Q37" s="21">
        <f t="shared" si="9"/>
        <v>27</v>
      </c>
      <c r="R37" s="21">
        <f t="shared" si="10"/>
        <v>237077.49636730005</v>
      </c>
      <c r="S37" s="21">
        <f t="shared" si="4"/>
        <v>-787.01041020435514</v>
      </c>
    </row>
    <row r="38" spans="1:19" x14ac:dyDescent="0.25">
      <c r="A38" s="9">
        <v>29</v>
      </c>
      <c r="B38" s="10">
        <v>9.5600000000000004E-4</v>
      </c>
      <c r="C38" s="11">
        <f t="shared" si="11"/>
        <v>0.99904400000000004</v>
      </c>
      <c r="F38" s="23">
        <v>28</v>
      </c>
      <c r="G38" s="21">
        <f t="shared" si="12"/>
        <v>49</v>
      </c>
      <c r="H38" s="24">
        <f t="shared" si="13"/>
        <v>12</v>
      </c>
      <c r="I38" s="22">
        <f t="shared" si="5"/>
        <v>0.99604199999999998</v>
      </c>
      <c r="J38" s="22">
        <f t="shared" si="6"/>
        <v>3.9580000000000171E-3</v>
      </c>
      <c r="K38" s="21">
        <f t="shared" si="0"/>
        <v>4.4820744735313633</v>
      </c>
      <c r="L38" s="21">
        <f t="shared" si="1"/>
        <v>5.2114555575341025E-2</v>
      </c>
      <c r="M38" s="21">
        <f t="shared" si="2"/>
        <v>521145.55575341027</v>
      </c>
      <c r="N38" s="21">
        <f t="shared" si="7"/>
        <v>174613.96811073463</v>
      </c>
      <c r="O38" s="21">
        <f t="shared" si="3"/>
        <v>441976.23545351822</v>
      </c>
      <c r="P38" s="21">
        <f t="shared" si="8"/>
        <v>-253783.2884106267</v>
      </c>
      <c r="Q38" s="21">
        <f t="shared" si="9"/>
        <v>28</v>
      </c>
      <c r="R38" s="21">
        <f t="shared" si="10"/>
        <v>253783.2884106267</v>
      </c>
      <c r="S38" s="21">
        <f t="shared" si="4"/>
        <v>-5007.0104102046462</v>
      </c>
    </row>
    <row r="39" spans="1:19" x14ac:dyDescent="0.25">
      <c r="A39" s="9">
        <v>30</v>
      </c>
      <c r="B39" s="10">
        <v>9.77E-4</v>
      </c>
      <c r="C39" s="11">
        <f t="shared" si="11"/>
        <v>0.99902299999999999</v>
      </c>
      <c r="F39" s="23">
        <v>29</v>
      </c>
      <c r="G39" s="21">
        <f t="shared" si="12"/>
        <v>50</v>
      </c>
      <c r="H39" s="24">
        <f t="shared" si="13"/>
        <v>11</v>
      </c>
      <c r="I39" s="22">
        <f t="shared" si="5"/>
        <v>0.995564</v>
      </c>
      <c r="J39" s="22">
        <f t="shared" si="6"/>
        <v>4.4359999999999955E-3</v>
      </c>
      <c r="K39" s="21">
        <f t="shared" si="0"/>
        <v>4.2329905298624206</v>
      </c>
      <c r="L39" s="21">
        <f t="shared" si="1"/>
        <v>5.2010431754499188E-2</v>
      </c>
      <c r="M39" s="21">
        <f t="shared" si="2"/>
        <v>520104.31754499191</v>
      </c>
      <c r="N39" s="21">
        <f t="shared" si="7"/>
        <v>164910.08298933529</v>
      </c>
      <c r="O39" s="21">
        <f t="shared" si="3"/>
        <v>417414.13047627138</v>
      </c>
      <c r="P39" s="21">
        <f t="shared" si="8"/>
        <v>-267600.27005805576</v>
      </c>
      <c r="Q39" s="21">
        <f t="shared" si="9"/>
        <v>29</v>
      </c>
      <c r="R39" s="21">
        <f t="shared" si="10"/>
        <v>267600.27005805576</v>
      </c>
      <c r="S39" s="21">
        <f t="shared" si="4"/>
        <v>-9787.0104102042969</v>
      </c>
    </row>
    <row r="40" spans="1:19" x14ac:dyDescent="0.25">
      <c r="A40" s="9">
        <v>31</v>
      </c>
      <c r="B40" s="10">
        <v>1.005E-3</v>
      </c>
      <c r="C40" s="11">
        <f t="shared" si="11"/>
        <v>0.99899499999999997</v>
      </c>
      <c r="F40" s="24">
        <v>30</v>
      </c>
      <c r="G40" s="21">
        <f t="shared" si="12"/>
        <v>51</v>
      </c>
      <c r="H40" s="24">
        <f t="shared" si="13"/>
        <v>10</v>
      </c>
      <c r="I40" s="22">
        <f t="shared" si="5"/>
        <v>0.995031</v>
      </c>
      <c r="J40" s="22">
        <f t="shared" si="6"/>
        <v>4.9690000000000012E-3</v>
      </c>
      <c r="K40" s="21">
        <f t="shared" si="0"/>
        <v>3.967315545378757</v>
      </c>
      <c r="L40" s="21">
        <f t="shared" si="1"/>
        <v>5.1443364743315484E-2</v>
      </c>
      <c r="M40" s="21">
        <f t="shared" si="2"/>
        <v>514433.64743315487</v>
      </c>
      <c r="N40" s="21">
        <f t="shared" si="7"/>
        <v>154559.83924786976</v>
      </c>
      <c r="O40" s="21">
        <f t="shared" si="3"/>
        <v>391215.9871411504</v>
      </c>
      <c r="P40" s="21">
        <f t="shared" si="8"/>
        <v>-277777.49953987426</v>
      </c>
      <c r="Q40" s="21">
        <f t="shared" si="9"/>
        <v>30</v>
      </c>
      <c r="R40" s="21">
        <f t="shared" si="10"/>
        <v>277777.49953987426</v>
      </c>
      <c r="S40" s="21">
        <f t="shared" si="4"/>
        <v>-15117.010410204413</v>
      </c>
    </row>
    <row r="41" spans="1:19" x14ac:dyDescent="0.25">
      <c r="A41" s="9">
        <v>32</v>
      </c>
      <c r="B41" s="10">
        <v>1.042E-3</v>
      </c>
      <c r="C41" s="11">
        <f t="shared" si="11"/>
        <v>0.99895800000000001</v>
      </c>
      <c r="F41" s="23">
        <v>31</v>
      </c>
      <c r="G41" s="21">
        <f t="shared" si="12"/>
        <v>52</v>
      </c>
      <c r="H41" s="24">
        <f t="shared" si="13"/>
        <v>9</v>
      </c>
      <c r="I41" s="22">
        <f t="shared" si="5"/>
        <v>0.99444999999999995</v>
      </c>
      <c r="J41" s="22">
        <f t="shared" si="6"/>
        <v>5.5500000000000549E-3</v>
      </c>
      <c r="K41" s="21">
        <f t="shared" si="0"/>
        <v>3.6837488482488854</v>
      </c>
      <c r="L41" s="21">
        <f t="shared" si="1"/>
        <v>5.0325467523471702E-2</v>
      </c>
      <c r="M41" s="21">
        <f t="shared" si="2"/>
        <v>503254.67523471703</v>
      </c>
      <c r="N41" s="21">
        <f t="shared" si="7"/>
        <v>143512.56493274894</v>
      </c>
      <c r="O41" s="21">
        <f t="shared" si="3"/>
        <v>363253.546526302</v>
      </c>
      <c r="P41" s="21">
        <f t="shared" si="8"/>
        <v>-283513.69364116399</v>
      </c>
      <c r="Q41" s="21">
        <f t="shared" ref="Q41:Q50" si="14">F41</f>
        <v>31</v>
      </c>
      <c r="R41" s="21">
        <f t="shared" ref="R41:R50" si="15">SUM(M41:N41)-O41</f>
        <v>283513.69364116399</v>
      </c>
      <c r="S41" s="21">
        <f t="shared" si="4"/>
        <v>-20927.010410204995</v>
      </c>
    </row>
    <row r="42" spans="1:19" x14ac:dyDescent="0.25">
      <c r="A42" s="9">
        <v>33</v>
      </c>
      <c r="B42" s="10">
        <v>1.0859999999999999E-3</v>
      </c>
      <c r="C42" s="11">
        <f t="shared" si="11"/>
        <v>0.99891399999999997</v>
      </c>
      <c r="F42" s="23">
        <v>32</v>
      </c>
      <c r="G42" s="21">
        <f t="shared" si="12"/>
        <v>53</v>
      </c>
      <c r="H42" s="24">
        <f t="shared" si="13"/>
        <v>8</v>
      </c>
      <c r="I42" s="22">
        <f t="shared" si="5"/>
        <v>0.99382599999999999</v>
      </c>
      <c r="J42" s="22">
        <f t="shared" si="6"/>
        <v>6.1740000000000128E-3</v>
      </c>
      <c r="K42" s="21">
        <f t="shared" si="0"/>
        <v>3.3807913261531244</v>
      </c>
      <c r="L42" s="21">
        <f t="shared" si="1"/>
        <v>4.8567801548710016E-2</v>
      </c>
      <c r="M42" s="21">
        <f t="shared" si="2"/>
        <v>485678.01548710017</v>
      </c>
      <c r="N42" s="21">
        <f t="shared" si="7"/>
        <v>131709.8571878112</v>
      </c>
      <c r="O42" s="21">
        <f t="shared" si="3"/>
        <v>333378.98154329037</v>
      </c>
      <c r="P42" s="21">
        <f t="shared" si="8"/>
        <v>-284008.89113162103</v>
      </c>
      <c r="Q42" s="21">
        <f t="shared" si="14"/>
        <v>32</v>
      </c>
      <c r="R42" s="21">
        <f t="shared" si="15"/>
        <v>284008.89113162103</v>
      </c>
      <c r="S42" s="21">
        <f t="shared" si="4"/>
        <v>-27167.010410204646</v>
      </c>
    </row>
    <row r="43" spans="1:19" x14ac:dyDescent="0.25">
      <c r="A43" s="9">
        <v>34</v>
      </c>
      <c r="B43" s="10">
        <v>1.14E-3</v>
      </c>
      <c r="C43" s="11">
        <f t="shared" si="11"/>
        <v>0.99885999999999997</v>
      </c>
      <c r="F43" s="24">
        <v>33</v>
      </c>
      <c r="G43" s="21">
        <f t="shared" si="12"/>
        <v>54</v>
      </c>
      <c r="H43" s="24">
        <f t="shared" si="13"/>
        <v>7</v>
      </c>
      <c r="I43" s="22">
        <f t="shared" si="5"/>
        <v>0.99316899999999997</v>
      </c>
      <c r="J43" s="22">
        <f t="shared" si="6"/>
        <v>6.8310000000000315E-3</v>
      </c>
      <c r="K43" s="21">
        <f t="shared" si="0"/>
        <v>3.0567356716875085</v>
      </c>
      <c r="L43" s="21">
        <f t="shared" si="1"/>
        <v>4.6078033435550794E-2</v>
      </c>
      <c r="M43" s="21">
        <f t="shared" si="2"/>
        <v>460780.33435550792</v>
      </c>
      <c r="N43" s="21">
        <f t="shared" si="7"/>
        <v>119085.20223191527</v>
      </c>
      <c r="O43" s="21">
        <f t="shared" si="3"/>
        <v>301423.93503883231</v>
      </c>
      <c r="P43" s="21">
        <f t="shared" si="8"/>
        <v>-278441.60154859087</v>
      </c>
      <c r="Q43" s="21">
        <f t="shared" si="14"/>
        <v>33</v>
      </c>
      <c r="R43" s="21">
        <f t="shared" si="15"/>
        <v>278441.60154859087</v>
      </c>
      <c r="S43" s="21">
        <f t="shared" si="4"/>
        <v>-33737.010410204763</v>
      </c>
    </row>
    <row r="44" spans="1:19" x14ac:dyDescent="0.25">
      <c r="A44" s="9">
        <v>35</v>
      </c>
      <c r="B44" s="10">
        <v>1.2019999999999999E-3</v>
      </c>
      <c r="C44" s="11">
        <f t="shared" si="11"/>
        <v>0.99879799999999996</v>
      </c>
      <c r="F44" s="23">
        <v>34</v>
      </c>
      <c r="G44" s="21">
        <f t="shared" si="12"/>
        <v>55</v>
      </c>
      <c r="H44" s="24">
        <f t="shared" si="13"/>
        <v>6</v>
      </c>
      <c r="I44" s="22">
        <f t="shared" si="5"/>
        <v>0.99248700000000001</v>
      </c>
      <c r="J44" s="22">
        <f t="shared" si="6"/>
        <v>7.5129999999999919E-3</v>
      </c>
      <c r="K44" s="21">
        <f t="shared" si="0"/>
        <v>2.7096333407227782</v>
      </c>
      <c r="L44" s="21">
        <f t="shared" si="1"/>
        <v>4.2764620901416903E-2</v>
      </c>
      <c r="M44" s="21">
        <f t="shared" si="2"/>
        <v>427646.209014169</v>
      </c>
      <c r="N44" s="21">
        <f t="shared" si="7"/>
        <v>105562.68811302689</v>
      </c>
      <c r="O44" s="21">
        <f t="shared" si="3"/>
        <v>267196.26156689593</v>
      </c>
      <c r="P44" s="21">
        <f t="shared" si="8"/>
        <v>-266012.63556029991</v>
      </c>
      <c r="Q44" s="21">
        <f t="shared" si="14"/>
        <v>34</v>
      </c>
      <c r="R44" s="21">
        <f t="shared" si="15"/>
        <v>266012.63556029991</v>
      </c>
      <c r="S44" s="21">
        <f t="shared" si="4"/>
        <v>-40557.010410204384</v>
      </c>
    </row>
    <row r="45" spans="1:19" x14ac:dyDescent="0.25">
      <c r="A45" s="9">
        <v>36</v>
      </c>
      <c r="B45" s="10">
        <v>1.2750000000000001E-3</v>
      </c>
      <c r="C45" s="11">
        <f t="shared" si="11"/>
        <v>0.99872499999999997</v>
      </c>
      <c r="F45" s="23">
        <v>35</v>
      </c>
      <c r="G45" s="21">
        <f t="shared" si="12"/>
        <v>56</v>
      </c>
      <c r="H45" s="24">
        <f t="shared" si="13"/>
        <v>5</v>
      </c>
      <c r="I45" s="22">
        <f t="shared" si="5"/>
        <v>0.991788</v>
      </c>
      <c r="J45" s="22">
        <f t="shared" si="6"/>
        <v>8.2119999999999971E-3</v>
      </c>
      <c r="K45" s="21">
        <f t="shared" si="0"/>
        <v>2.3372843586263996</v>
      </c>
      <c r="L45" s="21">
        <f t="shared" si="1"/>
        <v>3.8534655229253471E-2</v>
      </c>
      <c r="M45" s="21">
        <f t="shared" si="2"/>
        <v>385346.55229253473</v>
      </c>
      <c r="N45" s="21">
        <f t="shared" si="7"/>
        <v>91056.607576034992</v>
      </c>
      <c r="O45" s="21">
        <f t="shared" si="3"/>
        <v>230479.0221828201</v>
      </c>
      <c r="P45" s="21">
        <f t="shared" si="8"/>
        <v>-245924.13768574959</v>
      </c>
      <c r="Q45" s="21">
        <f t="shared" si="14"/>
        <v>35</v>
      </c>
      <c r="R45" s="21">
        <f t="shared" si="15"/>
        <v>245924.13768574959</v>
      </c>
      <c r="S45" s="21">
        <f t="shared" si="4"/>
        <v>-47547.010410204413</v>
      </c>
    </row>
    <row r="46" spans="1:19" x14ac:dyDescent="0.25">
      <c r="A46" s="9">
        <v>37</v>
      </c>
      <c r="B46" s="10">
        <v>1.358E-3</v>
      </c>
      <c r="C46" s="11">
        <f t="shared" si="11"/>
        <v>0.99864200000000003</v>
      </c>
      <c r="F46" s="24">
        <v>36</v>
      </c>
      <c r="G46" s="21">
        <f t="shared" si="12"/>
        <v>57</v>
      </c>
      <c r="H46" s="24">
        <f t="shared" si="13"/>
        <v>4</v>
      </c>
      <c r="I46" s="22">
        <f t="shared" si="5"/>
        <v>0.99107500000000004</v>
      </c>
      <c r="J46" s="22">
        <f t="shared" si="6"/>
        <v>8.9249999999999607E-3</v>
      </c>
      <c r="K46" s="21">
        <f t="shared" si="0"/>
        <v>1.937219375911903</v>
      </c>
      <c r="L46" s="21">
        <f t="shared" si="1"/>
        <v>3.3293487212288531E-2</v>
      </c>
      <c r="M46" s="21">
        <f t="shared" si="2"/>
        <v>332934.87212288531</v>
      </c>
      <c r="N46" s="21">
        <f t="shared" si="7"/>
        <v>75470.758981490901</v>
      </c>
      <c r="O46" s="21">
        <f t="shared" si="3"/>
        <v>191028.71495541325</v>
      </c>
      <c r="P46" s="21">
        <f t="shared" si="8"/>
        <v>-217376.91614896298</v>
      </c>
      <c r="Q46" s="21">
        <f t="shared" si="14"/>
        <v>36</v>
      </c>
      <c r="R46" s="21">
        <f t="shared" si="15"/>
        <v>217376.91614896298</v>
      </c>
      <c r="S46" s="21">
        <f t="shared" si="4"/>
        <v>-54677.010410204006</v>
      </c>
    </row>
    <row r="47" spans="1:19" x14ac:dyDescent="0.25">
      <c r="A47" s="9">
        <v>38</v>
      </c>
      <c r="B47" s="10">
        <v>1.4530000000000001E-3</v>
      </c>
      <c r="C47" s="11">
        <f t="shared" si="11"/>
        <v>0.99854699999999996</v>
      </c>
      <c r="F47" s="23">
        <v>37</v>
      </c>
      <c r="G47" s="21">
        <f t="shared" si="12"/>
        <v>58</v>
      </c>
      <c r="H47" s="24">
        <f t="shared" si="13"/>
        <v>3</v>
      </c>
      <c r="I47" s="22">
        <f t="shared" si="5"/>
        <v>0.99034900000000003</v>
      </c>
      <c r="J47" s="22">
        <f t="shared" si="6"/>
        <v>9.6509999999999652E-3</v>
      </c>
      <c r="K47" s="21">
        <f t="shared" si="0"/>
        <v>1.5066885945992008</v>
      </c>
      <c r="L47" s="21">
        <f t="shared" si="1"/>
        <v>2.6939466051659835E-2</v>
      </c>
      <c r="M47" s="21">
        <f t="shared" si="2"/>
        <v>269394.66051659832</v>
      </c>
      <c r="N47" s="21">
        <f t="shared" si="7"/>
        <v>58698.014895515204</v>
      </c>
      <c r="O47" s="21">
        <f t="shared" si="3"/>
        <v>148574.1829981324</v>
      </c>
      <c r="P47" s="21">
        <f t="shared" si="8"/>
        <v>-179518.49241398115</v>
      </c>
      <c r="Q47" s="21">
        <f t="shared" si="14"/>
        <v>37</v>
      </c>
      <c r="R47" s="21">
        <f t="shared" si="15"/>
        <v>179518.49241398115</v>
      </c>
      <c r="S47" s="21">
        <f t="shared" si="4"/>
        <v>-61937.010410204108</v>
      </c>
    </row>
    <row r="48" spans="1:19" x14ac:dyDescent="0.25">
      <c r="A48" s="9">
        <v>39</v>
      </c>
      <c r="B48" s="10">
        <v>1.56E-3</v>
      </c>
      <c r="C48" s="11">
        <f t="shared" si="11"/>
        <v>0.99843999999999999</v>
      </c>
      <c r="F48" s="23">
        <v>38</v>
      </c>
      <c r="G48" s="21">
        <f t="shared" si="12"/>
        <v>59</v>
      </c>
      <c r="H48" s="24">
        <f t="shared" si="13"/>
        <v>2</v>
      </c>
      <c r="I48" s="22">
        <f t="shared" si="5"/>
        <v>0.98960700000000001</v>
      </c>
      <c r="J48" s="22">
        <f t="shared" si="6"/>
        <v>1.0392999999999986E-2</v>
      </c>
      <c r="K48" s="21">
        <f t="shared" si="0"/>
        <v>1.0426359423676013</v>
      </c>
      <c r="L48" s="21">
        <f t="shared" si="1"/>
        <v>1.9361082482312858E-2</v>
      </c>
      <c r="M48" s="21">
        <f t="shared" si="2"/>
        <v>193610.82482312858</v>
      </c>
      <c r="N48" s="21">
        <f t="shared" si="7"/>
        <v>40619.315958898049</v>
      </c>
      <c r="O48" s="21">
        <f t="shared" si="3"/>
        <v>102814.06778881341</v>
      </c>
      <c r="P48" s="21">
        <f t="shared" si="8"/>
        <v>-131416.07299321322</v>
      </c>
      <c r="Q48" s="21">
        <f t="shared" si="14"/>
        <v>38</v>
      </c>
      <c r="R48" s="21">
        <f t="shared" si="15"/>
        <v>131416.07299321322</v>
      </c>
      <c r="S48" s="21">
        <f t="shared" si="4"/>
        <v>-69357.010410204311</v>
      </c>
    </row>
    <row r="49" spans="1:19" x14ac:dyDescent="0.25">
      <c r="A49" s="9">
        <v>40</v>
      </c>
      <c r="B49" s="10">
        <v>1.6800000000000001E-3</v>
      </c>
      <c r="C49" s="11">
        <f t="shared" si="11"/>
        <v>0.99831999999999999</v>
      </c>
      <c r="F49" s="24">
        <v>39</v>
      </c>
      <c r="G49" s="21">
        <f t="shared" si="12"/>
        <v>60</v>
      </c>
      <c r="H49" s="24">
        <f t="shared" si="13"/>
        <v>1</v>
      </c>
      <c r="I49" s="22">
        <f t="shared" si="5"/>
        <v>0.98883799999999999</v>
      </c>
      <c r="J49" s="22">
        <f t="shared" si="6"/>
        <v>1.1162000000000005E-2</v>
      </c>
      <c r="K49" s="21">
        <f t="shared" si="0"/>
        <v>0.54166666666666674</v>
      </c>
      <c r="L49" s="21">
        <f t="shared" si="1"/>
        <v>1.0431775700934584E-2</v>
      </c>
      <c r="M49" s="21">
        <f t="shared" si="2"/>
        <v>104317.75700934583</v>
      </c>
      <c r="N49" s="21">
        <f t="shared" si="7"/>
        <v>21102.408408993033</v>
      </c>
      <c r="O49" s="21">
        <f t="shared" si="3"/>
        <v>53413.613633101049</v>
      </c>
      <c r="P49" s="21">
        <f t="shared" si="8"/>
        <v>-72006.551785237825</v>
      </c>
      <c r="Q49" s="21">
        <f t="shared" si="14"/>
        <v>39</v>
      </c>
      <c r="R49" s="21">
        <f t="shared" si="15"/>
        <v>72006.551785237825</v>
      </c>
      <c r="S49" s="21">
        <f t="shared" si="4"/>
        <v>-77047.010410204472</v>
      </c>
    </row>
    <row r="50" spans="1:19" x14ac:dyDescent="0.25">
      <c r="A50" s="9">
        <v>41</v>
      </c>
      <c r="B50" s="10">
        <v>1.815E-3</v>
      </c>
      <c r="C50" s="11">
        <f t="shared" si="11"/>
        <v>0.99818499999999999</v>
      </c>
      <c r="F50" s="23">
        <v>40</v>
      </c>
      <c r="G50" s="21">
        <f t="shared" si="12"/>
        <v>61</v>
      </c>
      <c r="H50" s="24">
        <f t="shared" si="13"/>
        <v>0</v>
      </c>
      <c r="I50" s="22">
        <f t="shared" si="5"/>
        <v>0.98803099999999999</v>
      </c>
      <c r="J50" s="22">
        <f t="shared" si="6"/>
        <v>1.1969000000000007E-2</v>
      </c>
      <c r="K50" s="21">
        <v>0</v>
      </c>
      <c r="L50" s="21">
        <v>0</v>
      </c>
      <c r="M50" s="21">
        <v>0</v>
      </c>
      <c r="N50" s="29">
        <v>0</v>
      </c>
      <c r="O50" s="29">
        <v>0</v>
      </c>
      <c r="P50" s="29">
        <v>0</v>
      </c>
      <c r="Q50" s="21">
        <f t="shared" si="14"/>
        <v>40</v>
      </c>
      <c r="R50" s="21">
        <f t="shared" si="15"/>
        <v>0</v>
      </c>
      <c r="S50" s="21">
        <f t="shared" si="4"/>
        <v>0</v>
      </c>
    </row>
    <row r="51" spans="1:19" x14ac:dyDescent="0.25">
      <c r="A51" s="9">
        <v>42</v>
      </c>
      <c r="B51" s="10">
        <v>1.9689999999999998E-3</v>
      </c>
      <c r="C51" s="11">
        <f t="shared" si="11"/>
        <v>0.998031</v>
      </c>
      <c r="F51" s="8"/>
      <c r="G51" s="19"/>
      <c r="H51" s="13"/>
    </row>
    <row r="52" spans="1:19" x14ac:dyDescent="0.25">
      <c r="A52" s="9">
        <v>43</v>
      </c>
      <c r="B52" s="10">
        <v>2.1440000000000001E-3</v>
      </c>
      <c r="C52" s="11">
        <f t="shared" si="11"/>
        <v>0.99785599999999997</v>
      </c>
      <c r="F52" s="8"/>
      <c r="H52" s="13"/>
    </row>
    <row r="53" spans="1:19" x14ac:dyDescent="0.25">
      <c r="A53" s="9">
        <v>44</v>
      </c>
      <c r="B53" s="10">
        <v>2.3449999999999999E-3</v>
      </c>
      <c r="C53" s="11">
        <f t="shared" si="11"/>
        <v>0.99765499999999996</v>
      </c>
      <c r="F53" s="8"/>
      <c r="H53" s="13"/>
    </row>
    <row r="54" spans="1:19" x14ac:dyDescent="0.25">
      <c r="A54" s="9">
        <v>45</v>
      </c>
      <c r="B54" s="10">
        <v>2.5790000000000001E-3</v>
      </c>
      <c r="C54" s="11">
        <f t="shared" si="11"/>
        <v>0.997421</v>
      </c>
      <c r="F54" s="8"/>
      <c r="H54" s="13"/>
    </row>
    <row r="55" spans="1:19" x14ac:dyDescent="0.25">
      <c r="A55" s="9">
        <v>46</v>
      </c>
      <c r="B55" s="10">
        <v>2.8509999999999998E-3</v>
      </c>
      <c r="C55" s="11">
        <f t="shared" si="11"/>
        <v>0.99714899999999995</v>
      </c>
      <c r="F55" s="8"/>
      <c r="H55" s="13"/>
    </row>
    <row r="56" spans="1:19" x14ac:dyDescent="0.25">
      <c r="A56" s="9">
        <v>47</v>
      </c>
      <c r="B56" s="10">
        <v>3.1679999999999998E-3</v>
      </c>
      <c r="C56" s="11">
        <f t="shared" si="11"/>
        <v>0.99683200000000005</v>
      </c>
      <c r="F56" s="8"/>
      <c r="H56" s="13"/>
    </row>
    <row r="57" spans="1:19" x14ac:dyDescent="0.25">
      <c r="A57" s="9">
        <v>48</v>
      </c>
      <c r="B57" s="10">
        <v>3.5360000000000001E-3</v>
      </c>
      <c r="C57" s="11">
        <f t="shared" si="11"/>
        <v>0.99646400000000002</v>
      </c>
      <c r="F57" s="8"/>
      <c r="H57" s="13"/>
    </row>
    <row r="58" spans="1:19" x14ac:dyDescent="0.25">
      <c r="A58" s="9">
        <v>49</v>
      </c>
      <c r="B58" s="10">
        <v>3.9579999999999997E-3</v>
      </c>
      <c r="C58" s="11">
        <f t="shared" si="11"/>
        <v>0.99604199999999998</v>
      </c>
      <c r="F58" s="8"/>
      <c r="H58" s="13"/>
    </row>
    <row r="59" spans="1:19" x14ac:dyDescent="0.25">
      <c r="A59" s="9">
        <v>50</v>
      </c>
      <c r="B59" s="10">
        <v>4.4359999999999998E-3</v>
      </c>
      <c r="C59" s="11">
        <f t="shared" si="11"/>
        <v>0.995564</v>
      </c>
      <c r="F59" s="8"/>
      <c r="H59" s="13"/>
    </row>
    <row r="60" spans="1:19" x14ac:dyDescent="0.25">
      <c r="A60" s="9">
        <v>51</v>
      </c>
      <c r="B60" s="10">
        <v>4.9690000000000003E-3</v>
      </c>
      <c r="C60" s="11">
        <f t="shared" si="11"/>
        <v>0.995031</v>
      </c>
      <c r="F60" s="8"/>
      <c r="H60" s="13"/>
    </row>
    <row r="61" spans="1:19" x14ac:dyDescent="0.25">
      <c r="A61" s="9">
        <v>52</v>
      </c>
      <c r="B61" s="10">
        <v>5.5500000000000002E-3</v>
      </c>
      <c r="C61" s="11">
        <f t="shared" si="11"/>
        <v>0.99444999999999995</v>
      </c>
      <c r="F61" s="8"/>
      <c r="H61" s="13"/>
    </row>
    <row r="62" spans="1:19" x14ac:dyDescent="0.25">
      <c r="A62" s="9">
        <v>53</v>
      </c>
      <c r="B62" s="10">
        <v>6.1739999999999998E-3</v>
      </c>
      <c r="C62" s="11">
        <f t="shared" si="11"/>
        <v>0.99382599999999999</v>
      </c>
      <c r="F62" s="8"/>
      <c r="H62" s="13"/>
    </row>
    <row r="63" spans="1:19" x14ac:dyDescent="0.25">
      <c r="A63" s="9">
        <v>54</v>
      </c>
      <c r="B63" s="10">
        <v>6.8310000000000003E-3</v>
      </c>
      <c r="C63" s="11">
        <f t="shared" si="11"/>
        <v>0.99316899999999997</v>
      </c>
      <c r="F63" s="8"/>
      <c r="H63" s="13"/>
    </row>
    <row r="64" spans="1:19" x14ac:dyDescent="0.25">
      <c r="A64" s="9">
        <v>55</v>
      </c>
      <c r="B64" s="10">
        <v>7.5129999999999997E-3</v>
      </c>
      <c r="C64" s="11">
        <f t="shared" si="11"/>
        <v>0.99248700000000001</v>
      </c>
      <c r="F64" s="8"/>
      <c r="H64" s="13"/>
    </row>
    <row r="65" spans="1:8" x14ac:dyDescent="0.25">
      <c r="A65" s="9">
        <v>56</v>
      </c>
      <c r="B65" s="10">
        <v>8.2120000000000005E-3</v>
      </c>
      <c r="C65" s="11">
        <f t="shared" si="11"/>
        <v>0.991788</v>
      </c>
      <c r="F65" s="8"/>
      <c r="H65" s="13"/>
    </row>
    <row r="66" spans="1:8" x14ac:dyDescent="0.25">
      <c r="A66" s="9">
        <v>57</v>
      </c>
      <c r="B66" s="10">
        <v>8.9250000000000006E-3</v>
      </c>
      <c r="C66" s="11">
        <f t="shared" si="11"/>
        <v>0.99107500000000004</v>
      </c>
      <c r="F66" s="8"/>
      <c r="H66" s="13"/>
    </row>
    <row r="67" spans="1:8" x14ac:dyDescent="0.25">
      <c r="A67" s="9">
        <v>58</v>
      </c>
      <c r="B67" s="10">
        <v>9.6509999999999999E-3</v>
      </c>
      <c r="C67" s="11">
        <f t="shared" si="11"/>
        <v>0.99034900000000003</v>
      </c>
      <c r="F67" s="8"/>
      <c r="H67" s="13"/>
    </row>
    <row r="68" spans="1:8" x14ac:dyDescent="0.25">
      <c r="A68" s="9">
        <v>59</v>
      </c>
      <c r="B68" s="10">
        <v>1.0392999999999999E-2</v>
      </c>
      <c r="C68" s="11">
        <f t="shared" si="11"/>
        <v>0.98960700000000001</v>
      </c>
      <c r="F68" s="8"/>
      <c r="H68" s="13"/>
    </row>
    <row r="69" spans="1:8" x14ac:dyDescent="0.25">
      <c r="A69" s="9">
        <v>60</v>
      </c>
      <c r="B69" s="10">
        <v>1.1162E-2</v>
      </c>
      <c r="C69" s="11">
        <f t="shared" si="11"/>
        <v>0.98883799999999999</v>
      </c>
      <c r="E69" s="13"/>
      <c r="F69" s="8"/>
      <c r="H69" s="13"/>
    </row>
    <row r="70" spans="1:8" x14ac:dyDescent="0.25">
      <c r="A70" s="9">
        <v>61</v>
      </c>
      <c r="B70" s="10">
        <v>1.1969E-2</v>
      </c>
      <c r="C70" s="11">
        <f t="shared" si="11"/>
        <v>0.98803099999999999</v>
      </c>
      <c r="F70" s="8"/>
      <c r="H70" s="13"/>
    </row>
    <row r="71" spans="1:8" x14ac:dyDescent="0.25">
      <c r="A71" s="9">
        <v>62</v>
      </c>
      <c r="B71" s="10">
        <v>1.2831E-2</v>
      </c>
      <c r="C71" s="11">
        <f t="shared" si="11"/>
        <v>0.98716899999999996</v>
      </c>
      <c r="F71" s="8"/>
      <c r="H71" s="13"/>
    </row>
    <row r="72" spans="1:8" x14ac:dyDescent="0.25">
      <c r="A72" s="9">
        <v>63</v>
      </c>
      <c r="B72" s="10">
        <v>1.3764999999999999E-2</v>
      </c>
      <c r="C72" s="11">
        <f t="shared" si="11"/>
        <v>0.98623499999999997</v>
      </c>
      <c r="F72" s="8"/>
      <c r="H72" s="13"/>
    </row>
    <row r="73" spans="1:8" x14ac:dyDescent="0.25">
      <c r="A73" s="9">
        <v>64</v>
      </c>
      <c r="B73" s="10">
        <v>1.4792E-2</v>
      </c>
      <c r="C73" s="11">
        <f t="shared" si="11"/>
        <v>0.98520799999999997</v>
      </c>
      <c r="F73" s="8"/>
      <c r="H73" s="13"/>
    </row>
    <row r="74" spans="1:8" x14ac:dyDescent="0.25">
      <c r="A74" s="9">
        <v>65</v>
      </c>
      <c r="B74" s="10">
        <v>1.5932000000000002E-2</v>
      </c>
      <c r="C74" s="11">
        <f t="shared" si="11"/>
        <v>0.98406799999999994</v>
      </c>
      <c r="F74" s="8"/>
      <c r="H74" s="13"/>
    </row>
    <row r="75" spans="1:8" x14ac:dyDescent="0.25">
      <c r="A75" s="9">
        <v>66</v>
      </c>
      <c r="B75" s="10">
        <v>1.7205999999999999E-2</v>
      </c>
      <c r="C75" s="11">
        <f t="shared" si="11"/>
        <v>0.98279399999999995</v>
      </c>
      <c r="F75" s="8"/>
      <c r="H75" s="13"/>
    </row>
    <row r="76" spans="1:8" x14ac:dyDescent="0.25">
      <c r="A76" s="9">
        <v>67</v>
      </c>
      <c r="B76" s="10">
        <v>1.8634999999999999E-2</v>
      </c>
      <c r="C76" s="11">
        <f t="shared" ref="C76:C124" si="16">1-B76</f>
        <v>0.98136500000000004</v>
      </c>
      <c r="F76" s="8"/>
      <c r="H76" s="13"/>
    </row>
    <row r="77" spans="1:8" x14ac:dyDescent="0.25">
      <c r="A77" s="9">
        <v>68</v>
      </c>
      <c r="B77" s="10">
        <v>2.0240000000000001E-2</v>
      </c>
      <c r="C77" s="11">
        <f t="shared" si="16"/>
        <v>0.97975999999999996</v>
      </c>
      <c r="F77" s="8"/>
      <c r="H77" s="13"/>
    </row>
    <row r="78" spans="1:8" x14ac:dyDescent="0.25">
      <c r="A78" s="9">
        <v>69</v>
      </c>
      <c r="B78" s="10">
        <v>2.2040000000000001E-2</v>
      </c>
      <c r="C78" s="11">
        <f t="shared" si="16"/>
        <v>0.97796000000000005</v>
      </c>
      <c r="F78" s="8"/>
      <c r="H78" s="13"/>
    </row>
    <row r="79" spans="1:8" x14ac:dyDescent="0.25">
      <c r="A79" s="9">
        <v>70</v>
      </c>
      <c r="B79" s="10">
        <v>2.4058E-2</v>
      </c>
      <c r="C79" s="11">
        <f t="shared" si="16"/>
        <v>0.97594199999999998</v>
      </c>
      <c r="F79" s="8"/>
      <c r="H79" s="13"/>
    </row>
    <row r="80" spans="1:8" x14ac:dyDescent="0.25">
      <c r="A80" s="9">
        <v>71</v>
      </c>
      <c r="B80" s="10">
        <v>2.6314000000000001E-2</v>
      </c>
      <c r="C80" s="11">
        <f t="shared" si="16"/>
        <v>0.97368600000000005</v>
      </c>
      <c r="F80" s="8"/>
      <c r="H80" s="13"/>
    </row>
    <row r="81" spans="1:8" x14ac:dyDescent="0.25">
      <c r="A81" s="9">
        <v>72</v>
      </c>
      <c r="B81" s="10">
        <v>2.8832E-2</v>
      </c>
      <c r="C81" s="11">
        <f t="shared" si="16"/>
        <v>0.97116800000000003</v>
      </c>
      <c r="F81" s="8"/>
      <c r="H81" s="13"/>
    </row>
    <row r="82" spans="1:8" x14ac:dyDescent="0.25">
      <c r="A82" s="9">
        <v>73</v>
      </c>
      <c r="B82" s="10">
        <v>3.1637999999999999E-2</v>
      </c>
      <c r="C82" s="11">
        <f t="shared" si="16"/>
        <v>0.96836199999999995</v>
      </c>
      <c r="F82" s="8"/>
      <c r="H82" s="13"/>
    </row>
    <row r="83" spans="1:8" x14ac:dyDescent="0.25">
      <c r="A83" s="9">
        <v>74</v>
      </c>
      <c r="B83" s="10">
        <v>3.4757000000000003E-2</v>
      </c>
      <c r="C83" s="11">
        <f t="shared" si="16"/>
        <v>0.96524299999999996</v>
      </c>
      <c r="F83" s="8"/>
      <c r="H83" s="13"/>
    </row>
    <row r="84" spans="1:8" x14ac:dyDescent="0.25">
      <c r="A84" s="9">
        <v>75</v>
      </c>
      <c r="B84" s="10">
        <v>3.8220999999999998E-2</v>
      </c>
      <c r="C84" s="11">
        <f t="shared" si="16"/>
        <v>0.96177900000000005</v>
      </c>
      <c r="F84" s="8"/>
      <c r="H84" s="13"/>
    </row>
    <row r="85" spans="1:8" x14ac:dyDescent="0.25">
      <c r="A85" s="9">
        <v>76</v>
      </c>
      <c r="B85" s="10">
        <v>4.2061000000000001E-2</v>
      </c>
      <c r="C85" s="11">
        <f t="shared" si="16"/>
        <v>0.95793899999999998</v>
      </c>
      <c r="F85" s="8"/>
      <c r="H85" s="13"/>
    </row>
    <row r="86" spans="1:8" x14ac:dyDescent="0.25">
      <c r="A86" s="9">
        <v>77</v>
      </c>
      <c r="B86" s="10">
        <v>4.6316000000000003E-2</v>
      </c>
      <c r="C86" s="11">
        <f t="shared" si="16"/>
        <v>0.95368399999999998</v>
      </c>
      <c r="F86" s="8"/>
      <c r="H86" s="13"/>
    </row>
    <row r="87" spans="1:8" x14ac:dyDescent="0.25">
      <c r="A87" s="9">
        <v>78</v>
      </c>
      <c r="B87" s="10">
        <v>5.1024E-2</v>
      </c>
      <c r="C87" s="11">
        <f t="shared" si="16"/>
        <v>0.94897600000000004</v>
      </c>
      <c r="F87" s="8"/>
      <c r="H87" s="13"/>
    </row>
    <row r="88" spans="1:8" x14ac:dyDescent="0.25">
      <c r="A88" s="9">
        <v>79</v>
      </c>
      <c r="B88" s="10">
        <v>5.6231000000000003E-2</v>
      </c>
      <c r="C88" s="11">
        <f t="shared" si="16"/>
        <v>0.94376899999999997</v>
      </c>
      <c r="F88" s="8"/>
      <c r="H88" s="13"/>
    </row>
    <row r="89" spans="1:8" x14ac:dyDescent="0.25">
      <c r="A89" s="9">
        <v>80</v>
      </c>
      <c r="B89" s="10">
        <v>6.1984999999999998E-2</v>
      </c>
      <c r="C89" s="11">
        <f t="shared" si="16"/>
        <v>0.93801500000000004</v>
      </c>
      <c r="F89" s="8"/>
      <c r="H89" s="13"/>
    </row>
    <row r="90" spans="1:8" x14ac:dyDescent="0.25">
      <c r="A90" s="9">
        <v>81</v>
      </c>
      <c r="B90" s="10">
        <v>6.8337999999999996E-2</v>
      </c>
      <c r="C90" s="11">
        <f t="shared" si="16"/>
        <v>0.93166199999999999</v>
      </c>
      <c r="F90" s="8"/>
      <c r="H90" s="13"/>
    </row>
    <row r="91" spans="1:8" x14ac:dyDescent="0.25">
      <c r="A91" s="9">
        <v>82</v>
      </c>
      <c r="B91" s="10">
        <v>7.535E-2</v>
      </c>
      <c r="C91" s="11">
        <f t="shared" si="16"/>
        <v>0.92464999999999997</v>
      </c>
      <c r="F91" s="8"/>
      <c r="H91" s="13"/>
    </row>
    <row r="92" spans="1:8" x14ac:dyDescent="0.25">
      <c r="A92" s="9">
        <v>83</v>
      </c>
      <c r="B92" s="10">
        <v>8.3082000000000003E-2</v>
      </c>
      <c r="C92" s="11">
        <f t="shared" si="16"/>
        <v>0.91691800000000001</v>
      </c>
      <c r="F92" s="8"/>
      <c r="H92" s="13"/>
    </row>
    <row r="93" spans="1:8" x14ac:dyDescent="0.25">
      <c r="A93" s="9">
        <v>84</v>
      </c>
      <c r="B93" s="10">
        <v>9.1601000000000002E-2</v>
      </c>
      <c r="C93" s="11">
        <f t="shared" si="16"/>
        <v>0.90839899999999996</v>
      </c>
      <c r="E93" s="13"/>
      <c r="F93" s="8"/>
      <c r="H93" s="13"/>
    </row>
    <row r="94" spans="1:8" x14ac:dyDescent="0.25">
      <c r="A94" s="9">
        <v>85</v>
      </c>
      <c r="B94" s="10">
        <v>0.100979</v>
      </c>
      <c r="C94" s="11">
        <f t="shared" si="16"/>
        <v>0.89902099999999996</v>
      </c>
      <c r="F94" s="8"/>
      <c r="H94" s="13"/>
    </row>
    <row r="95" spans="1:8" x14ac:dyDescent="0.25">
      <c r="A95" s="9">
        <v>86</v>
      </c>
      <c r="B95" s="10">
        <v>0.111291</v>
      </c>
      <c r="C95" s="11">
        <f t="shared" si="16"/>
        <v>0.88870899999999997</v>
      </c>
      <c r="F95" s="8"/>
      <c r="H95" s="13"/>
    </row>
    <row r="96" spans="1:8" x14ac:dyDescent="0.25">
      <c r="A96" s="9">
        <v>87</v>
      </c>
      <c r="B96" s="10">
        <v>0.122616</v>
      </c>
      <c r="C96" s="11">
        <f t="shared" si="16"/>
        <v>0.87738399999999994</v>
      </c>
      <c r="E96" s="13"/>
      <c r="F96" s="8"/>
      <c r="H96" s="13"/>
    </row>
    <row r="97" spans="1:8" x14ac:dyDescent="0.25">
      <c r="A97" s="9">
        <v>88</v>
      </c>
      <c r="B97" s="10">
        <v>0.13503699999999999</v>
      </c>
      <c r="C97" s="11">
        <f t="shared" si="16"/>
        <v>0.86496300000000004</v>
      </c>
      <c r="F97" s="8"/>
      <c r="H97" s="13"/>
    </row>
    <row r="98" spans="1:8" x14ac:dyDescent="0.25">
      <c r="A98" s="9">
        <v>89</v>
      </c>
      <c r="B98" s="10">
        <v>0.14863899999999999</v>
      </c>
      <c r="C98" s="11">
        <f t="shared" si="16"/>
        <v>0.85136100000000003</v>
      </c>
      <c r="F98" s="8"/>
      <c r="H98" s="13"/>
    </row>
    <row r="99" spans="1:8" x14ac:dyDescent="0.25">
      <c r="A99" s="9">
        <v>90</v>
      </c>
      <c r="B99" s="10">
        <v>0.16350700000000001</v>
      </c>
      <c r="C99" s="11">
        <f t="shared" si="16"/>
        <v>0.83649299999999993</v>
      </c>
      <c r="F99" s="8"/>
      <c r="H99" s="13"/>
    </row>
    <row r="100" spans="1:8" x14ac:dyDescent="0.25">
      <c r="A100" s="9">
        <v>91</v>
      </c>
      <c r="B100" s="10">
        <v>0.179726</v>
      </c>
      <c r="C100" s="11">
        <f t="shared" si="16"/>
        <v>0.82027399999999995</v>
      </c>
      <c r="F100" s="8"/>
      <c r="H100" s="13"/>
    </row>
    <row r="101" spans="1:8" x14ac:dyDescent="0.25">
      <c r="A101" s="9">
        <v>92</v>
      </c>
      <c r="B101" s="10">
        <v>0.19738</v>
      </c>
      <c r="C101" s="11">
        <f t="shared" si="16"/>
        <v>0.80262</v>
      </c>
      <c r="F101" s="8"/>
      <c r="H101" s="13"/>
    </row>
    <row r="102" spans="1:8" x14ac:dyDescent="0.25">
      <c r="A102" s="9">
        <v>93</v>
      </c>
      <c r="B102" s="10">
        <v>0.21654699999999999</v>
      </c>
      <c r="C102" s="11">
        <f t="shared" si="16"/>
        <v>0.78345299999999995</v>
      </c>
      <c r="F102" s="8"/>
      <c r="H102" s="13"/>
    </row>
    <row r="103" spans="1:8" x14ac:dyDescent="0.25">
      <c r="A103" s="9">
        <v>94</v>
      </c>
      <c r="B103" s="10">
        <v>0.23730200000000001</v>
      </c>
      <c r="C103" s="11">
        <f t="shared" si="16"/>
        <v>0.76269799999999999</v>
      </c>
      <c r="F103" s="8"/>
      <c r="H103" s="13"/>
    </row>
    <row r="104" spans="1:8" x14ac:dyDescent="0.25">
      <c r="A104" s="9">
        <v>95</v>
      </c>
      <c r="B104" s="10">
        <v>0.25970599999999999</v>
      </c>
      <c r="C104" s="11">
        <f t="shared" si="16"/>
        <v>0.74029400000000001</v>
      </c>
      <c r="F104" s="8"/>
      <c r="H104" s="13"/>
    </row>
    <row r="105" spans="1:8" x14ac:dyDescent="0.25">
      <c r="A105" s="9">
        <v>96</v>
      </c>
      <c r="B105" s="10">
        <v>0.28381299999999998</v>
      </c>
      <c r="C105" s="11">
        <f t="shared" si="16"/>
        <v>0.71618700000000002</v>
      </c>
      <c r="F105" s="8"/>
      <c r="H105" s="13"/>
    </row>
    <row r="106" spans="1:8" x14ac:dyDescent="0.25">
      <c r="A106" s="9">
        <v>97</v>
      </c>
      <c r="B106" s="10">
        <v>0.30965900000000002</v>
      </c>
      <c r="C106" s="11">
        <f t="shared" si="16"/>
        <v>0.69034099999999998</v>
      </c>
      <c r="F106" s="8"/>
      <c r="H106" s="13"/>
    </row>
    <row r="107" spans="1:8" x14ac:dyDescent="0.25">
      <c r="A107" s="9">
        <v>98</v>
      </c>
      <c r="B107" s="10">
        <v>0.33726499999999998</v>
      </c>
      <c r="C107" s="11">
        <f t="shared" si="16"/>
        <v>0.66273500000000007</v>
      </c>
      <c r="F107" s="8"/>
      <c r="H107" s="13"/>
    </row>
    <row r="108" spans="1:8" x14ac:dyDescent="0.25">
      <c r="A108" s="9">
        <v>99</v>
      </c>
      <c r="B108" s="10">
        <v>0.36663000000000001</v>
      </c>
      <c r="C108" s="11">
        <f t="shared" si="16"/>
        <v>0.63336999999999999</v>
      </c>
      <c r="F108" s="8"/>
      <c r="H108" s="13"/>
    </row>
    <row r="109" spans="1:8" x14ac:dyDescent="0.25">
      <c r="A109" s="9">
        <v>100</v>
      </c>
      <c r="B109" s="10">
        <v>0.397733</v>
      </c>
      <c r="C109" s="11">
        <f t="shared" si="16"/>
        <v>0.602267</v>
      </c>
      <c r="F109" s="8"/>
      <c r="H109" s="13"/>
    </row>
    <row r="110" spans="1:8" x14ac:dyDescent="0.25">
      <c r="A110" s="9">
        <v>101</v>
      </c>
      <c r="B110" s="10">
        <v>0.430529</v>
      </c>
      <c r="C110" s="11">
        <f t="shared" si="16"/>
        <v>0.56947100000000006</v>
      </c>
      <c r="F110" s="8"/>
      <c r="H110" s="13"/>
    </row>
    <row r="111" spans="1:8" x14ac:dyDescent="0.25">
      <c r="A111" s="9">
        <v>102</v>
      </c>
      <c r="B111" s="10">
        <v>0.46494999999999997</v>
      </c>
      <c r="C111" s="11">
        <f t="shared" si="16"/>
        <v>0.53505000000000003</v>
      </c>
      <c r="F111" s="8"/>
      <c r="H111" s="13"/>
    </row>
    <row r="112" spans="1:8" x14ac:dyDescent="0.25">
      <c r="A112" s="9">
        <v>103</v>
      </c>
      <c r="B112" s="10">
        <v>0.50090400000000002</v>
      </c>
      <c r="C112" s="11">
        <f t="shared" si="16"/>
        <v>0.49909599999999998</v>
      </c>
      <c r="F112" s="8"/>
      <c r="H112" s="13"/>
    </row>
    <row r="113" spans="1:8" x14ac:dyDescent="0.25">
      <c r="A113" s="9">
        <v>104</v>
      </c>
      <c r="B113" s="10">
        <v>0.53827800000000003</v>
      </c>
      <c r="C113" s="11">
        <f t="shared" si="16"/>
        <v>0.46172199999999997</v>
      </c>
      <c r="F113" s="8"/>
      <c r="H113" s="13"/>
    </row>
    <row r="114" spans="1:8" x14ac:dyDescent="0.25">
      <c r="A114" s="9">
        <v>105</v>
      </c>
      <c r="B114" s="10">
        <v>0.57694199999999995</v>
      </c>
      <c r="C114" s="11">
        <f t="shared" si="16"/>
        <v>0.42305800000000005</v>
      </c>
      <c r="F114" s="8"/>
      <c r="H114" s="13"/>
    </row>
    <row r="115" spans="1:8" x14ac:dyDescent="0.25">
      <c r="A115" s="9">
        <v>106</v>
      </c>
      <c r="B115" s="10">
        <v>0.61675199999999997</v>
      </c>
      <c r="C115" s="11">
        <f t="shared" si="16"/>
        <v>0.38324800000000003</v>
      </c>
      <c r="F115" s="8"/>
      <c r="H115" s="13"/>
    </row>
    <row r="116" spans="1:8" x14ac:dyDescent="0.25">
      <c r="A116" s="9">
        <v>107</v>
      </c>
      <c r="B116" s="10">
        <v>0.65755300000000005</v>
      </c>
      <c r="C116" s="11">
        <f t="shared" si="16"/>
        <v>0.34244699999999995</v>
      </c>
      <c r="F116" s="8"/>
      <c r="H116" s="13"/>
    </row>
    <row r="117" spans="1:8" x14ac:dyDescent="0.25">
      <c r="A117" s="9">
        <v>108</v>
      </c>
      <c r="B117" s="10">
        <v>0.69919100000000001</v>
      </c>
      <c r="C117" s="11">
        <f t="shared" si="16"/>
        <v>0.30080899999999999</v>
      </c>
      <c r="F117" s="8"/>
      <c r="H117" s="13"/>
    </row>
    <row r="118" spans="1:8" x14ac:dyDescent="0.25">
      <c r="A118" s="9">
        <v>109</v>
      </c>
      <c r="B118" s="10">
        <v>0.74151500000000004</v>
      </c>
      <c r="C118" s="11">
        <f t="shared" si="16"/>
        <v>0.25848499999999996</v>
      </c>
      <c r="F118" s="8"/>
      <c r="H118" s="13"/>
    </row>
    <row r="119" spans="1:8" x14ac:dyDescent="0.25">
      <c r="A119" s="9">
        <v>110</v>
      </c>
      <c r="B119" s="10">
        <v>0.78438300000000005</v>
      </c>
      <c r="C119" s="11">
        <f t="shared" si="16"/>
        <v>0.21561699999999995</v>
      </c>
      <c r="F119" s="8"/>
      <c r="H119" s="13"/>
    </row>
    <row r="120" spans="1:8" x14ac:dyDescent="0.25">
      <c r="A120" s="9">
        <v>111</v>
      </c>
      <c r="B120" s="10">
        <v>0.82767299999999999</v>
      </c>
      <c r="C120" s="11">
        <f t="shared" si="16"/>
        <v>0.17232700000000001</v>
      </c>
      <c r="F120" s="8"/>
      <c r="H120" s="13"/>
    </row>
    <row r="121" spans="1:8" x14ac:dyDescent="0.25">
      <c r="A121" s="9">
        <v>112</v>
      </c>
      <c r="B121" s="10">
        <v>0.87128499999999998</v>
      </c>
      <c r="C121" s="11">
        <f t="shared" si="16"/>
        <v>0.12871500000000002</v>
      </c>
      <c r="F121" s="8"/>
      <c r="H121" s="13"/>
    </row>
    <row r="122" spans="1:8" x14ac:dyDescent="0.25">
      <c r="A122" s="9">
        <v>113</v>
      </c>
      <c r="B122" s="10">
        <v>0.91514499999999999</v>
      </c>
      <c r="C122" s="11">
        <f t="shared" si="16"/>
        <v>8.4855000000000014E-2</v>
      </c>
      <c r="F122" s="8"/>
      <c r="H122" s="13"/>
    </row>
    <row r="123" spans="1:8" x14ac:dyDescent="0.25">
      <c r="A123" s="9">
        <v>114</v>
      </c>
      <c r="B123" s="10">
        <v>0.95921400000000001</v>
      </c>
      <c r="C123" s="11">
        <f t="shared" si="16"/>
        <v>4.0785999999999989E-2</v>
      </c>
      <c r="F123" s="8"/>
      <c r="H123" s="13"/>
    </row>
    <row r="124" spans="1:8" x14ac:dyDescent="0.25">
      <c r="A124" s="9">
        <v>115</v>
      </c>
      <c r="B124" s="10">
        <v>1</v>
      </c>
      <c r="C124" s="11">
        <f t="shared" si="16"/>
        <v>0</v>
      </c>
      <c r="F124" s="8"/>
      <c r="H124" s="13"/>
    </row>
    <row r="125" spans="1:8" x14ac:dyDescent="0.25">
      <c r="F125" s="8"/>
      <c r="H125" s="13"/>
    </row>
    <row r="126" spans="1:8" x14ac:dyDescent="0.25">
      <c r="F126" s="8"/>
      <c r="H126" s="13"/>
    </row>
    <row r="127" spans="1:8" x14ac:dyDescent="0.25">
      <c r="F127" s="8"/>
      <c r="H127" s="13"/>
    </row>
    <row r="128" spans="1:8" x14ac:dyDescent="0.25">
      <c r="F128" s="8"/>
      <c r="H128" s="13"/>
    </row>
    <row r="129" spans="6:8" x14ac:dyDescent="0.25">
      <c r="F129" s="8"/>
      <c r="H129" s="13"/>
    </row>
    <row r="130" spans="6:8" x14ac:dyDescent="0.25">
      <c r="F130" s="8"/>
      <c r="H130" s="13"/>
    </row>
    <row r="131" spans="6:8" x14ac:dyDescent="0.25">
      <c r="F131" s="8"/>
      <c r="H131" s="13"/>
    </row>
    <row r="132" spans="6:8" x14ac:dyDescent="0.25">
      <c r="F132" s="8"/>
      <c r="H132" s="13"/>
    </row>
    <row r="133" spans="6:8" x14ac:dyDescent="0.25">
      <c r="F133" s="8"/>
      <c r="H133" s="13"/>
    </row>
    <row r="134" spans="6:8" x14ac:dyDescent="0.25">
      <c r="F134" s="8"/>
      <c r="H134" s="13"/>
    </row>
    <row r="135" spans="6:8" x14ac:dyDescent="0.25">
      <c r="F135" s="8"/>
      <c r="H135" s="13"/>
    </row>
    <row r="136" spans="6:8" x14ac:dyDescent="0.25">
      <c r="F136" s="8"/>
      <c r="H136" s="13"/>
    </row>
    <row r="137" spans="6:8" x14ac:dyDescent="0.25">
      <c r="F137" s="8"/>
      <c r="H137" s="13"/>
    </row>
    <row r="138" spans="6:8" x14ac:dyDescent="0.25">
      <c r="F138" s="8"/>
      <c r="H138" s="13"/>
    </row>
    <row r="139" spans="6:8" x14ac:dyDescent="0.25">
      <c r="F139" s="8"/>
      <c r="H139" s="13"/>
    </row>
    <row r="140" spans="6:8" x14ac:dyDescent="0.25">
      <c r="F140" s="8"/>
      <c r="H140" s="13"/>
    </row>
    <row r="141" spans="6:8" x14ac:dyDescent="0.25">
      <c r="F141" s="8"/>
      <c r="H141" s="13"/>
    </row>
    <row r="142" spans="6:8" x14ac:dyDescent="0.25">
      <c r="F142" s="8"/>
      <c r="H142" s="13"/>
    </row>
    <row r="143" spans="6:8" x14ac:dyDescent="0.25">
      <c r="F143" s="8"/>
      <c r="H143" s="13"/>
    </row>
    <row r="144" spans="6:8" x14ac:dyDescent="0.25">
      <c r="F144" s="8"/>
      <c r="H144" s="13"/>
    </row>
    <row r="145" spans="6:8" x14ac:dyDescent="0.25">
      <c r="F145" s="8"/>
      <c r="H145" s="13"/>
    </row>
    <row r="146" spans="6:8" x14ac:dyDescent="0.25">
      <c r="F146" s="8"/>
      <c r="H146" s="13"/>
    </row>
    <row r="147" spans="6:8" x14ac:dyDescent="0.25">
      <c r="F147" s="8"/>
      <c r="H147" s="13"/>
    </row>
    <row r="148" spans="6:8" x14ac:dyDescent="0.25">
      <c r="F148" s="8"/>
      <c r="H148" s="13"/>
    </row>
    <row r="149" spans="6:8" x14ac:dyDescent="0.25">
      <c r="F149" s="8"/>
      <c r="H149" s="13"/>
    </row>
    <row r="150" spans="6:8" x14ac:dyDescent="0.25">
      <c r="F150" s="8"/>
      <c r="H150" s="13"/>
    </row>
    <row r="151" spans="6:8" x14ac:dyDescent="0.25">
      <c r="F151" s="8"/>
      <c r="H151" s="13"/>
    </row>
    <row r="152" spans="6:8" x14ac:dyDescent="0.25">
      <c r="F152" s="8"/>
      <c r="H152" s="13"/>
    </row>
    <row r="153" spans="6:8" x14ac:dyDescent="0.25">
      <c r="F153" s="8"/>
      <c r="H153" s="13"/>
    </row>
    <row r="154" spans="6:8" x14ac:dyDescent="0.25">
      <c r="F154" s="8"/>
      <c r="H154" s="13"/>
    </row>
    <row r="155" spans="6:8" x14ac:dyDescent="0.25">
      <c r="F155" s="8"/>
      <c r="H155" s="13"/>
    </row>
    <row r="156" spans="6:8" x14ac:dyDescent="0.25">
      <c r="F156" s="8"/>
      <c r="H156" s="13"/>
    </row>
    <row r="157" spans="6:8" x14ac:dyDescent="0.25">
      <c r="F157" s="8"/>
      <c r="H157" s="13"/>
    </row>
    <row r="158" spans="6:8" x14ac:dyDescent="0.25">
      <c r="F158" s="8"/>
      <c r="H158" s="13"/>
    </row>
    <row r="159" spans="6:8" x14ac:dyDescent="0.25">
      <c r="F159" s="8"/>
      <c r="H159" s="13"/>
    </row>
    <row r="160" spans="6:8" x14ac:dyDescent="0.25">
      <c r="F160" s="8"/>
      <c r="H160" s="13"/>
    </row>
    <row r="161" spans="6:8" x14ac:dyDescent="0.25">
      <c r="F161" s="8"/>
      <c r="H161" s="13"/>
    </row>
    <row r="162" spans="6:8" x14ac:dyDescent="0.25">
      <c r="F162" s="8"/>
      <c r="H162" s="13"/>
    </row>
    <row r="163" spans="6:8" x14ac:dyDescent="0.25">
      <c r="F163" s="8"/>
      <c r="H163" s="13"/>
    </row>
    <row r="164" spans="6:8" x14ac:dyDescent="0.25">
      <c r="F164" s="8"/>
      <c r="H164" s="13"/>
    </row>
    <row r="165" spans="6:8" x14ac:dyDescent="0.25">
      <c r="F165" s="8"/>
      <c r="H165" s="13"/>
    </row>
    <row r="166" spans="6:8" x14ac:dyDescent="0.25">
      <c r="F166" s="8"/>
      <c r="H166" s="13"/>
    </row>
    <row r="167" spans="6:8" x14ac:dyDescent="0.25">
      <c r="F167" s="8"/>
      <c r="H167" s="13"/>
    </row>
    <row r="168" spans="6:8" x14ac:dyDescent="0.25">
      <c r="F168" s="8"/>
      <c r="H168" s="13"/>
    </row>
    <row r="169" spans="6:8" x14ac:dyDescent="0.25">
      <c r="F169" s="8"/>
      <c r="H169" s="13"/>
    </row>
    <row r="170" spans="6:8" x14ac:dyDescent="0.25">
      <c r="F170" s="8"/>
      <c r="H170" s="13"/>
    </row>
    <row r="171" spans="6:8" x14ac:dyDescent="0.25">
      <c r="F171" s="8"/>
      <c r="H171" s="13"/>
    </row>
    <row r="172" spans="6:8" x14ac:dyDescent="0.25">
      <c r="F172" s="8"/>
      <c r="H172" s="13"/>
    </row>
    <row r="173" spans="6:8" x14ac:dyDescent="0.25">
      <c r="F173" s="8"/>
      <c r="H173" s="13"/>
    </row>
    <row r="174" spans="6:8" x14ac:dyDescent="0.25">
      <c r="F174" s="8"/>
      <c r="H174" s="13"/>
    </row>
    <row r="175" spans="6:8" x14ac:dyDescent="0.25">
      <c r="F175" s="8"/>
      <c r="H175" s="13"/>
    </row>
    <row r="176" spans="6:8" x14ac:dyDescent="0.25">
      <c r="F176" s="8"/>
      <c r="H176" s="13"/>
    </row>
    <row r="177" spans="6:8" x14ac:dyDescent="0.25">
      <c r="F177" s="8"/>
      <c r="H177" s="13"/>
    </row>
    <row r="178" spans="6:8" x14ac:dyDescent="0.25">
      <c r="F178" s="8"/>
      <c r="H178" s="13"/>
    </row>
    <row r="179" spans="6:8" x14ac:dyDescent="0.25">
      <c r="F179" s="8"/>
      <c r="H179" s="13"/>
    </row>
    <row r="180" spans="6:8" x14ac:dyDescent="0.25">
      <c r="F180" s="8"/>
      <c r="H180" s="13"/>
    </row>
    <row r="181" spans="6:8" x14ac:dyDescent="0.25">
      <c r="F181" s="8"/>
      <c r="H181" s="13"/>
    </row>
    <row r="182" spans="6:8" x14ac:dyDescent="0.25">
      <c r="F182" s="8"/>
      <c r="H182" s="13"/>
    </row>
    <row r="183" spans="6:8" x14ac:dyDescent="0.25">
      <c r="F183" s="8"/>
      <c r="H183" s="13"/>
    </row>
    <row r="184" spans="6:8" x14ac:dyDescent="0.25">
      <c r="F184" s="8"/>
      <c r="H184" s="13"/>
    </row>
    <row r="185" spans="6:8" x14ac:dyDescent="0.25">
      <c r="F185" s="8"/>
      <c r="H185" s="13"/>
    </row>
    <row r="186" spans="6:8" x14ac:dyDescent="0.25">
      <c r="F186" s="8"/>
      <c r="H186" s="13"/>
    </row>
    <row r="187" spans="6:8" x14ac:dyDescent="0.25">
      <c r="F187" s="8"/>
      <c r="H187" s="13"/>
    </row>
    <row r="188" spans="6:8" x14ac:dyDescent="0.25">
      <c r="F188" s="8"/>
      <c r="H188" s="13"/>
    </row>
    <row r="189" spans="6:8" x14ac:dyDescent="0.25">
      <c r="F189" s="8"/>
      <c r="H189" s="13"/>
    </row>
    <row r="190" spans="6:8" x14ac:dyDescent="0.25">
      <c r="F190" s="8"/>
      <c r="H190" s="13"/>
    </row>
    <row r="191" spans="6:8" x14ac:dyDescent="0.25">
      <c r="F191" s="8"/>
      <c r="H191" s="13"/>
    </row>
    <row r="192" spans="6:8" x14ac:dyDescent="0.25">
      <c r="F192" s="8"/>
      <c r="H192" s="13"/>
    </row>
    <row r="193" spans="6:8" x14ac:dyDescent="0.25">
      <c r="F193" s="8"/>
      <c r="H193" s="13"/>
    </row>
    <row r="194" spans="6:8" x14ac:dyDescent="0.25">
      <c r="F194" s="8"/>
      <c r="H194" s="13"/>
    </row>
    <row r="195" spans="6:8" x14ac:dyDescent="0.25">
      <c r="F195" s="8"/>
      <c r="H195" s="13"/>
    </row>
    <row r="196" spans="6:8" x14ac:dyDescent="0.25">
      <c r="F196" s="8"/>
      <c r="H196" s="13"/>
    </row>
    <row r="197" spans="6:8" x14ac:dyDescent="0.25">
      <c r="F197" s="8"/>
      <c r="H197" s="13"/>
    </row>
    <row r="198" spans="6:8" x14ac:dyDescent="0.25">
      <c r="F198" s="8"/>
      <c r="H198" s="13"/>
    </row>
    <row r="199" spans="6:8" x14ac:dyDescent="0.25">
      <c r="F199" s="8"/>
      <c r="H199" s="13"/>
    </row>
    <row r="200" spans="6:8" x14ac:dyDescent="0.25">
      <c r="F200" s="8"/>
      <c r="H200" s="13"/>
    </row>
    <row r="201" spans="6:8" x14ac:dyDescent="0.25">
      <c r="F201" s="8"/>
      <c r="H201" s="13"/>
    </row>
    <row r="202" spans="6:8" x14ac:dyDescent="0.25">
      <c r="F202" s="8"/>
      <c r="H202" s="13"/>
    </row>
    <row r="203" spans="6:8" x14ac:dyDescent="0.25">
      <c r="F203" s="8"/>
      <c r="H203" s="13"/>
    </row>
    <row r="204" spans="6:8" x14ac:dyDescent="0.25">
      <c r="F204" s="8"/>
      <c r="H204" s="13"/>
    </row>
    <row r="205" spans="6:8" x14ac:dyDescent="0.25">
      <c r="F205" s="8"/>
      <c r="H205" s="13"/>
    </row>
    <row r="206" spans="6:8" x14ac:dyDescent="0.25">
      <c r="F206" s="8"/>
      <c r="H206" s="13"/>
    </row>
    <row r="207" spans="6:8" x14ac:dyDescent="0.25">
      <c r="F207" s="8"/>
      <c r="H207" s="13"/>
    </row>
    <row r="208" spans="6:8" x14ac:dyDescent="0.25">
      <c r="F208" s="8"/>
      <c r="H208" s="13"/>
    </row>
    <row r="209" spans="6:8" x14ac:dyDescent="0.25">
      <c r="F209" s="8"/>
      <c r="H209" s="13"/>
    </row>
    <row r="210" spans="6:8" x14ac:dyDescent="0.25">
      <c r="F210" s="8"/>
      <c r="H210" s="13"/>
    </row>
    <row r="211" spans="6:8" x14ac:dyDescent="0.25">
      <c r="F211" s="8"/>
      <c r="H211" s="13"/>
    </row>
    <row r="212" spans="6:8" x14ac:dyDescent="0.25">
      <c r="F212" s="8"/>
      <c r="H212" s="13"/>
    </row>
    <row r="213" spans="6:8" x14ac:dyDescent="0.25">
      <c r="F213" s="8"/>
      <c r="H213" s="13"/>
    </row>
    <row r="214" spans="6:8" x14ac:dyDescent="0.25">
      <c r="F214" s="8"/>
      <c r="H214" s="13"/>
    </row>
    <row r="215" spans="6:8" x14ac:dyDescent="0.25">
      <c r="F215" s="8"/>
      <c r="H215" s="13"/>
    </row>
    <row r="216" spans="6:8" x14ac:dyDescent="0.25">
      <c r="F216" s="8"/>
      <c r="H216" s="13"/>
    </row>
    <row r="217" spans="6:8" x14ac:dyDescent="0.25">
      <c r="F217" s="8"/>
      <c r="H217" s="13"/>
    </row>
    <row r="218" spans="6:8" x14ac:dyDescent="0.25">
      <c r="F218" s="8"/>
      <c r="H218" s="13"/>
    </row>
    <row r="219" spans="6:8" x14ac:dyDescent="0.25">
      <c r="F219" s="8"/>
      <c r="H219" s="13"/>
    </row>
    <row r="220" spans="6:8" x14ac:dyDescent="0.25">
      <c r="F220" s="8"/>
      <c r="H220" s="13"/>
    </row>
    <row r="221" spans="6:8" x14ac:dyDescent="0.25">
      <c r="F221" s="8"/>
      <c r="H221" s="13"/>
    </row>
    <row r="222" spans="6:8" x14ac:dyDescent="0.25">
      <c r="F222" s="8"/>
      <c r="H222" s="13"/>
    </row>
    <row r="223" spans="6:8" x14ac:dyDescent="0.25">
      <c r="F223" s="8"/>
      <c r="H223" s="13"/>
    </row>
    <row r="224" spans="6:8" x14ac:dyDescent="0.25">
      <c r="F224" s="8"/>
      <c r="H224" s="13"/>
    </row>
    <row r="225" spans="6:8" x14ac:dyDescent="0.25">
      <c r="F225" s="8"/>
      <c r="H225" s="13"/>
    </row>
    <row r="226" spans="6:8" x14ac:dyDescent="0.25">
      <c r="F226" s="8"/>
      <c r="H226" s="13"/>
    </row>
    <row r="227" spans="6:8" x14ac:dyDescent="0.25">
      <c r="F227" s="8"/>
      <c r="H227" s="13"/>
    </row>
    <row r="228" spans="6:8" x14ac:dyDescent="0.25">
      <c r="F228" s="8"/>
      <c r="H228" s="13"/>
    </row>
    <row r="229" spans="6:8" x14ac:dyDescent="0.25">
      <c r="F229" s="8"/>
      <c r="H229" s="13"/>
    </row>
    <row r="230" spans="6:8" x14ac:dyDescent="0.25">
      <c r="F230" s="8"/>
      <c r="H230" s="13"/>
    </row>
    <row r="231" spans="6:8" x14ac:dyDescent="0.25">
      <c r="F231" s="8"/>
      <c r="H231" s="13"/>
    </row>
    <row r="232" spans="6:8" x14ac:dyDescent="0.25">
      <c r="F232" s="8"/>
      <c r="H232" s="13"/>
    </row>
    <row r="233" spans="6:8" x14ac:dyDescent="0.25">
      <c r="F233" s="8"/>
      <c r="H233" s="13"/>
    </row>
    <row r="234" spans="6:8" x14ac:dyDescent="0.25">
      <c r="F234" s="8"/>
      <c r="H234" s="13"/>
    </row>
    <row r="235" spans="6:8" x14ac:dyDescent="0.25">
      <c r="F235" s="8"/>
      <c r="H235" s="13"/>
    </row>
    <row r="236" spans="6:8" x14ac:dyDescent="0.25">
      <c r="F236" s="8"/>
      <c r="H236" s="13"/>
    </row>
    <row r="237" spans="6:8" x14ac:dyDescent="0.25">
      <c r="F237" s="8"/>
      <c r="H237" s="13"/>
    </row>
    <row r="238" spans="6:8" x14ac:dyDescent="0.25">
      <c r="F238" s="8"/>
      <c r="H238" s="13"/>
    </row>
    <row r="239" spans="6:8" x14ac:dyDescent="0.25">
      <c r="F239" s="8"/>
      <c r="H239" s="13"/>
    </row>
    <row r="240" spans="6:8" x14ac:dyDescent="0.25">
      <c r="F240" s="8"/>
      <c r="H240" s="13"/>
    </row>
    <row r="241" spans="6:8" x14ac:dyDescent="0.25">
      <c r="F241" s="8"/>
      <c r="H241" s="13"/>
    </row>
    <row r="242" spans="6:8" x14ac:dyDescent="0.25">
      <c r="F242" s="8"/>
      <c r="H242" s="13"/>
    </row>
    <row r="243" spans="6:8" x14ac:dyDescent="0.25">
      <c r="F243" s="8"/>
      <c r="H243" s="13"/>
    </row>
    <row r="244" spans="6:8" x14ac:dyDescent="0.25">
      <c r="F244" s="8"/>
      <c r="H244" s="13"/>
    </row>
    <row r="245" spans="6:8" x14ac:dyDescent="0.25">
      <c r="F245" s="8"/>
      <c r="H245" s="13"/>
    </row>
    <row r="246" spans="6:8" x14ac:dyDescent="0.25">
      <c r="F246" s="8"/>
      <c r="H246" s="13"/>
    </row>
    <row r="247" spans="6:8" x14ac:dyDescent="0.25">
      <c r="F247" s="8"/>
      <c r="H247" s="13"/>
    </row>
    <row r="248" spans="6:8" x14ac:dyDescent="0.25">
      <c r="F248" s="8"/>
      <c r="H248" s="13"/>
    </row>
    <row r="249" spans="6:8" x14ac:dyDescent="0.25">
      <c r="F249" s="8"/>
      <c r="H249" s="13"/>
    </row>
    <row r="250" spans="6:8" x14ac:dyDescent="0.25">
      <c r="F250" s="8"/>
      <c r="H250" s="13"/>
    </row>
    <row r="251" spans="6:8" x14ac:dyDescent="0.25">
      <c r="F251" s="8"/>
      <c r="H251" s="13"/>
    </row>
    <row r="252" spans="6:8" x14ac:dyDescent="0.25">
      <c r="F252" s="8"/>
      <c r="H252" s="13"/>
    </row>
    <row r="253" spans="6:8" x14ac:dyDescent="0.25">
      <c r="F253" s="8"/>
      <c r="H253" s="13"/>
    </row>
    <row r="254" spans="6:8" x14ac:dyDescent="0.25">
      <c r="F254" s="8"/>
      <c r="H254" s="13"/>
    </row>
    <row r="255" spans="6:8" x14ac:dyDescent="0.25">
      <c r="F255" s="8"/>
      <c r="H255" s="13"/>
    </row>
    <row r="256" spans="6:8" x14ac:dyDescent="0.25">
      <c r="F256" s="8"/>
      <c r="H256" s="13"/>
    </row>
    <row r="257" spans="6:8" x14ac:dyDescent="0.25">
      <c r="F257" s="8"/>
      <c r="H257" s="13"/>
    </row>
    <row r="258" spans="6:8" x14ac:dyDescent="0.25">
      <c r="F258" s="8"/>
      <c r="H258" s="13"/>
    </row>
    <row r="259" spans="6:8" x14ac:dyDescent="0.25">
      <c r="F259" s="8"/>
      <c r="H259" s="13"/>
    </row>
    <row r="260" spans="6:8" x14ac:dyDescent="0.25">
      <c r="F260" s="8"/>
      <c r="H260" s="13"/>
    </row>
    <row r="261" spans="6:8" x14ac:dyDescent="0.25">
      <c r="F261" s="8"/>
      <c r="H261" s="13"/>
    </row>
    <row r="262" spans="6:8" x14ac:dyDescent="0.25">
      <c r="F262" s="8"/>
      <c r="H262" s="13"/>
    </row>
    <row r="263" spans="6:8" x14ac:dyDescent="0.25">
      <c r="F263" s="8"/>
      <c r="H263" s="13"/>
    </row>
    <row r="264" spans="6:8" x14ac:dyDescent="0.25">
      <c r="F264" s="8"/>
      <c r="H264" s="13"/>
    </row>
    <row r="265" spans="6:8" x14ac:dyDescent="0.25">
      <c r="F265" s="8"/>
      <c r="H265" s="13"/>
    </row>
    <row r="266" spans="6:8" x14ac:dyDescent="0.25">
      <c r="F266" s="8"/>
      <c r="H266" s="13"/>
    </row>
    <row r="267" spans="6:8" x14ac:dyDescent="0.25">
      <c r="F267" s="8"/>
      <c r="H267" s="13"/>
    </row>
    <row r="268" spans="6:8" x14ac:dyDescent="0.25">
      <c r="F268" s="8"/>
      <c r="H268" s="13"/>
    </row>
    <row r="269" spans="6:8" x14ac:dyDescent="0.25">
      <c r="F269" s="8"/>
      <c r="H269" s="13"/>
    </row>
    <row r="270" spans="6:8" x14ac:dyDescent="0.25">
      <c r="F270" s="8"/>
      <c r="H270" s="13"/>
    </row>
    <row r="271" spans="6:8" x14ac:dyDescent="0.25">
      <c r="F271" s="8"/>
      <c r="H271" s="13"/>
    </row>
    <row r="272" spans="6:8" x14ac:dyDescent="0.25">
      <c r="F272" s="8"/>
      <c r="H272" s="13"/>
    </row>
    <row r="273" spans="6:8" x14ac:dyDescent="0.25">
      <c r="F273" s="8"/>
      <c r="H273" s="13"/>
    </row>
    <row r="274" spans="6:8" x14ac:dyDescent="0.25">
      <c r="F274" s="8"/>
      <c r="H274" s="13"/>
    </row>
    <row r="275" spans="6:8" x14ac:dyDescent="0.25">
      <c r="F275" s="8"/>
      <c r="H275" s="13"/>
    </row>
    <row r="276" spans="6:8" x14ac:dyDescent="0.25">
      <c r="F276" s="8"/>
      <c r="H276" s="13"/>
    </row>
    <row r="277" spans="6:8" x14ac:dyDescent="0.25">
      <c r="F277" s="8"/>
      <c r="H277" s="13"/>
    </row>
    <row r="278" spans="6:8" x14ac:dyDescent="0.25">
      <c r="F278" s="8"/>
      <c r="H278" s="13"/>
    </row>
    <row r="279" spans="6:8" x14ac:dyDescent="0.25">
      <c r="F279" s="8"/>
      <c r="H279" s="13"/>
    </row>
    <row r="280" spans="6:8" x14ac:dyDescent="0.25">
      <c r="F280" s="8"/>
      <c r="H280" s="13"/>
    </row>
    <row r="281" spans="6:8" x14ac:dyDescent="0.25">
      <c r="F281" s="8"/>
      <c r="H281" s="13"/>
    </row>
    <row r="282" spans="6:8" x14ac:dyDescent="0.25">
      <c r="F282" s="8"/>
      <c r="H282" s="13"/>
    </row>
    <row r="283" spans="6:8" x14ac:dyDescent="0.25">
      <c r="F283" s="8"/>
      <c r="H283" s="13"/>
    </row>
    <row r="284" spans="6:8" x14ac:dyDescent="0.25">
      <c r="F284" s="8"/>
      <c r="H284" s="13"/>
    </row>
    <row r="285" spans="6:8" x14ac:dyDescent="0.25">
      <c r="F285" s="8"/>
      <c r="H285" s="13"/>
    </row>
    <row r="286" spans="6:8" x14ac:dyDescent="0.25">
      <c r="F286" s="8"/>
      <c r="H286" s="13"/>
    </row>
    <row r="287" spans="6:8" x14ac:dyDescent="0.25">
      <c r="F287" s="8"/>
      <c r="H287" s="13"/>
    </row>
    <row r="288" spans="6:8" x14ac:dyDescent="0.25">
      <c r="F288" s="8"/>
      <c r="H288" s="13"/>
    </row>
    <row r="289" spans="6:8" x14ac:dyDescent="0.25">
      <c r="F289" s="8"/>
      <c r="H289" s="13"/>
    </row>
    <row r="290" spans="6:8" x14ac:dyDescent="0.25">
      <c r="F290" s="8"/>
      <c r="H290" s="13"/>
    </row>
    <row r="291" spans="6:8" x14ac:dyDescent="0.25">
      <c r="F291" s="8"/>
      <c r="H291" s="13"/>
    </row>
    <row r="292" spans="6:8" x14ac:dyDescent="0.25">
      <c r="F292" s="8"/>
      <c r="H292" s="13"/>
    </row>
    <row r="293" spans="6:8" x14ac:dyDescent="0.25">
      <c r="F293" s="8"/>
      <c r="H293" s="13"/>
    </row>
    <row r="294" spans="6:8" x14ac:dyDescent="0.25">
      <c r="F294" s="8"/>
      <c r="H294" s="13"/>
    </row>
    <row r="295" spans="6:8" x14ac:dyDescent="0.25">
      <c r="F295" s="8"/>
      <c r="H295" s="13"/>
    </row>
    <row r="296" spans="6:8" x14ac:dyDescent="0.25">
      <c r="F296" s="8"/>
      <c r="H296" s="13"/>
    </row>
    <row r="297" spans="6:8" x14ac:dyDescent="0.25">
      <c r="F297" s="8"/>
      <c r="H297" s="13"/>
    </row>
    <row r="298" spans="6:8" x14ac:dyDescent="0.25">
      <c r="F298" s="8"/>
      <c r="H298" s="13"/>
    </row>
    <row r="299" spans="6:8" x14ac:dyDescent="0.25">
      <c r="F299" s="8"/>
      <c r="H299" s="13"/>
    </row>
    <row r="300" spans="6:8" x14ac:dyDescent="0.25">
      <c r="F300" s="8"/>
      <c r="H300" s="13"/>
    </row>
    <row r="301" spans="6:8" x14ac:dyDescent="0.25">
      <c r="F301" s="8"/>
      <c r="H301" s="13"/>
    </row>
    <row r="302" spans="6:8" x14ac:dyDescent="0.25">
      <c r="F302" s="8"/>
      <c r="H302" s="13"/>
    </row>
    <row r="303" spans="6:8" x14ac:dyDescent="0.25">
      <c r="F303" s="8"/>
      <c r="H303" s="13"/>
    </row>
    <row r="304" spans="6:8" x14ac:dyDescent="0.25">
      <c r="F304" s="8"/>
      <c r="H304" s="13"/>
    </row>
    <row r="305" spans="6:8" x14ac:dyDescent="0.25">
      <c r="F305" s="8"/>
      <c r="H305" s="13"/>
    </row>
    <row r="306" spans="6:8" x14ac:dyDescent="0.25">
      <c r="F306" s="8"/>
      <c r="H306" s="13"/>
    </row>
    <row r="307" spans="6:8" x14ac:dyDescent="0.25">
      <c r="F307" s="8"/>
      <c r="H307" s="13"/>
    </row>
    <row r="308" spans="6:8" x14ac:dyDescent="0.25">
      <c r="F308" s="8"/>
      <c r="H308" s="13"/>
    </row>
    <row r="309" spans="6:8" x14ac:dyDescent="0.25">
      <c r="F309" s="8"/>
      <c r="H309" s="13"/>
    </row>
    <row r="310" spans="6:8" x14ac:dyDescent="0.25">
      <c r="F310" s="8"/>
      <c r="H310" s="13"/>
    </row>
    <row r="311" spans="6:8" x14ac:dyDescent="0.25">
      <c r="F311" s="8"/>
      <c r="H311" s="13"/>
    </row>
    <row r="312" spans="6:8" x14ac:dyDescent="0.25">
      <c r="F312" s="8"/>
      <c r="H312" s="13"/>
    </row>
    <row r="313" spans="6:8" x14ac:dyDescent="0.25">
      <c r="F313" s="8"/>
      <c r="H313" s="13"/>
    </row>
    <row r="314" spans="6:8" x14ac:dyDescent="0.25">
      <c r="F314" s="8"/>
      <c r="H314" s="13"/>
    </row>
    <row r="315" spans="6:8" x14ac:dyDescent="0.25">
      <c r="F315" s="8"/>
      <c r="H315" s="13"/>
    </row>
    <row r="316" spans="6:8" x14ac:dyDescent="0.25">
      <c r="F316" s="8"/>
      <c r="H316" s="13"/>
    </row>
    <row r="317" spans="6:8" x14ac:dyDescent="0.25">
      <c r="F317" s="8"/>
      <c r="H317" s="13"/>
    </row>
    <row r="318" spans="6:8" x14ac:dyDescent="0.25">
      <c r="F318" s="8"/>
      <c r="H318" s="13"/>
    </row>
    <row r="319" spans="6:8" x14ac:dyDescent="0.25">
      <c r="F319" s="8"/>
      <c r="H319" s="13"/>
    </row>
    <row r="320" spans="6:8" x14ac:dyDescent="0.25">
      <c r="F320" s="8"/>
      <c r="H320" s="13"/>
    </row>
    <row r="321" spans="6:8" x14ac:dyDescent="0.25">
      <c r="F321" s="8"/>
      <c r="H321" s="13"/>
    </row>
    <row r="322" spans="6:8" x14ac:dyDescent="0.25">
      <c r="F322" s="8"/>
      <c r="H322" s="13"/>
    </row>
    <row r="323" spans="6:8" x14ac:dyDescent="0.25">
      <c r="F323" s="8"/>
      <c r="H323" s="13"/>
    </row>
    <row r="324" spans="6:8" x14ac:dyDescent="0.25">
      <c r="F324" s="8"/>
      <c r="H324" s="13"/>
    </row>
    <row r="325" spans="6:8" x14ac:dyDescent="0.25">
      <c r="F325" s="8"/>
      <c r="H325" s="13"/>
    </row>
    <row r="326" spans="6:8" x14ac:dyDescent="0.25">
      <c r="F326" s="8"/>
      <c r="H326" s="13"/>
    </row>
    <row r="327" spans="6:8" x14ac:dyDescent="0.25">
      <c r="F327" s="8"/>
      <c r="H327" s="13"/>
    </row>
    <row r="328" spans="6:8" x14ac:dyDescent="0.25">
      <c r="F328" s="8"/>
      <c r="H328" s="13"/>
    </row>
    <row r="329" spans="6:8" x14ac:dyDescent="0.25">
      <c r="F329" s="8"/>
      <c r="H329" s="13"/>
    </row>
    <row r="330" spans="6:8" x14ac:dyDescent="0.25">
      <c r="F330" s="8"/>
      <c r="H330" s="13"/>
    </row>
    <row r="331" spans="6:8" x14ac:dyDescent="0.25">
      <c r="F331" s="8"/>
      <c r="H331" s="13"/>
    </row>
    <row r="332" spans="6:8" x14ac:dyDescent="0.25">
      <c r="F332" s="8"/>
      <c r="H332" s="13"/>
    </row>
    <row r="333" spans="6:8" x14ac:dyDescent="0.25">
      <c r="F333" s="8"/>
      <c r="H333" s="13"/>
    </row>
    <row r="334" spans="6:8" x14ac:dyDescent="0.25">
      <c r="F334" s="8"/>
      <c r="H334" s="13"/>
    </row>
    <row r="335" spans="6:8" x14ac:dyDescent="0.25">
      <c r="F335" s="8"/>
      <c r="H335" s="13"/>
    </row>
    <row r="336" spans="6:8" x14ac:dyDescent="0.25">
      <c r="F336" s="8"/>
      <c r="H336" s="13"/>
    </row>
    <row r="337" spans="6:8" x14ac:dyDescent="0.25">
      <c r="F337" s="8"/>
      <c r="H337" s="13"/>
    </row>
    <row r="338" spans="6:8" x14ac:dyDescent="0.25">
      <c r="F338" s="8"/>
      <c r="H338" s="13"/>
    </row>
    <row r="339" spans="6:8" x14ac:dyDescent="0.25">
      <c r="F339" s="8"/>
      <c r="H339" s="13"/>
    </row>
    <row r="340" spans="6:8" x14ac:dyDescent="0.25">
      <c r="F340" s="8"/>
      <c r="H340" s="13"/>
    </row>
    <row r="341" spans="6:8" x14ac:dyDescent="0.25">
      <c r="F341" s="8"/>
      <c r="H341" s="13"/>
    </row>
    <row r="342" spans="6:8" x14ac:dyDescent="0.25">
      <c r="F342" s="8"/>
      <c r="H342" s="13"/>
    </row>
    <row r="343" spans="6:8" x14ac:dyDescent="0.25">
      <c r="F343" s="8"/>
      <c r="H343" s="13"/>
    </row>
    <row r="344" spans="6:8" x14ac:dyDescent="0.25">
      <c r="F344" s="8"/>
      <c r="H344" s="13"/>
    </row>
    <row r="345" spans="6:8" x14ac:dyDescent="0.25">
      <c r="F345" s="8"/>
      <c r="H345" s="13"/>
    </row>
    <row r="346" spans="6:8" x14ac:dyDescent="0.25">
      <c r="F346" s="8"/>
      <c r="H346" s="13"/>
    </row>
    <row r="347" spans="6:8" x14ac:dyDescent="0.25">
      <c r="F347" s="8"/>
      <c r="H347" s="13"/>
    </row>
    <row r="348" spans="6:8" x14ac:dyDescent="0.25">
      <c r="F348" s="8"/>
      <c r="H348" s="13"/>
    </row>
    <row r="349" spans="6:8" x14ac:dyDescent="0.25">
      <c r="F349" s="8"/>
      <c r="H349" s="13"/>
    </row>
    <row r="350" spans="6:8" x14ac:dyDescent="0.25">
      <c r="F350" s="8"/>
      <c r="H350" s="13"/>
    </row>
    <row r="351" spans="6:8" x14ac:dyDescent="0.25">
      <c r="F351" s="8"/>
      <c r="H351" s="13"/>
    </row>
    <row r="352" spans="6:8" x14ac:dyDescent="0.25">
      <c r="F352" s="8"/>
      <c r="H352" s="13"/>
    </row>
    <row r="353" spans="6:8" x14ac:dyDescent="0.25">
      <c r="F353" s="8"/>
      <c r="H353" s="13"/>
    </row>
    <row r="354" spans="6:8" x14ac:dyDescent="0.25">
      <c r="F354" s="8"/>
      <c r="H354" s="13"/>
    </row>
    <row r="355" spans="6:8" x14ac:dyDescent="0.25">
      <c r="F355" s="8"/>
      <c r="H355" s="13"/>
    </row>
    <row r="356" spans="6:8" x14ac:dyDescent="0.25">
      <c r="F356" s="8"/>
      <c r="H356" s="13"/>
    </row>
    <row r="357" spans="6:8" x14ac:dyDescent="0.25">
      <c r="F357" s="8"/>
      <c r="H357" s="13"/>
    </row>
    <row r="358" spans="6:8" x14ac:dyDescent="0.25">
      <c r="F358" s="8"/>
      <c r="H358" s="13"/>
    </row>
    <row r="359" spans="6:8" x14ac:dyDescent="0.25">
      <c r="F359" s="8"/>
      <c r="H359" s="13"/>
    </row>
    <row r="360" spans="6:8" x14ac:dyDescent="0.25">
      <c r="F360" s="8"/>
      <c r="H360" s="13"/>
    </row>
    <row r="361" spans="6:8" x14ac:dyDescent="0.25">
      <c r="F361" s="8"/>
      <c r="H361" s="13"/>
    </row>
    <row r="362" spans="6:8" x14ac:dyDescent="0.25">
      <c r="F362" s="8"/>
      <c r="H362" s="13"/>
    </row>
    <row r="363" spans="6:8" x14ac:dyDescent="0.25">
      <c r="F363" s="8"/>
      <c r="H363" s="13"/>
    </row>
    <row r="364" spans="6:8" x14ac:dyDescent="0.25">
      <c r="F364" s="8"/>
      <c r="H364" s="13"/>
    </row>
    <row r="365" spans="6:8" x14ac:dyDescent="0.25">
      <c r="F365" s="8"/>
      <c r="H365" s="13"/>
    </row>
    <row r="366" spans="6:8" x14ac:dyDescent="0.25">
      <c r="F366" s="8"/>
      <c r="H366" s="13"/>
    </row>
    <row r="367" spans="6:8" x14ac:dyDescent="0.25">
      <c r="F367" s="8"/>
      <c r="H367" s="13"/>
    </row>
    <row r="368" spans="6:8" x14ac:dyDescent="0.25">
      <c r="F368" s="8"/>
      <c r="H368" s="13"/>
    </row>
    <row r="369" spans="6:8" x14ac:dyDescent="0.25">
      <c r="F369" s="8"/>
      <c r="H369" s="13"/>
    </row>
  </sheetData>
  <mergeCells count="15">
    <mergeCell ref="Q7:Q9"/>
    <mergeCell ref="R7:R9"/>
    <mergeCell ref="S7:S9"/>
    <mergeCell ref="L7:L9"/>
    <mergeCell ref="M7:M9"/>
    <mergeCell ref="N7:N9"/>
    <mergeCell ref="O7:O9"/>
    <mergeCell ref="P7:P9"/>
    <mergeCell ref="J7:J9"/>
    <mergeCell ref="K7:K9"/>
    <mergeCell ref="A9:B9"/>
    <mergeCell ref="F7:F9"/>
    <mergeCell ref="G7:G9"/>
    <mergeCell ref="H7:H9"/>
    <mergeCell ref="I7:I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003-46FF-4C4D-BB97-267F00204F01}">
  <sheetPr codeName="Sheet3"/>
  <dimension ref="A1:S36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1" max="1" width="5.85546875" style="2" bestFit="1" customWidth="1"/>
    <col min="2" max="2" width="7.5703125" style="2" bestFit="1" customWidth="1"/>
    <col min="3" max="3" width="12.7109375" style="2" bestFit="1" customWidth="1"/>
    <col min="4" max="5" width="9.140625" style="2"/>
    <col min="6" max="6" width="8.7109375" style="2" bestFit="1" customWidth="1"/>
    <col min="7" max="7" width="10.7109375" style="2" bestFit="1" customWidth="1"/>
    <col min="8" max="8" width="12.140625" style="2" bestFit="1" customWidth="1"/>
    <col min="9" max="9" width="7.5703125" style="2" bestFit="1" customWidth="1"/>
    <col min="10" max="10" width="7.5703125" style="2" customWidth="1"/>
    <col min="11" max="12" width="12" style="2" bestFit="1" customWidth="1"/>
    <col min="13" max="13" width="17.28515625" style="2" bestFit="1" customWidth="1"/>
    <col min="14" max="14" width="15.5703125" style="2" bestFit="1" customWidth="1"/>
    <col min="15" max="15" width="16.28515625" style="2" bestFit="1" customWidth="1"/>
    <col min="16" max="16" width="12.7109375" style="2" bestFit="1" customWidth="1"/>
    <col min="17" max="17" width="10.7109375" style="2" bestFit="1" customWidth="1"/>
    <col min="18" max="16384" width="9.140625" style="2"/>
  </cols>
  <sheetData>
    <row r="1" spans="1:19" x14ac:dyDescent="0.25">
      <c r="C1" s="3"/>
      <c r="D1" s="1"/>
      <c r="E1" s="3"/>
      <c r="F1" s="14" t="s">
        <v>6</v>
      </c>
      <c r="G1" s="15">
        <v>7.0000000000000007E-2</v>
      </c>
      <c r="H1" s="16" t="s">
        <v>7</v>
      </c>
      <c r="I1"/>
      <c r="J1"/>
      <c r="K1" s="17" t="s">
        <v>8</v>
      </c>
      <c r="L1" s="26">
        <v>10258.326091088666</v>
      </c>
      <c r="M1" t="s">
        <v>23</v>
      </c>
      <c r="N1"/>
    </row>
    <row r="2" spans="1:19" x14ac:dyDescent="0.25">
      <c r="C2" s="5"/>
      <c r="D2" s="1"/>
      <c r="E2" s="6"/>
      <c r="F2" s="14" t="s">
        <v>9</v>
      </c>
      <c r="G2" s="25">
        <f>1/(1+G1)</f>
        <v>0.93457943925233644</v>
      </c>
      <c r="H2"/>
      <c r="I2"/>
      <c r="J2"/>
      <c r="K2" s="17" t="s">
        <v>10</v>
      </c>
      <c r="L2" s="26">
        <f>10000+(0.2*L1*12)</f>
        <v>34619.982618612798</v>
      </c>
      <c r="M2" t="s">
        <v>11</v>
      </c>
      <c r="N2"/>
    </row>
    <row r="3" spans="1:19" x14ac:dyDescent="0.25">
      <c r="C3" s="5"/>
      <c r="D3" s="1"/>
      <c r="E3" s="6"/>
      <c r="F3" s="17" t="s">
        <v>12</v>
      </c>
      <c r="G3" s="18">
        <v>10000000</v>
      </c>
      <c r="H3" t="s">
        <v>13</v>
      </c>
      <c r="I3"/>
      <c r="J3"/>
      <c r="K3" s="17" t="s">
        <v>14</v>
      </c>
      <c r="L3" s="26">
        <f>3000+0.03*L1</f>
        <v>3307.7497827326602</v>
      </c>
      <c r="M3" t="s">
        <v>28</v>
      </c>
      <c r="N3"/>
    </row>
    <row r="4" spans="1:19" ht="30" x14ac:dyDescent="0.25">
      <c r="C4" s="5"/>
      <c r="D4" s="1"/>
      <c r="E4" s="6"/>
      <c r="F4" s="9" t="s">
        <v>17</v>
      </c>
      <c r="G4" s="25">
        <v>12</v>
      </c>
    </row>
    <row r="5" spans="1:19" x14ac:dyDescent="0.25">
      <c r="C5" s="5"/>
      <c r="D5" s="1"/>
      <c r="E5" s="6"/>
      <c r="F5" s="1"/>
      <c r="O5" s="27" t="s">
        <v>24</v>
      </c>
      <c r="P5" s="30">
        <f>SUM(P10:P40)</f>
        <v>-9.3132257461547852E-10</v>
      </c>
    </row>
    <row r="6" spans="1:19" x14ac:dyDescent="0.25">
      <c r="C6" s="5"/>
      <c r="D6" s="1"/>
      <c r="E6" s="6"/>
      <c r="F6" s="1"/>
    </row>
    <row r="7" spans="1:19" x14ac:dyDescent="0.25">
      <c r="C7" s="5"/>
      <c r="D7" s="1"/>
      <c r="E7" s="6"/>
      <c r="F7" s="36" t="s">
        <v>3</v>
      </c>
      <c r="G7" s="34" t="s">
        <v>4</v>
      </c>
      <c r="H7" s="34" t="s">
        <v>5</v>
      </c>
      <c r="I7" s="35" t="s">
        <v>1</v>
      </c>
      <c r="J7" s="35" t="s">
        <v>0</v>
      </c>
      <c r="K7" s="34" t="s">
        <v>16</v>
      </c>
      <c r="L7" s="34" t="s">
        <v>18</v>
      </c>
      <c r="M7" s="34" t="s">
        <v>19</v>
      </c>
      <c r="N7" s="34" t="s">
        <v>20</v>
      </c>
      <c r="O7" s="34" t="s">
        <v>21</v>
      </c>
      <c r="P7" s="34" t="s">
        <v>22</v>
      </c>
      <c r="Q7" s="34" t="s">
        <v>26</v>
      </c>
      <c r="R7" s="34" t="s">
        <v>25</v>
      </c>
      <c r="S7" s="34" t="s">
        <v>27</v>
      </c>
    </row>
    <row r="8" spans="1:19" x14ac:dyDescent="0.25">
      <c r="C8" s="5"/>
      <c r="D8" s="1"/>
      <c r="E8" s="6"/>
      <c r="F8" s="36"/>
      <c r="G8" s="34"/>
      <c r="H8" s="34"/>
      <c r="I8" s="35"/>
      <c r="J8" s="35"/>
      <c r="K8" s="34"/>
      <c r="L8" s="34"/>
      <c r="M8" s="34"/>
      <c r="N8" s="34"/>
      <c r="O8" s="34"/>
      <c r="P8" s="34"/>
      <c r="Q8" s="34"/>
      <c r="R8" s="34"/>
      <c r="S8" s="34"/>
    </row>
    <row r="9" spans="1:19" x14ac:dyDescent="0.25">
      <c r="A9" s="38" t="s">
        <v>15</v>
      </c>
      <c r="B9" s="38"/>
      <c r="C9" s="5"/>
      <c r="D9" s="1"/>
      <c r="E9" s="6"/>
      <c r="F9" s="36"/>
      <c r="G9" s="34"/>
      <c r="H9" s="34"/>
      <c r="I9" s="35"/>
      <c r="J9" s="35"/>
      <c r="K9" s="34"/>
      <c r="L9" s="34"/>
      <c r="M9" s="34"/>
      <c r="N9" s="34"/>
      <c r="O9" s="34"/>
      <c r="P9" s="34"/>
      <c r="Q9" s="34"/>
      <c r="R9" s="34"/>
      <c r="S9" s="34"/>
    </row>
    <row r="10" spans="1:19" x14ac:dyDescent="0.25">
      <c r="A10" s="12" t="s">
        <v>2</v>
      </c>
      <c r="B10" s="12" t="s">
        <v>0</v>
      </c>
      <c r="C10" s="12" t="s">
        <v>1</v>
      </c>
      <c r="D10" s="1"/>
      <c r="E10" s="6"/>
      <c r="F10" s="24">
        <v>0</v>
      </c>
      <c r="G10" s="21">
        <v>21</v>
      </c>
      <c r="H10" s="21">
        <v>50</v>
      </c>
      <c r="I10" s="22">
        <f>VLOOKUP(G10,$A$11:$C$124,3,FALSE)</f>
        <v>0.99906600000000001</v>
      </c>
      <c r="J10" s="22">
        <f>1-I10</f>
        <v>9.3399999999999039E-4</v>
      </c>
      <c r="K10" s="21">
        <f t="shared" ref="K10:K41" si="0">(K11*I10*v+1)-((m-1)/(2*m))</f>
        <v>7.8366963438296393</v>
      </c>
      <c r="L10" s="21">
        <f t="shared" ref="L10:L41" si="1">(J10*v)+(L11*I10*v)</f>
        <v>2.8458618773620881E-2</v>
      </c>
      <c r="M10" s="21">
        <f t="shared" ref="M10:M41" si="2">L10*S</f>
        <v>284586.18773620878</v>
      </c>
      <c r="N10" s="21">
        <f>IE+((12*re)*(K10-1/12))</f>
        <v>342374.20037961204</v>
      </c>
      <c r="O10" s="21">
        <f t="shared" ref="O10:O41" si="3">K10*p*12</f>
        <v>964696.63886216097</v>
      </c>
      <c r="P10" s="21">
        <f>O10-(N10+M10)</f>
        <v>337736.25074634014</v>
      </c>
      <c r="Q10" s="21">
        <f>F10</f>
        <v>0</v>
      </c>
      <c r="R10" s="21">
        <f>SUM(M10:N10)-O10</f>
        <v>-337736.25074634014</v>
      </c>
      <c r="S10" s="21">
        <f t="shared" ref="S10:S41" si="4">(R11*I10)-(R10*(1+i))</f>
        <v>5497.1690902246046</v>
      </c>
    </row>
    <row r="11" spans="1:19" x14ac:dyDescent="0.25">
      <c r="A11" s="9">
        <v>2</v>
      </c>
      <c r="B11" s="10">
        <v>9.1500000000000001E-4</v>
      </c>
      <c r="C11" s="11">
        <f>1-B11</f>
        <v>0.999085</v>
      </c>
      <c r="D11" s="1"/>
      <c r="E11" s="1"/>
      <c r="F11" s="23">
        <v>1</v>
      </c>
      <c r="G11" s="21">
        <f>G10+1</f>
        <v>22</v>
      </c>
      <c r="H11" s="24">
        <f t="shared" ref="H11:H40" si="5">$H$10-F11</f>
        <v>49</v>
      </c>
      <c r="I11" s="22">
        <f t="shared" ref="I11:I60" si="6">VLOOKUP(G11,$A$11:$C$124,3,FALSE)</f>
        <v>0.99906300000000003</v>
      </c>
      <c r="J11" s="22">
        <f t="shared" ref="J11:J60" si="7">1-I11</f>
        <v>9.3699999999996564E-4</v>
      </c>
      <c r="K11" s="21">
        <f t="shared" si="0"/>
        <v>7.8129790770223186</v>
      </c>
      <c r="L11" s="21">
        <f t="shared" si="1"/>
        <v>2.9544316479366079E-2</v>
      </c>
      <c r="M11" s="21">
        <f t="shared" si="2"/>
        <v>295443.16479366081</v>
      </c>
      <c r="N11" s="21">
        <f t="shared" ref="N11:N42" si="8">K11*(12*re)</f>
        <v>310120.55813418474</v>
      </c>
      <c r="O11" s="21">
        <f t="shared" si="3"/>
        <v>961777.04537937464</v>
      </c>
      <c r="P11" s="21">
        <f t="shared" ref="P11:P40" si="9">O11-(N11+M11)</f>
        <v>356213.32245152909</v>
      </c>
      <c r="Q11" s="21">
        <f t="shared" ref="Q11:Q50" si="10">F11</f>
        <v>1</v>
      </c>
      <c r="R11" s="21">
        <f t="shared" ref="R11:R50" si="11">SUM(M11:N11)-O11</f>
        <v>-356213.32245152909</v>
      </c>
      <c r="S11" s="21">
        <f t="shared" si="4"/>
        <v>38971.258224616351</v>
      </c>
    </row>
    <row r="12" spans="1:19" x14ac:dyDescent="0.25">
      <c r="A12" s="9">
        <v>3</v>
      </c>
      <c r="B12" s="10">
        <v>4.6999999999999999E-4</v>
      </c>
      <c r="C12" s="11">
        <f t="shared" ref="C12:C75" si="12">1-B12</f>
        <v>0.99953000000000003</v>
      </c>
      <c r="D12" s="1"/>
      <c r="E12" s="1"/>
      <c r="F12" s="23">
        <v>2</v>
      </c>
      <c r="G12" s="21">
        <f t="shared" ref="G12:G60" si="13">G11+1</f>
        <v>23</v>
      </c>
      <c r="H12" s="24">
        <f t="shared" si="5"/>
        <v>48</v>
      </c>
      <c r="I12" s="22">
        <f t="shared" si="6"/>
        <v>0.99906399999999995</v>
      </c>
      <c r="J12" s="22">
        <f t="shared" si="7"/>
        <v>9.360000000000479E-4</v>
      </c>
      <c r="K12" s="21">
        <f t="shared" si="0"/>
        <v>7.7876012614625365</v>
      </c>
      <c r="L12" s="21">
        <f t="shared" si="1"/>
        <v>3.0704188457506422E-2</v>
      </c>
      <c r="M12" s="21">
        <f t="shared" si="2"/>
        <v>307041.88457506424</v>
      </c>
      <c r="N12" s="21">
        <f t="shared" si="8"/>
        <v>309113.23656733555</v>
      </c>
      <c r="O12" s="21">
        <f t="shared" si="3"/>
        <v>958653.03848947375</v>
      </c>
      <c r="P12" s="21">
        <f t="shared" si="9"/>
        <v>342497.91734707402</v>
      </c>
      <c r="Q12" s="21">
        <f t="shared" si="10"/>
        <v>2</v>
      </c>
      <c r="R12" s="21">
        <f t="shared" si="11"/>
        <v>-342497.91734707402</v>
      </c>
      <c r="S12" s="21">
        <f t="shared" si="4"/>
        <v>38981.258224615827</v>
      </c>
    </row>
    <row r="13" spans="1:19" x14ac:dyDescent="0.25">
      <c r="A13" s="9">
        <v>4</v>
      </c>
      <c r="B13" s="10">
        <v>2.7099999999999997E-4</v>
      </c>
      <c r="C13" s="11">
        <f t="shared" si="12"/>
        <v>0.99972899999999998</v>
      </c>
      <c r="D13" s="1"/>
      <c r="E13" s="1"/>
      <c r="F13" s="23">
        <v>3</v>
      </c>
      <c r="G13" s="21">
        <f t="shared" si="13"/>
        <v>24</v>
      </c>
      <c r="H13" s="24">
        <f t="shared" si="5"/>
        <v>47</v>
      </c>
      <c r="I13" s="22">
        <f t="shared" si="6"/>
        <v>0.99906700000000004</v>
      </c>
      <c r="J13" s="22">
        <f t="shared" si="7"/>
        <v>9.3299999999996164E-4</v>
      </c>
      <c r="K13" s="21">
        <f t="shared" si="0"/>
        <v>7.7604137637144168</v>
      </c>
      <c r="L13" s="21">
        <f t="shared" si="1"/>
        <v>3.194738440133147E-2</v>
      </c>
      <c r="M13" s="21">
        <f t="shared" si="2"/>
        <v>319473.84401331469</v>
      </c>
      <c r="N13" s="21">
        <f t="shared" si="8"/>
        <v>308034.08329010289</v>
      </c>
      <c r="O13" s="21">
        <f t="shared" si="3"/>
        <v>955306.25987946219</v>
      </c>
      <c r="P13" s="21">
        <f t="shared" si="9"/>
        <v>327798.3325760446</v>
      </c>
      <c r="Q13" s="21">
        <f t="shared" si="10"/>
        <v>3</v>
      </c>
      <c r="R13" s="21">
        <f t="shared" si="11"/>
        <v>-327798.3325760446</v>
      </c>
      <c r="S13" s="21">
        <f t="shared" si="4"/>
        <v>39011.258224616235</v>
      </c>
    </row>
    <row r="14" spans="1:19" x14ac:dyDescent="0.25">
      <c r="A14" s="9">
        <v>5</v>
      </c>
      <c r="B14" s="10">
        <v>1.85E-4</v>
      </c>
      <c r="C14" s="11">
        <f t="shared" si="12"/>
        <v>0.99981500000000001</v>
      </c>
      <c r="D14" s="1"/>
      <c r="E14" s="1"/>
      <c r="F14" s="23">
        <v>4</v>
      </c>
      <c r="G14" s="21">
        <f t="shared" si="13"/>
        <v>25</v>
      </c>
      <c r="H14" s="24">
        <f t="shared" si="5"/>
        <v>46</v>
      </c>
      <c r="I14" s="22">
        <f t="shared" si="6"/>
        <v>0.99906899999999998</v>
      </c>
      <c r="J14" s="22">
        <f t="shared" si="7"/>
        <v>9.3100000000001515E-4</v>
      </c>
      <c r="K14" s="21">
        <f t="shared" si="0"/>
        <v>7.7312726712433628</v>
      </c>
      <c r="L14" s="21">
        <f t="shared" si="1"/>
        <v>3.3281753185146458E-2</v>
      </c>
      <c r="M14" s="21">
        <f t="shared" si="2"/>
        <v>332817.53185146459</v>
      </c>
      <c r="N14" s="21">
        <f t="shared" si="8"/>
        <v>306877.38598262623</v>
      </c>
      <c r="O14" s="21">
        <f t="shared" si="3"/>
        <v>951718.99392883864</v>
      </c>
      <c r="P14" s="21">
        <f t="shared" si="9"/>
        <v>312024.07609474787</v>
      </c>
      <c r="Q14" s="21">
        <f t="shared" si="10"/>
        <v>4</v>
      </c>
      <c r="R14" s="21">
        <f t="shared" si="11"/>
        <v>-312024.07609474787</v>
      </c>
      <c r="S14" s="21">
        <f t="shared" si="4"/>
        <v>39031.258224616118</v>
      </c>
    </row>
    <row r="15" spans="1:19" x14ac:dyDescent="0.25">
      <c r="A15" s="9">
        <v>6</v>
      </c>
      <c r="B15" s="10">
        <v>1.5200000000000001E-4</v>
      </c>
      <c r="C15" s="11">
        <f t="shared" si="12"/>
        <v>0.99984799999999996</v>
      </c>
      <c r="D15" s="1"/>
      <c r="E15" s="1"/>
      <c r="F15" s="23">
        <v>5</v>
      </c>
      <c r="G15" s="21">
        <f t="shared" si="13"/>
        <v>26</v>
      </c>
      <c r="H15" s="24">
        <f t="shared" si="5"/>
        <v>45</v>
      </c>
      <c r="I15" s="22">
        <f t="shared" si="6"/>
        <v>0.99906899999999998</v>
      </c>
      <c r="J15" s="22">
        <f t="shared" si="7"/>
        <v>9.3100000000001515E-4</v>
      </c>
      <c r="K15" s="21">
        <f t="shared" si="0"/>
        <v>7.7000471688112269</v>
      </c>
      <c r="L15" s="21">
        <f t="shared" si="1"/>
        <v>3.4712793518872763E-2</v>
      </c>
      <c r="M15" s="21">
        <f t="shared" si="2"/>
        <v>347127.93518872763</v>
      </c>
      <c r="N15" s="21">
        <f t="shared" si="8"/>
        <v>305637.95219599881</v>
      </c>
      <c r="O15" s="21">
        <f t="shared" si="3"/>
        <v>947875.13729315531</v>
      </c>
      <c r="P15" s="21">
        <f t="shared" si="9"/>
        <v>295109.24990842887</v>
      </c>
      <c r="Q15" s="21">
        <f t="shared" si="10"/>
        <v>5</v>
      </c>
      <c r="R15" s="21">
        <f t="shared" si="11"/>
        <v>-295109.24990842887</v>
      </c>
      <c r="S15" s="21">
        <f t="shared" si="4"/>
        <v>39031.258224615769</v>
      </c>
    </row>
    <row r="16" spans="1:19" x14ac:dyDescent="0.25">
      <c r="A16" s="9">
        <v>7</v>
      </c>
      <c r="B16" s="10">
        <v>1.4899999999999999E-4</v>
      </c>
      <c r="C16" s="11">
        <f t="shared" si="12"/>
        <v>0.99985100000000005</v>
      </c>
      <c r="D16" s="1"/>
      <c r="E16" s="1"/>
      <c r="F16" s="23">
        <v>6</v>
      </c>
      <c r="G16" s="21">
        <f t="shared" si="13"/>
        <v>27</v>
      </c>
      <c r="H16" s="24">
        <f t="shared" si="5"/>
        <v>44</v>
      </c>
      <c r="I16" s="22">
        <f t="shared" si="6"/>
        <v>0.99906600000000001</v>
      </c>
      <c r="J16" s="22">
        <f t="shared" si="7"/>
        <v>9.3399999999999039E-4</v>
      </c>
      <c r="K16" s="21">
        <f t="shared" si="0"/>
        <v>7.6666047463134968</v>
      </c>
      <c r="L16" s="21">
        <f t="shared" si="1"/>
        <v>3.6245433563841779E-2</v>
      </c>
      <c r="M16" s="21">
        <f t="shared" si="2"/>
        <v>362454.3356384178</v>
      </c>
      <c r="N16" s="21">
        <f t="shared" si="8"/>
        <v>304310.52220698778</v>
      </c>
      <c r="O16" s="21">
        <f t="shared" si="3"/>
        <v>943758.3779900634</v>
      </c>
      <c r="P16" s="21">
        <f t="shared" si="9"/>
        <v>276993.52014465781</v>
      </c>
      <c r="Q16" s="21">
        <f t="shared" si="10"/>
        <v>6</v>
      </c>
      <c r="R16" s="21">
        <f t="shared" si="11"/>
        <v>-276993.52014465781</v>
      </c>
      <c r="S16" s="21">
        <f t="shared" si="4"/>
        <v>39001.258224616351</v>
      </c>
    </row>
    <row r="17" spans="1:19" x14ac:dyDescent="0.25">
      <c r="A17" s="9">
        <v>8</v>
      </c>
      <c r="B17" s="10">
        <v>1.6699999999999999E-4</v>
      </c>
      <c r="C17" s="11">
        <f t="shared" si="12"/>
        <v>0.99983299999999997</v>
      </c>
      <c r="D17" s="1"/>
      <c r="E17" s="1"/>
      <c r="F17" s="23">
        <v>7</v>
      </c>
      <c r="G17" s="21">
        <f t="shared" si="13"/>
        <v>28</v>
      </c>
      <c r="H17" s="24">
        <f t="shared" si="5"/>
        <v>43</v>
      </c>
      <c r="I17" s="22">
        <f t="shared" si="6"/>
        <v>0.999058</v>
      </c>
      <c r="J17" s="22">
        <f t="shared" si="7"/>
        <v>9.4199999999999839E-4</v>
      </c>
      <c r="K17" s="21">
        <f t="shared" si="0"/>
        <v>7.6308109226238381</v>
      </c>
      <c r="L17" s="21">
        <f t="shared" si="1"/>
        <v>3.7883997567038329E-2</v>
      </c>
      <c r="M17" s="21">
        <f t="shared" si="2"/>
        <v>378839.97567038331</v>
      </c>
      <c r="N17" s="21">
        <f t="shared" si="8"/>
        <v>302889.7580565961</v>
      </c>
      <c r="O17" s="21">
        <f t="shared" si="3"/>
        <v>939352.16140459792</v>
      </c>
      <c r="P17" s="21">
        <f t="shared" si="9"/>
        <v>257622.42767761846</v>
      </c>
      <c r="Q17" s="21">
        <f t="shared" si="10"/>
        <v>7</v>
      </c>
      <c r="R17" s="21">
        <f t="shared" si="11"/>
        <v>-257622.42767761846</v>
      </c>
      <c r="S17" s="21">
        <f t="shared" si="4"/>
        <v>38921.258224615944</v>
      </c>
    </row>
    <row r="18" spans="1:19" x14ac:dyDescent="0.25">
      <c r="A18" s="9">
        <v>9</v>
      </c>
      <c r="B18" s="10">
        <v>2.0599999999999999E-4</v>
      </c>
      <c r="C18" s="11">
        <f t="shared" si="12"/>
        <v>0.99979399999999996</v>
      </c>
      <c r="D18" s="1"/>
      <c r="E18" s="1"/>
      <c r="F18" s="23">
        <v>8</v>
      </c>
      <c r="G18" s="21">
        <f t="shared" si="13"/>
        <v>29</v>
      </c>
      <c r="H18" s="24">
        <f t="shared" si="5"/>
        <v>42</v>
      </c>
      <c r="I18" s="22">
        <f t="shared" si="6"/>
        <v>0.99904400000000004</v>
      </c>
      <c r="J18" s="22">
        <f t="shared" si="7"/>
        <v>9.5599999999995688E-4</v>
      </c>
      <c r="K18" s="21">
        <f t="shared" si="0"/>
        <v>7.5925365232791018</v>
      </c>
      <c r="L18" s="21">
        <f t="shared" si="1"/>
        <v>3.9631209996547762E-2</v>
      </c>
      <c r="M18" s="21">
        <f t="shared" si="2"/>
        <v>396312.0999654776</v>
      </c>
      <c r="N18" s="21">
        <f t="shared" si="8"/>
        <v>301370.53242319479</v>
      </c>
      <c r="O18" s="21">
        <f t="shared" si="3"/>
        <v>934640.58617157163</v>
      </c>
      <c r="P18" s="21">
        <f t="shared" si="9"/>
        <v>236957.95378289931</v>
      </c>
      <c r="Q18" s="21">
        <f t="shared" si="10"/>
        <v>8</v>
      </c>
      <c r="R18" s="21">
        <f t="shared" si="11"/>
        <v>-236957.95378289931</v>
      </c>
      <c r="S18" s="21">
        <f t="shared" si="4"/>
        <v>38781.258224616555</v>
      </c>
    </row>
    <row r="19" spans="1:19" x14ac:dyDescent="0.25">
      <c r="A19" s="9">
        <v>10</v>
      </c>
      <c r="B19" s="10">
        <v>2.6499999999999999E-4</v>
      </c>
      <c r="C19" s="11">
        <f t="shared" si="12"/>
        <v>0.99973500000000004</v>
      </c>
      <c r="D19" s="1"/>
      <c r="E19" s="1"/>
      <c r="F19" s="23">
        <v>9</v>
      </c>
      <c r="G19" s="21">
        <f t="shared" si="13"/>
        <v>30</v>
      </c>
      <c r="H19" s="24">
        <f t="shared" si="5"/>
        <v>41</v>
      </c>
      <c r="I19" s="22">
        <f t="shared" si="6"/>
        <v>0.99902299999999999</v>
      </c>
      <c r="J19" s="22">
        <f t="shared" si="7"/>
        <v>9.7700000000000564E-4</v>
      </c>
      <c r="K19" s="21">
        <f t="shared" si="0"/>
        <v>7.5516501240939382</v>
      </c>
      <c r="L19" s="21">
        <f t="shared" si="1"/>
        <v>4.1489058235979738E-2</v>
      </c>
      <c r="M19" s="21">
        <f t="shared" si="2"/>
        <v>414890.58235979738</v>
      </c>
      <c r="N19" s="21">
        <f t="shared" si="8"/>
        <v>299747.62868693745</v>
      </c>
      <c r="O19" s="21">
        <f t="shared" si="3"/>
        <v>929607.47398518969</v>
      </c>
      <c r="P19" s="21">
        <f t="shared" si="9"/>
        <v>214969.26293845486</v>
      </c>
      <c r="Q19" s="21">
        <f t="shared" si="10"/>
        <v>9</v>
      </c>
      <c r="R19" s="21">
        <f t="shared" si="11"/>
        <v>-214969.26293845486</v>
      </c>
      <c r="S19" s="21">
        <f t="shared" si="4"/>
        <v>38571.258224616206</v>
      </c>
    </row>
    <row r="20" spans="1:19" x14ac:dyDescent="0.25">
      <c r="A20" s="9">
        <v>11</v>
      </c>
      <c r="B20" s="10">
        <v>3.4099999999999999E-4</v>
      </c>
      <c r="C20" s="11">
        <f t="shared" si="12"/>
        <v>0.99965899999999996</v>
      </c>
      <c r="D20" s="1"/>
      <c r="E20" s="1"/>
      <c r="F20" s="23">
        <v>10</v>
      </c>
      <c r="G20" s="21">
        <f t="shared" si="13"/>
        <v>31</v>
      </c>
      <c r="H20" s="24">
        <f t="shared" si="5"/>
        <v>40</v>
      </c>
      <c r="I20" s="22">
        <f t="shared" si="6"/>
        <v>0.99899499999999997</v>
      </c>
      <c r="J20" s="22">
        <f t="shared" si="7"/>
        <v>1.0050000000000336E-3</v>
      </c>
      <c r="K20" s="21">
        <f t="shared" si="0"/>
        <v>7.508017632674302</v>
      </c>
      <c r="L20" s="21">
        <f t="shared" si="1"/>
        <v>4.3458751512726247E-2</v>
      </c>
      <c r="M20" s="21">
        <f t="shared" si="2"/>
        <v>434587.51512726245</v>
      </c>
      <c r="N20" s="21">
        <f t="shared" si="8"/>
        <v>298015.7243187768</v>
      </c>
      <c r="O20" s="21">
        <f t="shared" si="3"/>
        <v>924236.31808339851</v>
      </c>
      <c r="P20" s="21">
        <f t="shared" si="9"/>
        <v>191633.0786373592</v>
      </c>
      <c r="Q20" s="21">
        <f t="shared" si="10"/>
        <v>10</v>
      </c>
      <c r="R20" s="21">
        <f t="shared" si="11"/>
        <v>-191633.0786373592</v>
      </c>
      <c r="S20" s="21">
        <f t="shared" si="4"/>
        <v>38291.25822461574</v>
      </c>
    </row>
    <row r="21" spans="1:19" x14ac:dyDescent="0.25">
      <c r="A21" s="9">
        <v>12</v>
      </c>
      <c r="B21" s="10">
        <v>4.2900000000000002E-4</v>
      </c>
      <c r="C21" s="11">
        <f t="shared" si="12"/>
        <v>0.99957099999999999</v>
      </c>
      <c r="D21" s="1"/>
      <c r="E21" s="1"/>
      <c r="F21" s="23">
        <v>11</v>
      </c>
      <c r="G21" s="21">
        <f t="shared" si="13"/>
        <v>32</v>
      </c>
      <c r="H21" s="24">
        <f t="shared" si="5"/>
        <v>39</v>
      </c>
      <c r="I21" s="22">
        <f t="shared" si="6"/>
        <v>0.99895800000000001</v>
      </c>
      <c r="J21" s="22">
        <f t="shared" si="7"/>
        <v>1.0419999999999874E-3</v>
      </c>
      <c r="K21" s="21">
        <f t="shared" si="0"/>
        <v>7.4614943354352814</v>
      </c>
      <c r="L21" s="21">
        <f t="shared" si="1"/>
        <v>4.5541633460244597E-2</v>
      </c>
      <c r="M21" s="21">
        <f t="shared" si="2"/>
        <v>455416.33460244595</v>
      </c>
      <c r="N21" s="21">
        <f t="shared" si="8"/>
        <v>296169.0752027643</v>
      </c>
      <c r="O21" s="21">
        <f t="shared" si="3"/>
        <v>918509.30423647235</v>
      </c>
      <c r="P21" s="21">
        <f t="shared" si="9"/>
        <v>166923.89443126204</v>
      </c>
      <c r="Q21" s="21">
        <f t="shared" si="10"/>
        <v>11</v>
      </c>
      <c r="R21" s="21">
        <f t="shared" si="11"/>
        <v>-166923.89443126204</v>
      </c>
      <c r="S21" s="21">
        <f t="shared" si="4"/>
        <v>37921.258224616147</v>
      </c>
    </row>
    <row r="22" spans="1:19" x14ac:dyDescent="0.25">
      <c r="A22" s="9">
        <v>13</v>
      </c>
      <c r="B22" s="10">
        <v>5.22E-4</v>
      </c>
      <c r="C22" s="11">
        <f t="shared" si="12"/>
        <v>0.99947799999999998</v>
      </c>
      <c r="D22" s="4"/>
      <c r="E22" s="1"/>
      <c r="F22" s="23">
        <v>12</v>
      </c>
      <c r="G22" s="21">
        <f t="shared" si="13"/>
        <v>33</v>
      </c>
      <c r="H22" s="24">
        <f t="shared" si="5"/>
        <v>38</v>
      </c>
      <c r="I22" s="22">
        <f t="shared" si="6"/>
        <v>0.99891399999999997</v>
      </c>
      <c r="J22" s="22">
        <f t="shared" si="7"/>
        <v>1.0860000000000314E-3</v>
      </c>
      <c r="K22" s="21">
        <f t="shared" si="0"/>
        <v>7.4119388458598037</v>
      </c>
      <c r="L22" s="21">
        <f t="shared" si="1"/>
        <v>4.7737290058702898E-2</v>
      </c>
      <c r="M22" s="21">
        <f t="shared" si="2"/>
        <v>477372.900587029</v>
      </c>
      <c r="N22" s="21">
        <f t="shared" si="8"/>
        <v>294202.06928424636</v>
      </c>
      <c r="O22" s="21">
        <f t="shared" si="3"/>
        <v>912409.02777644678</v>
      </c>
      <c r="P22" s="21">
        <f t="shared" si="9"/>
        <v>140834.05790517142</v>
      </c>
      <c r="Q22" s="21">
        <f t="shared" si="10"/>
        <v>12</v>
      </c>
      <c r="R22" s="21">
        <f t="shared" si="11"/>
        <v>-140834.05790517142</v>
      </c>
      <c r="S22" s="21">
        <f t="shared" si="4"/>
        <v>37481.258224615711</v>
      </c>
    </row>
    <row r="23" spans="1:19" x14ac:dyDescent="0.25">
      <c r="A23" s="9">
        <v>14</v>
      </c>
      <c r="B23" s="10">
        <v>6.1399999999999996E-4</v>
      </c>
      <c r="C23" s="11">
        <f t="shared" si="12"/>
        <v>0.999386</v>
      </c>
      <c r="D23" s="1"/>
      <c r="E23" s="1"/>
      <c r="F23" s="23">
        <v>13</v>
      </c>
      <c r="G23" s="21">
        <f t="shared" si="13"/>
        <v>34</v>
      </c>
      <c r="H23" s="24">
        <f t="shared" si="5"/>
        <v>37</v>
      </c>
      <c r="I23" s="22">
        <f t="shared" si="6"/>
        <v>0.99885999999999997</v>
      </c>
      <c r="J23" s="22">
        <f t="shared" si="7"/>
        <v>1.1400000000000299E-3</v>
      </c>
      <c r="K23" s="21">
        <f t="shared" si="0"/>
        <v>7.3591833048056756</v>
      </c>
      <c r="L23" s="21">
        <f t="shared" si="1"/>
        <v>5.0047251678134529E-2</v>
      </c>
      <c r="M23" s="21">
        <f t="shared" si="2"/>
        <v>500472.5167813453</v>
      </c>
      <c r="N23" s="21">
        <f t="shared" si="8"/>
        <v>292108.04373072949</v>
      </c>
      <c r="O23" s="21">
        <f t="shared" si="3"/>
        <v>905914.82525750599</v>
      </c>
      <c r="P23" s="21">
        <f t="shared" si="9"/>
        <v>113334.26474543125</v>
      </c>
      <c r="Q23" s="21">
        <f t="shared" si="10"/>
        <v>13</v>
      </c>
      <c r="R23" s="21">
        <f t="shared" si="11"/>
        <v>-113334.26474543125</v>
      </c>
      <c r="S23" s="21">
        <f t="shared" si="4"/>
        <v>36941.258224615623</v>
      </c>
    </row>
    <row r="24" spans="1:19" x14ac:dyDescent="0.25">
      <c r="A24" s="9">
        <v>15</v>
      </c>
      <c r="B24" s="10">
        <v>6.9800000000000005E-4</v>
      </c>
      <c r="C24" s="11">
        <f t="shared" si="12"/>
        <v>0.99930200000000002</v>
      </c>
      <c r="D24" s="1"/>
      <c r="E24" s="1"/>
      <c r="F24" s="23">
        <v>14</v>
      </c>
      <c r="G24" s="21">
        <f t="shared" si="13"/>
        <v>35</v>
      </c>
      <c r="H24" s="24">
        <f t="shared" si="5"/>
        <v>36</v>
      </c>
      <c r="I24" s="22">
        <f t="shared" si="6"/>
        <v>0.99879799999999996</v>
      </c>
      <c r="J24" s="22">
        <f t="shared" si="7"/>
        <v>1.2020000000000364E-3</v>
      </c>
      <c r="K24" s="21">
        <f t="shared" si="0"/>
        <v>7.3030683006715043</v>
      </c>
      <c r="L24" s="21">
        <f t="shared" si="1"/>
        <v>5.2470375523700936E-2</v>
      </c>
      <c r="M24" s="21">
        <f t="shared" si="2"/>
        <v>524703.75523700938</v>
      </c>
      <c r="N24" s="21">
        <f t="shared" si="8"/>
        <v>289880.67101793532</v>
      </c>
      <c r="O24" s="21">
        <f t="shared" si="3"/>
        <v>899007.07312537276</v>
      </c>
      <c r="P24" s="21">
        <f t="shared" si="9"/>
        <v>84422.646870428114</v>
      </c>
      <c r="Q24" s="21">
        <f t="shared" si="10"/>
        <v>14</v>
      </c>
      <c r="R24" s="21">
        <f t="shared" si="11"/>
        <v>-84422.646870428114</v>
      </c>
      <c r="S24" s="21">
        <f t="shared" si="4"/>
        <v>36321.258224615718</v>
      </c>
    </row>
    <row r="25" spans="1:19" x14ac:dyDescent="0.25">
      <c r="A25" s="9">
        <v>16</v>
      </c>
      <c r="B25" s="10">
        <v>7.6999999999999996E-4</v>
      </c>
      <c r="C25" s="11">
        <f t="shared" si="12"/>
        <v>0.99922999999999995</v>
      </c>
      <c r="D25" s="1"/>
      <c r="E25" s="1"/>
      <c r="F25" s="23">
        <v>15</v>
      </c>
      <c r="G25" s="21">
        <f t="shared" si="13"/>
        <v>36</v>
      </c>
      <c r="H25" s="24">
        <f t="shared" si="5"/>
        <v>35</v>
      </c>
      <c r="I25" s="22">
        <f t="shared" si="6"/>
        <v>0.99872499999999997</v>
      </c>
      <c r="J25" s="22">
        <f t="shared" si="7"/>
        <v>1.2750000000000261E-3</v>
      </c>
      <c r="K25" s="21">
        <f t="shared" si="0"/>
        <v>7.2434063227851642</v>
      </c>
      <c r="L25" s="21">
        <f t="shared" si="1"/>
        <v>5.5007420730077528E-2</v>
      </c>
      <c r="M25" s="21">
        <f t="shared" si="2"/>
        <v>550074.20730077522</v>
      </c>
      <c r="N25" s="21">
        <f t="shared" si="8"/>
        <v>287512.50828524405</v>
      </c>
      <c r="O25" s="21">
        <f t="shared" si="3"/>
        <v>891662.68883260398</v>
      </c>
      <c r="P25" s="21">
        <f t="shared" si="9"/>
        <v>54075.973246584763</v>
      </c>
      <c r="Q25" s="21">
        <f t="shared" si="10"/>
        <v>15</v>
      </c>
      <c r="R25" s="21">
        <f t="shared" si="11"/>
        <v>-54075.973246584763</v>
      </c>
      <c r="S25" s="21">
        <f t="shared" si="4"/>
        <v>35591.258224616191</v>
      </c>
    </row>
    <row r="26" spans="1:19" x14ac:dyDescent="0.25">
      <c r="A26" s="9">
        <v>17</v>
      </c>
      <c r="B26" s="10">
        <v>8.2899999999999998E-4</v>
      </c>
      <c r="C26" s="11">
        <f t="shared" si="12"/>
        <v>0.99917100000000003</v>
      </c>
      <c r="D26" s="3"/>
      <c r="E26" s="1"/>
      <c r="F26" s="23">
        <v>16</v>
      </c>
      <c r="G26" s="21">
        <f t="shared" si="13"/>
        <v>37</v>
      </c>
      <c r="H26" s="24">
        <f t="shared" si="5"/>
        <v>34</v>
      </c>
      <c r="I26" s="22">
        <f t="shared" si="6"/>
        <v>0.99864200000000003</v>
      </c>
      <c r="J26" s="22">
        <f t="shared" si="7"/>
        <v>1.3579999999999703E-3</v>
      </c>
      <c r="K26" s="21">
        <f t="shared" si="0"/>
        <v>7.1800159523860838</v>
      </c>
      <c r="L26" s="21">
        <f t="shared" si="1"/>
        <v>5.7656452157683981E-2</v>
      </c>
      <c r="M26" s="21">
        <f t="shared" si="2"/>
        <v>576564.52157683985</v>
      </c>
      <c r="N26" s="21">
        <f t="shared" si="8"/>
        <v>284996.35447826522</v>
      </c>
      <c r="O26" s="21">
        <f t="shared" si="3"/>
        <v>883859.33974553994</v>
      </c>
      <c r="P26" s="21">
        <f t="shared" si="9"/>
        <v>22298.463690434815</v>
      </c>
      <c r="Q26" s="21">
        <f t="shared" si="10"/>
        <v>16</v>
      </c>
      <c r="R26" s="21">
        <f t="shared" si="11"/>
        <v>-22298.463690434815</v>
      </c>
      <c r="S26" s="21">
        <f t="shared" si="4"/>
        <v>34761.258224616227</v>
      </c>
    </row>
    <row r="27" spans="1:19" x14ac:dyDescent="0.25">
      <c r="A27" s="9">
        <v>18</v>
      </c>
      <c r="B27" s="10">
        <v>8.7399999999999999E-4</v>
      </c>
      <c r="C27" s="11">
        <f t="shared" si="12"/>
        <v>0.99912599999999996</v>
      </c>
      <c r="D27" s="3"/>
      <c r="E27" s="1"/>
      <c r="F27" s="23">
        <v>17</v>
      </c>
      <c r="G27" s="21">
        <f t="shared" si="13"/>
        <v>38</v>
      </c>
      <c r="H27" s="24">
        <f t="shared" si="5"/>
        <v>33</v>
      </c>
      <c r="I27" s="22">
        <f t="shared" si="6"/>
        <v>0.99854699999999996</v>
      </c>
      <c r="J27" s="22">
        <f t="shared" si="7"/>
        <v>1.4530000000000376E-3</v>
      </c>
      <c r="K27" s="21">
        <f t="shared" si="0"/>
        <v>7.112692772504837</v>
      </c>
      <c r="L27" s="21">
        <f t="shared" si="1"/>
        <v>6.0416449346935026E-2</v>
      </c>
      <c r="M27" s="21">
        <f t="shared" si="2"/>
        <v>604164.49346935027</v>
      </c>
      <c r="N27" s="21">
        <f t="shared" si="8"/>
        <v>282324.09567476442</v>
      </c>
      <c r="O27" s="21">
        <f t="shared" si="3"/>
        <v>875571.86215300974</v>
      </c>
      <c r="P27" s="21">
        <f t="shared" si="9"/>
        <v>-10916.726991104893</v>
      </c>
      <c r="Q27" s="21">
        <f t="shared" si="10"/>
        <v>17</v>
      </c>
      <c r="R27" s="21">
        <f t="shared" si="11"/>
        <v>10916.726991104893</v>
      </c>
      <c r="S27" s="21">
        <f t="shared" si="4"/>
        <v>33811.258224615725</v>
      </c>
    </row>
    <row r="28" spans="1:19" x14ac:dyDescent="0.25">
      <c r="A28" s="9">
        <v>19</v>
      </c>
      <c r="B28" s="10">
        <v>9.0499999999999999E-4</v>
      </c>
      <c r="C28" s="11">
        <f t="shared" si="12"/>
        <v>0.99909499999999996</v>
      </c>
      <c r="D28" s="3"/>
      <c r="E28" s="1"/>
      <c r="F28" s="23">
        <v>18</v>
      </c>
      <c r="G28" s="21">
        <f t="shared" si="13"/>
        <v>39</v>
      </c>
      <c r="H28" s="24">
        <f t="shared" si="5"/>
        <v>32</v>
      </c>
      <c r="I28" s="22">
        <f t="shared" si="6"/>
        <v>0.99843999999999999</v>
      </c>
      <c r="J28" s="22">
        <f t="shared" si="7"/>
        <v>1.5600000000000058E-3</v>
      </c>
      <c r="K28" s="21">
        <f t="shared" si="0"/>
        <v>7.0412288387495447</v>
      </c>
      <c r="L28" s="21">
        <f t="shared" si="1"/>
        <v>6.3284553257103013E-2</v>
      </c>
      <c r="M28" s="21">
        <f t="shared" si="2"/>
        <v>632845.53257103008</v>
      </c>
      <c r="N28" s="21">
        <f t="shared" si="8"/>
        <v>279487.47793853696</v>
      </c>
      <c r="O28" s="21">
        <f t="shared" si="3"/>
        <v>866774.65811844484</v>
      </c>
      <c r="P28" s="21">
        <f t="shared" si="9"/>
        <v>-45558.352391122258</v>
      </c>
      <c r="Q28" s="21">
        <f t="shared" si="10"/>
        <v>18</v>
      </c>
      <c r="R28" s="21">
        <f t="shared" si="11"/>
        <v>45558.352391122258</v>
      </c>
      <c r="S28" s="21">
        <f t="shared" si="4"/>
        <v>32741.258224615907</v>
      </c>
    </row>
    <row r="29" spans="1:19" x14ac:dyDescent="0.25">
      <c r="A29" s="9">
        <v>20</v>
      </c>
      <c r="B29" s="10">
        <v>9.2400000000000002E-4</v>
      </c>
      <c r="C29" s="11">
        <f t="shared" si="12"/>
        <v>0.99907599999999996</v>
      </c>
      <c r="D29" s="4"/>
      <c r="E29" s="1"/>
      <c r="F29" s="23">
        <v>19</v>
      </c>
      <c r="G29" s="21">
        <f t="shared" si="13"/>
        <v>40</v>
      </c>
      <c r="H29" s="24">
        <f t="shared" si="5"/>
        <v>31</v>
      </c>
      <c r="I29" s="22">
        <f t="shared" si="6"/>
        <v>0.99831999999999999</v>
      </c>
      <c r="J29" s="22">
        <f t="shared" si="7"/>
        <v>1.6800000000000148E-3</v>
      </c>
      <c r="K29" s="21">
        <f t="shared" si="0"/>
        <v>6.965397544297784</v>
      </c>
      <c r="L29" s="21">
        <f t="shared" si="1"/>
        <v>6.6257834206462293E-2</v>
      </c>
      <c r="M29" s="21">
        <f t="shared" si="2"/>
        <v>662578.34206462291</v>
      </c>
      <c r="N29" s="21">
        <f t="shared" si="8"/>
        <v>276477.50656557118</v>
      </c>
      <c r="O29" s="21">
        <f t="shared" si="3"/>
        <v>857439.8323616985</v>
      </c>
      <c r="P29" s="21">
        <f t="shared" si="9"/>
        <v>-81616.016268495587</v>
      </c>
      <c r="Q29" s="21">
        <f t="shared" si="10"/>
        <v>19</v>
      </c>
      <c r="R29" s="21">
        <f t="shared" si="11"/>
        <v>81616.016268495587</v>
      </c>
      <c r="S29" s="21">
        <f t="shared" si="4"/>
        <v>31541.258224615784</v>
      </c>
    </row>
    <row r="30" spans="1:19" x14ac:dyDescent="0.25">
      <c r="A30" s="9">
        <v>21</v>
      </c>
      <c r="B30" s="10">
        <v>9.3400000000000004E-4</v>
      </c>
      <c r="C30" s="11">
        <f t="shared" si="12"/>
        <v>0.99906600000000001</v>
      </c>
      <c r="D30" s="3"/>
      <c r="E30" s="1"/>
      <c r="F30" s="23">
        <v>20</v>
      </c>
      <c r="G30" s="21">
        <f t="shared" si="13"/>
        <v>41</v>
      </c>
      <c r="H30" s="24">
        <f t="shared" si="5"/>
        <v>30</v>
      </c>
      <c r="I30" s="22">
        <f t="shared" si="6"/>
        <v>0.99818499999999999</v>
      </c>
      <c r="J30" s="22">
        <f t="shared" si="7"/>
        <v>1.815000000000011E-3</v>
      </c>
      <c r="K30" s="21">
        <f t="shared" si="0"/>
        <v>6.8849587697985566</v>
      </c>
      <c r="L30" s="21">
        <f t="shared" si="1"/>
        <v>6.9332360967339773E-2</v>
      </c>
      <c r="M30" s="21">
        <f t="shared" si="2"/>
        <v>693323.60967339773</v>
      </c>
      <c r="N30" s="21">
        <f t="shared" si="8"/>
        <v>273284.65049909399</v>
      </c>
      <c r="O30" s="21">
        <f t="shared" si="3"/>
        <v>847537.82621153118</v>
      </c>
      <c r="P30" s="21">
        <f t="shared" si="9"/>
        <v>-119070.43396096048</v>
      </c>
      <c r="Q30" s="21">
        <f t="shared" si="10"/>
        <v>20</v>
      </c>
      <c r="R30" s="21">
        <f t="shared" si="11"/>
        <v>119070.43396096048</v>
      </c>
      <c r="S30" s="21">
        <f t="shared" si="4"/>
        <v>30191.258224616089</v>
      </c>
    </row>
    <row r="31" spans="1:19" x14ac:dyDescent="0.25">
      <c r="A31" s="9">
        <v>22</v>
      </c>
      <c r="B31" s="10">
        <v>9.3700000000000001E-4</v>
      </c>
      <c r="C31" s="11">
        <f t="shared" si="12"/>
        <v>0.99906300000000003</v>
      </c>
      <c r="D31" s="3"/>
      <c r="E31" s="1"/>
      <c r="F31" s="23">
        <v>21</v>
      </c>
      <c r="G31" s="21">
        <f t="shared" si="13"/>
        <v>42</v>
      </c>
      <c r="H31" s="24">
        <f t="shared" si="5"/>
        <v>29</v>
      </c>
      <c r="I31" s="22">
        <f t="shared" si="6"/>
        <v>0.998031</v>
      </c>
      <c r="J31" s="22">
        <f t="shared" si="7"/>
        <v>1.9689999999999985E-3</v>
      </c>
      <c r="K31" s="21">
        <f t="shared" si="0"/>
        <v>6.7996639404029526</v>
      </c>
      <c r="L31" s="21">
        <f t="shared" si="1"/>
        <v>7.2502217760288465E-2</v>
      </c>
      <c r="M31" s="21">
        <f t="shared" si="2"/>
        <v>725022.17760288459</v>
      </c>
      <c r="N31" s="21">
        <f t="shared" si="8"/>
        <v>269899.04305827565</v>
      </c>
      <c r="O31" s="21">
        <f t="shared" si="3"/>
        <v>837038.04012564453</v>
      </c>
      <c r="P31" s="21">
        <f t="shared" si="9"/>
        <v>-157883.18053551577</v>
      </c>
      <c r="Q31" s="21">
        <f t="shared" si="10"/>
        <v>21</v>
      </c>
      <c r="R31" s="21">
        <f t="shared" si="11"/>
        <v>157883.18053551577</v>
      </c>
      <c r="S31" s="21">
        <f t="shared" si="4"/>
        <v>28651.258224615798</v>
      </c>
    </row>
    <row r="32" spans="1:19" x14ac:dyDescent="0.25">
      <c r="A32" s="9">
        <v>23</v>
      </c>
      <c r="B32" s="10">
        <v>9.3599999999999998E-4</v>
      </c>
      <c r="C32" s="11">
        <f t="shared" si="12"/>
        <v>0.99906399999999995</v>
      </c>
      <c r="D32" s="4"/>
      <c r="E32" s="1"/>
      <c r="F32" s="23">
        <v>22</v>
      </c>
      <c r="G32" s="21">
        <f t="shared" si="13"/>
        <v>43</v>
      </c>
      <c r="H32" s="24">
        <f t="shared" si="5"/>
        <v>28</v>
      </c>
      <c r="I32" s="22">
        <f t="shared" si="6"/>
        <v>0.99785599999999997</v>
      </c>
      <c r="J32" s="22">
        <f t="shared" si="7"/>
        <v>2.1440000000000348E-3</v>
      </c>
      <c r="K32" s="21">
        <f t="shared" si="0"/>
        <v>6.7092676308629953</v>
      </c>
      <c r="L32" s="21">
        <f t="shared" si="1"/>
        <v>7.5757539598979046E-2</v>
      </c>
      <c r="M32" s="21">
        <f t="shared" si="2"/>
        <v>757575.39598979044</v>
      </c>
      <c r="N32" s="21">
        <f t="shared" si="8"/>
        <v>266310.94257938809</v>
      </c>
      <c r="O32" s="21">
        <f t="shared" si="3"/>
        <v>825910.26227734215</v>
      </c>
      <c r="P32" s="21">
        <f t="shared" si="9"/>
        <v>-197976.07629183633</v>
      </c>
      <c r="Q32" s="21">
        <f t="shared" si="10"/>
        <v>22</v>
      </c>
      <c r="R32" s="21">
        <f t="shared" si="11"/>
        <v>197976.07629183633</v>
      </c>
      <c r="S32" s="21">
        <f t="shared" si="4"/>
        <v>26901.258224615827</v>
      </c>
    </row>
    <row r="33" spans="1:19" x14ac:dyDescent="0.25">
      <c r="A33" s="9">
        <v>24</v>
      </c>
      <c r="B33" s="10">
        <v>9.3300000000000002E-4</v>
      </c>
      <c r="C33" s="11">
        <f t="shared" si="12"/>
        <v>0.99906700000000004</v>
      </c>
      <c r="D33" s="3"/>
      <c r="E33" s="1"/>
      <c r="F33" s="23">
        <v>23</v>
      </c>
      <c r="G33" s="21">
        <f t="shared" si="13"/>
        <v>44</v>
      </c>
      <c r="H33" s="24">
        <f t="shared" si="5"/>
        <v>27</v>
      </c>
      <c r="I33" s="22">
        <f t="shared" si="6"/>
        <v>0.99765499999999996</v>
      </c>
      <c r="J33" s="22">
        <f t="shared" si="7"/>
        <v>2.3450000000000415E-3</v>
      </c>
      <c r="K33" s="21">
        <f t="shared" si="0"/>
        <v>6.6135124022805609</v>
      </c>
      <c r="L33" s="21">
        <f t="shared" si="1"/>
        <v>7.9086128029402569E-2</v>
      </c>
      <c r="M33" s="21">
        <f t="shared" si="2"/>
        <v>790861.28029402567</v>
      </c>
      <c r="N33" s="21">
        <f t="shared" si="8"/>
        <v>262510.13054091932</v>
      </c>
      <c r="O33" s="21">
        <f t="shared" si="3"/>
        <v>814122.80196063779</v>
      </c>
      <c r="P33" s="21">
        <f t="shared" si="9"/>
        <v>-239248.60887430725</v>
      </c>
      <c r="Q33" s="21">
        <f t="shared" si="10"/>
        <v>23</v>
      </c>
      <c r="R33" s="21">
        <f t="shared" si="11"/>
        <v>239248.60887430725</v>
      </c>
      <c r="S33" s="21">
        <f t="shared" si="4"/>
        <v>24891.25822461542</v>
      </c>
    </row>
    <row r="34" spans="1:19" x14ac:dyDescent="0.25">
      <c r="A34" s="9">
        <v>25</v>
      </c>
      <c r="B34" s="10">
        <v>9.3099999999999997E-4</v>
      </c>
      <c r="C34" s="11">
        <f t="shared" si="12"/>
        <v>0.99906899999999998</v>
      </c>
      <c r="D34" s="7"/>
      <c r="E34" s="1"/>
      <c r="F34" s="23">
        <v>24</v>
      </c>
      <c r="G34" s="21">
        <f t="shared" si="13"/>
        <v>45</v>
      </c>
      <c r="H34" s="24">
        <f t="shared" si="5"/>
        <v>26</v>
      </c>
      <c r="I34" s="22">
        <f t="shared" si="6"/>
        <v>0.997421</v>
      </c>
      <c r="J34" s="22">
        <f t="shared" si="7"/>
        <v>2.578999999999998E-3</v>
      </c>
      <c r="K34" s="21">
        <f t="shared" si="0"/>
        <v>6.5121459192875966</v>
      </c>
      <c r="L34" s="21">
        <f t="shared" si="1"/>
        <v>8.2470550432224274E-2</v>
      </c>
      <c r="M34" s="21">
        <f t="shared" si="2"/>
        <v>824705.50432224269</v>
      </c>
      <c r="N34" s="21">
        <f t="shared" si="8"/>
        <v>258486.59099576311</v>
      </c>
      <c r="O34" s="21">
        <f t="shared" si="3"/>
        <v>801644.59671365446</v>
      </c>
      <c r="P34" s="21">
        <f t="shared" si="9"/>
        <v>-281547.49860435142</v>
      </c>
      <c r="Q34" s="21">
        <f t="shared" si="10"/>
        <v>24</v>
      </c>
      <c r="R34" s="21">
        <f t="shared" si="11"/>
        <v>281547.49860435142</v>
      </c>
      <c r="S34" s="21">
        <f t="shared" si="4"/>
        <v>22551.25822461606</v>
      </c>
    </row>
    <row r="35" spans="1:19" x14ac:dyDescent="0.25">
      <c r="A35" s="9">
        <v>26</v>
      </c>
      <c r="B35" s="10">
        <v>9.3099999999999997E-4</v>
      </c>
      <c r="C35" s="11">
        <f t="shared" si="12"/>
        <v>0.99906899999999998</v>
      </c>
      <c r="D35" s="3"/>
      <c r="E35" s="1"/>
      <c r="F35" s="23">
        <v>25</v>
      </c>
      <c r="G35" s="21">
        <f t="shared" si="13"/>
        <v>46</v>
      </c>
      <c r="H35" s="24">
        <f t="shared" si="5"/>
        <v>25</v>
      </c>
      <c r="I35" s="22">
        <f t="shared" si="6"/>
        <v>0.99714899999999995</v>
      </c>
      <c r="J35" s="22">
        <f t="shared" si="7"/>
        <v>2.8510000000000479E-3</v>
      </c>
      <c r="K35" s="21">
        <f t="shared" si="0"/>
        <v>6.4049311176568322</v>
      </c>
      <c r="L35" s="21">
        <f t="shared" si="1"/>
        <v>8.5885988927925094E-2</v>
      </c>
      <c r="M35" s="21">
        <f t="shared" si="2"/>
        <v>858859.88927925099</v>
      </c>
      <c r="N35" s="21">
        <f t="shared" si="8"/>
        <v>254230.91415416449</v>
      </c>
      <c r="O35" s="21">
        <f t="shared" si="3"/>
        <v>788446.46395061724</v>
      </c>
      <c r="P35" s="21">
        <f t="shared" si="9"/>
        <v>-324644.33948279824</v>
      </c>
      <c r="Q35" s="21">
        <f t="shared" si="10"/>
        <v>25</v>
      </c>
      <c r="R35" s="21">
        <f t="shared" si="11"/>
        <v>324644.33948279824</v>
      </c>
      <c r="S35" s="21">
        <f t="shared" si="4"/>
        <v>19831.258224615536</v>
      </c>
    </row>
    <row r="36" spans="1:19" x14ac:dyDescent="0.25">
      <c r="A36" s="9">
        <v>27</v>
      </c>
      <c r="B36" s="10">
        <v>9.3400000000000004E-4</v>
      </c>
      <c r="C36" s="11">
        <f t="shared" si="12"/>
        <v>0.99906600000000001</v>
      </c>
      <c r="F36" s="23">
        <v>26</v>
      </c>
      <c r="G36" s="21">
        <f t="shared" si="13"/>
        <v>47</v>
      </c>
      <c r="H36" s="24">
        <f t="shared" si="5"/>
        <v>24</v>
      </c>
      <c r="I36" s="22">
        <f t="shared" si="6"/>
        <v>0.99683200000000005</v>
      </c>
      <c r="J36" s="22">
        <f t="shared" si="7"/>
        <v>3.1679999999999486E-3</v>
      </c>
      <c r="K36" s="21">
        <f t="shared" si="0"/>
        <v>6.2916304008322497</v>
      </c>
      <c r="L36" s="21">
        <f t="shared" si="1"/>
        <v>8.9301607034535269E-2</v>
      </c>
      <c r="M36" s="21">
        <f t="shared" si="2"/>
        <v>893016.07034535264</v>
      </c>
      <c r="N36" s="21">
        <f t="shared" si="8"/>
        <v>249733.66909664488</v>
      </c>
      <c r="O36" s="21">
        <f t="shared" si="3"/>
        <v>774499.15555612929</v>
      </c>
      <c r="P36" s="21">
        <f t="shared" si="9"/>
        <v>-368250.58388586831</v>
      </c>
      <c r="Q36" s="21">
        <f t="shared" si="10"/>
        <v>26</v>
      </c>
      <c r="R36" s="21">
        <f t="shared" si="11"/>
        <v>368250.58388586831</v>
      </c>
      <c r="S36" s="21">
        <f t="shared" si="4"/>
        <v>16661.2582246167</v>
      </c>
    </row>
    <row r="37" spans="1:19" x14ac:dyDescent="0.25">
      <c r="A37" s="9">
        <v>28</v>
      </c>
      <c r="B37" s="10">
        <v>9.4200000000000002E-4</v>
      </c>
      <c r="C37" s="11">
        <f t="shared" si="12"/>
        <v>0.999058</v>
      </c>
      <c r="F37" s="23">
        <v>27</v>
      </c>
      <c r="G37" s="21">
        <f t="shared" si="13"/>
        <v>48</v>
      </c>
      <c r="H37" s="24">
        <f t="shared" si="5"/>
        <v>23</v>
      </c>
      <c r="I37" s="22">
        <f t="shared" si="6"/>
        <v>0.99646400000000002</v>
      </c>
      <c r="J37" s="22">
        <f t="shared" si="7"/>
        <v>3.5359999999999836E-3</v>
      </c>
      <c r="K37" s="21">
        <f t="shared" si="0"/>
        <v>6.1720141363411019</v>
      </c>
      <c r="L37" s="21">
        <f t="shared" si="1"/>
        <v>9.267832445883839E-2</v>
      </c>
      <c r="M37" s="21">
        <f t="shared" si="2"/>
        <v>926783.24458838394</v>
      </c>
      <c r="N37" s="21">
        <f t="shared" si="8"/>
        <v>244985.74102206223</v>
      </c>
      <c r="O37" s="21">
        <f t="shared" si="3"/>
        <v>759774.40379275195</v>
      </c>
      <c r="P37" s="21">
        <f t="shared" si="9"/>
        <v>-411994.58181769424</v>
      </c>
      <c r="Q37" s="21">
        <f t="shared" si="10"/>
        <v>27</v>
      </c>
      <c r="R37" s="21">
        <f t="shared" si="11"/>
        <v>411994.58181769424</v>
      </c>
      <c r="S37" s="21">
        <f t="shared" si="4"/>
        <v>12981.258224616235</v>
      </c>
    </row>
    <row r="38" spans="1:19" x14ac:dyDescent="0.25">
      <c r="A38" s="9">
        <v>29</v>
      </c>
      <c r="B38" s="10">
        <v>9.5600000000000004E-4</v>
      </c>
      <c r="C38" s="11">
        <f t="shared" si="12"/>
        <v>0.99904400000000004</v>
      </c>
      <c r="F38" s="23">
        <v>28</v>
      </c>
      <c r="G38" s="21">
        <f t="shared" si="13"/>
        <v>49</v>
      </c>
      <c r="H38" s="24">
        <f t="shared" si="5"/>
        <v>22</v>
      </c>
      <c r="I38" s="22">
        <f t="shared" si="6"/>
        <v>0.99604199999999998</v>
      </c>
      <c r="J38" s="22">
        <f t="shared" si="7"/>
        <v>3.9580000000000171E-3</v>
      </c>
      <c r="K38" s="21">
        <f t="shared" si="0"/>
        <v>6.0458499178612026</v>
      </c>
      <c r="L38" s="21">
        <f t="shared" si="1"/>
        <v>9.5969154099854181E-2</v>
      </c>
      <c r="M38" s="21">
        <f t="shared" si="2"/>
        <v>959691.54099854187</v>
      </c>
      <c r="N38" s="21">
        <f t="shared" si="8"/>
        <v>239977.90502687596</v>
      </c>
      <c r="O38" s="21">
        <f t="shared" si="3"/>
        <v>744243.59946242208</v>
      </c>
      <c r="P38" s="21">
        <f t="shared" si="9"/>
        <v>-455425.84656299581</v>
      </c>
      <c r="Q38" s="21">
        <f t="shared" si="10"/>
        <v>28</v>
      </c>
      <c r="R38" s="21">
        <f t="shared" si="11"/>
        <v>455425.84656299581</v>
      </c>
      <c r="S38" s="21">
        <f t="shared" si="4"/>
        <v>8761.2582246155362</v>
      </c>
    </row>
    <row r="39" spans="1:19" x14ac:dyDescent="0.25">
      <c r="A39" s="9">
        <v>30</v>
      </c>
      <c r="B39" s="10">
        <v>9.77E-4</v>
      </c>
      <c r="C39" s="11">
        <f t="shared" si="12"/>
        <v>0.99902299999999999</v>
      </c>
      <c r="F39" s="23">
        <v>29</v>
      </c>
      <c r="G39" s="21">
        <f t="shared" si="13"/>
        <v>50</v>
      </c>
      <c r="H39" s="24">
        <f t="shared" si="5"/>
        <v>21</v>
      </c>
      <c r="I39" s="22">
        <f t="shared" si="6"/>
        <v>0.995564</v>
      </c>
      <c r="J39" s="22">
        <f t="shared" si="7"/>
        <v>4.4359999999999955E-3</v>
      </c>
      <c r="K39" s="21">
        <f t="shared" si="0"/>
        <v>5.9128792548689244</v>
      </c>
      <c r="L39" s="21">
        <f t="shared" si="1"/>
        <v>9.9121317059766512E-2</v>
      </c>
      <c r="M39" s="21">
        <f t="shared" si="2"/>
        <v>991213.17059766513</v>
      </c>
      <c r="N39" s="21">
        <f t="shared" si="8"/>
        <v>234699.90084740566</v>
      </c>
      <c r="O39" s="21">
        <f t="shared" si="3"/>
        <v>727874.92240414559</v>
      </c>
      <c r="P39" s="21">
        <f t="shared" si="9"/>
        <v>-498038.14904092508</v>
      </c>
      <c r="Q39" s="21">
        <f t="shared" si="10"/>
        <v>29</v>
      </c>
      <c r="R39" s="21">
        <f t="shared" si="11"/>
        <v>498038.14904092508</v>
      </c>
      <c r="S39" s="21">
        <f t="shared" si="4"/>
        <v>3981.2582246161764</v>
      </c>
    </row>
    <row r="40" spans="1:19" x14ac:dyDescent="0.25">
      <c r="A40" s="9">
        <v>31</v>
      </c>
      <c r="B40" s="10">
        <v>1.005E-3</v>
      </c>
      <c r="C40" s="11">
        <f t="shared" si="12"/>
        <v>0.99899499999999997</v>
      </c>
      <c r="F40" s="23">
        <v>30</v>
      </c>
      <c r="G40" s="21">
        <f t="shared" si="13"/>
        <v>51</v>
      </c>
      <c r="H40" s="24">
        <f t="shared" si="5"/>
        <v>20</v>
      </c>
      <c r="I40" s="22">
        <f t="shared" si="6"/>
        <v>0.995031</v>
      </c>
      <c r="J40" s="22">
        <f t="shared" si="7"/>
        <v>4.9690000000000012E-3</v>
      </c>
      <c r="K40" s="21">
        <f t="shared" si="0"/>
        <v>5.7728056351740475</v>
      </c>
      <c r="L40" s="21">
        <f t="shared" si="1"/>
        <v>0.10207662114535095</v>
      </c>
      <c r="M40" s="21">
        <f t="shared" si="2"/>
        <v>1020766.2114535095</v>
      </c>
      <c r="N40" s="21">
        <f t="shared" si="8"/>
        <v>229139.95902605797</v>
      </c>
      <c r="O40" s="21">
        <f t="shared" si="3"/>
        <v>710631.87199307536</v>
      </c>
      <c r="P40" s="21">
        <f t="shared" si="9"/>
        <v>-539274.29848649213</v>
      </c>
      <c r="Q40" s="21">
        <f t="shared" si="10"/>
        <v>30</v>
      </c>
      <c r="R40" s="21">
        <f t="shared" si="11"/>
        <v>539274.29848649213</v>
      </c>
      <c r="S40" s="21">
        <f t="shared" si="4"/>
        <v>-1348.7417753840564</v>
      </c>
    </row>
    <row r="41" spans="1:19" x14ac:dyDescent="0.25">
      <c r="A41" s="9">
        <v>32</v>
      </c>
      <c r="B41" s="10">
        <v>1.042E-3</v>
      </c>
      <c r="C41" s="11">
        <f t="shared" si="12"/>
        <v>0.99895800000000001</v>
      </c>
      <c r="F41" s="23">
        <f>F40+1</f>
        <v>31</v>
      </c>
      <c r="G41" s="21">
        <f t="shared" si="13"/>
        <v>52</v>
      </c>
      <c r="H41" s="24">
        <f t="shared" ref="H41:H60" si="14">$H$10-F41</f>
        <v>19</v>
      </c>
      <c r="I41" s="22">
        <f t="shared" si="6"/>
        <v>0.99444999999999995</v>
      </c>
      <c r="J41" s="22">
        <f t="shared" si="7"/>
        <v>5.5500000000000549E-3</v>
      </c>
      <c r="K41" s="21">
        <f t="shared" si="0"/>
        <v>5.6252706662434617</v>
      </c>
      <c r="L41" s="21">
        <f t="shared" si="1"/>
        <v>0.10477360466711641</v>
      </c>
      <c r="M41" s="21">
        <f t="shared" si="2"/>
        <v>1047736.0466711641</v>
      </c>
      <c r="N41" s="21">
        <f t="shared" si="8"/>
        <v>223283.8538889506</v>
      </c>
      <c r="O41" s="21">
        <f t="shared" si="3"/>
        <v>692470.33013953234</v>
      </c>
      <c r="P41" s="21">
        <f t="shared" ref="P41:P60" si="15">O41-(N41+M41)</f>
        <v>-578549.57042058243</v>
      </c>
      <c r="Q41" s="21">
        <f t="shared" si="10"/>
        <v>31</v>
      </c>
      <c r="R41" s="21">
        <f t="shared" si="11"/>
        <v>578549.57042058243</v>
      </c>
      <c r="S41" s="21">
        <f t="shared" si="4"/>
        <v>-7158.7417753846385</v>
      </c>
    </row>
    <row r="42" spans="1:19" x14ac:dyDescent="0.25">
      <c r="A42" s="9">
        <v>33</v>
      </c>
      <c r="B42" s="10">
        <v>1.0859999999999999E-3</v>
      </c>
      <c r="C42" s="11">
        <f t="shared" si="12"/>
        <v>0.99891399999999997</v>
      </c>
      <c r="F42" s="23">
        <f t="shared" ref="F42:F60" si="16">F41+1</f>
        <v>32</v>
      </c>
      <c r="G42" s="21">
        <f t="shared" si="13"/>
        <v>53</v>
      </c>
      <c r="H42" s="24">
        <f t="shared" si="14"/>
        <v>18</v>
      </c>
      <c r="I42" s="22">
        <f t="shared" si="6"/>
        <v>0.99382599999999999</v>
      </c>
      <c r="J42" s="22">
        <f t="shared" si="7"/>
        <v>6.1740000000000128E-3</v>
      </c>
      <c r="K42" s="21">
        <f t="shared" ref="K42:K59" si="17">(K43*I42*v+1)-((m-1)/(2*m))</f>
        <v>5.4698137458365634</v>
      </c>
      <c r="L42" s="21">
        <f t="shared" ref="L42:L59" si="18">(J42*v)+(L43*I42*v)</f>
        <v>0.10715245310856705</v>
      </c>
      <c r="M42" s="21">
        <f t="shared" ref="M42:M60" si="19">L42*S</f>
        <v>1071524.5310856705</v>
      </c>
      <c r="N42" s="21">
        <f t="shared" si="8"/>
        <v>217113.30275254813</v>
      </c>
      <c r="O42" s="21">
        <f t="shared" ref="O42:O60" si="20">K42*p*12</f>
        <v>673333.59674772783</v>
      </c>
      <c r="P42" s="21">
        <f t="shared" si="15"/>
        <v>-615304.23709049076</v>
      </c>
      <c r="Q42" s="21">
        <f t="shared" si="10"/>
        <v>32</v>
      </c>
      <c r="R42" s="21">
        <f t="shared" si="11"/>
        <v>615304.23709049076</v>
      </c>
      <c r="S42" s="21">
        <f t="shared" ref="S42:S60" si="21">(R43*I42)-(R42*(1+i))</f>
        <v>-13398.741775383824</v>
      </c>
    </row>
    <row r="43" spans="1:19" x14ac:dyDescent="0.25">
      <c r="A43" s="9">
        <v>34</v>
      </c>
      <c r="B43" s="10">
        <v>1.14E-3</v>
      </c>
      <c r="C43" s="11">
        <f t="shared" si="12"/>
        <v>0.99885999999999997</v>
      </c>
      <c r="F43" s="23">
        <f t="shared" si="16"/>
        <v>33</v>
      </c>
      <c r="G43" s="21">
        <f t="shared" si="13"/>
        <v>54</v>
      </c>
      <c r="H43" s="24">
        <f t="shared" si="14"/>
        <v>17</v>
      </c>
      <c r="I43" s="22">
        <f t="shared" si="6"/>
        <v>0.99316899999999997</v>
      </c>
      <c r="J43" s="22">
        <f t="shared" si="7"/>
        <v>6.8310000000000315E-3</v>
      </c>
      <c r="K43" s="21">
        <f t="shared" si="17"/>
        <v>5.3058758522234175</v>
      </c>
      <c r="L43" s="21">
        <f t="shared" si="18"/>
        <v>0.10915303566838334</v>
      </c>
      <c r="M43" s="21">
        <f t="shared" si="19"/>
        <v>1091530.3566838335</v>
      </c>
      <c r="N43" s="21">
        <f t="shared" ref="N43:N60" si="22">K43*(12*re)</f>
        <v>210606.11636878172</v>
      </c>
      <c r="O43" s="21">
        <f t="shared" si="20"/>
        <v>653152.85629128944</v>
      </c>
      <c r="P43" s="21">
        <f t="shared" si="15"/>
        <v>-648983.61676132586</v>
      </c>
      <c r="Q43" s="21">
        <f t="shared" si="10"/>
        <v>33</v>
      </c>
      <c r="R43" s="21">
        <f t="shared" si="11"/>
        <v>648983.61676132586</v>
      </c>
      <c r="S43" s="21">
        <f t="shared" si="21"/>
        <v>-19968.741775384755</v>
      </c>
    </row>
    <row r="44" spans="1:19" x14ac:dyDescent="0.25">
      <c r="A44" s="9">
        <v>35</v>
      </c>
      <c r="B44" s="10">
        <v>1.2019999999999999E-3</v>
      </c>
      <c r="C44" s="11">
        <f t="shared" si="12"/>
        <v>0.99879799999999996</v>
      </c>
      <c r="F44" s="23">
        <f t="shared" si="16"/>
        <v>34</v>
      </c>
      <c r="G44" s="21">
        <f t="shared" si="13"/>
        <v>55</v>
      </c>
      <c r="H44" s="24">
        <f t="shared" si="14"/>
        <v>16</v>
      </c>
      <c r="I44" s="22">
        <f t="shared" si="6"/>
        <v>0.99248700000000001</v>
      </c>
      <c r="J44" s="22">
        <f t="shared" si="7"/>
        <v>7.5129999999999919E-3</v>
      </c>
      <c r="K44" s="21">
        <f t="shared" si="17"/>
        <v>5.1327657513934923</v>
      </c>
      <c r="L44" s="21">
        <f t="shared" si="18"/>
        <v>0.11071907013325037</v>
      </c>
      <c r="M44" s="21">
        <f t="shared" si="19"/>
        <v>1107190.7013325037</v>
      </c>
      <c r="N44" s="21">
        <f t="shared" si="22"/>
        <v>203734.85758787356</v>
      </c>
      <c r="O44" s="21">
        <f t="shared" si="20"/>
        <v>631843.01792359422</v>
      </c>
      <c r="P44" s="21">
        <f t="shared" si="15"/>
        <v>-679082.54099678295</v>
      </c>
      <c r="Q44" s="21">
        <f t="shared" si="10"/>
        <v>34</v>
      </c>
      <c r="R44" s="21">
        <f t="shared" si="11"/>
        <v>679082.54099678295</v>
      </c>
      <c r="S44" s="21">
        <f t="shared" si="21"/>
        <v>-26788.741775383707</v>
      </c>
    </row>
    <row r="45" spans="1:19" x14ac:dyDescent="0.25">
      <c r="A45" s="9">
        <v>36</v>
      </c>
      <c r="B45" s="10">
        <v>1.2750000000000001E-3</v>
      </c>
      <c r="C45" s="11">
        <f t="shared" si="12"/>
        <v>0.99872499999999997</v>
      </c>
      <c r="F45" s="23">
        <f t="shared" si="16"/>
        <v>35</v>
      </c>
      <c r="G45" s="21">
        <f t="shared" si="13"/>
        <v>56</v>
      </c>
      <c r="H45" s="24">
        <f t="shared" si="14"/>
        <v>15</v>
      </c>
      <c r="I45" s="22">
        <f t="shared" si="6"/>
        <v>0.991788</v>
      </c>
      <c r="J45" s="22">
        <f t="shared" si="7"/>
        <v>8.2119999999999971E-3</v>
      </c>
      <c r="K45" s="21">
        <f t="shared" si="17"/>
        <v>4.9496628375562635</v>
      </c>
      <c r="L45" s="21">
        <f t="shared" si="18"/>
        <v>0.1117963308764527</v>
      </c>
      <c r="M45" s="21">
        <f t="shared" si="19"/>
        <v>1117963.3087645271</v>
      </c>
      <c r="N45" s="21">
        <f t="shared" si="22"/>
        <v>196466.95410631981</v>
      </c>
      <c r="O45" s="21">
        <f t="shared" si="20"/>
        <v>609303.06514314446</v>
      </c>
      <c r="P45" s="21">
        <f t="shared" si="15"/>
        <v>-705127.19772770233</v>
      </c>
      <c r="Q45" s="21">
        <f t="shared" si="10"/>
        <v>35</v>
      </c>
      <c r="R45" s="21">
        <f t="shared" si="11"/>
        <v>705127.19772770233</v>
      </c>
      <c r="S45" s="21">
        <f t="shared" si="21"/>
        <v>-33778.74177538394</v>
      </c>
    </row>
    <row r="46" spans="1:19" x14ac:dyDescent="0.25">
      <c r="A46" s="9">
        <v>37</v>
      </c>
      <c r="B46" s="10">
        <v>1.358E-3</v>
      </c>
      <c r="C46" s="11">
        <f t="shared" si="12"/>
        <v>0.99864200000000003</v>
      </c>
      <c r="F46" s="23">
        <f t="shared" si="16"/>
        <v>36</v>
      </c>
      <c r="G46" s="21">
        <f t="shared" si="13"/>
        <v>57</v>
      </c>
      <c r="H46" s="24">
        <f t="shared" si="14"/>
        <v>14</v>
      </c>
      <c r="I46" s="22">
        <f t="shared" si="6"/>
        <v>0.99107500000000004</v>
      </c>
      <c r="J46" s="22">
        <f t="shared" si="7"/>
        <v>8.9249999999999607E-3</v>
      </c>
      <c r="K46" s="21">
        <f t="shared" si="17"/>
        <v>4.755608963661456</v>
      </c>
      <c r="L46" s="21">
        <f t="shared" si="18"/>
        <v>0.11233254892961439</v>
      </c>
      <c r="M46" s="21">
        <f t="shared" si="19"/>
        <v>1123325.4892961439</v>
      </c>
      <c r="N46" s="21">
        <f t="shared" si="22"/>
        <v>188764.37419575205</v>
      </c>
      <c r="O46" s="21">
        <f t="shared" si="20"/>
        <v>585415.0501313213</v>
      </c>
      <c r="P46" s="21">
        <f t="shared" si="15"/>
        <v>-726674.81336057454</v>
      </c>
      <c r="Q46" s="21">
        <f t="shared" si="10"/>
        <v>36</v>
      </c>
      <c r="R46" s="21">
        <f t="shared" si="11"/>
        <v>726674.81336057454</v>
      </c>
      <c r="S46" s="21">
        <f t="shared" si="21"/>
        <v>-40908.741775383358</v>
      </c>
    </row>
    <row r="47" spans="1:19" x14ac:dyDescent="0.25">
      <c r="A47" s="9">
        <v>38</v>
      </c>
      <c r="B47" s="10">
        <v>1.4530000000000001E-3</v>
      </c>
      <c r="C47" s="11">
        <f t="shared" si="12"/>
        <v>0.99854699999999996</v>
      </c>
      <c r="F47" s="23">
        <f t="shared" si="16"/>
        <v>37</v>
      </c>
      <c r="G47" s="21">
        <f t="shared" si="13"/>
        <v>58</v>
      </c>
      <c r="H47" s="24">
        <f t="shared" si="14"/>
        <v>13</v>
      </c>
      <c r="I47" s="22">
        <f t="shared" si="6"/>
        <v>0.99034900000000003</v>
      </c>
      <c r="J47" s="22">
        <f t="shared" si="7"/>
        <v>9.6509999999999652E-3</v>
      </c>
      <c r="K47" s="21">
        <f t="shared" si="17"/>
        <v>4.5495227483131186</v>
      </c>
      <c r="L47" s="21">
        <f t="shared" si="18"/>
        <v>0.11227286265387325</v>
      </c>
      <c r="M47" s="21">
        <f t="shared" si="19"/>
        <v>1122728.6265387326</v>
      </c>
      <c r="N47" s="21">
        <f t="shared" si="22"/>
        <v>180584.19458724014</v>
      </c>
      <c r="O47" s="21">
        <f t="shared" si="20"/>
        <v>560045.85493226256</v>
      </c>
      <c r="P47" s="21">
        <f t="shared" si="15"/>
        <v>-743266.96619371022</v>
      </c>
      <c r="Q47" s="21">
        <f t="shared" si="10"/>
        <v>37</v>
      </c>
      <c r="R47" s="21">
        <f t="shared" si="11"/>
        <v>743266.96619371022</v>
      </c>
      <c r="S47" s="21">
        <f t="shared" si="21"/>
        <v>-48168.741775384173</v>
      </c>
    </row>
    <row r="48" spans="1:19" x14ac:dyDescent="0.25">
      <c r="A48" s="9">
        <v>39</v>
      </c>
      <c r="B48" s="10">
        <v>1.56E-3</v>
      </c>
      <c r="C48" s="11">
        <f t="shared" si="12"/>
        <v>0.99843999999999999</v>
      </c>
      <c r="F48" s="23">
        <f t="shared" si="16"/>
        <v>38</v>
      </c>
      <c r="G48" s="21">
        <f t="shared" si="13"/>
        <v>59</v>
      </c>
      <c r="H48" s="24">
        <f t="shared" si="14"/>
        <v>12</v>
      </c>
      <c r="I48" s="22">
        <f t="shared" si="6"/>
        <v>0.98960700000000001</v>
      </c>
      <c r="J48" s="22">
        <f t="shared" si="7"/>
        <v>1.0392999999999986E-2</v>
      </c>
      <c r="K48" s="21">
        <f t="shared" si="17"/>
        <v>4.3301967360614322</v>
      </c>
      <c r="L48" s="21">
        <f t="shared" si="18"/>
        <v>0.11155760549023061</v>
      </c>
      <c r="M48" s="21">
        <f t="shared" si="19"/>
        <v>1115576.0549023061</v>
      </c>
      <c r="N48" s="21">
        <f t="shared" si="22"/>
        <v>171878.48775476252</v>
      </c>
      <c r="O48" s="21">
        <f t="shared" si="20"/>
        <v>533046.84188503167</v>
      </c>
      <c r="P48" s="21">
        <f t="shared" si="15"/>
        <v>-754407.7007720368</v>
      </c>
      <c r="Q48" s="21">
        <f t="shared" si="10"/>
        <v>38</v>
      </c>
      <c r="R48" s="21">
        <f t="shared" si="11"/>
        <v>754407.7007720368</v>
      </c>
      <c r="S48" s="21">
        <f t="shared" si="21"/>
        <v>-55588.74177538394</v>
      </c>
    </row>
    <row r="49" spans="1:19" x14ac:dyDescent="0.25">
      <c r="A49" s="9">
        <v>40</v>
      </c>
      <c r="B49" s="10">
        <v>1.6800000000000001E-3</v>
      </c>
      <c r="C49" s="11">
        <f t="shared" si="12"/>
        <v>0.99831999999999999</v>
      </c>
      <c r="F49" s="23">
        <f t="shared" si="16"/>
        <v>39</v>
      </c>
      <c r="G49" s="21">
        <f t="shared" si="13"/>
        <v>60</v>
      </c>
      <c r="H49" s="24">
        <f t="shared" si="14"/>
        <v>11</v>
      </c>
      <c r="I49" s="22">
        <f t="shared" si="6"/>
        <v>0.98883799999999999</v>
      </c>
      <c r="J49" s="22">
        <f t="shared" si="7"/>
        <v>1.1162000000000005E-2</v>
      </c>
      <c r="K49" s="21">
        <f t="shared" si="17"/>
        <v>4.0963000203640432</v>
      </c>
      <c r="L49" s="21">
        <f t="shared" si="18"/>
        <v>0.11011809523835903</v>
      </c>
      <c r="M49" s="21">
        <f t="shared" si="19"/>
        <v>1101180.9523835902</v>
      </c>
      <c r="N49" s="21">
        <f t="shared" si="22"/>
        <v>162594.42602840345</v>
      </c>
      <c r="O49" s="21">
        <f t="shared" si="20"/>
        <v>504254.17650992994</v>
      </c>
      <c r="P49" s="21">
        <f t="shared" si="15"/>
        <v>-759521.20190206368</v>
      </c>
      <c r="Q49" s="21">
        <f t="shared" si="10"/>
        <v>39</v>
      </c>
      <c r="R49" s="21">
        <f t="shared" si="11"/>
        <v>759521.20190206368</v>
      </c>
      <c r="S49" s="21">
        <f t="shared" si="21"/>
        <v>-63278.741775383707</v>
      </c>
    </row>
    <row r="50" spans="1:19" x14ac:dyDescent="0.25">
      <c r="A50" s="9">
        <v>41</v>
      </c>
      <c r="B50" s="10">
        <v>1.815E-3</v>
      </c>
      <c r="C50" s="11">
        <f t="shared" si="12"/>
        <v>0.99818499999999999</v>
      </c>
      <c r="F50" s="23">
        <f t="shared" si="16"/>
        <v>40</v>
      </c>
      <c r="G50" s="21">
        <f t="shared" si="13"/>
        <v>61</v>
      </c>
      <c r="H50" s="24">
        <f t="shared" si="14"/>
        <v>10</v>
      </c>
      <c r="I50" s="22">
        <f t="shared" si="6"/>
        <v>0.98803099999999999</v>
      </c>
      <c r="J50" s="22">
        <f t="shared" si="7"/>
        <v>1.1969000000000007E-2</v>
      </c>
      <c r="K50" s="21">
        <f t="shared" si="17"/>
        <v>3.8463911059811537</v>
      </c>
      <c r="L50" s="21">
        <f t="shared" si="18"/>
        <v>0.10786838886151641</v>
      </c>
      <c r="M50" s="21">
        <f t="shared" si="19"/>
        <v>1078683.8886151642</v>
      </c>
      <c r="N50" s="21">
        <f t="shared" si="22"/>
        <v>152674.79214136797</v>
      </c>
      <c r="O50" s="21">
        <f t="shared" si="20"/>
        <v>473490.41086821427</v>
      </c>
      <c r="P50" s="21">
        <f t="shared" si="15"/>
        <v>-757868.26988831791</v>
      </c>
      <c r="Q50" s="21">
        <f t="shared" si="10"/>
        <v>40</v>
      </c>
      <c r="R50" s="21">
        <f t="shared" si="11"/>
        <v>757868.26988831791</v>
      </c>
      <c r="S50" s="21">
        <f t="shared" si="21"/>
        <v>-71348.741775384056</v>
      </c>
    </row>
    <row r="51" spans="1:19" x14ac:dyDescent="0.25">
      <c r="A51" s="9">
        <v>42</v>
      </c>
      <c r="B51" s="10">
        <v>1.9689999999999998E-3</v>
      </c>
      <c r="C51" s="11">
        <f t="shared" si="12"/>
        <v>0.998031</v>
      </c>
      <c r="F51" s="23">
        <f t="shared" si="16"/>
        <v>41</v>
      </c>
      <c r="G51" s="21">
        <f t="shared" si="13"/>
        <v>62</v>
      </c>
      <c r="H51" s="24">
        <f t="shared" si="14"/>
        <v>9</v>
      </c>
      <c r="I51" s="22">
        <f t="shared" si="6"/>
        <v>0.98716899999999996</v>
      </c>
      <c r="J51" s="22">
        <f t="shared" si="7"/>
        <v>1.2831000000000037E-2</v>
      </c>
      <c r="K51" s="21">
        <f t="shared" si="17"/>
        <v>3.578890895191043</v>
      </c>
      <c r="L51" s="21">
        <f t="shared" si="18"/>
        <v>0.10470337072604256</v>
      </c>
      <c r="M51" s="21">
        <f t="shared" si="19"/>
        <v>1047033.7072604257</v>
      </c>
      <c r="N51" s="21">
        <f t="shared" si="22"/>
        <v>142056.9069719048</v>
      </c>
      <c r="O51" s="21">
        <f t="shared" si="20"/>
        <v>440561.15816757537</v>
      </c>
      <c r="P51" s="21">
        <f t="shared" si="15"/>
        <v>-748529.45606475521</v>
      </c>
      <c r="Q51" s="21">
        <f t="shared" ref="Q51:Q60" si="23">F51</f>
        <v>41</v>
      </c>
      <c r="R51" s="21">
        <f t="shared" ref="R51:R60" si="24">SUM(M51:N51)-O51</f>
        <v>748529.45606475521</v>
      </c>
      <c r="S51" s="21">
        <f t="shared" si="21"/>
        <v>-79968.741775384522</v>
      </c>
    </row>
    <row r="52" spans="1:19" x14ac:dyDescent="0.25">
      <c r="A52" s="9">
        <v>43</v>
      </c>
      <c r="B52" s="10">
        <v>2.1440000000000001E-3</v>
      </c>
      <c r="C52" s="11">
        <f t="shared" si="12"/>
        <v>0.99785599999999997</v>
      </c>
      <c r="F52" s="23">
        <f t="shared" si="16"/>
        <v>42</v>
      </c>
      <c r="G52" s="21">
        <f t="shared" si="13"/>
        <v>63</v>
      </c>
      <c r="H52" s="24">
        <f t="shared" si="14"/>
        <v>8</v>
      </c>
      <c r="I52" s="22">
        <f t="shared" si="6"/>
        <v>0.98623499999999997</v>
      </c>
      <c r="J52" s="22">
        <f t="shared" si="7"/>
        <v>1.3765000000000027E-2</v>
      </c>
      <c r="K52" s="21">
        <f t="shared" si="17"/>
        <v>3.2920704808610108</v>
      </c>
      <c r="L52" s="21">
        <f t="shared" si="18"/>
        <v>0.10049100678492286</v>
      </c>
      <c r="M52" s="21">
        <f t="shared" si="19"/>
        <v>1004910.0678492286</v>
      </c>
      <c r="N52" s="21">
        <f t="shared" si="22"/>
        <v>130672.14501370334</v>
      </c>
      <c r="O52" s="21">
        <f t="shared" si="20"/>
        <v>405253.5900902318</v>
      </c>
      <c r="P52" s="21">
        <f t="shared" si="15"/>
        <v>-730328.62277270015</v>
      </c>
      <c r="Q52" s="21">
        <f t="shared" si="23"/>
        <v>42</v>
      </c>
      <c r="R52" s="21">
        <f t="shared" si="24"/>
        <v>730328.62277270015</v>
      </c>
      <c r="S52" s="21">
        <f t="shared" si="21"/>
        <v>-89308.741775384173</v>
      </c>
    </row>
    <row r="53" spans="1:19" x14ac:dyDescent="0.25">
      <c r="A53" s="9">
        <v>44</v>
      </c>
      <c r="B53" s="10">
        <v>2.3449999999999999E-3</v>
      </c>
      <c r="C53" s="11">
        <f t="shared" si="12"/>
        <v>0.99765499999999996</v>
      </c>
      <c r="F53" s="23">
        <f t="shared" si="16"/>
        <v>43</v>
      </c>
      <c r="G53" s="21">
        <f t="shared" si="13"/>
        <v>64</v>
      </c>
      <c r="H53" s="24">
        <f t="shared" si="14"/>
        <v>7</v>
      </c>
      <c r="I53" s="22">
        <f t="shared" si="6"/>
        <v>0.98520799999999997</v>
      </c>
      <c r="J53" s="22">
        <f t="shared" si="7"/>
        <v>1.4792000000000027E-2</v>
      </c>
      <c r="K53" s="21">
        <f t="shared" si="17"/>
        <v>2.9840069366712276</v>
      </c>
      <c r="L53" s="21">
        <f t="shared" si="18"/>
        <v>9.5069002073407904E-2</v>
      </c>
      <c r="M53" s="21">
        <f t="shared" si="19"/>
        <v>950690.02073407907</v>
      </c>
      <c r="N53" s="21">
        <f t="shared" si="22"/>
        <v>118444.17955736404</v>
      </c>
      <c r="O53" s="21">
        <f t="shared" si="20"/>
        <v>367330.99457332824</v>
      </c>
      <c r="P53" s="21">
        <f t="shared" si="15"/>
        <v>-701803.20571811497</v>
      </c>
      <c r="Q53" s="21">
        <f t="shared" si="23"/>
        <v>43</v>
      </c>
      <c r="R53" s="21">
        <f t="shared" si="24"/>
        <v>701803.20571811497</v>
      </c>
      <c r="S53" s="21">
        <f t="shared" si="21"/>
        <v>-99578.741775384406</v>
      </c>
    </row>
    <row r="54" spans="1:19" x14ac:dyDescent="0.25">
      <c r="A54" s="9">
        <v>45</v>
      </c>
      <c r="B54" s="10">
        <v>2.5790000000000001E-3</v>
      </c>
      <c r="C54" s="11">
        <f t="shared" si="12"/>
        <v>0.997421</v>
      </c>
      <c r="F54" s="23">
        <f t="shared" si="16"/>
        <v>44</v>
      </c>
      <c r="G54" s="21">
        <f t="shared" si="13"/>
        <v>65</v>
      </c>
      <c r="H54" s="24">
        <f t="shared" si="14"/>
        <v>6</v>
      </c>
      <c r="I54" s="22">
        <f t="shared" si="6"/>
        <v>0.98406799999999994</v>
      </c>
      <c r="J54" s="22">
        <f t="shared" si="7"/>
        <v>1.5932000000000057E-2</v>
      </c>
      <c r="K54" s="21">
        <f t="shared" si="17"/>
        <v>2.6525404675001423</v>
      </c>
      <c r="L54" s="21">
        <f t="shared" si="18"/>
        <v>8.8237034431862538E-2</v>
      </c>
      <c r="M54" s="21">
        <f t="shared" si="19"/>
        <v>882370.3443186254</v>
      </c>
      <c r="N54" s="21">
        <f t="shared" si="22"/>
        <v>105287.2818607582</v>
      </c>
      <c r="O54" s="21">
        <f t="shared" si="20"/>
        <v>326527.5010251028</v>
      </c>
      <c r="P54" s="21">
        <f t="shared" si="15"/>
        <v>-661130.1251542808</v>
      </c>
      <c r="Q54" s="21">
        <f t="shared" si="23"/>
        <v>44</v>
      </c>
      <c r="R54" s="21">
        <f t="shared" si="24"/>
        <v>661130.1251542808</v>
      </c>
      <c r="S54" s="21">
        <f t="shared" si="21"/>
        <v>-110978.74177538475</v>
      </c>
    </row>
    <row r="55" spans="1:19" x14ac:dyDescent="0.25">
      <c r="A55" s="9">
        <v>46</v>
      </c>
      <c r="B55" s="10">
        <v>2.8509999999999998E-3</v>
      </c>
      <c r="C55" s="11">
        <f t="shared" si="12"/>
        <v>0.99714899999999995</v>
      </c>
      <c r="F55" s="23">
        <f t="shared" si="16"/>
        <v>45</v>
      </c>
      <c r="G55" s="21">
        <f t="shared" si="13"/>
        <v>66</v>
      </c>
      <c r="H55" s="24">
        <f t="shared" si="14"/>
        <v>5</v>
      </c>
      <c r="I55" s="22">
        <f t="shared" si="6"/>
        <v>0.98279399999999995</v>
      </c>
      <c r="J55" s="22">
        <f t="shared" si="7"/>
        <v>1.7206000000000055E-2</v>
      </c>
      <c r="K55" s="21">
        <f t="shared" si="17"/>
        <v>2.2952021271820846</v>
      </c>
      <c r="L55" s="21">
        <f t="shared" si="18"/>
        <v>7.9752239522159915E-2</v>
      </c>
      <c r="M55" s="21">
        <f t="shared" si="19"/>
        <v>797522.39522159914</v>
      </c>
      <c r="N55" s="21">
        <f t="shared" si="22"/>
        <v>91103.452050168955</v>
      </c>
      <c r="O55" s="21">
        <f t="shared" si="20"/>
        <v>282539.18238713022</v>
      </c>
      <c r="P55" s="21">
        <f t="shared" si="15"/>
        <v>-606086.66488463792</v>
      </c>
      <c r="Q55" s="21">
        <f t="shared" si="23"/>
        <v>45</v>
      </c>
      <c r="R55" s="21">
        <f t="shared" si="24"/>
        <v>606086.66488463792</v>
      </c>
      <c r="S55" s="21">
        <f t="shared" si="21"/>
        <v>-123718.74177538475</v>
      </c>
    </row>
    <row r="56" spans="1:19" x14ac:dyDescent="0.25">
      <c r="A56" s="9">
        <v>47</v>
      </c>
      <c r="B56" s="10">
        <v>3.1679999999999998E-3</v>
      </c>
      <c r="C56" s="11">
        <f t="shared" si="12"/>
        <v>0.99683200000000005</v>
      </c>
      <c r="F56" s="23">
        <f t="shared" si="16"/>
        <v>46</v>
      </c>
      <c r="G56" s="21">
        <f t="shared" si="13"/>
        <v>67</v>
      </c>
      <c r="H56" s="24">
        <f t="shared" si="14"/>
        <v>4</v>
      </c>
      <c r="I56" s="22">
        <f t="shared" si="6"/>
        <v>0.98136500000000004</v>
      </c>
      <c r="J56" s="22">
        <f t="shared" si="7"/>
        <v>1.8634999999999957E-2</v>
      </c>
      <c r="K56" s="21">
        <f t="shared" si="17"/>
        <v>1.9091314586286618</v>
      </c>
      <c r="L56" s="21">
        <f t="shared" si="18"/>
        <v>6.9321644504047694E-2</v>
      </c>
      <c r="M56" s="21">
        <f t="shared" si="19"/>
        <v>693216.44504047697</v>
      </c>
      <c r="N56" s="21">
        <f t="shared" si="22"/>
        <v>75779.15000984451</v>
      </c>
      <c r="O56" s="21">
        <f t="shared" si="20"/>
        <v>235013.91664042274</v>
      </c>
      <c r="P56" s="21">
        <f t="shared" si="15"/>
        <v>-533981.67840989865</v>
      </c>
      <c r="Q56" s="21">
        <f t="shared" si="23"/>
        <v>46</v>
      </c>
      <c r="R56" s="21">
        <f t="shared" si="24"/>
        <v>533981.67840989865</v>
      </c>
      <c r="S56" s="21">
        <f t="shared" si="21"/>
        <v>-138008.74177538359</v>
      </c>
    </row>
    <row r="57" spans="1:19" x14ac:dyDescent="0.25">
      <c r="A57" s="9">
        <v>48</v>
      </c>
      <c r="B57" s="10">
        <v>3.5360000000000001E-3</v>
      </c>
      <c r="C57" s="11">
        <f t="shared" si="12"/>
        <v>0.99646400000000002</v>
      </c>
      <c r="F57" s="23">
        <f t="shared" si="16"/>
        <v>47</v>
      </c>
      <c r="G57" s="21">
        <f t="shared" si="13"/>
        <v>68</v>
      </c>
      <c r="H57" s="24">
        <f t="shared" si="14"/>
        <v>3</v>
      </c>
      <c r="I57" s="22">
        <f t="shared" si="6"/>
        <v>0.97975999999999996</v>
      </c>
      <c r="J57" s="22">
        <f t="shared" si="7"/>
        <v>2.0240000000000036E-2</v>
      </c>
      <c r="K57" s="21">
        <f t="shared" si="17"/>
        <v>1.4909715828456636</v>
      </c>
      <c r="L57" s="21">
        <f t="shared" si="18"/>
        <v>5.6593784799061589E-2</v>
      </c>
      <c r="M57" s="21">
        <f t="shared" si="19"/>
        <v>565937.84799061588</v>
      </c>
      <c r="N57" s="21">
        <f t="shared" si="22"/>
        <v>59181.131150619767</v>
      </c>
      <c r="O57" s="21">
        <f t="shared" si="20"/>
        <v>183538.47227252924</v>
      </c>
      <c r="P57" s="21">
        <f t="shared" si="15"/>
        <v>-441580.50686870632</v>
      </c>
      <c r="Q57" s="21">
        <f t="shared" si="23"/>
        <v>47</v>
      </c>
      <c r="R57" s="21">
        <f t="shared" si="24"/>
        <v>441580.50686870632</v>
      </c>
      <c r="S57" s="21">
        <f t="shared" si="21"/>
        <v>-154058.74177538429</v>
      </c>
    </row>
    <row r="58" spans="1:19" x14ac:dyDescent="0.25">
      <c r="A58" s="9">
        <v>49</v>
      </c>
      <c r="B58" s="10">
        <v>3.9579999999999997E-3</v>
      </c>
      <c r="C58" s="11">
        <f t="shared" si="12"/>
        <v>0.99604199999999998</v>
      </c>
      <c r="F58" s="23">
        <f t="shared" si="16"/>
        <v>48</v>
      </c>
      <c r="G58" s="21">
        <f t="shared" si="13"/>
        <v>69</v>
      </c>
      <c r="H58" s="24">
        <f t="shared" si="14"/>
        <v>2</v>
      </c>
      <c r="I58" s="22">
        <f t="shared" si="6"/>
        <v>0.97796000000000005</v>
      </c>
      <c r="J58" s="22">
        <f t="shared" si="7"/>
        <v>2.2039999999999949E-2</v>
      </c>
      <c r="K58" s="21">
        <f t="shared" si="17"/>
        <v>1.0367398753894084</v>
      </c>
      <c r="L58" s="21">
        <f t="shared" si="18"/>
        <v>4.1148189082015868E-2</v>
      </c>
      <c r="M58" s="21">
        <f t="shared" si="19"/>
        <v>411481.8908201587</v>
      </c>
      <c r="N58" s="21">
        <f t="shared" si="22"/>
        <v>41151.313170835208</v>
      </c>
      <c r="O58" s="21">
        <f t="shared" si="20"/>
        <v>127622.58856055017</v>
      </c>
      <c r="P58" s="21">
        <f t="shared" si="15"/>
        <v>-325010.61543044372</v>
      </c>
      <c r="Q58" s="21">
        <f t="shared" si="23"/>
        <v>48</v>
      </c>
      <c r="R58" s="21">
        <f t="shared" si="24"/>
        <v>325010.61543044372</v>
      </c>
      <c r="S58" s="21">
        <f t="shared" si="21"/>
        <v>-172058.74177538342</v>
      </c>
    </row>
    <row r="59" spans="1:19" x14ac:dyDescent="0.25">
      <c r="A59" s="9">
        <v>50</v>
      </c>
      <c r="B59" s="10">
        <v>4.4359999999999998E-3</v>
      </c>
      <c r="C59" s="11">
        <f t="shared" si="12"/>
        <v>0.995564</v>
      </c>
      <c r="F59" s="23">
        <f t="shared" si="16"/>
        <v>49</v>
      </c>
      <c r="G59" s="21">
        <f t="shared" si="13"/>
        <v>70</v>
      </c>
      <c r="H59" s="24">
        <f t="shared" si="14"/>
        <v>1</v>
      </c>
      <c r="I59" s="22">
        <f t="shared" si="6"/>
        <v>0.97594199999999998</v>
      </c>
      <c r="J59" s="22">
        <f t="shared" si="7"/>
        <v>2.4058000000000024E-2</v>
      </c>
      <c r="K59" s="21">
        <f t="shared" si="17"/>
        <v>0.54166666666666674</v>
      </c>
      <c r="L59" s="21">
        <f t="shared" si="18"/>
        <v>2.2484112149532734E-2</v>
      </c>
      <c r="M59" s="21">
        <f t="shared" si="19"/>
        <v>224841.12149532733</v>
      </c>
      <c r="N59" s="21">
        <f t="shared" si="22"/>
        <v>21500.373587762293</v>
      </c>
      <c r="O59" s="21">
        <f t="shared" si="20"/>
        <v>66679.119592076342</v>
      </c>
      <c r="P59" s="21">
        <f t="shared" si="15"/>
        <v>-179662.37549101328</v>
      </c>
      <c r="Q59" s="21">
        <f t="shared" si="23"/>
        <v>49</v>
      </c>
      <c r="R59" s="21">
        <f t="shared" si="24"/>
        <v>179662.37549101328</v>
      </c>
      <c r="S59" s="21">
        <f t="shared" si="21"/>
        <v>-192238.74177538423</v>
      </c>
    </row>
    <row r="60" spans="1:19" x14ac:dyDescent="0.25">
      <c r="A60" s="9">
        <v>51</v>
      </c>
      <c r="B60" s="10">
        <v>4.9690000000000003E-3</v>
      </c>
      <c r="C60" s="11">
        <f t="shared" si="12"/>
        <v>0.995031</v>
      </c>
      <c r="F60" s="23">
        <f t="shared" si="16"/>
        <v>50</v>
      </c>
      <c r="G60" s="21">
        <f t="shared" si="13"/>
        <v>71</v>
      </c>
      <c r="H60" s="24">
        <f t="shared" si="14"/>
        <v>0</v>
      </c>
      <c r="I60" s="22">
        <f t="shared" si="6"/>
        <v>0.97368600000000005</v>
      </c>
      <c r="J60" s="22">
        <f t="shared" si="7"/>
        <v>2.6313999999999949E-2</v>
      </c>
      <c r="K60" s="21">
        <v>0</v>
      </c>
      <c r="L60" s="21">
        <v>0</v>
      </c>
      <c r="M60" s="21">
        <f t="shared" si="19"/>
        <v>0</v>
      </c>
      <c r="N60" s="21">
        <f t="shared" si="22"/>
        <v>0</v>
      </c>
      <c r="O60" s="21">
        <f t="shared" si="20"/>
        <v>0</v>
      </c>
      <c r="P60" s="21">
        <f t="shared" si="15"/>
        <v>0</v>
      </c>
      <c r="Q60" s="21">
        <f t="shared" si="23"/>
        <v>50</v>
      </c>
      <c r="R60" s="21">
        <f t="shared" si="24"/>
        <v>0</v>
      </c>
      <c r="S60" s="21">
        <f t="shared" si="21"/>
        <v>0</v>
      </c>
    </row>
    <row r="61" spans="1:19" x14ac:dyDescent="0.25">
      <c r="A61" s="9">
        <v>52</v>
      </c>
      <c r="B61" s="10">
        <v>5.5500000000000002E-3</v>
      </c>
      <c r="C61" s="11">
        <f t="shared" si="12"/>
        <v>0.99444999999999995</v>
      </c>
      <c r="F61" s="8"/>
      <c r="H61" s="13"/>
    </row>
    <row r="62" spans="1:19" x14ac:dyDescent="0.25">
      <c r="A62" s="9">
        <v>53</v>
      </c>
      <c r="B62" s="10">
        <v>6.1739999999999998E-3</v>
      </c>
      <c r="C62" s="11">
        <f t="shared" si="12"/>
        <v>0.99382599999999999</v>
      </c>
      <c r="F62" s="8"/>
      <c r="H62" s="13"/>
    </row>
    <row r="63" spans="1:19" x14ac:dyDescent="0.25">
      <c r="A63" s="9">
        <v>54</v>
      </c>
      <c r="B63" s="10">
        <v>6.8310000000000003E-3</v>
      </c>
      <c r="C63" s="11">
        <f t="shared" si="12"/>
        <v>0.99316899999999997</v>
      </c>
      <c r="F63" s="8"/>
      <c r="H63" s="13"/>
    </row>
    <row r="64" spans="1:19" x14ac:dyDescent="0.25">
      <c r="A64" s="9">
        <v>55</v>
      </c>
      <c r="B64" s="10">
        <v>7.5129999999999997E-3</v>
      </c>
      <c r="C64" s="11">
        <f t="shared" si="12"/>
        <v>0.99248700000000001</v>
      </c>
      <c r="F64" s="8"/>
      <c r="H64" s="13"/>
    </row>
    <row r="65" spans="1:8" x14ac:dyDescent="0.25">
      <c r="A65" s="9">
        <v>56</v>
      </c>
      <c r="B65" s="10">
        <v>8.2120000000000005E-3</v>
      </c>
      <c r="C65" s="11">
        <f t="shared" si="12"/>
        <v>0.991788</v>
      </c>
      <c r="F65" s="8"/>
      <c r="H65" s="13"/>
    </row>
    <row r="66" spans="1:8" x14ac:dyDescent="0.25">
      <c r="A66" s="9">
        <v>57</v>
      </c>
      <c r="B66" s="10">
        <v>8.9250000000000006E-3</v>
      </c>
      <c r="C66" s="11">
        <f t="shared" si="12"/>
        <v>0.99107500000000004</v>
      </c>
      <c r="F66" s="8"/>
      <c r="H66" s="13"/>
    </row>
    <row r="67" spans="1:8" x14ac:dyDescent="0.25">
      <c r="A67" s="9">
        <v>58</v>
      </c>
      <c r="B67" s="10">
        <v>9.6509999999999999E-3</v>
      </c>
      <c r="C67" s="11">
        <f t="shared" si="12"/>
        <v>0.99034900000000003</v>
      </c>
      <c r="F67" s="8"/>
      <c r="H67" s="13"/>
    </row>
    <row r="68" spans="1:8" x14ac:dyDescent="0.25">
      <c r="A68" s="9">
        <v>59</v>
      </c>
      <c r="B68" s="10">
        <v>1.0392999999999999E-2</v>
      </c>
      <c r="C68" s="11">
        <f t="shared" si="12"/>
        <v>0.98960700000000001</v>
      </c>
      <c r="F68" s="8"/>
      <c r="H68" s="13"/>
    </row>
    <row r="69" spans="1:8" x14ac:dyDescent="0.25">
      <c r="A69" s="9">
        <v>60</v>
      </c>
      <c r="B69" s="10">
        <v>1.1162E-2</v>
      </c>
      <c r="C69" s="11">
        <f t="shared" si="12"/>
        <v>0.98883799999999999</v>
      </c>
      <c r="E69" s="13"/>
      <c r="F69" s="8"/>
      <c r="H69" s="13"/>
    </row>
    <row r="70" spans="1:8" x14ac:dyDescent="0.25">
      <c r="A70" s="9">
        <v>61</v>
      </c>
      <c r="B70" s="10">
        <v>1.1969E-2</v>
      </c>
      <c r="C70" s="11">
        <f t="shared" si="12"/>
        <v>0.98803099999999999</v>
      </c>
      <c r="F70" s="8"/>
      <c r="H70" s="13"/>
    </row>
    <row r="71" spans="1:8" x14ac:dyDescent="0.25">
      <c r="A71" s="9">
        <v>62</v>
      </c>
      <c r="B71" s="10">
        <v>1.2831E-2</v>
      </c>
      <c r="C71" s="11">
        <f t="shared" si="12"/>
        <v>0.98716899999999996</v>
      </c>
      <c r="F71" s="8"/>
      <c r="H71" s="13"/>
    </row>
    <row r="72" spans="1:8" x14ac:dyDescent="0.25">
      <c r="A72" s="9">
        <v>63</v>
      </c>
      <c r="B72" s="10">
        <v>1.3764999999999999E-2</v>
      </c>
      <c r="C72" s="11">
        <f t="shared" si="12"/>
        <v>0.98623499999999997</v>
      </c>
      <c r="F72" s="8"/>
      <c r="H72" s="13"/>
    </row>
    <row r="73" spans="1:8" x14ac:dyDescent="0.25">
      <c r="A73" s="9">
        <v>64</v>
      </c>
      <c r="B73" s="10">
        <v>1.4792E-2</v>
      </c>
      <c r="C73" s="11">
        <f t="shared" si="12"/>
        <v>0.98520799999999997</v>
      </c>
      <c r="F73" s="8"/>
      <c r="H73" s="13"/>
    </row>
    <row r="74" spans="1:8" x14ac:dyDescent="0.25">
      <c r="A74" s="9">
        <v>65</v>
      </c>
      <c r="B74" s="10">
        <v>1.5932000000000002E-2</v>
      </c>
      <c r="C74" s="11">
        <f t="shared" si="12"/>
        <v>0.98406799999999994</v>
      </c>
      <c r="F74" s="8"/>
      <c r="H74" s="13"/>
    </row>
    <row r="75" spans="1:8" x14ac:dyDescent="0.25">
      <c r="A75" s="9">
        <v>66</v>
      </c>
      <c r="B75" s="10">
        <v>1.7205999999999999E-2</v>
      </c>
      <c r="C75" s="11">
        <f t="shared" si="12"/>
        <v>0.98279399999999995</v>
      </c>
      <c r="F75" s="8"/>
      <c r="H75" s="13"/>
    </row>
    <row r="76" spans="1:8" x14ac:dyDescent="0.25">
      <c r="A76" s="9">
        <v>67</v>
      </c>
      <c r="B76" s="10">
        <v>1.8634999999999999E-2</v>
      </c>
      <c r="C76" s="11">
        <f t="shared" ref="C76:C124" si="25">1-B76</f>
        <v>0.98136500000000004</v>
      </c>
      <c r="F76" s="8"/>
      <c r="H76" s="13"/>
    </row>
    <row r="77" spans="1:8" x14ac:dyDescent="0.25">
      <c r="A77" s="9">
        <v>68</v>
      </c>
      <c r="B77" s="10">
        <v>2.0240000000000001E-2</v>
      </c>
      <c r="C77" s="11">
        <f t="shared" si="25"/>
        <v>0.97975999999999996</v>
      </c>
      <c r="F77" s="8"/>
      <c r="H77" s="13"/>
    </row>
    <row r="78" spans="1:8" x14ac:dyDescent="0.25">
      <c r="A78" s="9">
        <v>69</v>
      </c>
      <c r="B78" s="10">
        <v>2.2040000000000001E-2</v>
      </c>
      <c r="C78" s="11">
        <f t="shared" si="25"/>
        <v>0.97796000000000005</v>
      </c>
      <c r="F78" s="8"/>
      <c r="H78" s="13"/>
    </row>
    <row r="79" spans="1:8" x14ac:dyDescent="0.25">
      <c r="A79" s="9">
        <v>70</v>
      </c>
      <c r="B79" s="10">
        <v>2.4058E-2</v>
      </c>
      <c r="C79" s="11">
        <f t="shared" si="25"/>
        <v>0.97594199999999998</v>
      </c>
      <c r="F79" s="8"/>
      <c r="H79" s="13"/>
    </row>
    <row r="80" spans="1:8" x14ac:dyDescent="0.25">
      <c r="A80" s="9">
        <v>71</v>
      </c>
      <c r="B80" s="10">
        <v>2.6314000000000001E-2</v>
      </c>
      <c r="C80" s="11">
        <f t="shared" si="25"/>
        <v>0.97368600000000005</v>
      </c>
      <c r="F80" s="8"/>
      <c r="H80" s="13"/>
    </row>
    <row r="81" spans="1:8" x14ac:dyDescent="0.25">
      <c r="A81" s="9">
        <v>72</v>
      </c>
      <c r="B81" s="10">
        <v>2.8832E-2</v>
      </c>
      <c r="C81" s="11">
        <f t="shared" si="25"/>
        <v>0.97116800000000003</v>
      </c>
      <c r="F81" s="8"/>
      <c r="H81" s="13"/>
    </row>
    <row r="82" spans="1:8" x14ac:dyDescent="0.25">
      <c r="A82" s="9">
        <v>73</v>
      </c>
      <c r="B82" s="10">
        <v>3.1637999999999999E-2</v>
      </c>
      <c r="C82" s="11">
        <f t="shared" si="25"/>
        <v>0.96836199999999995</v>
      </c>
      <c r="F82" s="8"/>
      <c r="H82" s="13"/>
    </row>
    <row r="83" spans="1:8" x14ac:dyDescent="0.25">
      <c r="A83" s="9">
        <v>74</v>
      </c>
      <c r="B83" s="10">
        <v>3.4757000000000003E-2</v>
      </c>
      <c r="C83" s="11">
        <f t="shared" si="25"/>
        <v>0.96524299999999996</v>
      </c>
      <c r="F83" s="8"/>
      <c r="H83" s="13"/>
    </row>
    <row r="84" spans="1:8" x14ac:dyDescent="0.25">
      <c r="A84" s="9">
        <v>75</v>
      </c>
      <c r="B84" s="10">
        <v>3.8220999999999998E-2</v>
      </c>
      <c r="C84" s="11">
        <f t="shared" si="25"/>
        <v>0.96177900000000005</v>
      </c>
      <c r="F84" s="8"/>
      <c r="H84" s="13"/>
    </row>
    <row r="85" spans="1:8" x14ac:dyDescent="0.25">
      <c r="A85" s="9">
        <v>76</v>
      </c>
      <c r="B85" s="10">
        <v>4.2061000000000001E-2</v>
      </c>
      <c r="C85" s="11">
        <f t="shared" si="25"/>
        <v>0.95793899999999998</v>
      </c>
      <c r="F85" s="8"/>
      <c r="H85" s="13"/>
    </row>
    <row r="86" spans="1:8" x14ac:dyDescent="0.25">
      <c r="A86" s="9">
        <v>77</v>
      </c>
      <c r="B86" s="10">
        <v>4.6316000000000003E-2</v>
      </c>
      <c r="C86" s="11">
        <f t="shared" si="25"/>
        <v>0.95368399999999998</v>
      </c>
      <c r="F86" s="8"/>
      <c r="H86" s="13"/>
    </row>
    <row r="87" spans="1:8" x14ac:dyDescent="0.25">
      <c r="A87" s="9">
        <v>78</v>
      </c>
      <c r="B87" s="10">
        <v>5.1024E-2</v>
      </c>
      <c r="C87" s="11">
        <f t="shared" si="25"/>
        <v>0.94897600000000004</v>
      </c>
      <c r="F87" s="8"/>
      <c r="H87" s="13"/>
    </row>
    <row r="88" spans="1:8" x14ac:dyDescent="0.25">
      <c r="A88" s="9">
        <v>79</v>
      </c>
      <c r="B88" s="10">
        <v>5.6231000000000003E-2</v>
      </c>
      <c r="C88" s="11">
        <f t="shared" si="25"/>
        <v>0.94376899999999997</v>
      </c>
      <c r="F88" s="8"/>
      <c r="H88" s="13"/>
    </row>
    <row r="89" spans="1:8" x14ac:dyDescent="0.25">
      <c r="A89" s="9">
        <v>80</v>
      </c>
      <c r="B89" s="10">
        <v>6.1984999999999998E-2</v>
      </c>
      <c r="C89" s="11">
        <f t="shared" si="25"/>
        <v>0.93801500000000004</v>
      </c>
      <c r="F89" s="8"/>
      <c r="H89" s="13"/>
    </row>
    <row r="90" spans="1:8" x14ac:dyDescent="0.25">
      <c r="A90" s="9">
        <v>81</v>
      </c>
      <c r="B90" s="10">
        <v>6.8337999999999996E-2</v>
      </c>
      <c r="C90" s="11">
        <f t="shared" si="25"/>
        <v>0.93166199999999999</v>
      </c>
      <c r="F90" s="8"/>
      <c r="H90" s="13"/>
    </row>
    <row r="91" spans="1:8" x14ac:dyDescent="0.25">
      <c r="A91" s="9">
        <v>82</v>
      </c>
      <c r="B91" s="10">
        <v>7.535E-2</v>
      </c>
      <c r="C91" s="11">
        <f t="shared" si="25"/>
        <v>0.92464999999999997</v>
      </c>
      <c r="F91" s="8"/>
      <c r="H91" s="13"/>
    </row>
    <row r="92" spans="1:8" x14ac:dyDescent="0.25">
      <c r="A92" s="9">
        <v>83</v>
      </c>
      <c r="B92" s="10">
        <v>8.3082000000000003E-2</v>
      </c>
      <c r="C92" s="11">
        <f t="shared" si="25"/>
        <v>0.91691800000000001</v>
      </c>
      <c r="F92" s="8"/>
      <c r="H92" s="13"/>
    </row>
    <row r="93" spans="1:8" x14ac:dyDescent="0.25">
      <c r="A93" s="9">
        <v>84</v>
      </c>
      <c r="B93" s="10">
        <v>9.1601000000000002E-2</v>
      </c>
      <c r="C93" s="11">
        <f t="shared" si="25"/>
        <v>0.90839899999999996</v>
      </c>
      <c r="E93" s="13"/>
      <c r="F93" s="8"/>
      <c r="H93" s="13"/>
    </row>
    <row r="94" spans="1:8" x14ac:dyDescent="0.25">
      <c r="A94" s="9">
        <v>85</v>
      </c>
      <c r="B94" s="10">
        <v>0.100979</v>
      </c>
      <c r="C94" s="11">
        <f t="shared" si="25"/>
        <v>0.89902099999999996</v>
      </c>
      <c r="F94" s="8"/>
      <c r="H94" s="13"/>
    </row>
    <row r="95" spans="1:8" x14ac:dyDescent="0.25">
      <c r="A95" s="9">
        <v>86</v>
      </c>
      <c r="B95" s="10">
        <v>0.111291</v>
      </c>
      <c r="C95" s="11">
        <f t="shared" si="25"/>
        <v>0.88870899999999997</v>
      </c>
      <c r="F95" s="8"/>
      <c r="H95" s="13"/>
    </row>
    <row r="96" spans="1:8" x14ac:dyDescent="0.25">
      <c r="A96" s="9">
        <v>87</v>
      </c>
      <c r="B96" s="10">
        <v>0.122616</v>
      </c>
      <c r="C96" s="11">
        <f t="shared" si="25"/>
        <v>0.87738399999999994</v>
      </c>
      <c r="E96" s="13"/>
      <c r="F96" s="8"/>
      <c r="H96" s="13"/>
    </row>
    <row r="97" spans="1:8" x14ac:dyDescent="0.25">
      <c r="A97" s="9">
        <v>88</v>
      </c>
      <c r="B97" s="10">
        <v>0.13503699999999999</v>
      </c>
      <c r="C97" s="11">
        <f t="shared" si="25"/>
        <v>0.86496300000000004</v>
      </c>
      <c r="F97" s="8"/>
      <c r="H97" s="13"/>
    </row>
    <row r="98" spans="1:8" x14ac:dyDescent="0.25">
      <c r="A98" s="9">
        <v>89</v>
      </c>
      <c r="B98" s="10">
        <v>0.14863899999999999</v>
      </c>
      <c r="C98" s="11">
        <f t="shared" si="25"/>
        <v>0.85136100000000003</v>
      </c>
      <c r="F98" s="8"/>
      <c r="H98" s="13"/>
    </row>
    <row r="99" spans="1:8" x14ac:dyDescent="0.25">
      <c r="A99" s="9">
        <v>90</v>
      </c>
      <c r="B99" s="10">
        <v>0.16350700000000001</v>
      </c>
      <c r="C99" s="11">
        <f t="shared" si="25"/>
        <v>0.83649299999999993</v>
      </c>
      <c r="F99" s="8"/>
      <c r="H99" s="13"/>
    </row>
    <row r="100" spans="1:8" x14ac:dyDescent="0.25">
      <c r="A100" s="9">
        <v>91</v>
      </c>
      <c r="B100" s="10">
        <v>0.179726</v>
      </c>
      <c r="C100" s="11">
        <f t="shared" si="25"/>
        <v>0.82027399999999995</v>
      </c>
      <c r="F100" s="8"/>
      <c r="H100" s="13"/>
    </row>
    <row r="101" spans="1:8" x14ac:dyDescent="0.25">
      <c r="A101" s="9">
        <v>92</v>
      </c>
      <c r="B101" s="10">
        <v>0.19738</v>
      </c>
      <c r="C101" s="11">
        <f t="shared" si="25"/>
        <v>0.80262</v>
      </c>
      <c r="F101" s="8"/>
      <c r="H101" s="13"/>
    </row>
    <row r="102" spans="1:8" x14ac:dyDescent="0.25">
      <c r="A102" s="9">
        <v>93</v>
      </c>
      <c r="B102" s="10">
        <v>0.21654699999999999</v>
      </c>
      <c r="C102" s="11">
        <f t="shared" si="25"/>
        <v>0.78345299999999995</v>
      </c>
      <c r="F102" s="8"/>
      <c r="H102" s="13"/>
    </row>
    <row r="103" spans="1:8" x14ac:dyDescent="0.25">
      <c r="A103" s="9">
        <v>94</v>
      </c>
      <c r="B103" s="10">
        <v>0.23730200000000001</v>
      </c>
      <c r="C103" s="11">
        <f t="shared" si="25"/>
        <v>0.76269799999999999</v>
      </c>
      <c r="F103" s="8"/>
      <c r="H103" s="13"/>
    </row>
    <row r="104" spans="1:8" x14ac:dyDescent="0.25">
      <c r="A104" s="9">
        <v>95</v>
      </c>
      <c r="B104" s="10">
        <v>0.25970599999999999</v>
      </c>
      <c r="C104" s="11">
        <f t="shared" si="25"/>
        <v>0.74029400000000001</v>
      </c>
      <c r="F104" s="8"/>
      <c r="H104" s="13"/>
    </row>
    <row r="105" spans="1:8" x14ac:dyDescent="0.25">
      <c r="A105" s="9">
        <v>96</v>
      </c>
      <c r="B105" s="10">
        <v>0.28381299999999998</v>
      </c>
      <c r="C105" s="11">
        <f t="shared" si="25"/>
        <v>0.71618700000000002</v>
      </c>
      <c r="F105" s="8"/>
      <c r="H105" s="13"/>
    </row>
    <row r="106" spans="1:8" x14ac:dyDescent="0.25">
      <c r="A106" s="9">
        <v>97</v>
      </c>
      <c r="B106" s="10">
        <v>0.30965900000000002</v>
      </c>
      <c r="C106" s="11">
        <f t="shared" si="25"/>
        <v>0.69034099999999998</v>
      </c>
      <c r="F106" s="8"/>
      <c r="H106" s="13"/>
    </row>
    <row r="107" spans="1:8" x14ac:dyDescent="0.25">
      <c r="A107" s="9">
        <v>98</v>
      </c>
      <c r="B107" s="10">
        <v>0.33726499999999998</v>
      </c>
      <c r="C107" s="11">
        <f t="shared" si="25"/>
        <v>0.66273500000000007</v>
      </c>
      <c r="F107" s="8"/>
      <c r="H107" s="13"/>
    </row>
    <row r="108" spans="1:8" x14ac:dyDescent="0.25">
      <c r="A108" s="9">
        <v>99</v>
      </c>
      <c r="B108" s="10">
        <v>0.36663000000000001</v>
      </c>
      <c r="C108" s="11">
        <f t="shared" si="25"/>
        <v>0.63336999999999999</v>
      </c>
      <c r="F108" s="8"/>
      <c r="H108" s="13"/>
    </row>
    <row r="109" spans="1:8" x14ac:dyDescent="0.25">
      <c r="A109" s="9">
        <v>100</v>
      </c>
      <c r="B109" s="10">
        <v>0.397733</v>
      </c>
      <c r="C109" s="11">
        <f t="shared" si="25"/>
        <v>0.602267</v>
      </c>
      <c r="F109" s="8"/>
      <c r="H109" s="13"/>
    </row>
    <row r="110" spans="1:8" x14ac:dyDescent="0.25">
      <c r="A110" s="9">
        <v>101</v>
      </c>
      <c r="B110" s="10">
        <v>0.430529</v>
      </c>
      <c r="C110" s="11">
        <f t="shared" si="25"/>
        <v>0.56947100000000006</v>
      </c>
      <c r="F110" s="8"/>
      <c r="H110" s="13"/>
    </row>
    <row r="111" spans="1:8" x14ac:dyDescent="0.25">
      <c r="A111" s="9">
        <v>102</v>
      </c>
      <c r="B111" s="10">
        <v>0.46494999999999997</v>
      </c>
      <c r="C111" s="11">
        <f t="shared" si="25"/>
        <v>0.53505000000000003</v>
      </c>
      <c r="F111" s="8"/>
      <c r="H111" s="13"/>
    </row>
    <row r="112" spans="1:8" x14ac:dyDescent="0.25">
      <c r="A112" s="9">
        <v>103</v>
      </c>
      <c r="B112" s="10">
        <v>0.50090400000000002</v>
      </c>
      <c r="C112" s="11">
        <f t="shared" si="25"/>
        <v>0.49909599999999998</v>
      </c>
      <c r="F112" s="8"/>
      <c r="H112" s="13"/>
    </row>
    <row r="113" spans="1:8" x14ac:dyDescent="0.25">
      <c r="A113" s="9">
        <v>104</v>
      </c>
      <c r="B113" s="10">
        <v>0.53827800000000003</v>
      </c>
      <c r="C113" s="11">
        <f t="shared" si="25"/>
        <v>0.46172199999999997</v>
      </c>
      <c r="F113" s="8"/>
      <c r="H113" s="13"/>
    </row>
    <row r="114" spans="1:8" x14ac:dyDescent="0.25">
      <c r="A114" s="9">
        <v>105</v>
      </c>
      <c r="B114" s="10">
        <v>0.57694199999999995</v>
      </c>
      <c r="C114" s="11">
        <f t="shared" si="25"/>
        <v>0.42305800000000005</v>
      </c>
      <c r="F114" s="8"/>
      <c r="H114" s="13"/>
    </row>
    <row r="115" spans="1:8" x14ac:dyDescent="0.25">
      <c r="A115" s="9">
        <v>106</v>
      </c>
      <c r="B115" s="10">
        <v>0.61675199999999997</v>
      </c>
      <c r="C115" s="11">
        <f t="shared" si="25"/>
        <v>0.38324800000000003</v>
      </c>
      <c r="F115" s="8"/>
      <c r="H115" s="13"/>
    </row>
    <row r="116" spans="1:8" x14ac:dyDescent="0.25">
      <c r="A116" s="9">
        <v>107</v>
      </c>
      <c r="B116" s="10">
        <v>0.65755300000000005</v>
      </c>
      <c r="C116" s="11">
        <f t="shared" si="25"/>
        <v>0.34244699999999995</v>
      </c>
      <c r="F116" s="8"/>
      <c r="H116" s="13"/>
    </row>
    <row r="117" spans="1:8" x14ac:dyDescent="0.25">
      <c r="A117" s="9">
        <v>108</v>
      </c>
      <c r="B117" s="10">
        <v>0.69919100000000001</v>
      </c>
      <c r="C117" s="11">
        <f t="shared" si="25"/>
        <v>0.30080899999999999</v>
      </c>
      <c r="F117" s="8"/>
      <c r="H117" s="13"/>
    </row>
    <row r="118" spans="1:8" x14ac:dyDescent="0.25">
      <c r="A118" s="9">
        <v>109</v>
      </c>
      <c r="B118" s="10">
        <v>0.74151500000000004</v>
      </c>
      <c r="C118" s="11">
        <f t="shared" si="25"/>
        <v>0.25848499999999996</v>
      </c>
      <c r="F118" s="8"/>
      <c r="H118" s="13"/>
    </row>
    <row r="119" spans="1:8" x14ac:dyDescent="0.25">
      <c r="A119" s="9">
        <v>110</v>
      </c>
      <c r="B119" s="10">
        <v>0.78438300000000005</v>
      </c>
      <c r="C119" s="11">
        <f t="shared" si="25"/>
        <v>0.21561699999999995</v>
      </c>
      <c r="F119" s="8"/>
      <c r="H119" s="13"/>
    </row>
    <row r="120" spans="1:8" x14ac:dyDescent="0.25">
      <c r="A120" s="9">
        <v>111</v>
      </c>
      <c r="B120" s="10">
        <v>0.82767299999999999</v>
      </c>
      <c r="C120" s="11">
        <f t="shared" si="25"/>
        <v>0.17232700000000001</v>
      </c>
      <c r="F120" s="8"/>
      <c r="H120" s="13"/>
    </row>
    <row r="121" spans="1:8" x14ac:dyDescent="0.25">
      <c r="A121" s="9">
        <v>112</v>
      </c>
      <c r="B121" s="10">
        <v>0.87128499999999998</v>
      </c>
      <c r="C121" s="11">
        <f t="shared" si="25"/>
        <v>0.12871500000000002</v>
      </c>
      <c r="F121" s="8"/>
      <c r="H121" s="13"/>
    </row>
    <row r="122" spans="1:8" x14ac:dyDescent="0.25">
      <c r="A122" s="9">
        <v>113</v>
      </c>
      <c r="B122" s="10">
        <v>0.91514499999999999</v>
      </c>
      <c r="C122" s="11">
        <f t="shared" si="25"/>
        <v>8.4855000000000014E-2</v>
      </c>
      <c r="F122" s="8"/>
      <c r="H122" s="13"/>
    </row>
    <row r="123" spans="1:8" x14ac:dyDescent="0.25">
      <c r="A123" s="9">
        <v>114</v>
      </c>
      <c r="B123" s="10">
        <v>0.95921400000000001</v>
      </c>
      <c r="C123" s="11">
        <f t="shared" si="25"/>
        <v>4.0785999999999989E-2</v>
      </c>
      <c r="F123" s="8"/>
      <c r="H123" s="13"/>
    </row>
    <row r="124" spans="1:8" x14ac:dyDescent="0.25">
      <c r="A124" s="9">
        <v>115</v>
      </c>
      <c r="B124" s="10">
        <v>1</v>
      </c>
      <c r="C124" s="11">
        <f t="shared" si="25"/>
        <v>0</v>
      </c>
      <c r="F124" s="8"/>
      <c r="H124" s="13"/>
    </row>
    <row r="125" spans="1:8" x14ac:dyDescent="0.25">
      <c r="F125" s="8"/>
      <c r="H125" s="13"/>
    </row>
    <row r="126" spans="1:8" x14ac:dyDescent="0.25">
      <c r="F126" s="8"/>
      <c r="H126" s="13"/>
    </row>
    <row r="127" spans="1:8" x14ac:dyDescent="0.25">
      <c r="F127" s="8"/>
      <c r="H127" s="13"/>
    </row>
    <row r="128" spans="1:8" x14ac:dyDescent="0.25">
      <c r="F128" s="8"/>
      <c r="H128" s="13"/>
    </row>
    <row r="129" spans="6:8" x14ac:dyDescent="0.25">
      <c r="F129" s="8"/>
      <c r="H129" s="13"/>
    </row>
    <row r="130" spans="6:8" x14ac:dyDescent="0.25">
      <c r="F130" s="8"/>
      <c r="H130" s="13"/>
    </row>
    <row r="131" spans="6:8" x14ac:dyDescent="0.25">
      <c r="F131" s="8"/>
      <c r="H131" s="13"/>
    </row>
    <row r="132" spans="6:8" x14ac:dyDescent="0.25">
      <c r="F132" s="8"/>
      <c r="H132" s="13"/>
    </row>
    <row r="133" spans="6:8" x14ac:dyDescent="0.25">
      <c r="F133" s="8"/>
      <c r="H133" s="13"/>
    </row>
    <row r="134" spans="6:8" x14ac:dyDescent="0.25">
      <c r="F134" s="8"/>
      <c r="H134" s="13"/>
    </row>
    <row r="135" spans="6:8" x14ac:dyDescent="0.25">
      <c r="F135" s="8"/>
      <c r="H135" s="13"/>
    </row>
    <row r="136" spans="6:8" x14ac:dyDescent="0.25">
      <c r="F136" s="8"/>
      <c r="H136" s="13"/>
    </row>
    <row r="137" spans="6:8" x14ac:dyDescent="0.25">
      <c r="F137" s="8"/>
      <c r="H137" s="13"/>
    </row>
    <row r="138" spans="6:8" x14ac:dyDescent="0.25">
      <c r="F138" s="8"/>
      <c r="H138" s="13"/>
    </row>
    <row r="139" spans="6:8" x14ac:dyDescent="0.25">
      <c r="F139" s="8"/>
      <c r="H139" s="13"/>
    </row>
    <row r="140" spans="6:8" x14ac:dyDescent="0.25">
      <c r="F140" s="8"/>
      <c r="H140" s="13"/>
    </row>
    <row r="141" spans="6:8" x14ac:dyDescent="0.25">
      <c r="F141" s="8"/>
      <c r="H141" s="13"/>
    </row>
    <row r="142" spans="6:8" x14ac:dyDescent="0.25">
      <c r="F142" s="8"/>
      <c r="H142" s="13"/>
    </row>
    <row r="143" spans="6:8" x14ac:dyDescent="0.25">
      <c r="F143" s="8"/>
      <c r="H143" s="13"/>
    </row>
    <row r="144" spans="6:8" x14ac:dyDescent="0.25">
      <c r="F144" s="8"/>
      <c r="H144" s="13"/>
    </row>
    <row r="145" spans="6:8" x14ac:dyDescent="0.25">
      <c r="F145" s="8"/>
      <c r="H145" s="13"/>
    </row>
    <row r="146" spans="6:8" x14ac:dyDescent="0.25">
      <c r="F146" s="8"/>
      <c r="H146" s="13"/>
    </row>
    <row r="147" spans="6:8" x14ac:dyDescent="0.25">
      <c r="F147" s="8"/>
      <c r="H147" s="13"/>
    </row>
    <row r="148" spans="6:8" x14ac:dyDescent="0.25">
      <c r="F148" s="8"/>
      <c r="H148" s="13"/>
    </row>
    <row r="149" spans="6:8" x14ac:dyDescent="0.25">
      <c r="F149" s="8"/>
      <c r="H149" s="13"/>
    </row>
    <row r="150" spans="6:8" x14ac:dyDescent="0.25">
      <c r="F150" s="8"/>
      <c r="H150" s="13"/>
    </row>
    <row r="151" spans="6:8" x14ac:dyDescent="0.25">
      <c r="F151" s="8"/>
      <c r="H151" s="13"/>
    </row>
    <row r="152" spans="6:8" x14ac:dyDescent="0.25">
      <c r="F152" s="8"/>
      <c r="H152" s="13"/>
    </row>
    <row r="153" spans="6:8" x14ac:dyDescent="0.25">
      <c r="F153" s="8"/>
      <c r="H153" s="13"/>
    </row>
    <row r="154" spans="6:8" x14ac:dyDescent="0.25">
      <c r="F154" s="8"/>
      <c r="H154" s="13"/>
    </row>
    <row r="155" spans="6:8" x14ac:dyDescent="0.25">
      <c r="F155" s="8"/>
      <c r="H155" s="13"/>
    </row>
    <row r="156" spans="6:8" x14ac:dyDescent="0.25">
      <c r="F156" s="8"/>
      <c r="H156" s="13"/>
    </row>
    <row r="157" spans="6:8" x14ac:dyDescent="0.25">
      <c r="F157" s="8"/>
      <c r="H157" s="13"/>
    </row>
    <row r="158" spans="6:8" x14ac:dyDescent="0.25">
      <c r="F158" s="8"/>
      <c r="H158" s="13"/>
    </row>
    <row r="159" spans="6:8" x14ac:dyDescent="0.25">
      <c r="F159" s="8"/>
      <c r="H159" s="13"/>
    </row>
    <row r="160" spans="6:8" x14ac:dyDescent="0.25">
      <c r="F160" s="8"/>
      <c r="H160" s="13"/>
    </row>
    <row r="161" spans="6:8" x14ac:dyDescent="0.25">
      <c r="F161" s="8"/>
      <c r="H161" s="13"/>
    </row>
    <row r="162" spans="6:8" x14ac:dyDescent="0.25">
      <c r="F162" s="8"/>
      <c r="H162" s="13"/>
    </row>
    <row r="163" spans="6:8" x14ac:dyDescent="0.25">
      <c r="F163" s="8"/>
      <c r="H163" s="13"/>
    </row>
    <row r="164" spans="6:8" x14ac:dyDescent="0.25">
      <c r="F164" s="8"/>
      <c r="H164" s="13"/>
    </row>
    <row r="165" spans="6:8" x14ac:dyDescent="0.25">
      <c r="F165" s="8"/>
      <c r="H165" s="13"/>
    </row>
    <row r="166" spans="6:8" x14ac:dyDescent="0.25">
      <c r="F166" s="8"/>
      <c r="H166" s="13"/>
    </row>
    <row r="167" spans="6:8" x14ac:dyDescent="0.25">
      <c r="F167" s="8"/>
      <c r="H167" s="13"/>
    </row>
    <row r="168" spans="6:8" x14ac:dyDescent="0.25">
      <c r="F168" s="8"/>
      <c r="H168" s="13"/>
    </row>
    <row r="169" spans="6:8" x14ac:dyDescent="0.25">
      <c r="F169" s="8"/>
      <c r="H169" s="13"/>
    </row>
    <row r="170" spans="6:8" x14ac:dyDescent="0.25">
      <c r="F170" s="8"/>
      <c r="H170" s="13"/>
    </row>
    <row r="171" spans="6:8" x14ac:dyDescent="0.25">
      <c r="F171" s="8"/>
      <c r="H171" s="13"/>
    </row>
    <row r="172" spans="6:8" x14ac:dyDescent="0.25">
      <c r="F172" s="8"/>
      <c r="H172" s="13"/>
    </row>
    <row r="173" spans="6:8" x14ac:dyDescent="0.25">
      <c r="F173" s="8"/>
      <c r="H173" s="13"/>
    </row>
    <row r="174" spans="6:8" x14ac:dyDescent="0.25">
      <c r="F174" s="8"/>
      <c r="H174" s="13"/>
    </row>
    <row r="175" spans="6:8" x14ac:dyDescent="0.25">
      <c r="F175" s="8"/>
      <c r="H175" s="13"/>
    </row>
    <row r="176" spans="6:8" x14ac:dyDescent="0.25">
      <c r="F176" s="8"/>
      <c r="H176" s="13"/>
    </row>
    <row r="177" spans="6:8" x14ac:dyDescent="0.25">
      <c r="F177" s="8"/>
      <c r="H177" s="13"/>
    </row>
    <row r="178" spans="6:8" x14ac:dyDescent="0.25">
      <c r="F178" s="8"/>
      <c r="H178" s="13"/>
    </row>
    <row r="179" spans="6:8" x14ac:dyDescent="0.25">
      <c r="F179" s="8"/>
      <c r="H179" s="13"/>
    </row>
    <row r="180" spans="6:8" x14ac:dyDescent="0.25">
      <c r="F180" s="8"/>
      <c r="H180" s="13"/>
    </row>
    <row r="181" spans="6:8" x14ac:dyDescent="0.25">
      <c r="F181" s="8"/>
      <c r="H181" s="13"/>
    </row>
    <row r="182" spans="6:8" x14ac:dyDescent="0.25">
      <c r="F182" s="8"/>
      <c r="H182" s="13"/>
    </row>
    <row r="183" spans="6:8" x14ac:dyDescent="0.25">
      <c r="F183" s="8"/>
      <c r="H183" s="13"/>
    </row>
    <row r="184" spans="6:8" x14ac:dyDescent="0.25">
      <c r="F184" s="8"/>
      <c r="H184" s="13"/>
    </row>
    <row r="185" spans="6:8" x14ac:dyDescent="0.25">
      <c r="F185" s="8"/>
      <c r="H185" s="13"/>
    </row>
    <row r="186" spans="6:8" x14ac:dyDescent="0.25">
      <c r="F186" s="8"/>
      <c r="H186" s="13"/>
    </row>
    <row r="187" spans="6:8" x14ac:dyDescent="0.25">
      <c r="F187" s="8"/>
      <c r="H187" s="13"/>
    </row>
    <row r="188" spans="6:8" x14ac:dyDescent="0.25">
      <c r="F188" s="8"/>
      <c r="H188" s="13"/>
    </row>
    <row r="189" spans="6:8" x14ac:dyDescent="0.25">
      <c r="F189" s="8"/>
      <c r="H189" s="13"/>
    </row>
    <row r="190" spans="6:8" x14ac:dyDescent="0.25">
      <c r="F190" s="8"/>
      <c r="H190" s="13"/>
    </row>
    <row r="191" spans="6:8" x14ac:dyDescent="0.25">
      <c r="F191" s="8"/>
      <c r="H191" s="13"/>
    </row>
    <row r="192" spans="6:8" x14ac:dyDescent="0.25">
      <c r="F192" s="8"/>
      <c r="H192" s="13"/>
    </row>
    <row r="193" spans="6:8" x14ac:dyDescent="0.25">
      <c r="F193" s="8"/>
      <c r="H193" s="13"/>
    </row>
    <row r="194" spans="6:8" x14ac:dyDescent="0.25">
      <c r="F194" s="8"/>
      <c r="H194" s="13"/>
    </row>
    <row r="195" spans="6:8" x14ac:dyDescent="0.25">
      <c r="F195" s="8"/>
      <c r="H195" s="13"/>
    </row>
    <row r="196" spans="6:8" x14ac:dyDescent="0.25">
      <c r="F196" s="8"/>
      <c r="H196" s="13"/>
    </row>
    <row r="197" spans="6:8" x14ac:dyDescent="0.25">
      <c r="F197" s="8"/>
      <c r="H197" s="13"/>
    </row>
    <row r="198" spans="6:8" x14ac:dyDescent="0.25">
      <c r="F198" s="8"/>
      <c r="H198" s="13"/>
    </row>
    <row r="199" spans="6:8" x14ac:dyDescent="0.25">
      <c r="F199" s="8"/>
      <c r="H199" s="13"/>
    </row>
    <row r="200" spans="6:8" x14ac:dyDescent="0.25">
      <c r="F200" s="8"/>
      <c r="H200" s="13"/>
    </row>
    <row r="201" spans="6:8" x14ac:dyDescent="0.25">
      <c r="F201" s="8"/>
      <c r="H201" s="13"/>
    </row>
    <row r="202" spans="6:8" x14ac:dyDescent="0.25">
      <c r="F202" s="8"/>
      <c r="H202" s="13"/>
    </row>
    <row r="203" spans="6:8" x14ac:dyDescent="0.25">
      <c r="F203" s="8"/>
      <c r="H203" s="13"/>
    </row>
    <row r="204" spans="6:8" x14ac:dyDescent="0.25">
      <c r="F204" s="8"/>
      <c r="H204" s="13"/>
    </row>
    <row r="205" spans="6:8" x14ac:dyDescent="0.25">
      <c r="F205" s="8"/>
      <c r="H205" s="13"/>
    </row>
    <row r="206" spans="6:8" x14ac:dyDescent="0.25">
      <c r="F206" s="8"/>
      <c r="H206" s="13"/>
    </row>
    <row r="207" spans="6:8" x14ac:dyDescent="0.25">
      <c r="F207" s="8"/>
      <c r="H207" s="13"/>
    </row>
    <row r="208" spans="6:8" x14ac:dyDescent="0.25">
      <c r="F208" s="8"/>
      <c r="H208" s="13"/>
    </row>
    <row r="209" spans="6:8" x14ac:dyDescent="0.25">
      <c r="F209" s="8"/>
      <c r="H209" s="13"/>
    </row>
    <row r="210" spans="6:8" x14ac:dyDescent="0.25">
      <c r="F210" s="8"/>
      <c r="H210" s="13"/>
    </row>
    <row r="211" spans="6:8" x14ac:dyDescent="0.25">
      <c r="F211" s="8"/>
      <c r="H211" s="13"/>
    </row>
    <row r="212" spans="6:8" x14ac:dyDescent="0.25">
      <c r="F212" s="8"/>
      <c r="H212" s="13"/>
    </row>
    <row r="213" spans="6:8" x14ac:dyDescent="0.25">
      <c r="F213" s="8"/>
      <c r="H213" s="13"/>
    </row>
    <row r="214" spans="6:8" x14ac:dyDescent="0.25">
      <c r="F214" s="8"/>
      <c r="H214" s="13"/>
    </row>
    <row r="215" spans="6:8" x14ac:dyDescent="0.25">
      <c r="F215" s="8"/>
      <c r="H215" s="13"/>
    </row>
    <row r="216" spans="6:8" x14ac:dyDescent="0.25">
      <c r="F216" s="8"/>
      <c r="H216" s="13"/>
    </row>
    <row r="217" spans="6:8" x14ac:dyDescent="0.25">
      <c r="F217" s="8"/>
      <c r="H217" s="13"/>
    </row>
    <row r="218" spans="6:8" x14ac:dyDescent="0.25">
      <c r="F218" s="8"/>
      <c r="H218" s="13"/>
    </row>
    <row r="219" spans="6:8" x14ac:dyDescent="0.25">
      <c r="F219" s="8"/>
      <c r="H219" s="13"/>
    </row>
    <row r="220" spans="6:8" x14ac:dyDescent="0.25">
      <c r="F220" s="8"/>
      <c r="H220" s="13"/>
    </row>
    <row r="221" spans="6:8" x14ac:dyDescent="0.25">
      <c r="F221" s="8"/>
      <c r="H221" s="13"/>
    </row>
    <row r="222" spans="6:8" x14ac:dyDescent="0.25">
      <c r="F222" s="8"/>
      <c r="H222" s="13"/>
    </row>
    <row r="223" spans="6:8" x14ac:dyDescent="0.25">
      <c r="F223" s="8"/>
      <c r="H223" s="13"/>
    </row>
    <row r="224" spans="6:8" x14ac:dyDescent="0.25">
      <c r="F224" s="8"/>
      <c r="H224" s="13"/>
    </row>
    <row r="225" spans="6:8" x14ac:dyDescent="0.25">
      <c r="F225" s="8"/>
      <c r="H225" s="13"/>
    </row>
    <row r="226" spans="6:8" x14ac:dyDescent="0.25">
      <c r="F226" s="8"/>
      <c r="H226" s="13"/>
    </row>
    <row r="227" spans="6:8" x14ac:dyDescent="0.25">
      <c r="F227" s="8"/>
      <c r="H227" s="13"/>
    </row>
    <row r="228" spans="6:8" x14ac:dyDescent="0.25">
      <c r="F228" s="8"/>
      <c r="H228" s="13"/>
    </row>
    <row r="229" spans="6:8" x14ac:dyDescent="0.25">
      <c r="F229" s="8"/>
      <c r="H229" s="13"/>
    </row>
    <row r="230" spans="6:8" x14ac:dyDescent="0.25">
      <c r="F230" s="8"/>
      <c r="H230" s="13"/>
    </row>
    <row r="231" spans="6:8" x14ac:dyDescent="0.25">
      <c r="F231" s="8"/>
      <c r="H231" s="13"/>
    </row>
    <row r="232" spans="6:8" x14ac:dyDescent="0.25">
      <c r="F232" s="8"/>
      <c r="H232" s="13"/>
    </row>
    <row r="233" spans="6:8" x14ac:dyDescent="0.25">
      <c r="F233" s="8"/>
      <c r="H233" s="13"/>
    </row>
    <row r="234" spans="6:8" x14ac:dyDescent="0.25">
      <c r="F234" s="8"/>
      <c r="H234" s="13"/>
    </row>
    <row r="235" spans="6:8" x14ac:dyDescent="0.25">
      <c r="F235" s="8"/>
      <c r="H235" s="13"/>
    </row>
    <row r="236" spans="6:8" x14ac:dyDescent="0.25">
      <c r="F236" s="8"/>
      <c r="H236" s="13"/>
    </row>
    <row r="237" spans="6:8" x14ac:dyDescent="0.25">
      <c r="F237" s="8"/>
      <c r="H237" s="13"/>
    </row>
    <row r="238" spans="6:8" x14ac:dyDescent="0.25">
      <c r="F238" s="8"/>
      <c r="H238" s="13"/>
    </row>
    <row r="239" spans="6:8" x14ac:dyDescent="0.25">
      <c r="F239" s="8"/>
      <c r="H239" s="13"/>
    </row>
    <row r="240" spans="6:8" x14ac:dyDescent="0.25">
      <c r="F240" s="8"/>
      <c r="H240" s="13"/>
    </row>
    <row r="241" spans="6:8" x14ac:dyDescent="0.25">
      <c r="F241" s="8"/>
      <c r="H241" s="13"/>
    </row>
    <row r="242" spans="6:8" x14ac:dyDescent="0.25">
      <c r="F242" s="8"/>
      <c r="H242" s="13"/>
    </row>
    <row r="243" spans="6:8" x14ac:dyDescent="0.25">
      <c r="F243" s="8"/>
      <c r="H243" s="13"/>
    </row>
    <row r="244" spans="6:8" x14ac:dyDescent="0.25">
      <c r="F244" s="8"/>
      <c r="H244" s="13"/>
    </row>
    <row r="245" spans="6:8" x14ac:dyDescent="0.25">
      <c r="F245" s="8"/>
      <c r="H245" s="13"/>
    </row>
    <row r="246" spans="6:8" x14ac:dyDescent="0.25">
      <c r="F246" s="8"/>
      <c r="H246" s="13"/>
    </row>
    <row r="247" spans="6:8" x14ac:dyDescent="0.25">
      <c r="F247" s="8"/>
      <c r="H247" s="13"/>
    </row>
    <row r="248" spans="6:8" x14ac:dyDescent="0.25">
      <c r="F248" s="8"/>
      <c r="H248" s="13"/>
    </row>
    <row r="249" spans="6:8" x14ac:dyDescent="0.25">
      <c r="F249" s="8"/>
      <c r="H249" s="13"/>
    </row>
    <row r="250" spans="6:8" x14ac:dyDescent="0.25">
      <c r="F250" s="8"/>
      <c r="H250" s="13"/>
    </row>
    <row r="251" spans="6:8" x14ac:dyDescent="0.25">
      <c r="F251" s="8"/>
      <c r="H251" s="13"/>
    </row>
    <row r="252" spans="6:8" x14ac:dyDescent="0.25">
      <c r="F252" s="8"/>
      <c r="H252" s="13"/>
    </row>
    <row r="253" spans="6:8" x14ac:dyDescent="0.25">
      <c r="F253" s="8"/>
      <c r="H253" s="13"/>
    </row>
    <row r="254" spans="6:8" x14ac:dyDescent="0.25">
      <c r="F254" s="8"/>
      <c r="H254" s="13"/>
    </row>
    <row r="255" spans="6:8" x14ac:dyDescent="0.25">
      <c r="F255" s="8"/>
      <c r="H255" s="13"/>
    </row>
    <row r="256" spans="6:8" x14ac:dyDescent="0.25">
      <c r="F256" s="8"/>
      <c r="H256" s="13"/>
    </row>
    <row r="257" spans="6:8" x14ac:dyDescent="0.25">
      <c r="F257" s="8"/>
      <c r="H257" s="13"/>
    </row>
    <row r="258" spans="6:8" x14ac:dyDescent="0.25">
      <c r="F258" s="8"/>
      <c r="H258" s="13"/>
    </row>
    <row r="259" spans="6:8" x14ac:dyDescent="0.25">
      <c r="F259" s="8"/>
      <c r="H259" s="13"/>
    </row>
    <row r="260" spans="6:8" x14ac:dyDescent="0.25">
      <c r="F260" s="8"/>
      <c r="H260" s="13"/>
    </row>
    <row r="261" spans="6:8" x14ac:dyDescent="0.25">
      <c r="F261" s="8"/>
      <c r="H261" s="13"/>
    </row>
    <row r="262" spans="6:8" x14ac:dyDescent="0.25">
      <c r="F262" s="8"/>
      <c r="H262" s="13"/>
    </row>
    <row r="263" spans="6:8" x14ac:dyDescent="0.25">
      <c r="F263" s="8"/>
      <c r="H263" s="13"/>
    </row>
    <row r="264" spans="6:8" x14ac:dyDescent="0.25">
      <c r="F264" s="8"/>
      <c r="H264" s="13"/>
    </row>
    <row r="265" spans="6:8" x14ac:dyDescent="0.25">
      <c r="F265" s="8"/>
      <c r="H265" s="13"/>
    </row>
    <row r="266" spans="6:8" x14ac:dyDescent="0.25">
      <c r="F266" s="8"/>
      <c r="H266" s="13"/>
    </row>
    <row r="267" spans="6:8" x14ac:dyDescent="0.25">
      <c r="F267" s="8"/>
      <c r="H267" s="13"/>
    </row>
    <row r="268" spans="6:8" x14ac:dyDescent="0.25">
      <c r="F268" s="8"/>
      <c r="H268" s="13"/>
    </row>
    <row r="269" spans="6:8" x14ac:dyDescent="0.25">
      <c r="F269" s="8"/>
      <c r="H269" s="13"/>
    </row>
    <row r="270" spans="6:8" x14ac:dyDescent="0.25">
      <c r="F270" s="8"/>
      <c r="H270" s="13"/>
    </row>
    <row r="271" spans="6:8" x14ac:dyDescent="0.25">
      <c r="F271" s="8"/>
      <c r="H271" s="13"/>
    </row>
    <row r="272" spans="6:8" x14ac:dyDescent="0.25">
      <c r="F272" s="8"/>
      <c r="H272" s="13"/>
    </row>
    <row r="273" spans="6:8" x14ac:dyDescent="0.25">
      <c r="F273" s="8"/>
      <c r="H273" s="13"/>
    </row>
    <row r="274" spans="6:8" x14ac:dyDescent="0.25">
      <c r="F274" s="8"/>
      <c r="H274" s="13"/>
    </row>
    <row r="275" spans="6:8" x14ac:dyDescent="0.25">
      <c r="F275" s="8"/>
      <c r="H275" s="13"/>
    </row>
    <row r="276" spans="6:8" x14ac:dyDescent="0.25">
      <c r="F276" s="8"/>
      <c r="H276" s="13"/>
    </row>
    <row r="277" spans="6:8" x14ac:dyDescent="0.25">
      <c r="F277" s="8"/>
      <c r="H277" s="13"/>
    </row>
    <row r="278" spans="6:8" x14ac:dyDescent="0.25">
      <c r="F278" s="8"/>
      <c r="H278" s="13"/>
    </row>
    <row r="279" spans="6:8" x14ac:dyDescent="0.25">
      <c r="F279" s="8"/>
      <c r="H279" s="13"/>
    </row>
    <row r="280" spans="6:8" x14ac:dyDescent="0.25">
      <c r="F280" s="8"/>
      <c r="H280" s="13"/>
    </row>
    <row r="281" spans="6:8" x14ac:dyDescent="0.25">
      <c r="F281" s="8"/>
      <c r="H281" s="13"/>
    </row>
    <row r="282" spans="6:8" x14ac:dyDescent="0.25">
      <c r="F282" s="8"/>
      <c r="H282" s="13"/>
    </row>
    <row r="283" spans="6:8" x14ac:dyDescent="0.25">
      <c r="F283" s="8"/>
      <c r="H283" s="13"/>
    </row>
    <row r="284" spans="6:8" x14ac:dyDescent="0.25">
      <c r="F284" s="8"/>
      <c r="H284" s="13"/>
    </row>
    <row r="285" spans="6:8" x14ac:dyDescent="0.25">
      <c r="F285" s="8"/>
      <c r="H285" s="13"/>
    </row>
    <row r="286" spans="6:8" x14ac:dyDescent="0.25">
      <c r="F286" s="8"/>
      <c r="H286" s="13"/>
    </row>
    <row r="287" spans="6:8" x14ac:dyDescent="0.25">
      <c r="F287" s="8"/>
      <c r="H287" s="13"/>
    </row>
    <row r="288" spans="6:8" x14ac:dyDescent="0.25">
      <c r="F288" s="8"/>
      <c r="H288" s="13"/>
    </row>
    <row r="289" spans="6:8" x14ac:dyDescent="0.25">
      <c r="F289" s="8"/>
      <c r="H289" s="13"/>
    </row>
    <row r="290" spans="6:8" x14ac:dyDescent="0.25">
      <c r="F290" s="8"/>
      <c r="H290" s="13"/>
    </row>
    <row r="291" spans="6:8" x14ac:dyDescent="0.25">
      <c r="F291" s="8"/>
      <c r="H291" s="13"/>
    </row>
    <row r="292" spans="6:8" x14ac:dyDescent="0.25">
      <c r="F292" s="8"/>
      <c r="H292" s="13"/>
    </row>
    <row r="293" spans="6:8" x14ac:dyDescent="0.25">
      <c r="F293" s="8"/>
      <c r="H293" s="13"/>
    </row>
    <row r="294" spans="6:8" x14ac:dyDescent="0.25">
      <c r="F294" s="8"/>
      <c r="H294" s="13"/>
    </row>
    <row r="295" spans="6:8" x14ac:dyDescent="0.25">
      <c r="F295" s="8"/>
      <c r="H295" s="13"/>
    </row>
    <row r="296" spans="6:8" x14ac:dyDescent="0.25">
      <c r="F296" s="8"/>
      <c r="H296" s="13"/>
    </row>
    <row r="297" spans="6:8" x14ac:dyDescent="0.25">
      <c r="F297" s="8"/>
      <c r="H297" s="13"/>
    </row>
    <row r="298" spans="6:8" x14ac:dyDescent="0.25">
      <c r="F298" s="8"/>
      <c r="H298" s="13"/>
    </row>
    <row r="299" spans="6:8" x14ac:dyDescent="0.25">
      <c r="F299" s="8"/>
      <c r="H299" s="13"/>
    </row>
    <row r="300" spans="6:8" x14ac:dyDescent="0.25">
      <c r="F300" s="8"/>
      <c r="H300" s="13"/>
    </row>
    <row r="301" spans="6:8" x14ac:dyDescent="0.25">
      <c r="F301" s="8"/>
      <c r="H301" s="13"/>
    </row>
    <row r="302" spans="6:8" x14ac:dyDescent="0.25">
      <c r="F302" s="8"/>
      <c r="H302" s="13"/>
    </row>
    <row r="303" spans="6:8" x14ac:dyDescent="0.25">
      <c r="F303" s="8"/>
      <c r="H303" s="13"/>
    </row>
    <row r="304" spans="6:8" x14ac:dyDescent="0.25">
      <c r="F304" s="8"/>
      <c r="H304" s="13"/>
    </row>
    <row r="305" spans="6:8" x14ac:dyDescent="0.25">
      <c r="F305" s="8"/>
      <c r="H305" s="13"/>
    </row>
    <row r="306" spans="6:8" x14ac:dyDescent="0.25">
      <c r="F306" s="8"/>
      <c r="H306" s="13"/>
    </row>
    <row r="307" spans="6:8" x14ac:dyDescent="0.25">
      <c r="F307" s="8"/>
      <c r="H307" s="13"/>
    </row>
    <row r="308" spans="6:8" x14ac:dyDescent="0.25">
      <c r="F308" s="8"/>
      <c r="H308" s="13"/>
    </row>
    <row r="309" spans="6:8" x14ac:dyDescent="0.25">
      <c r="F309" s="8"/>
      <c r="H309" s="13"/>
    </row>
    <row r="310" spans="6:8" x14ac:dyDescent="0.25">
      <c r="F310" s="8"/>
      <c r="H310" s="13"/>
    </row>
    <row r="311" spans="6:8" x14ac:dyDescent="0.25">
      <c r="F311" s="8"/>
      <c r="H311" s="13"/>
    </row>
    <row r="312" spans="6:8" x14ac:dyDescent="0.25">
      <c r="F312" s="8"/>
      <c r="H312" s="13"/>
    </row>
    <row r="313" spans="6:8" x14ac:dyDescent="0.25">
      <c r="F313" s="8"/>
      <c r="H313" s="13"/>
    </row>
    <row r="314" spans="6:8" x14ac:dyDescent="0.25">
      <c r="F314" s="8"/>
      <c r="H314" s="13"/>
    </row>
    <row r="315" spans="6:8" x14ac:dyDescent="0.25">
      <c r="F315" s="8"/>
      <c r="H315" s="13"/>
    </row>
    <row r="316" spans="6:8" x14ac:dyDescent="0.25">
      <c r="F316" s="8"/>
      <c r="H316" s="13"/>
    </row>
    <row r="317" spans="6:8" x14ac:dyDescent="0.25">
      <c r="F317" s="8"/>
      <c r="H317" s="13"/>
    </row>
    <row r="318" spans="6:8" x14ac:dyDescent="0.25">
      <c r="F318" s="8"/>
      <c r="H318" s="13"/>
    </row>
    <row r="319" spans="6:8" x14ac:dyDescent="0.25">
      <c r="F319" s="8"/>
      <c r="H319" s="13"/>
    </row>
    <row r="320" spans="6:8" x14ac:dyDescent="0.25">
      <c r="F320" s="8"/>
      <c r="H320" s="13"/>
    </row>
    <row r="321" spans="6:8" x14ac:dyDescent="0.25">
      <c r="F321" s="8"/>
      <c r="H321" s="13"/>
    </row>
    <row r="322" spans="6:8" x14ac:dyDescent="0.25">
      <c r="F322" s="8"/>
      <c r="H322" s="13"/>
    </row>
    <row r="323" spans="6:8" x14ac:dyDescent="0.25">
      <c r="F323" s="8"/>
      <c r="H323" s="13"/>
    </row>
    <row r="324" spans="6:8" x14ac:dyDescent="0.25">
      <c r="F324" s="8"/>
      <c r="H324" s="13"/>
    </row>
    <row r="325" spans="6:8" x14ac:dyDescent="0.25">
      <c r="F325" s="8"/>
      <c r="H325" s="13"/>
    </row>
    <row r="326" spans="6:8" x14ac:dyDescent="0.25">
      <c r="F326" s="8"/>
      <c r="H326" s="13"/>
    </row>
    <row r="327" spans="6:8" x14ac:dyDescent="0.25">
      <c r="F327" s="8"/>
      <c r="H327" s="13"/>
    </row>
    <row r="328" spans="6:8" x14ac:dyDescent="0.25">
      <c r="F328" s="8"/>
      <c r="H328" s="13"/>
    </row>
    <row r="329" spans="6:8" x14ac:dyDescent="0.25">
      <c r="F329" s="8"/>
      <c r="H329" s="13"/>
    </row>
    <row r="330" spans="6:8" x14ac:dyDescent="0.25">
      <c r="F330" s="8"/>
      <c r="H330" s="13"/>
    </row>
    <row r="331" spans="6:8" x14ac:dyDescent="0.25">
      <c r="F331" s="8"/>
      <c r="H331" s="13"/>
    </row>
    <row r="332" spans="6:8" x14ac:dyDescent="0.25">
      <c r="F332" s="8"/>
      <c r="H332" s="13"/>
    </row>
    <row r="333" spans="6:8" x14ac:dyDescent="0.25">
      <c r="F333" s="8"/>
      <c r="H333" s="13"/>
    </row>
    <row r="334" spans="6:8" x14ac:dyDescent="0.25">
      <c r="F334" s="8"/>
      <c r="H334" s="13"/>
    </row>
    <row r="335" spans="6:8" x14ac:dyDescent="0.25">
      <c r="F335" s="8"/>
      <c r="H335" s="13"/>
    </row>
    <row r="336" spans="6:8" x14ac:dyDescent="0.25">
      <c r="F336" s="8"/>
      <c r="H336" s="13"/>
    </row>
    <row r="337" spans="6:8" x14ac:dyDescent="0.25">
      <c r="F337" s="8"/>
      <c r="H337" s="13"/>
    </row>
    <row r="338" spans="6:8" x14ac:dyDescent="0.25">
      <c r="F338" s="8"/>
      <c r="H338" s="13"/>
    </row>
    <row r="339" spans="6:8" x14ac:dyDescent="0.25">
      <c r="F339" s="8"/>
      <c r="H339" s="13"/>
    </row>
    <row r="340" spans="6:8" x14ac:dyDescent="0.25">
      <c r="F340" s="8"/>
      <c r="H340" s="13"/>
    </row>
    <row r="341" spans="6:8" x14ac:dyDescent="0.25">
      <c r="F341" s="8"/>
      <c r="H341" s="13"/>
    </row>
    <row r="342" spans="6:8" x14ac:dyDescent="0.25">
      <c r="F342" s="8"/>
      <c r="H342" s="13"/>
    </row>
    <row r="343" spans="6:8" x14ac:dyDescent="0.25">
      <c r="F343" s="8"/>
      <c r="H343" s="13"/>
    </row>
    <row r="344" spans="6:8" x14ac:dyDescent="0.25">
      <c r="F344" s="8"/>
      <c r="H344" s="13"/>
    </row>
    <row r="345" spans="6:8" x14ac:dyDescent="0.25">
      <c r="F345" s="8"/>
      <c r="H345" s="13"/>
    </row>
    <row r="346" spans="6:8" x14ac:dyDescent="0.25">
      <c r="F346" s="8"/>
      <c r="H346" s="13"/>
    </row>
    <row r="347" spans="6:8" x14ac:dyDescent="0.25">
      <c r="F347" s="8"/>
      <c r="H347" s="13"/>
    </row>
    <row r="348" spans="6:8" x14ac:dyDescent="0.25">
      <c r="F348" s="8"/>
      <c r="H348" s="13"/>
    </row>
    <row r="349" spans="6:8" x14ac:dyDescent="0.25">
      <c r="F349" s="8"/>
      <c r="H349" s="13"/>
    </row>
    <row r="350" spans="6:8" x14ac:dyDescent="0.25">
      <c r="F350" s="8"/>
      <c r="H350" s="13"/>
    </row>
    <row r="351" spans="6:8" x14ac:dyDescent="0.25">
      <c r="F351" s="8"/>
      <c r="H351" s="13"/>
    </row>
    <row r="352" spans="6:8" x14ac:dyDescent="0.25">
      <c r="F352" s="8"/>
      <c r="H352" s="13"/>
    </row>
    <row r="353" spans="6:8" x14ac:dyDescent="0.25">
      <c r="F353" s="8"/>
      <c r="H353" s="13"/>
    </row>
    <row r="354" spans="6:8" x14ac:dyDescent="0.25">
      <c r="F354" s="8"/>
      <c r="H354" s="13"/>
    </row>
    <row r="355" spans="6:8" x14ac:dyDescent="0.25">
      <c r="F355" s="8"/>
      <c r="H355" s="13"/>
    </row>
    <row r="356" spans="6:8" x14ac:dyDescent="0.25">
      <c r="F356" s="8"/>
      <c r="H356" s="13"/>
    </row>
    <row r="357" spans="6:8" x14ac:dyDescent="0.25">
      <c r="F357" s="8"/>
      <c r="H357" s="13"/>
    </row>
    <row r="358" spans="6:8" x14ac:dyDescent="0.25">
      <c r="F358" s="8"/>
      <c r="H358" s="13"/>
    </row>
    <row r="359" spans="6:8" x14ac:dyDescent="0.25">
      <c r="F359" s="8"/>
      <c r="H359" s="13"/>
    </row>
    <row r="360" spans="6:8" x14ac:dyDescent="0.25">
      <c r="F360" s="8"/>
      <c r="H360" s="13"/>
    </row>
    <row r="361" spans="6:8" x14ac:dyDescent="0.25">
      <c r="F361" s="8"/>
      <c r="H361" s="13"/>
    </row>
    <row r="362" spans="6:8" x14ac:dyDescent="0.25">
      <c r="F362" s="8"/>
      <c r="H362" s="13"/>
    </row>
    <row r="363" spans="6:8" x14ac:dyDescent="0.25">
      <c r="F363" s="8"/>
      <c r="H363" s="13"/>
    </row>
    <row r="364" spans="6:8" x14ac:dyDescent="0.25">
      <c r="F364" s="8"/>
      <c r="H364" s="13"/>
    </row>
    <row r="365" spans="6:8" x14ac:dyDescent="0.25">
      <c r="F365" s="8"/>
      <c r="H365" s="13"/>
    </row>
    <row r="366" spans="6:8" x14ac:dyDescent="0.25">
      <c r="F366" s="8"/>
      <c r="H366" s="13"/>
    </row>
    <row r="367" spans="6:8" x14ac:dyDescent="0.25">
      <c r="F367" s="8"/>
      <c r="H367" s="13"/>
    </row>
    <row r="368" spans="6:8" x14ac:dyDescent="0.25">
      <c r="F368" s="8"/>
      <c r="H368" s="13"/>
    </row>
    <row r="369" spans="6:8" x14ac:dyDescent="0.25">
      <c r="F369" s="8"/>
      <c r="H369" s="13"/>
    </row>
  </sheetData>
  <mergeCells count="15">
    <mergeCell ref="Q7:Q9"/>
    <mergeCell ref="R7:R9"/>
    <mergeCell ref="S7:S9"/>
    <mergeCell ref="L7:L9"/>
    <mergeCell ref="M7:M9"/>
    <mergeCell ref="N7:N9"/>
    <mergeCell ref="O7:O9"/>
    <mergeCell ref="P7:P9"/>
    <mergeCell ref="J7:J9"/>
    <mergeCell ref="K7:K9"/>
    <mergeCell ref="A9:B9"/>
    <mergeCell ref="F7:F9"/>
    <mergeCell ref="G7:G9"/>
    <mergeCell ref="H7:H9"/>
    <mergeCell ref="I7:I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662D-397E-4E72-9FA0-869BF17EE385}">
  <sheetPr codeName="Sheet4"/>
  <dimension ref="A2:D54"/>
  <sheetViews>
    <sheetView workbookViewId="0"/>
  </sheetViews>
  <sheetFormatPr defaultRowHeight="15" x14ac:dyDescent="0.25"/>
  <cols>
    <col min="2" max="4" width="12.7109375" bestFit="1" customWidth="1"/>
  </cols>
  <sheetData>
    <row r="2" spans="1:4" x14ac:dyDescent="0.25">
      <c r="A2" s="20"/>
      <c r="B2" s="37" t="s">
        <v>29</v>
      </c>
      <c r="C2" s="37"/>
      <c r="D2" s="37"/>
    </row>
    <row r="3" spans="1:4" x14ac:dyDescent="0.25">
      <c r="A3" s="31" t="s">
        <v>26</v>
      </c>
      <c r="B3" s="33" t="s">
        <v>30</v>
      </c>
      <c r="C3" s="33" t="s">
        <v>31</v>
      </c>
      <c r="D3" s="33" t="s">
        <v>32</v>
      </c>
    </row>
    <row r="4" spans="1:4" x14ac:dyDescent="0.25">
      <c r="A4" s="21">
        <v>0</v>
      </c>
      <c r="B4" s="32">
        <f>'TA 30 years'!R10</f>
        <v>-66409.65894215845</v>
      </c>
      <c r="C4" s="32">
        <f>'TA 40 years'!R10</f>
        <v>-206168.6321429353</v>
      </c>
      <c r="D4" s="32">
        <f>'TA 50 years'!R10</f>
        <v>-337736.25074634014</v>
      </c>
    </row>
    <row r="5" spans="1:4" x14ac:dyDescent="0.25">
      <c r="A5" s="21">
        <v>1</v>
      </c>
      <c r="B5" s="32">
        <f>'TA 30 years'!R11</f>
        <v>-83359.783143219538</v>
      </c>
      <c r="C5" s="32">
        <f>'TA 40 years'!R11</f>
        <v>-223905.27938211593</v>
      </c>
      <c r="D5" s="32">
        <f>'TA 50 years'!R11</f>
        <v>-356213.32245152909</v>
      </c>
    </row>
    <row r="6" spans="1:4" x14ac:dyDescent="0.25">
      <c r="A6" s="21">
        <v>2</v>
      </c>
      <c r="B6" s="32">
        <f>'TA 30 years'!R12</f>
        <v>-78691.1883125155</v>
      </c>
      <c r="C6" s="32">
        <f>'TA 40 years'!R12</f>
        <v>-214576.71773358434</v>
      </c>
      <c r="D6" s="32">
        <f>'TA 50 years'!R12</f>
        <v>-342497.91734707402</v>
      </c>
    </row>
    <row r="7" spans="1:4" x14ac:dyDescent="0.25">
      <c r="A7" s="21">
        <v>3</v>
      </c>
      <c r="B7" s="32">
        <f>'TA 30 years'!R13</f>
        <v>-73681.02363833983</v>
      </c>
      <c r="C7" s="32">
        <f>'TA 40 years'!R13</f>
        <v>-204575.58112907712</v>
      </c>
      <c r="D7" s="32">
        <f>'TA 50 years'!R13</f>
        <v>-327798.3325760446</v>
      </c>
    </row>
    <row r="8" spans="1:4" x14ac:dyDescent="0.25">
      <c r="A8" s="21">
        <v>4</v>
      </c>
      <c r="B8" s="32">
        <f>'TA 30 years'!R14</f>
        <v>-68284.891802897444</v>
      </c>
      <c r="C8" s="32">
        <f>'TA 40 years'!R14</f>
        <v>-193833.72908755508</v>
      </c>
      <c r="D8" s="32">
        <f>'TA 50 years'!R14</f>
        <v>-312024.07609474787</v>
      </c>
    </row>
    <row r="9" spans="1:4" x14ac:dyDescent="0.25">
      <c r="A9" s="21">
        <v>5</v>
      </c>
      <c r="B9" s="32">
        <f>'TA 30 years'!R15</f>
        <v>-62485.494930703077</v>
      </c>
      <c r="C9" s="32">
        <f>'TA 40 years'!R15</f>
        <v>-182308.83005466941</v>
      </c>
      <c r="D9" s="32">
        <f>'TA 50 years'!R15</f>
        <v>-295109.24990842887</v>
      </c>
    </row>
    <row r="10" spans="1:4" x14ac:dyDescent="0.25">
      <c r="A10" s="21">
        <v>6</v>
      </c>
      <c r="B10" s="32">
        <f>'TA 30 years'!R16</f>
        <v>-56274.35770870134</v>
      </c>
      <c r="C10" s="32">
        <f>'TA 40 years'!R16</f>
        <v>-169965.69663226535</v>
      </c>
      <c r="D10" s="32">
        <f>'TA 50 years'!R16</f>
        <v>-276993.52014465781</v>
      </c>
    </row>
    <row r="11" spans="1:4" x14ac:dyDescent="0.25">
      <c r="A11" s="21">
        <v>7</v>
      </c>
      <c r="B11" s="32">
        <f>'TA 30 years'!R17</f>
        <v>-49652.424818913452</v>
      </c>
      <c r="C11" s="32">
        <f>'TA 40 years'!R17</f>
        <v>-156776.73527747742</v>
      </c>
      <c r="D11" s="32">
        <f>'TA 50 years'!R17</f>
        <v>-257622.42767761846</v>
      </c>
    </row>
    <row r="12" spans="1:4" x14ac:dyDescent="0.25">
      <c r="A12" s="21">
        <v>8</v>
      </c>
      <c r="B12" s="32">
        <f>'TA 30 years'!R18</f>
        <v>-42640.74884747382</v>
      </c>
      <c r="C12" s="32">
        <f>'TA 40 years'!R18</f>
        <v>-142732.57123921253</v>
      </c>
      <c r="D12" s="32">
        <f>'TA 50 years'!R18</f>
        <v>-236957.95378289931</v>
      </c>
    </row>
    <row r="13" spans="1:4" x14ac:dyDescent="0.25">
      <c r="A13" s="21">
        <v>9</v>
      </c>
      <c r="B13" s="32">
        <f>'TA 30 years'!R19</f>
        <v>-35271.807820895512</v>
      </c>
      <c r="C13" s="32">
        <f>'TA 40 years'!R19</f>
        <v>-127833.07005113037</v>
      </c>
      <c r="D13" s="32">
        <f>'TA 50 years'!R19</f>
        <v>-214969.26293845486</v>
      </c>
    </row>
    <row r="14" spans="1:4" x14ac:dyDescent="0.25">
      <c r="A14" s="21">
        <v>10</v>
      </c>
      <c r="B14" s="32">
        <f>'TA 30 years'!R20</f>
        <v>-27590.276774589147</v>
      </c>
      <c r="C14" s="32">
        <f>'TA 40 years'!R20</f>
        <v>-112087.90524834162</v>
      </c>
      <c r="D14" s="32">
        <f>'TA 50 years'!R20</f>
        <v>-191633.0786373592</v>
      </c>
    </row>
    <row r="15" spans="1:4" x14ac:dyDescent="0.25">
      <c r="A15" s="21">
        <v>11</v>
      </c>
      <c r="B15" s="32">
        <f>'TA 30 years'!R21</f>
        <v>-19643.824898655992</v>
      </c>
      <c r="C15" s="32">
        <f>'TA 40 years'!R21</f>
        <v>-95507.053614813252</v>
      </c>
      <c r="D15" s="32">
        <f>'TA 50 years'!R21</f>
        <v>-166923.89443126204</v>
      </c>
    </row>
    <row r="16" spans="1:4" x14ac:dyDescent="0.25">
      <c r="A16" s="21">
        <v>12</v>
      </c>
      <c r="B16" s="32">
        <f>'TA 30 years'!R22</f>
        <v>-11503.365854604403</v>
      </c>
      <c r="C16" s="32">
        <f>'TA 40 years'!R22</f>
        <v>-78120.959818184958</v>
      </c>
      <c r="D16" s="32">
        <f>'TA 50 years'!R22</f>
        <v>-140834.05790517142</v>
      </c>
    </row>
    <row r="17" spans="1:4" x14ac:dyDescent="0.25">
      <c r="A17" s="21">
        <v>13</v>
      </c>
      <c r="B17" s="32">
        <f>'TA 30 years'!R23</f>
        <v>-3224.5900750707951</v>
      </c>
      <c r="C17" s="32">
        <f>'TA 40 years'!R23</f>
        <v>-59941.533921501483</v>
      </c>
      <c r="D17" s="32">
        <f>'TA 50 years'!R23</f>
        <v>-113334.26474543125</v>
      </c>
    </row>
    <row r="18" spans="1:4" x14ac:dyDescent="0.25">
      <c r="A18" s="21">
        <v>14</v>
      </c>
      <c r="B18" s="32">
        <f>'TA 30 years'!R24</f>
        <v>5103.0193559175823</v>
      </c>
      <c r="C18" s="32">
        <f>'TA 40 years'!R24</f>
        <v>-41011.204479317414</v>
      </c>
      <c r="D18" s="32">
        <f>'TA 50 years'!R24</f>
        <v>-84422.646870428114</v>
      </c>
    </row>
    <row r="19" spans="1:4" x14ac:dyDescent="0.25">
      <c r="A19" s="21">
        <v>15</v>
      </c>
      <c r="B19" s="32">
        <f>'TA 30 years'!R25</f>
        <v>13403.855439247272</v>
      </c>
      <c r="C19" s="32">
        <f>'TA 40 years'!R25</f>
        <v>-21354.667513425695</v>
      </c>
      <c r="D19" s="32">
        <f>'TA 50 years'!R25</f>
        <v>-54075.973246584763</v>
      </c>
    </row>
    <row r="20" spans="1:4" x14ac:dyDescent="0.25">
      <c r="A20" s="21">
        <v>16</v>
      </c>
      <c r="B20" s="32">
        <f>'TA 30 years'!R26</f>
        <v>21567.136713481799</v>
      </c>
      <c r="C20" s="32">
        <f>'TA 40 years'!R26</f>
        <v>-1027.815113840159</v>
      </c>
      <c r="D20" s="32">
        <f>'TA 50 years'!R26</f>
        <v>-22298.463690434815</v>
      </c>
    </row>
    <row r="21" spans="1:4" x14ac:dyDescent="0.25">
      <c r="A21" s="21">
        <v>17</v>
      </c>
      <c r="B21" s="32">
        <f>'TA 30 years'!R27</f>
        <v>29484.389378379565</v>
      </c>
      <c r="C21" s="32">
        <f>'TA 40 years'!R27</f>
        <v>19920.279157082317</v>
      </c>
      <c r="D21" s="32">
        <f>'TA 50 years'!R27</f>
        <v>10916.726991104893</v>
      </c>
    </row>
    <row r="22" spans="1:4" x14ac:dyDescent="0.25">
      <c r="A22" s="21">
        <v>18</v>
      </c>
      <c r="B22" s="32">
        <f>'TA 30 years'!R28</f>
        <v>37019.599406981899</v>
      </c>
      <c r="C22" s="32">
        <f>'TA 40 years'!R28</f>
        <v>41417.868450732087</v>
      </c>
      <c r="D22" s="32">
        <f>'TA 50 years'!R28</f>
        <v>45558.352391122258</v>
      </c>
    </row>
    <row r="23" spans="1:4" x14ac:dyDescent="0.25">
      <c r="A23" s="21">
        <v>19</v>
      </c>
      <c r="B23" s="32">
        <f>'TA 30 years'!R29</f>
        <v>44027.167040231288</v>
      </c>
      <c r="C23" s="32">
        <f>'TA 40 years'!R29</f>
        <v>63388.995665316819</v>
      </c>
      <c r="D23" s="32">
        <f>'TA 50 years'!R29</f>
        <v>81616.016268495587</v>
      </c>
    </row>
    <row r="24" spans="1:4" x14ac:dyDescent="0.25">
      <c r="A24" s="21">
        <v>20</v>
      </c>
      <c r="B24" s="32">
        <f>'TA 30 years'!R30</f>
        <v>50341.155167907244</v>
      </c>
      <c r="C24" s="32">
        <f>'TA 40 years'!R30</f>
        <v>85743.263634590548</v>
      </c>
      <c r="D24" s="32">
        <f>'TA 50 years'!R30</f>
        <v>119070.43396096048</v>
      </c>
    </row>
    <row r="25" spans="1:4" x14ac:dyDescent="0.25">
      <c r="A25" s="21">
        <v>21</v>
      </c>
      <c r="B25" s="32">
        <f>'TA 30 years'!R31</f>
        <v>55763.760549235332</v>
      </c>
      <c r="C25" s="32">
        <f>'TA 40 years'!R31</f>
        <v>108364.96408862818</v>
      </c>
      <c r="D25" s="32">
        <f>'TA 50 years'!R31</f>
        <v>157883.18053551577</v>
      </c>
    </row>
    <row r="26" spans="1:4" x14ac:dyDescent="0.25">
      <c r="A26" s="21">
        <v>22</v>
      </c>
      <c r="B26" s="32">
        <f>'TA 30 years'!R32</f>
        <v>60042.961673394515</v>
      </c>
      <c r="C26" s="32">
        <f>'TA 40 years'!R32</f>
        <v>131091.6205655213</v>
      </c>
      <c r="D26" s="32">
        <f>'TA 50 years'!R32</f>
        <v>197976.07629183633</v>
      </c>
    </row>
    <row r="27" spans="1:4" x14ac:dyDescent="0.25">
      <c r="A27" s="21">
        <v>23</v>
      </c>
      <c r="B27" s="32">
        <f>'TA 30 years'!R33</f>
        <v>62888.314831708791</v>
      </c>
      <c r="C27" s="32">
        <f>'TA 40 years'!R33</f>
        <v>153730.62204857508</v>
      </c>
      <c r="D27" s="32">
        <f>'TA 50 years'!R33</f>
        <v>239248.60887430725</v>
      </c>
    </row>
    <row r="28" spans="1:4" x14ac:dyDescent="0.25">
      <c r="A28" s="21">
        <v>24</v>
      </c>
      <c r="B28" s="32">
        <f>'TA 30 years'!R34</f>
        <v>63937.944644296716</v>
      </c>
      <c r="C28" s="32">
        <f>'TA 40 years'!R34</f>
        <v>176027.53976251371</v>
      </c>
      <c r="D28" s="32">
        <f>'TA 50 years'!R34</f>
        <v>281547.49860435142</v>
      </c>
    </row>
    <row r="29" spans="1:4" x14ac:dyDescent="0.25">
      <c r="A29" s="21">
        <v>25</v>
      </c>
      <c r="B29" s="32">
        <f>'TA 30 years'!R35</f>
        <v>62732.902218396572</v>
      </c>
      <c r="C29" s="32">
        <f>'TA 40 years'!R35</f>
        <v>197642.17630838451</v>
      </c>
      <c r="D29" s="32">
        <f>'TA 50 years'!R35</f>
        <v>324644.33948279824</v>
      </c>
    </row>
    <row r="30" spans="1:4" x14ac:dyDescent="0.25">
      <c r="A30" s="21">
        <v>26</v>
      </c>
      <c r="B30" s="32">
        <f>'TA 30 years'!R36</f>
        <v>58729.155490164121</v>
      </c>
      <c r="C30" s="32">
        <f>'TA 40 years'!R36</f>
        <v>218162.09838225436</v>
      </c>
      <c r="D30" s="32">
        <f>'TA 50 years'!R36</f>
        <v>368250.58388586831</v>
      </c>
    </row>
    <row r="31" spans="1:4" x14ac:dyDescent="0.25">
      <c r="A31" s="21">
        <v>27</v>
      </c>
      <c r="B31" s="32">
        <f>'TA 30 years'!R37</f>
        <v>51270.133451428061</v>
      </c>
      <c r="C31" s="32">
        <f>'TA 40 years'!R37</f>
        <v>237077.49636730005</v>
      </c>
      <c r="D31" s="32">
        <f>'TA 50 years'!R37</f>
        <v>411994.58181769424</v>
      </c>
    </row>
    <row r="32" spans="1:4" x14ac:dyDescent="0.25">
      <c r="A32" s="21">
        <v>28</v>
      </c>
      <c r="B32" s="32">
        <f>'TA 30 years'!R38</f>
        <v>39586.534071683462</v>
      </c>
      <c r="C32" s="32">
        <f>'TA 40 years'!R38</f>
        <v>253783.2884106267</v>
      </c>
      <c r="D32" s="32">
        <f>'TA 50 years'!R38</f>
        <v>455425.84656299581</v>
      </c>
    </row>
    <row r="33" spans="1:4" x14ac:dyDescent="0.25">
      <c r="A33" s="21">
        <v>29</v>
      </c>
      <c r="B33" s="32">
        <f>'TA 30 years'!R39</f>
        <v>22815.408136282378</v>
      </c>
      <c r="C33" s="32">
        <f>'TA 40 years'!R39</f>
        <v>267600.27005805576</v>
      </c>
      <c r="D33" s="32">
        <f>'TA 50 years'!R39</f>
        <v>498038.14904092508</v>
      </c>
    </row>
    <row r="34" spans="1:4" x14ac:dyDescent="0.25">
      <c r="A34" s="21">
        <v>30</v>
      </c>
      <c r="B34" s="32">
        <f>'TA 30 years'!R40</f>
        <v>0</v>
      </c>
      <c r="C34" s="32">
        <f>'TA 40 years'!R40</f>
        <v>277777.49953987426</v>
      </c>
      <c r="D34" s="32">
        <f>'TA 50 years'!R40</f>
        <v>539274.29848649213</v>
      </c>
    </row>
    <row r="35" spans="1:4" x14ac:dyDescent="0.25">
      <c r="A35" s="21">
        <v>31</v>
      </c>
      <c r="B35" s="32">
        <f>'TA 30 years'!R41</f>
        <v>0</v>
      </c>
      <c r="C35" s="32">
        <f>'TA 40 years'!R41</f>
        <v>283513.69364116399</v>
      </c>
      <c r="D35" s="32">
        <f>'TA 50 years'!R41</f>
        <v>578549.57042058243</v>
      </c>
    </row>
    <row r="36" spans="1:4" x14ac:dyDescent="0.25">
      <c r="A36" s="21">
        <v>32</v>
      </c>
      <c r="B36" s="32">
        <f>'TA 30 years'!R42</f>
        <v>0</v>
      </c>
      <c r="C36" s="32">
        <f>'TA 40 years'!R42</f>
        <v>284008.89113162103</v>
      </c>
      <c r="D36" s="32">
        <f>'TA 50 years'!R42</f>
        <v>615304.23709049076</v>
      </c>
    </row>
    <row r="37" spans="1:4" x14ac:dyDescent="0.25">
      <c r="A37" s="21">
        <v>33</v>
      </c>
      <c r="B37" s="32">
        <f>'TA 30 years'!R43</f>
        <v>0</v>
      </c>
      <c r="C37" s="32">
        <f>'TA 40 years'!R43</f>
        <v>278441.60154859087</v>
      </c>
      <c r="D37" s="32">
        <f>'TA 50 years'!R43</f>
        <v>648983.61676132586</v>
      </c>
    </row>
    <row r="38" spans="1:4" x14ac:dyDescent="0.25">
      <c r="A38" s="21">
        <v>34</v>
      </c>
      <c r="B38" s="32">
        <f>'TA 30 years'!R44</f>
        <v>0</v>
      </c>
      <c r="C38" s="32">
        <f>'TA 40 years'!R44</f>
        <v>266012.63556029991</v>
      </c>
      <c r="D38" s="32">
        <f>'TA 50 years'!R44</f>
        <v>679082.54099678295</v>
      </c>
    </row>
    <row r="39" spans="1:4" x14ac:dyDescent="0.25">
      <c r="A39" s="21">
        <v>35</v>
      </c>
      <c r="B39" s="32">
        <f>'TA 30 years'!R45</f>
        <v>0</v>
      </c>
      <c r="C39" s="32">
        <f>'TA 40 years'!R45</f>
        <v>245924.13768574959</v>
      </c>
      <c r="D39" s="32">
        <f>'TA 50 years'!R45</f>
        <v>705127.19772770233</v>
      </c>
    </row>
    <row r="40" spans="1:4" x14ac:dyDescent="0.25">
      <c r="A40" s="21">
        <v>36</v>
      </c>
      <c r="B40" s="32">
        <f>'TA 30 years'!R46</f>
        <v>0</v>
      </c>
      <c r="C40" s="32">
        <f>'TA 40 years'!R46</f>
        <v>217376.91614896298</v>
      </c>
      <c r="D40" s="32">
        <f>'TA 50 years'!R46</f>
        <v>726674.81336057454</v>
      </c>
    </row>
    <row r="41" spans="1:4" x14ac:dyDescent="0.25">
      <c r="A41" s="21">
        <v>37</v>
      </c>
      <c r="B41" s="32">
        <f>'TA 30 years'!R47</f>
        <v>0</v>
      </c>
      <c r="C41" s="32">
        <f>'TA 40 years'!R47</f>
        <v>179518.49241398115</v>
      </c>
      <c r="D41" s="32">
        <f>'TA 50 years'!R47</f>
        <v>743266.96619371022</v>
      </c>
    </row>
    <row r="42" spans="1:4" x14ac:dyDescent="0.25">
      <c r="A42" s="21">
        <v>38</v>
      </c>
      <c r="B42" s="32">
        <f>'TA 30 years'!R48</f>
        <v>0</v>
      </c>
      <c r="C42" s="32">
        <f>'TA 40 years'!R48</f>
        <v>131416.07299321322</v>
      </c>
      <c r="D42" s="32">
        <f>'TA 50 years'!R48</f>
        <v>754407.7007720368</v>
      </c>
    </row>
    <row r="43" spans="1:4" x14ac:dyDescent="0.25">
      <c r="A43" s="21">
        <v>39</v>
      </c>
      <c r="B43" s="32">
        <f>'TA 30 years'!R49</f>
        <v>0</v>
      </c>
      <c r="C43" s="32">
        <f>'TA 40 years'!R49</f>
        <v>72006.551785237825</v>
      </c>
      <c r="D43" s="32">
        <f>'TA 50 years'!R49</f>
        <v>759521.20190206368</v>
      </c>
    </row>
    <row r="44" spans="1:4" x14ac:dyDescent="0.25">
      <c r="A44" s="21">
        <v>40</v>
      </c>
      <c r="B44" s="32">
        <f>'TA 30 years'!R50</f>
        <v>0</v>
      </c>
      <c r="C44" s="32">
        <f>'TA 40 years'!R50</f>
        <v>0</v>
      </c>
      <c r="D44" s="32">
        <f>'TA 50 years'!R50</f>
        <v>757868.26988831791</v>
      </c>
    </row>
    <row r="45" spans="1:4" x14ac:dyDescent="0.25">
      <c r="A45" s="21">
        <v>41</v>
      </c>
      <c r="B45" s="32">
        <f>'TA 30 years'!R51</f>
        <v>0</v>
      </c>
      <c r="C45" s="32">
        <f>'TA 40 years'!R51</f>
        <v>0</v>
      </c>
      <c r="D45" s="32">
        <f>'TA 50 years'!R51</f>
        <v>748529.45606475521</v>
      </c>
    </row>
    <row r="46" spans="1:4" x14ac:dyDescent="0.25">
      <c r="A46" s="21">
        <v>42</v>
      </c>
      <c r="B46" s="32">
        <f>'TA 30 years'!R52</f>
        <v>0</v>
      </c>
      <c r="C46" s="32">
        <f>'TA 40 years'!R52</f>
        <v>0</v>
      </c>
      <c r="D46" s="32">
        <f>'TA 50 years'!R52</f>
        <v>730328.62277270015</v>
      </c>
    </row>
    <row r="47" spans="1:4" x14ac:dyDescent="0.25">
      <c r="A47" s="21">
        <v>43</v>
      </c>
      <c r="B47" s="32">
        <f>'TA 30 years'!R53</f>
        <v>0</v>
      </c>
      <c r="C47" s="32">
        <f>'TA 40 years'!R53</f>
        <v>0</v>
      </c>
      <c r="D47" s="32">
        <f>'TA 50 years'!R53</f>
        <v>701803.20571811497</v>
      </c>
    </row>
    <row r="48" spans="1:4" x14ac:dyDescent="0.25">
      <c r="A48" s="21">
        <v>44</v>
      </c>
      <c r="B48" s="32">
        <f>'TA 30 years'!R54</f>
        <v>0</v>
      </c>
      <c r="C48" s="32">
        <f>'TA 40 years'!R54</f>
        <v>0</v>
      </c>
      <c r="D48" s="32">
        <f>'TA 50 years'!R54</f>
        <v>661130.1251542808</v>
      </c>
    </row>
    <row r="49" spans="1:4" x14ac:dyDescent="0.25">
      <c r="A49" s="21">
        <v>45</v>
      </c>
      <c r="B49" s="32">
        <f>'TA 30 years'!R55</f>
        <v>0</v>
      </c>
      <c r="C49" s="32">
        <f>'TA 40 years'!R55</f>
        <v>0</v>
      </c>
      <c r="D49" s="32">
        <f>'TA 50 years'!R55</f>
        <v>606086.66488463792</v>
      </c>
    </row>
    <row r="50" spans="1:4" x14ac:dyDescent="0.25">
      <c r="A50" s="21">
        <v>46</v>
      </c>
      <c r="B50" s="32">
        <f>'TA 30 years'!R56</f>
        <v>0</v>
      </c>
      <c r="C50" s="32">
        <f>'TA 40 years'!R56</f>
        <v>0</v>
      </c>
      <c r="D50" s="32">
        <f>'TA 50 years'!R56</f>
        <v>533981.67840989865</v>
      </c>
    </row>
    <row r="51" spans="1:4" x14ac:dyDescent="0.25">
      <c r="A51" s="21">
        <v>47</v>
      </c>
      <c r="B51" s="32">
        <f>'TA 30 years'!R57</f>
        <v>0</v>
      </c>
      <c r="C51" s="32">
        <f>'TA 40 years'!R57</f>
        <v>0</v>
      </c>
      <c r="D51" s="32">
        <f>'TA 50 years'!R57</f>
        <v>441580.50686870632</v>
      </c>
    </row>
    <row r="52" spans="1:4" x14ac:dyDescent="0.25">
      <c r="A52" s="21">
        <v>48</v>
      </c>
      <c r="B52" s="32">
        <f>'TA 30 years'!R58</f>
        <v>0</v>
      </c>
      <c r="C52" s="32">
        <f>'TA 40 years'!R58</f>
        <v>0</v>
      </c>
      <c r="D52" s="32">
        <f>'TA 50 years'!R58</f>
        <v>325010.61543044372</v>
      </c>
    </row>
    <row r="53" spans="1:4" x14ac:dyDescent="0.25">
      <c r="A53" s="21">
        <v>49</v>
      </c>
      <c r="B53" s="32">
        <f>'TA 30 years'!R59</f>
        <v>0</v>
      </c>
      <c r="C53" s="32">
        <f>'TA 40 years'!R59</f>
        <v>0</v>
      </c>
      <c r="D53" s="32">
        <f>'TA 50 years'!R59</f>
        <v>179662.37549101328</v>
      </c>
    </row>
    <row r="54" spans="1:4" x14ac:dyDescent="0.25">
      <c r="A54" s="21">
        <v>50</v>
      </c>
      <c r="B54" s="32">
        <f>'TA 30 years'!R60</f>
        <v>0</v>
      </c>
      <c r="C54" s="32">
        <f>'TA 40 years'!R60</f>
        <v>0</v>
      </c>
      <c r="D54" s="32">
        <f>'TA 50 years'!R60</f>
        <v>0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TA 30 years</vt:lpstr>
      <vt:lpstr>TA 40 years</vt:lpstr>
      <vt:lpstr>TA 50 years</vt:lpstr>
      <vt:lpstr>Reserves Graph</vt:lpstr>
      <vt:lpstr>'TA 40 years'!i</vt:lpstr>
      <vt:lpstr>'TA 50 years'!i</vt:lpstr>
      <vt:lpstr>i</vt:lpstr>
      <vt:lpstr>'TA 40 years'!IE</vt:lpstr>
      <vt:lpstr>'TA 50 years'!IE</vt:lpstr>
      <vt:lpstr>IE</vt:lpstr>
      <vt:lpstr>'TA 40 years'!m</vt:lpstr>
      <vt:lpstr>'TA 50 years'!m</vt:lpstr>
      <vt:lpstr>m</vt:lpstr>
      <vt:lpstr>'TA 40 years'!p</vt:lpstr>
      <vt:lpstr>'TA 50 years'!p</vt:lpstr>
      <vt:lpstr>p</vt:lpstr>
      <vt:lpstr>'TA 40 years'!re</vt:lpstr>
      <vt:lpstr>'TA 50 years'!re</vt:lpstr>
      <vt:lpstr>re</vt:lpstr>
      <vt:lpstr>'TA 40 years'!S</vt:lpstr>
      <vt:lpstr>'TA 50 years'!S</vt:lpstr>
      <vt:lpstr>S</vt:lpstr>
      <vt:lpstr>'TA 40 years'!v</vt:lpstr>
      <vt:lpstr>'TA 50 years'!v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Ujjwal</dc:creator>
  <cp:lastModifiedBy>Padam</cp:lastModifiedBy>
  <dcterms:created xsi:type="dcterms:W3CDTF">2021-11-20T19:42:19Z</dcterms:created>
  <dcterms:modified xsi:type="dcterms:W3CDTF">2021-11-23T13:58:07Z</dcterms:modified>
</cp:coreProperties>
</file>