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50 - Vedika Mundra 1" sheetId="2" r:id="rId5"/>
    <sheet state="visible" name="50 - Vedika Mundra 2" sheetId="3" r:id="rId6"/>
    <sheet state="visible" name="48-jatin modi-1" sheetId="4" r:id="rId7"/>
    <sheet state="visible" name="48-jatin modi-2" sheetId="5" r:id="rId8"/>
    <sheet state="visible" name="49-Harsha-1" sheetId="6" r:id="rId9"/>
    <sheet state="visible" name="49-Harsha-2" sheetId="7" r:id="rId10"/>
  </sheets>
  <definedNames/>
  <calcPr/>
</workbook>
</file>

<file path=xl/sharedStrings.xml><?xml version="1.0" encoding="utf-8"?>
<sst xmlns="http://schemas.openxmlformats.org/spreadsheetml/2006/main" count="357" uniqueCount="233">
  <si>
    <t>Institute of Actuarial and Quantitative Studies</t>
  </si>
  <si>
    <t>B.Sc. in Actuarial Science and Quantitative Finance</t>
  </si>
  <si>
    <t>Semester 2</t>
  </si>
  <si>
    <t>Division - A</t>
  </si>
  <si>
    <t>Roll Number</t>
  </si>
  <si>
    <t>NAME</t>
  </si>
  <si>
    <t>COMPANY NAME</t>
  </si>
  <si>
    <t>ROSHAN MEHTA</t>
  </si>
  <si>
    <t>ARVIND LIMITED</t>
  </si>
  <si>
    <t>VISHVAVATDHAN SINGH MERTIYA</t>
  </si>
  <si>
    <t xml:space="preserve">BOMBAY DYEING &amp; MANUFACTURING LTD. </t>
  </si>
  <si>
    <t>JATIN MODI</t>
  </si>
  <si>
    <t>VARDHMAN TEXTILES</t>
  </si>
  <si>
    <t>MUCHARLA HARSHA VARDHAN</t>
  </si>
  <si>
    <t>Raymond Ltd</t>
  </si>
  <si>
    <t>VEDIKA MUNDRA</t>
  </si>
  <si>
    <t>CENTURY TEXTILES AND INDUSTRIES LTD</t>
  </si>
  <si>
    <t>TANISHKA SINGH</t>
  </si>
  <si>
    <t>WELSPUN INDIA LTD</t>
  </si>
  <si>
    <t>Century Textiles</t>
  </si>
  <si>
    <t>LIquidity Ratios</t>
  </si>
  <si>
    <t>1. Current Ratio</t>
  </si>
  <si>
    <t>Current Assets/Current Liability</t>
  </si>
  <si>
    <t>Year</t>
  </si>
  <si>
    <t>Current Ratio</t>
  </si>
  <si>
    <t>2. Quick Ratio</t>
  </si>
  <si>
    <t>(Current Assets - Inventory)/Current Liability</t>
  </si>
  <si>
    <t>Quick Ratio</t>
  </si>
  <si>
    <t>Profitability Ratios</t>
  </si>
  <si>
    <t>1. Return on Capital Employed</t>
  </si>
  <si>
    <t>Profit Before Tax / (Share Capital + Reserves + Long Term Debt)</t>
  </si>
  <si>
    <t>Return on Capital Employed</t>
  </si>
  <si>
    <t>2. Net Profit Margin</t>
  </si>
  <si>
    <t>Profit After Tax/Sales</t>
  </si>
  <si>
    <t>Net Profit Margin</t>
  </si>
  <si>
    <t>3. Gross Profit Margin</t>
  </si>
  <si>
    <t>Gross Profit / Sales</t>
  </si>
  <si>
    <t>Gross Profit Margin</t>
  </si>
  <si>
    <t>4. Asset Utilization Ratio</t>
  </si>
  <si>
    <t>Borrowings/Equity</t>
  </si>
  <si>
    <t>Asset Utilization Ratio</t>
  </si>
  <si>
    <t>Gearing Ratios</t>
  </si>
  <si>
    <t>1. Interest Cover</t>
  </si>
  <si>
    <t>Profit on Ordinary Activities before Interest and Taxation / Interest Payments</t>
  </si>
  <si>
    <t>Interest Cover</t>
  </si>
  <si>
    <t>2. Asset Gearing</t>
  </si>
  <si>
    <t>(Long Term Borrowings + Short Term Borrowings) / Equity</t>
  </si>
  <si>
    <t>Asset Gearing</t>
  </si>
  <si>
    <t>Investors Ratio</t>
  </si>
  <si>
    <t>1. Earnings Per Share</t>
  </si>
  <si>
    <t>Earnings Per Share</t>
  </si>
  <si>
    <t>2. Price to Earnings Ratio</t>
  </si>
  <si>
    <t>Market Price of Ordinary Share/EPS</t>
  </si>
  <si>
    <t>*Market Price considered was the highest in the month of March</t>
  </si>
  <si>
    <t>P/E</t>
  </si>
  <si>
    <t>3. Dividend Yield</t>
  </si>
  <si>
    <t>(Dividend Paid/Share Price) x 100</t>
  </si>
  <si>
    <t>% Yield</t>
  </si>
  <si>
    <t>4. Dividend Cover</t>
  </si>
  <si>
    <t>Earnings per Share / Dividend per Share</t>
  </si>
  <si>
    <t>Dividend Cover</t>
  </si>
  <si>
    <t>5. Payout Ratio</t>
  </si>
  <si>
    <t>1/DIvidend Cover</t>
  </si>
  <si>
    <t xml:space="preserve">Payout Ratio </t>
  </si>
  <si>
    <t>DuPont Analysis</t>
  </si>
  <si>
    <t>Net Profit Margin * Asset Turnover * Equity Multiplier</t>
  </si>
  <si>
    <t>Asset Turnover</t>
  </si>
  <si>
    <t>Equity Multiplier</t>
  </si>
  <si>
    <t>Calculations</t>
  </si>
  <si>
    <t>Current Assets</t>
  </si>
  <si>
    <t>Current Liability</t>
  </si>
  <si>
    <t>Inventory</t>
  </si>
  <si>
    <t>3. Return on Capital Employed</t>
  </si>
  <si>
    <t>PBIT / SC+LONG TERM DEBT +RESERVES</t>
  </si>
  <si>
    <t>Share Capital</t>
  </si>
  <si>
    <t>Long Term Debt</t>
  </si>
  <si>
    <t>Reserves</t>
  </si>
  <si>
    <t>Profit Before Interest and Tax</t>
  </si>
  <si>
    <t>4. Net Profit Margin</t>
  </si>
  <si>
    <t>Profit After Tax</t>
  </si>
  <si>
    <t>Sales</t>
  </si>
  <si>
    <t>5. Gross Profit Margin</t>
  </si>
  <si>
    <t>Gross Profit</t>
  </si>
  <si>
    <t>6. Asset Utilization Ratio</t>
  </si>
  <si>
    <t>Revenue</t>
  </si>
  <si>
    <t>7. Interest Cover</t>
  </si>
  <si>
    <t>PBIT</t>
  </si>
  <si>
    <t>Interest Payments</t>
  </si>
  <si>
    <t>8. Asset Gearing</t>
  </si>
  <si>
    <t>Long Term Borrowings</t>
  </si>
  <si>
    <t>Short Term Borrowings</t>
  </si>
  <si>
    <t>Equity</t>
  </si>
  <si>
    <t>8. Earnings Per Share</t>
  </si>
  <si>
    <t>Earnings on Ordinary Activities/ Number of Ordinary Shares Issued</t>
  </si>
  <si>
    <t>EPS</t>
  </si>
  <si>
    <t>9. Price to Earnings Ratio</t>
  </si>
  <si>
    <t>Market Price</t>
  </si>
  <si>
    <t>10. Dividend Yield</t>
  </si>
  <si>
    <t>11. Dividend Cover</t>
  </si>
  <si>
    <t>Dividend Per Share</t>
  </si>
  <si>
    <t>12. Payout Ratio</t>
  </si>
  <si>
    <t>Total Assets</t>
  </si>
  <si>
    <t>LIQUIDITY RATIO</t>
  </si>
  <si>
    <t>CURRENT RATIO</t>
  </si>
  <si>
    <t>QUICK RATIO</t>
  </si>
  <si>
    <t>PROFITABILITY RATIO</t>
  </si>
  <si>
    <t>RETURN ON CAPITAL EMPLOYED</t>
  </si>
  <si>
    <t>ASSET UTILIZATION RATIO</t>
  </si>
  <si>
    <t>PROFIT MARGIN</t>
  </si>
  <si>
    <t>GROSS PROFIT MARGIN</t>
  </si>
  <si>
    <t>GEARING</t>
  </si>
  <si>
    <t>ASSET GEARING</t>
  </si>
  <si>
    <t>INCOME REARING</t>
  </si>
  <si>
    <t>INVESTORS RATIO</t>
  </si>
  <si>
    <t>EARNINGS PER SHARE</t>
  </si>
  <si>
    <t>Diluted EPS (Rs.)</t>
  </si>
  <si>
    <t>PRICE EARNINGS RATIO</t>
  </si>
  <si>
    <t>DIVIDEND YIELD</t>
  </si>
  <si>
    <t>DIVIDEND COVER</t>
  </si>
  <si>
    <t>PAYOUT RATIO</t>
  </si>
  <si>
    <t>NET ASSET VALUE PER SHARE</t>
  </si>
  <si>
    <t xml:space="preserve">DUPONT ANALYSIS </t>
  </si>
  <si>
    <t>ROE</t>
  </si>
  <si>
    <t>BALANCE SHEET OF VARDHMAN TEXTILES (in Rs. Cr.)</t>
  </si>
  <si>
    <t>12 mths</t>
  </si>
  <si>
    <t>EQUITIES AND LIABILITIES</t>
  </si>
  <si>
    <t>SHAREHOLDER'S FUNDS</t>
  </si>
  <si>
    <t>Equity Share Capital</t>
  </si>
  <si>
    <t>TOTAL SHARE CAPITAL</t>
  </si>
  <si>
    <t>Reserves and Surplus</t>
  </si>
  <si>
    <t>TOTAL RESERVES AND SURPLUS</t>
  </si>
  <si>
    <t>TOTAL SHAREHOLDERS FUNDS</t>
  </si>
  <si>
    <t>NON-CURRENT LIABILITIES</t>
  </si>
  <si>
    <t>Deferred Tax Liabilities [Net]</t>
  </si>
  <si>
    <t>Other Long Term Liabilities</t>
  </si>
  <si>
    <t>Long Term Provisions</t>
  </si>
  <si>
    <t>TOTAL NON-CURRENT LIABILITIES</t>
  </si>
  <si>
    <t>CURRENT LIABILITIES</t>
  </si>
  <si>
    <t>Trade Payables</t>
  </si>
  <si>
    <t>Other Current Liabilities</t>
  </si>
  <si>
    <t>Short Term Provisions</t>
  </si>
  <si>
    <t>TOTAL CURRENT LIABILITIES</t>
  </si>
  <si>
    <t>TOTAL CAPITAL AND LIABILITIES</t>
  </si>
  <si>
    <t>ASSETS</t>
  </si>
  <si>
    <t>NON-CURRENT ASSETS</t>
  </si>
  <si>
    <t>Tangible Assets</t>
  </si>
  <si>
    <t>Intangible Assets</t>
  </si>
  <si>
    <t>Capital Work-In-Progress</t>
  </si>
  <si>
    <t>Other Assets</t>
  </si>
  <si>
    <t>FIXED ASSETS</t>
  </si>
  <si>
    <t>Non-Current Investments</t>
  </si>
  <si>
    <t>Deferred Tax Assets [Net]</t>
  </si>
  <si>
    <t>Long Term Loans And Advances</t>
  </si>
  <si>
    <t>Other Non-Current Assets</t>
  </si>
  <si>
    <t>TOTAL NON-CURRENT ASSETS</t>
  </si>
  <si>
    <t>CURRENT ASSETS</t>
  </si>
  <si>
    <t>Current Investments</t>
  </si>
  <si>
    <t>Inventories</t>
  </si>
  <si>
    <t>Trade Receivables</t>
  </si>
  <si>
    <t>Cash And Cash Equivalents</t>
  </si>
  <si>
    <t>Short Term Loans And Advances</t>
  </si>
  <si>
    <t>OtherCurrentAssets</t>
  </si>
  <si>
    <t>TOTAL CURRENT ASSETS</t>
  </si>
  <si>
    <t>TOTAL ASSETS</t>
  </si>
  <si>
    <t>OTHER ADDITIONAL INFORMATION</t>
  </si>
  <si>
    <t>CONTINGENT LIABILITIES, COMMITMENTS</t>
  </si>
  <si>
    <t>Contingent Liabilities</t>
  </si>
  <si>
    <t>CIF VALUE OF IMPORTS</t>
  </si>
  <si>
    <t>Raw Materials</t>
  </si>
  <si>
    <t>Stores, Spares And Loose Tools</t>
  </si>
  <si>
    <t>Trade/Other Goods</t>
  </si>
  <si>
    <t>Capital Goods</t>
  </si>
  <si>
    <t>EXPENDITURE IN FOREIGN EXCHANGE</t>
  </si>
  <si>
    <t>Expenditure In Foreign Currency</t>
  </si>
  <si>
    <t>REMITTANCES IN FOREIGN CURRENCIES FOR DIVIDENDS</t>
  </si>
  <si>
    <t>Dividend Remittance In Foreign Currency</t>
  </si>
  <si>
    <t>--</t>
  </si>
  <si>
    <t>EARNINGS IN FOREIGN EXCHANGE</t>
  </si>
  <si>
    <t>FOB Value Of Goods</t>
  </si>
  <si>
    <t>Other Earnings</t>
  </si>
  <si>
    <t>BONUS DETAILS</t>
  </si>
  <si>
    <t>Bonus Equity Share Capital</t>
  </si>
  <si>
    <t>NON-CURRENT INVESTMENTS</t>
  </si>
  <si>
    <t>Non-Current Investments Quoted Market Value</t>
  </si>
  <si>
    <t>Non-Current Investments Unquoted Book Value</t>
  </si>
  <si>
    <t>CURRENT INVESTMENTS</t>
  </si>
  <si>
    <t>Current Investments Quoted Market Value</t>
  </si>
  <si>
    <t>Current Investments Unquoted Book Value</t>
  </si>
  <si>
    <t>Standalone Profit &amp; Loss account</t>
  </si>
  <si>
    <t>------------------- in Rs. Cr. -------------------</t>
  </si>
  <si>
    <t>INCOME</t>
  </si>
  <si>
    <t>Revenue From Operations [Gross]</t>
  </si>
  <si>
    <t>Less: Excise/Sevice Tax/Other Levies</t>
  </si>
  <si>
    <t>Revenue From Operations [Net]</t>
  </si>
  <si>
    <t>Other Operating Revenues</t>
  </si>
  <si>
    <t>Total Operating Revenues</t>
  </si>
  <si>
    <t>Other Income</t>
  </si>
  <si>
    <t>Total Revenue</t>
  </si>
  <si>
    <t>EXPENSES</t>
  </si>
  <si>
    <t>Cost Of Materials Consumed</t>
  </si>
  <si>
    <t>Purchase Of Stock-In Trade</t>
  </si>
  <si>
    <t>Changes In Inventories Of FG,WIP And Stock-In Trade</t>
  </si>
  <si>
    <t>Employee Benefit Expenses</t>
  </si>
  <si>
    <t>Finance Costs</t>
  </si>
  <si>
    <t>Depreciation And Amortisation Expenses</t>
  </si>
  <si>
    <t>Other Expenses</t>
  </si>
  <si>
    <t>Total Expenses</t>
  </si>
  <si>
    <t>Profit/Loss Before Exceptional, ExtraOrdinary Items And Tax</t>
  </si>
  <si>
    <t>Profit/Loss Before Tax</t>
  </si>
  <si>
    <t>Tax Expenses-Continued Operations</t>
  </si>
  <si>
    <t>Current Tax</t>
  </si>
  <si>
    <t>Deferred Tax</t>
  </si>
  <si>
    <t>Total Tax Expenses</t>
  </si>
  <si>
    <t>Profit/Loss After Tax And Before ExtraOrdinary Items</t>
  </si>
  <si>
    <t>Profit/Loss From Continuing Operations</t>
  </si>
  <si>
    <t>Profit/Loss For The Period</t>
  </si>
  <si>
    <t>Basic EPS (Rs.)</t>
  </si>
  <si>
    <t>VALUE OF IMPORTED AND INDIGENIOUS RAW MATERIALS</t>
  </si>
  <si>
    <t>Imported Raw Materials</t>
  </si>
  <si>
    <t>Indigenous Raw Materials</t>
  </si>
  <si>
    <t>STORES, SPARES AND LOOSE TOOLS</t>
  </si>
  <si>
    <t>Imported Stores And Spares</t>
  </si>
  <si>
    <t>Indigenous Stores And Spares</t>
  </si>
  <si>
    <t>DIVIDEND AND DIVIDEND PERCENTAGE</t>
  </si>
  <si>
    <t>Equity Share Dividend</t>
  </si>
  <si>
    <t>Tax On Dividend</t>
  </si>
  <si>
    <t>Equity Dividend Rate (%)</t>
  </si>
  <si>
    <t>NUMBER OF ISSUED ORDIANRY SHARES</t>
  </si>
  <si>
    <t>MARKET PRICE PER SHARE</t>
  </si>
  <si>
    <t>DIVENDEND PER SHARE</t>
  </si>
  <si>
    <t>ORDINARY SHARE HOLDER EQUITY</t>
  </si>
  <si>
    <t>ASSET TURNOVER</t>
  </si>
  <si>
    <t>FINANCIAL LEVERAGE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</si>
</sst>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00"/>
    <numFmt numFmtId="165" formatCode="0.0000"/>
    <numFmt numFmtId="166" formatCode="0.0000000"/>
    <numFmt numFmtId="167" formatCode="0.000000"/>
    <numFmt numFmtId="168" formatCode="0.000"/>
    <numFmt numFmtId="169" formatCode="0.000%"/>
    <numFmt numFmtId="170" formatCode="dd/MM/yyyy"/>
  </numFmts>
  <fonts count="23">
    <font>
      <sz val="10.0"/>
      <color rgb="FF000000"/>
      <name val="Arial"/>
      <scheme val="minor"/>
    </font>
    <font>
      <color theme="1"/>
      <name val="Arial"/>
    </font>
    <font>
      <b/>
      <sz val="24.0"/>
      <color theme="1"/>
      <name val="Calibri"/>
    </font>
    <font/>
    <font>
      <b/>
      <sz val="12.0"/>
      <color theme="1"/>
      <name val="Arial"/>
    </font>
    <font>
      <sz val="11.0"/>
      <color theme="1"/>
      <name val="Arial"/>
    </font>
    <font>
      <color theme="1"/>
      <name val="Arial"/>
      <scheme val="minor"/>
    </font>
    <font>
      <b/>
      <sz val="24.0"/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i/>
      <color theme="1"/>
      <name val="Arial"/>
    </font>
    <font>
      <b/>
      <color theme="1"/>
      <name val="Arial"/>
    </font>
    <font>
      <sz val="11.0"/>
      <color theme="1"/>
      <name val="Calibri"/>
    </font>
    <font>
      <sz val="24.0"/>
      <color rgb="FF4285F4"/>
      <name val="Georgia"/>
    </font>
    <font>
      <sz val="11.0"/>
      <color rgb="FF000000"/>
      <name val="Calibri"/>
    </font>
    <font>
      <sz val="11.0"/>
      <color rgb="FF4472C4"/>
      <name val="Calibri"/>
    </font>
    <font>
      <b/>
      <color rgb="FF333333"/>
      <name val="Arial"/>
    </font>
    <font>
      <color rgb="FF000000"/>
      <name val="Arial"/>
    </font>
    <font>
      <sz val="24.0"/>
      <color theme="4"/>
      <name val="Georgia"/>
    </font>
    <font>
      <color rgb="FF333333"/>
      <name val="Arial"/>
    </font>
    <font>
      <b/>
      <color rgb="FF000000"/>
      <name val="Arial"/>
    </font>
    <font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BBC04"/>
        <bgColor rgb="FFFBBC04"/>
      </patternFill>
    </fill>
    <fill>
      <patternFill patternType="solid">
        <fgColor rgb="FFF6F8FB"/>
        <bgColor rgb="FFF6F8FB"/>
      </patternFill>
    </fill>
    <fill>
      <patternFill patternType="solid">
        <fgColor rgb="FFFFFFFF"/>
        <bgColor rgb="FFFFFFFF"/>
      </patternFill>
    </fill>
    <fill>
      <patternFill patternType="solid">
        <fgColor rgb="FFDEE4E6"/>
        <bgColor rgb="FFDEE4E6"/>
      </patternFill>
    </fill>
    <fill>
      <patternFill patternType="solid">
        <fgColor rgb="FFE8EBEF"/>
        <bgColor rgb="FFE8EBE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vertical="bottom"/>
    </xf>
    <xf borderId="5" fillId="0" fontId="3" numFmtId="0" xfId="0" applyBorder="1" applyFont="1"/>
    <xf borderId="6" fillId="2" fontId="2" numFmtId="0" xfId="0" applyAlignment="1" applyBorder="1" applyFont="1">
      <alignment horizontal="center" readingOrder="0" vertical="bottom"/>
    </xf>
    <xf borderId="7" fillId="0" fontId="3" numFmtId="0" xfId="0" applyBorder="1" applyFont="1"/>
    <xf borderId="8" fillId="0" fontId="3" numFmtId="0" xfId="0" applyBorder="1" applyFont="1"/>
    <xf borderId="0" fillId="3" fontId="2" numFmtId="0" xfId="0" applyAlignment="1" applyFill="1" applyFont="1">
      <alignment horizontal="center" vertical="bottom"/>
    </xf>
    <xf borderId="9" fillId="4" fontId="4" numFmtId="0" xfId="0" applyAlignment="1" applyBorder="1" applyFill="1" applyFont="1">
      <alignment horizontal="center" vertical="bottom"/>
    </xf>
    <xf borderId="9" fillId="0" fontId="5" numFmtId="0" xfId="0" applyAlignment="1" applyBorder="1" applyFont="1">
      <alignment horizontal="center" vertical="bottom"/>
    </xf>
    <xf borderId="0" fillId="0" fontId="6" numFmtId="0" xfId="0" applyAlignment="1" applyFont="1">
      <alignment horizontal="left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9" numFmtId="0" xfId="0" applyAlignment="1" applyFont="1">
      <alignment horizontal="left" readingOrder="0"/>
    </xf>
    <xf borderId="0" fillId="0" fontId="10" numFmtId="0" xfId="0" applyAlignment="1" applyFont="1">
      <alignment horizontal="left" readingOrder="0"/>
    </xf>
    <xf borderId="9" fillId="0" fontId="9" numFmtId="0" xfId="0" applyAlignment="1" applyBorder="1" applyFont="1">
      <alignment horizontal="center" readingOrder="0"/>
    </xf>
    <xf borderId="9" fillId="0" fontId="9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164" xfId="0" applyAlignment="1" applyBorder="1" applyFont="1" applyNumberFormat="1">
      <alignment horizontal="center"/>
    </xf>
    <xf borderId="9" fillId="0" fontId="6" numFmtId="165" xfId="0" applyAlignment="1" applyBorder="1" applyFont="1" applyNumberFormat="1">
      <alignment horizontal="center"/>
    </xf>
    <xf borderId="0" fillId="0" fontId="6" numFmtId="4" xfId="0" applyAlignment="1" applyFont="1" applyNumberFormat="1">
      <alignment readingOrder="0"/>
    </xf>
    <xf borderId="9" fillId="0" fontId="9" numFmtId="164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/>
    </xf>
    <xf borderId="9" fillId="0" fontId="9" numFmtId="166" xfId="0" applyAlignment="1" applyBorder="1" applyFont="1" applyNumberFormat="1">
      <alignment horizontal="center" readingOrder="0" shrinkToFit="0" wrapText="0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left" readingOrder="0"/>
    </xf>
    <xf borderId="9" fillId="0" fontId="9" numFmtId="166" xfId="0" applyAlignment="1" applyBorder="1" applyFont="1" applyNumberFormat="1">
      <alignment horizontal="center" readingOrder="0"/>
    </xf>
    <xf borderId="0" fillId="0" fontId="6" numFmtId="164" xfId="0" applyAlignment="1" applyFont="1" applyNumberFormat="1">
      <alignment horizontal="left" readingOrder="0"/>
    </xf>
    <xf borderId="9" fillId="0" fontId="6" numFmtId="166" xfId="0" applyAlignment="1" applyBorder="1" applyFont="1" applyNumberFormat="1">
      <alignment horizontal="center"/>
    </xf>
    <xf borderId="0" fillId="0" fontId="6" numFmtId="164" xfId="0" applyAlignment="1" applyFont="1" applyNumberFormat="1">
      <alignment horizontal="left"/>
    </xf>
    <xf borderId="9" fillId="0" fontId="9" numFmtId="1" xfId="0" applyAlignment="1" applyBorder="1" applyFont="1" applyNumberFormat="1">
      <alignment horizontal="center" readingOrder="0"/>
    </xf>
    <xf borderId="9" fillId="0" fontId="6" numFmtId="1" xfId="0" applyAlignment="1" applyBorder="1" applyFont="1" applyNumberFormat="1">
      <alignment horizontal="center" readingOrder="0"/>
    </xf>
    <xf borderId="0" fillId="0" fontId="6" numFmtId="167" xfId="0" applyAlignment="1" applyFont="1" applyNumberFormat="1">
      <alignment horizontal="left" readingOrder="0"/>
    </xf>
    <xf borderId="9" fillId="0" fontId="9" numFmtId="167" xfId="0" applyAlignment="1" applyBorder="1" applyFont="1" applyNumberFormat="1">
      <alignment horizontal="center" readingOrder="0"/>
    </xf>
    <xf borderId="9" fillId="0" fontId="6" numFmtId="167" xfId="0" applyAlignment="1" applyBorder="1" applyFont="1" applyNumberFormat="1">
      <alignment horizontal="center"/>
    </xf>
    <xf borderId="9" fillId="0" fontId="9" numFmtId="168" xfId="0" applyAlignment="1" applyBorder="1" applyFont="1" applyNumberFormat="1">
      <alignment horizontal="center" readingOrder="0"/>
    </xf>
    <xf borderId="9" fillId="0" fontId="6" numFmtId="168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/>
    </xf>
    <xf borderId="0" fillId="0" fontId="6" numFmtId="168" xfId="0" applyAlignment="1" applyFont="1" applyNumberFormat="1">
      <alignment horizontal="left" readingOrder="0"/>
    </xf>
    <xf borderId="0" fillId="0" fontId="6" numFmtId="168" xfId="0" applyAlignment="1" applyFont="1" applyNumberFormat="1">
      <alignment horizontal="left"/>
    </xf>
    <xf borderId="0" fillId="0" fontId="11" numFmtId="0" xfId="0" applyAlignment="1" applyFont="1">
      <alignment horizontal="left" readingOrder="0"/>
    </xf>
    <xf borderId="0" fillId="0" fontId="12" numFmtId="0" xfId="0" applyAlignment="1" applyFont="1">
      <alignment horizontal="left" vertical="bottom"/>
    </xf>
    <xf borderId="0" fillId="0" fontId="12" numFmtId="0" xfId="0" applyAlignment="1" applyFont="1">
      <alignment horizontal="left"/>
    </xf>
    <xf borderId="9" fillId="0" fontId="12" numFmtId="0" xfId="0" applyAlignment="1" applyBorder="1" applyFont="1">
      <alignment horizontal="center"/>
    </xf>
    <xf borderId="9" fillId="0" fontId="12" numFmtId="0" xfId="0" applyAlignment="1" applyBorder="1" applyFont="1">
      <alignment horizontal="center" vertical="bottom"/>
    </xf>
    <xf borderId="9" fillId="0" fontId="13" numFmtId="169" xfId="0" applyAlignment="1" applyBorder="1" applyFont="1" applyNumberFormat="1">
      <alignment horizontal="center" vertical="bottom"/>
    </xf>
    <xf borderId="0" fillId="0" fontId="13" numFmtId="169" xfId="0" applyAlignment="1" applyFont="1" applyNumberFormat="1">
      <alignment horizontal="left" vertical="bottom"/>
    </xf>
    <xf borderId="9" fillId="0" fontId="6" numFmtId="10" xfId="0" applyAlignment="1" applyBorder="1" applyFont="1" applyNumberFormat="1">
      <alignment horizontal="center" readingOrder="0"/>
    </xf>
    <xf borderId="0" fillId="0" fontId="1" numFmtId="0" xfId="0" applyAlignment="1" applyFont="1">
      <alignment horizontal="left" vertical="bottom"/>
    </xf>
    <xf borderId="0" fillId="0" fontId="6" numFmtId="165" xfId="0" applyAlignment="1" applyFont="1" applyNumberFormat="1">
      <alignment horizontal="center" readingOrder="0"/>
    </xf>
    <xf borderId="9" fillId="0" fontId="9" numFmtId="165" xfId="0" applyAlignment="1" applyBorder="1" applyFont="1" applyNumberFormat="1">
      <alignment horizontal="center" readingOrder="0"/>
    </xf>
    <xf borderId="0" fillId="0" fontId="6" numFmtId="168" xfId="0" applyAlignment="1" applyFont="1" applyNumberFormat="1">
      <alignment horizontal="center" readingOrder="0"/>
    </xf>
    <xf borderId="9" fillId="0" fontId="6" numFmtId="168" xfId="0" applyAlignment="1" applyBorder="1" applyFont="1" applyNumberFormat="1">
      <alignment horizontal="center"/>
    </xf>
    <xf borderId="0" fillId="0" fontId="9" numFmtId="0" xfId="0" applyAlignment="1" applyFont="1">
      <alignment horizontal="center" readingOrder="0"/>
    </xf>
    <xf borderId="9" fillId="0" fontId="6" numFmtId="165" xfId="0" applyAlignment="1" applyBorder="1" applyFont="1" applyNumberFormat="1">
      <alignment horizontal="center" readingOrder="0"/>
    </xf>
    <xf borderId="0" fillId="0" fontId="6" numFmtId="0" xfId="0" applyAlignment="1" applyFont="1">
      <alignment readingOrder="0"/>
    </xf>
    <xf borderId="0" fillId="0" fontId="6" numFmtId="165" xfId="0" applyFont="1" applyNumberFormat="1"/>
    <xf borderId="0" fillId="0" fontId="6" numFmtId="164" xfId="0" applyFont="1" applyNumberFormat="1"/>
    <xf borderId="0" fillId="0" fontId="6" numFmtId="0" xfId="0" applyAlignment="1" applyFont="1">
      <alignment readingOrder="0" shrinkToFit="0" wrapText="1"/>
    </xf>
    <xf borderId="0" fillId="0" fontId="6" numFmtId="167" xfId="0" applyFont="1" applyNumberFormat="1"/>
    <xf borderId="0" fillId="0" fontId="6" numFmtId="166" xfId="0" applyFont="1" applyNumberFormat="1"/>
    <xf borderId="0" fillId="0" fontId="6" numFmtId="3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0" fillId="0" fontId="6" numFmtId="10" xfId="0" applyAlignment="1" applyFont="1" applyNumberFormat="1">
      <alignment horizontal="left"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readingOrder="0"/>
    </xf>
    <xf borderId="0" fillId="0" fontId="6" numFmtId="1" xfId="0" applyAlignment="1" applyFont="1" applyNumberFormat="1">
      <alignment horizontal="center" readingOrder="0"/>
    </xf>
    <xf borderId="0" fillId="0" fontId="14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horizontal="center" readingOrder="0" shrinkToFit="0" vertical="bottom" wrapText="0"/>
    </xf>
    <xf borderId="0" fillId="5" fontId="17" numFmtId="170" xfId="0" applyAlignment="1" applyFill="1" applyFont="1" applyNumberFormat="1">
      <alignment horizontal="right" readingOrder="0" vertical="top"/>
    </xf>
    <xf borderId="0" fillId="0" fontId="15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horizontal="right" readingOrder="0" shrinkToFit="0" vertical="bottom" wrapText="0"/>
    </xf>
    <xf borderId="0" fillId="0" fontId="15" numFmtId="10" xfId="0" applyAlignment="1" applyFont="1" applyNumberFormat="1">
      <alignment horizontal="right" readingOrder="0" shrinkToFit="0" vertical="bottom" wrapText="0"/>
    </xf>
    <xf borderId="0" fillId="6" fontId="18" numFmtId="0" xfId="0" applyAlignment="1" applyFill="1" applyFont="1">
      <alignment horizontal="right" readingOrder="0" shrinkToFit="0" wrapText="0"/>
    </xf>
    <xf borderId="0" fillId="6" fontId="18" numFmtId="0" xfId="0" applyAlignment="1" applyFont="1">
      <alignment horizontal="center" readingOrder="0" shrinkToFit="0" wrapText="0"/>
    </xf>
    <xf borderId="0" fillId="0" fontId="15" numFmtId="10" xfId="0" applyAlignment="1" applyFont="1" applyNumberForma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6" fontId="15" numFmtId="0" xfId="0" applyAlignment="1" applyFont="1">
      <alignment shrinkToFit="0" vertical="bottom" wrapText="0"/>
    </xf>
    <xf borderId="0" fillId="5" fontId="17" numFmtId="0" xfId="0" applyAlignment="1" applyFont="1">
      <alignment horizontal="left" readingOrder="0" vertical="top"/>
    </xf>
    <xf borderId="0" fillId="6" fontId="20" numFmtId="0" xfId="0" applyAlignment="1" applyFont="1">
      <alignment horizontal="left" vertical="top"/>
    </xf>
    <xf borderId="0" fillId="6" fontId="20" numFmtId="0" xfId="0" applyAlignment="1" applyFont="1">
      <alignment horizontal="right" readingOrder="0" vertical="top"/>
    </xf>
    <xf borderId="0" fillId="7" fontId="17" numFmtId="0" xfId="0" applyAlignment="1" applyFill="1" applyFont="1">
      <alignment horizontal="left" readingOrder="0" vertical="top"/>
    </xf>
    <xf borderId="0" fillId="7" fontId="17" numFmtId="0" xfId="0" applyAlignment="1" applyFont="1">
      <alignment horizontal="right" vertical="top"/>
    </xf>
    <xf borderId="0" fillId="6" fontId="20" numFmtId="0" xfId="0" applyAlignment="1" applyFont="1">
      <alignment horizontal="left" readingOrder="0" vertical="top"/>
    </xf>
    <xf borderId="0" fillId="5" fontId="17" numFmtId="0" xfId="0" applyAlignment="1" applyFont="1">
      <alignment horizontal="right" readingOrder="0" vertical="top"/>
    </xf>
    <xf borderId="0" fillId="6" fontId="20" numFmtId="4" xfId="0" applyAlignment="1" applyFont="1" applyNumberFormat="1">
      <alignment horizontal="right" readingOrder="0" vertical="top"/>
    </xf>
    <xf borderId="0" fillId="5" fontId="17" numFmtId="4" xfId="0" applyAlignment="1" applyFont="1" applyNumberFormat="1">
      <alignment horizontal="right" readingOrder="0" vertical="top"/>
    </xf>
    <xf borderId="0" fillId="8" fontId="21" numFmtId="0" xfId="0" applyAlignment="1" applyFill="1" applyFont="1">
      <alignment readingOrder="0"/>
    </xf>
    <xf borderId="0" fillId="8" fontId="21" numFmtId="0" xfId="0" applyAlignment="1" applyFont="1">
      <alignment horizontal="center" readingOrder="0"/>
    </xf>
    <xf borderId="0" fillId="0" fontId="22" numFmtId="0" xfId="0" applyAlignment="1" applyFont="1">
      <alignment shrinkToFit="0" vertical="bottom" wrapText="0"/>
    </xf>
    <xf borderId="0" fillId="6" fontId="21" numFmtId="0" xfId="0" applyFont="1"/>
    <xf borderId="0" fillId="0" fontId="15" numFmtId="0" xfId="0" applyAlignment="1" applyFont="1">
      <alignment horizontal="left" shrinkToFit="0" vertical="bottom" wrapText="0"/>
    </xf>
    <xf borderId="0" fillId="8" fontId="21" numFmtId="0" xfId="0" applyFont="1"/>
    <xf borderId="0" fillId="6" fontId="18" numFmtId="0" xfId="0" applyFont="1"/>
    <xf borderId="0" fillId="6" fontId="18" numFmtId="0" xfId="0" applyAlignment="1" applyFont="1">
      <alignment horizontal="right" readingOrder="0"/>
    </xf>
    <xf borderId="0" fillId="6" fontId="21" numFmtId="0" xfId="0" applyAlignment="1" applyFont="1">
      <alignment readingOrder="0"/>
    </xf>
    <xf borderId="0" fillId="6" fontId="21" numFmtId="0" xfId="0" applyAlignment="1" applyFont="1">
      <alignment horizontal="right"/>
    </xf>
    <xf borderId="0" fillId="6" fontId="21" numFmtId="4" xfId="0" applyAlignment="1" applyFont="1" applyNumberFormat="1">
      <alignment horizontal="right" readingOrder="0"/>
    </xf>
    <xf borderId="0" fillId="6" fontId="18" numFmtId="0" xfId="0" applyAlignment="1" applyFont="1">
      <alignment readingOrder="0"/>
    </xf>
    <xf borderId="0" fillId="8" fontId="21" numFmtId="4" xfId="0" applyAlignment="1" applyFont="1" applyNumberFormat="1">
      <alignment horizontal="right" readingOrder="0"/>
    </xf>
    <xf borderId="0" fillId="6" fontId="18" numFmtId="4" xfId="0" applyAlignment="1" applyFont="1" applyNumberFormat="1">
      <alignment horizontal="right" readingOrder="0"/>
    </xf>
    <xf borderId="0" fillId="8" fontId="21" numFmtId="0" xfId="0" applyAlignment="1" applyFont="1">
      <alignment horizontal="right" readingOrder="0"/>
    </xf>
    <xf borderId="0" fillId="6" fontId="21" numFmtId="0" xfId="0" applyAlignment="1" applyFont="1">
      <alignment horizontal="right" readingOrder="0"/>
    </xf>
    <xf borderId="0" fillId="0" fontId="22" numFmtId="0" xfId="0" applyAlignment="1" applyFont="1">
      <alignment horizontal="right"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5" numFmtId="4" xfId="0" applyAlignment="1" applyFont="1" applyNumberFormat="1">
      <alignment horizontal="right" readingOrder="0" shrinkToFit="0" vertical="bottom" wrapText="0"/>
    </xf>
    <xf borderId="0" fillId="0" fontId="15" numFmtId="9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Current Ratio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'50 - Vedika Mundra 1'!$B$10:$B$20</c:f>
              <c:numCache/>
            </c:numRef>
          </c:val>
          <c:smooth val="0"/>
        </c:ser>
        <c:axId val="1818458134"/>
        <c:axId val="652122457"/>
      </c:lineChart>
      <c:catAx>
        <c:axId val="18184581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52122457"/>
      </c:catAx>
      <c:valAx>
        <c:axId val="6521224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Current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84581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Quick Ratio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1'!$B$26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1'!$A$27:$A$37</c:f>
            </c:strRef>
          </c:cat>
          <c:val>
            <c:numRef>
              <c:f>'50 - Vedika Mundra 1'!$B$27:$B$37</c:f>
              <c:numCache/>
            </c:numRef>
          </c:val>
          <c:smooth val="0"/>
        </c:ser>
        <c:axId val="2106917280"/>
        <c:axId val="1433003464"/>
      </c:lineChart>
      <c:catAx>
        <c:axId val="210691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3003464"/>
      </c:catAx>
      <c:valAx>
        <c:axId val="1433003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Quick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0691728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Return on Capital Employed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1'!$B$44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1'!$A$45:$A$55</c:f>
            </c:strRef>
          </c:cat>
          <c:val>
            <c:numRef>
              <c:f>'50 - Vedika Mundra 1'!$B$45:$B$55</c:f>
              <c:numCache/>
            </c:numRef>
          </c:val>
          <c:smooth val="0"/>
        </c:ser>
        <c:axId val="1358597948"/>
        <c:axId val="2043502298"/>
      </c:lineChart>
      <c:catAx>
        <c:axId val="13585979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43502298"/>
      </c:catAx>
      <c:valAx>
        <c:axId val="20435022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Return on Capital Employed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85979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Net Profit Margin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1'!$B$61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1'!$A$62:$A$72</c:f>
            </c:strRef>
          </c:cat>
          <c:val>
            <c:numRef>
              <c:f>'50 - Vedika Mundra 1'!$B$62:$B$72</c:f>
              <c:numCache/>
            </c:numRef>
          </c:val>
          <c:smooth val="0"/>
        </c:ser>
        <c:axId val="375162197"/>
        <c:axId val="1023476038"/>
      </c:lineChart>
      <c:catAx>
        <c:axId val="3751621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3476038"/>
      </c:catAx>
      <c:valAx>
        <c:axId val="10234760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Net 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7516219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Gross Profit Margin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1'!$B$77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1'!$A$78:$A$88</c:f>
            </c:strRef>
          </c:cat>
          <c:val>
            <c:numRef>
              <c:f>'50 - Vedika Mundra 1'!$B$78:$B$88</c:f>
              <c:numCache/>
            </c:numRef>
          </c:val>
          <c:smooth val="0"/>
        </c:ser>
        <c:axId val="694247496"/>
        <c:axId val="1955737951"/>
      </c:lineChart>
      <c:catAx>
        <c:axId val="69424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5737951"/>
      </c:catAx>
      <c:valAx>
        <c:axId val="19557379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942474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Asset Utilization Ratio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1'!$B$94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1'!$A$95:$A$105</c:f>
            </c:strRef>
          </c:cat>
          <c:val>
            <c:numRef>
              <c:f>'50 - Vedika Mundra 1'!$B$95:$B$105</c:f>
              <c:numCache/>
            </c:numRef>
          </c:val>
          <c:smooth val="0"/>
        </c:ser>
        <c:axId val="1422943752"/>
        <c:axId val="1793625227"/>
      </c:lineChart>
      <c:catAx>
        <c:axId val="1422943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3625227"/>
      </c:catAx>
      <c:valAx>
        <c:axId val="17936252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Asset Utilization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294375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% Yield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1'!$B$181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1'!$A$182:$A$192</c:f>
            </c:strRef>
          </c:cat>
          <c:val>
            <c:numRef>
              <c:f>'50 - Vedika Mundra 1'!$B$182:$B$192</c:f>
              <c:numCache/>
            </c:numRef>
          </c:val>
          <c:smooth val="0"/>
        </c:ser>
        <c:axId val="1799858834"/>
        <c:axId val="2020243189"/>
      </c:lineChart>
      <c:catAx>
        <c:axId val="17998588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0243189"/>
      </c:catAx>
      <c:valAx>
        <c:axId val="20202431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% 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98588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Payout Ratio 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1'!$B$214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1'!$A$215:$A$225</c:f>
            </c:strRef>
          </c:cat>
          <c:val>
            <c:numRef>
              <c:f>'50 - Vedika Mundra 1'!$B$215:$B$225</c:f>
              <c:numCache/>
            </c:numRef>
          </c:val>
          <c:smooth val="0"/>
        </c:ser>
        <c:axId val="1109119128"/>
        <c:axId val="1969219795"/>
      </c:lineChart>
      <c:catAx>
        <c:axId val="1109119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9219795"/>
      </c:catAx>
      <c:valAx>
        <c:axId val="19692197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Payout Ratio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911912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DuPont Analysis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1'!$E$232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1'!$A$233:$A$243</c:f>
            </c:strRef>
          </c:cat>
          <c:val>
            <c:numRef>
              <c:f>'50 - Vedika Mundra 1'!$E$233:$E$243</c:f>
              <c:numCache/>
            </c:numRef>
          </c:val>
          <c:smooth val="0"/>
        </c:ser>
        <c:axId val="135132615"/>
        <c:axId val="2135391994"/>
      </c:lineChart>
      <c:catAx>
        <c:axId val="135132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5391994"/>
      </c:catAx>
      <c:valAx>
        <c:axId val="21353919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DuPont Analysis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1326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2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47625</xdr:colOff>
      <xdr:row>7</xdr:row>
      <xdr:rowOff>28575</xdr:rowOff>
    </xdr:from>
    <xdr:ext cx="4010025" cy="2486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133350</xdr:colOff>
      <xdr:row>25</xdr:row>
      <xdr:rowOff>28575</xdr:rowOff>
    </xdr:from>
    <xdr:ext cx="3838575" cy="23622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133350</xdr:colOff>
      <xdr:row>41</xdr:row>
      <xdr:rowOff>9525</xdr:rowOff>
    </xdr:from>
    <xdr:ext cx="4581525" cy="28479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133350</xdr:colOff>
      <xdr:row>59</xdr:row>
      <xdr:rowOff>0</xdr:rowOff>
    </xdr:from>
    <xdr:ext cx="4248150" cy="26289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133350</xdr:colOff>
      <xdr:row>75</xdr:row>
      <xdr:rowOff>47625</xdr:rowOff>
    </xdr:from>
    <xdr:ext cx="4362450" cy="26955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3</xdr:col>
      <xdr:colOff>133350</xdr:colOff>
      <xdr:row>91</xdr:row>
      <xdr:rowOff>38100</xdr:rowOff>
    </xdr:from>
    <xdr:ext cx="4686300" cy="28956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3</xdr:col>
      <xdr:colOff>85725</xdr:colOff>
      <xdr:row>179</xdr:row>
      <xdr:rowOff>123825</xdr:rowOff>
    </xdr:from>
    <xdr:ext cx="4305300" cy="266700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3</xdr:col>
      <xdr:colOff>85725</xdr:colOff>
      <xdr:row>212</xdr:row>
      <xdr:rowOff>47625</xdr:rowOff>
    </xdr:from>
    <xdr:ext cx="4210050" cy="260985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6</xdr:col>
      <xdr:colOff>104775</xdr:colOff>
      <xdr:row>229</xdr:row>
      <xdr:rowOff>142875</xdr:rowOff>
    </xdr:from>
    <xdr:ext cx="4362450" cy="266700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200025</xdr:colOff>
      <xdr:row>0</xdr:row>
      <xdr:rowOff>0</xdr:rowOff>
    </xdr:from>
    <xdr:ext cx="3962400" cy="24003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209550</xdr:colOff>
      <xdr:row>0</xdr:row>
      <xdr:rowOff>0</xdr:rowOff>
    </xdr:from>
    <xdr:ext cx="3962400" cy="240030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942975</xdr:colOff>
      <xdr:row>0</xdr:row>
      <xdr:rowOff>2590800</xdr:rowOff>
    </xdr:from>
    <xdr:ext cx="5305425" cy="32004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285750</xdr:colOff>
      <xdr:row>26</xdr:row>
      <xdr:rowOff>161925</xdr:rowOff>
    </xdr:from>
    <xdr:ext cx="4191000" cy="251460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209550</xdr:colOff>
      <xdr:row>12</xdr:row>
      <xdr:rowOff>76200</xdr:rowOff>
    </xdr:from>
    <xdr:ext cx="4333875" cy="26098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30.75"/>
    <col customWidth="1" min="9" max="9" width="3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1"/>
      <c r="B6" s="1"/>
      <c r="C6" s="2" t="s">
        <v>0</v>
      </c>
      <c r="D6" s="3"/>
      <c r="E6" s="3"/>
      <c r="F6" s="3"/>
      <c r="G6" s="3"/>
      <c r="H6" s="3"/>
      <c r="I6" s="3"/>
      <c r="J6" s="3"/>
      <c r="K6" s="3"/>
      <c r="L6" s="3"/>
      <c r="M6" s="4"/>
      <c r="N6" s="1"/>
    </row>
    <row r="7">
      <c r="A7" s="1"/>
      <c r="B7" s="1"/>
      <c r="C7" s="5" t="s">
        <v>1</v>
      </c>
      <c r="M7" s="6"/>
      <c r="N7" s="1"/>
    </row>
    <row r="8">
      <c r="A8" s="1"/>
      <c r="B8" s="1"/>
      <c r="C8" s="7" t="s">
        <v>2</v>
      </c>
      <c r="D8" s="8"/>
      <c r="E8" s="8"/>
      <c r="F8" s="8"/>
      <c r="G8" s="8"/>
      <c r="H8" s="8"/>
      <c r="I8" s="8"/>
      <c r="J8" s="8"/>
      <c r="K8" s="8"/>
      <c r="L8" s="8"/>
      <c r="M8" s="9"/>
      <c r="N8" s="1"/>
    </row>
    <row r="9">
      <c r="A9" s="1"/>
      <c r="B9" s="1"/>
      <c r="C9" s="10" t="s">
        <v>3</v>
      </c>
      <c r="N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1"/>
      <c r="B12" s="1"/>
      <c r="C12" s="1"/>
      <c r="D12" s="1"/>
      <c r="E12" s="1"/>
      <c r="F12" s="1"/>
      <c r="G12" s="11" t="s">
        <v>4</v>
      </c>
      <c r="H12" s="11" t="s">
        <v>5</v>
      </c>
      <c r="I12" s="11" t="s">
        <v>6</v>
      </c>
      <c r="J12" s="1"/>
      <c r="K12" s="1"/>
      <c r="L12" s="1"/>
      <c r="M12" s="1"/>
      <c r="N12" s="1"/>
    </row>
    <row r="13">
      <c r="A13" s="1"/>
      <c r="B13" s="1"/>
      <c r="C13" s="1"/>
      <c r="D13" s="1"/>
      <c r="E13" s="1"/>
      <c r="F13" s="1"/>
      <c r="G13" s="12">
        <v>46.0</v>
      </c>
      <c r="H13" s="12" t="s">
        <v>7</v>
      </c>
      <c r="I13" s="12" t="s">
        <v>8</v>
      </c>
      <c r="J13" s="1"/>
      <c r="K13" s="1"/>
      <c r="L13" s="1"/>
      <c r="M13" s="1"/>
      <c r="N13" s="1"/>
    </row>
    <row r="14">
      <c r="A14" s="1"/>
      <c r="B14" s="1"/>
      <c r="C14" s="1"/>
      <c r="D14" s="1"/>
      <c r="E14" s="1"/>
      <c r="F14" s="1"/>
      <c r="G14" s="12">
        <v>47.0</v>
      </c>
      <c r="H14" s="12" t="s">
        <v>9</v>
      </c>
      <c r="I14" s="12" t="s">
        <v>10</v>
      </c>
      <c r="J14" s="1"/>
      <c r="K14" s="1"/>
      <c r="L14" s="1"/>
      <c r="M14" s="1"/>
      <c r="N14" s="1"/>
    </row>
    <row r="15">
      <c r="A15" s="1"/>
      <c r="B15" s="1"/>
      <c r="C15" s="1"/>
      <c r="D15" s="1"/>
      <c r="E15" s="1"/>
      <c r="F15" s="1"/>
      <c r="G15" s="12">
        <v>48.0</v>
      </c>
      <c r="H15" s="12" t="s">
        <v>11</v>
      </c>
      <c r="I15" s="12" t="s">
        <v>12</v>
      </c>
      <c r="J15" s="1"/>
      <c r="K15" s="1"/>
      <c r="L15" s="1"/>
      <c r="M15" s="1"/>
      <c r="N15" s="1"/>
    </row>
    <row r="16">
      <c r="A16" s="1"/>
      <c r="B16" s="1"/>
      <c r="C16" s="1"/>
      <c r="D16" s="1"/>
      <c r="E16" s="1"/>
      <c r="F16" s="1"/>
      <c r="G16" s="12">
        <v>49.0</v>
      </c>
      <c r="H16" s="12" t="s">
        <v>13</v>
      </c>
      <c r="I16" s="12" t="s">
        <v>14</v>
      </c>
      <c r="J16" s="1"/>
      <c r="K16" s="1"/>
      <c r="L16" s="1"/>
      <c r="M16" s="1"/>
      <c r="N16" s="1"/>
    </row>
    <row r="17">
      <c r="A17" s="1"/>
      <c r="B17" s="1"/>
      <c r="C17" s="1"/>
      <c r="D17" s="1"/>
      <c r="E17" s="1"/>
      <c r="F17" s="1"/>
      <c r="G17" s="12">
        <v>50.0</v>
      </c>
      <c r="H17" s="12" t="s">
        <v>15</v>
      </c>
      <c r="I17" s="12" t="s">
        <v>16</v>
      </c>
      <c r="J17" s="1"/>
      <c r="K17" s="1"/>
      <c r="L17" s="1"/>
      <c r="M17" s="1"/>
      <c r="N17" s="1"/>
    </row>
    <row r="18">
      <c r="A18" s="1"/>
      <c r="B18" s="1"/>
      <c r="C18" s="1"/>
      <c r="D18" s="1"/>
      <c r="E18" s="1"/>
      <c r="F18" s="1"/>
      <c r="G18" s="12">
        <v>51.0</v>
      </c>
      <c r="H18" s="12" t="s">
        <v>17</v>
      </c>
      <c r="I18" s="12" t="s">
        <v>18</v>
      </c>
      <c r="J18" s="1"/>
      <c r="K18" s="1"/>
      <c r="L18" s="1"/>
      <c r="M18" s="1"/>
      <c r="N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4">
    <mergeCell ref="C6:M6"/>
    <mergeCell ref="C7:M7"/>
    <mergeCell ref="C8:M8"/>
    <mergeCell ref="C9:M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3" max="3" width="13.13"/>
    <col customWidth="1" min="4" max="4" width="14.0"/>
    <col customWidth="1" min="5" max="5" width="14.25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>
      <c r="A2" s="14" t="s">
        <v>19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>
      <c r="A5" s="15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>
      <c r="A6" s="16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>
      <c r="A7" s="17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>
      <c r="A9" s="18" t="s">
        <v>23</v>
      </c>
      <c r="B9" s="19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>
      <c r="A10" s="20">
        <v>2011.0</v>
      </c>
      <c r="B10" s="21">
        <v>2.315540093085726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>
      <c r="A11" s="20">
        <v>2012.0</v>
      </c>
      <c r="B11" s="21">
        <v>0.6060559837958446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>
      <c r="A12" s="20">
        <v>2013.0</v>
      </c>
      <c r="B12" s="21">
        <v>0.726118430196958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>
      <c r="A13" s="20">
        <v>2014.0</v>
      </c>
      <c r="B13" s="21">
        <v>0.5910848103548773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>
      <c r="A14" s="20">
        <v>2015.0</v>
      </c>
      <c r="B14" s="21">
        <v>0.7023646328301305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>
      <c r="A15" s="20">
        <v>2016.0</v>
      </c>
      <c r="B15" s="21">
        <v>0.6237639930625943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>
      <c r="A16" s="20">
        <v>2017.0</v>
      </c>
      <c r="B16" s="21">
        <v>0.5077075746622183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>
      <c r="A17" s="20">
        <v>2018.0</v>
      </c>
      <c r="B17" s="21">
        <v>0.5814929965704029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>
      <c r="A18" s="20">
        <v>2019.0</v>
      </c>
      <c r="B18" s="21">
        <v>0.668521196582276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>
      <c r="A19" s="20">
        <v>2020.0</v>
      </c>
      <c r="B19" s="21">
        <v>0.890037380722057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>
      <c r="A20" s="20">
        <v>2021.0</v>
      </c>
      <c r="B20" s="22">
        <v>1.3530415058509095</v>
      </c>
      <c r="C20" s="2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>
      <c r="A23" s="15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>
      <c r="A24" s="17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>
      <c r="A26" s="18" t="s">
        <v>23</v>
      </c>
      <c r="B26" s="24" t="s">
        <v>27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>
      <c r="A27" s="20">
        <v>2011.0</v>
      </c>
      <c r="B27" s="21">
        <v>1.3169018682435896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>
      <c r="A28" s="20">
        <v>2012.0</v>
      </c>
      <c r="B28" s="21">
        <v>0.2175393663777966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>
      <c r="A29" s="20">
        <v>2013.0</v>
      </c>
      <c r="B29" s="21">
        <v>0.2739041093317406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>
      <c r="A30" s="20">
        <v>2014.0</v>
      </c>
      <c r="B30" s="21">
        <v>0.2511742549982618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>
      <c r="A31" s="20">
        <v>2015.0</v>
      </c>
      <c r="B31" s="21">
        <v>0.30318321348976074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>
      <c r="A32" s="20">
        <v>2016.0</v>
      </c>
      <c r="B32" s="21">
        <v>0.25809176295695657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>
      <c r="A33" s="20">
        <v>2017.0</v>
      </c>
      <c r="B33" s="21">
        <v>0.22380928860410504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>
      <c r="A34" s="20">
        <v>2018.0</v>
      </c>
      <c r="B34" s="21">
        <v>0.29091415651882335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>
      <c r="A35" s="20">
        <v>2019.0</v>
      </c>
      <c r="B35" s="21">
        <v>0.2721864718252489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>
      <c r="A36" s="20">
        <v>2020.0</v>
      </c>
      <c r="B36" s="21">
        <v>0.36278408751627195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>
      <c r="A37" s="20">
        <v>2021.0</v>
      </c>
      <c r="B37" s="25">
        <v>0.6107980271313399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>
      <c r="A40" s="16" t="s">
        <v>28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>
      <c r="A41" s="16" t="s">
        <v>29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>
      <c r="A42" s="17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>
      <c r="A44" s="18" t="s">
        <v>23</v>
      </c>
      <c r="B44" s="26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>
      <c r="A45" s="20">
        <v>2011.0</v>
      </c>
      <c r="B45" s="27">
        <v>0.06930182218343568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>
      <c r="A46" s="20">
        <v>2012.0</v>
      </c>
      <c r="B46" s="27">
        <v>0.005737621495089309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>
      <c r="A47" s="20">
        <v>2013.0</v>
      </c>
      <c r="B47" s="27">
        <v>-0.01437685489895217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>
      <c r="A48" s="20">
        <v>2014.0</v>
      </c>
      <c r="B48" s="27">
        <v>0.006143287799869236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>
      <c r="A49" s="20">
        <v>2015.0</v>
      </c>
      <c r="B49" s="27">
        <v>-0.006079899516531587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>
      <c r="A50" s="20">
        <v>2016.0</v>
      </c>
      <c r="B50" s="27">
        <v>-0.014624989323830483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>
      <c r="A51" s="20">
        <v>2017.0</v>
      </c>
      <c r="B51" s="27">
        <v>0.0199186491696402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>
      <c r="A52" s="20">
        <v>2018.0</v>
      </c>
      <c r="B52" s="27">
        <v>0.12433296824510585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>
      <c r="A53" s="20">
        <v>2019.0</v>
      </c>
      <c r="B53" s="27">
        <v>0.2323423713802878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>
      <c r="A54" s="20">
        <v>2020.0</v>
      </c>
      <c r="B54" s="27">
        <v>0.09120145793691206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>
      <c r="A55" s="20">
        <v>2021.0</v>
      </c>
      <c r="B55" s="27">
        <v>0.010816609504817398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>
      <c r="A58" s="16" t="s">
        <v>32</v>
      </c>
      <c r="B58" s="13"/>
      <c r="C58" s="13"/>
      <c r="D58" s="13"/>
      <c r="E58" s="13"/>
      <c r="F58" s="2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>
      <c r="A59" s="17" t="s">
        <v>33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>
      <c r="A61" s="18" t="s">
        <v>23</v>
      </c>
      <c r="B61" s="29" t="s">
        <v>34</v>
      </c>
      <c r="C61" s="13"/>
      <c r="D61" s="13"/>
      <c r="E61" s="13"/>
      <c r="F61" s="13"/>
      <c r="G61" s="30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>
      <c r="A62" s="20">
        <v>2011.0</v>
      </c>
      <c r="B62" s="31">
        <v>0.04644490966891525</v>
      </c>
      <c r="C62" s="13"/>
      <c r="D62" s="13"/>
      <c r="E62" s="13"/>
      <c r="F62" s="28"/>
      <c r="G62" s="3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>
      <c r="A63" s="20">
        <v>2012.0</v>
      </c>
      <c r="B63" s="31">
        <v>0.004185073678477412</v>
      </c>
      <c r="C63" s="13"/>
      <c r="D63" s="13"/>
      <c r="E63" s="13"/>
      <c r="F63" s="28"/>
      <c r="G63" s="3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>
      <c r="A64" s="20">
        <v>2013.0</v>
      </c>
      <c r="B64" s="31">
        <v>0.005344925110610041</v>
      </c>
      <c r="C64" s="13"/>
      <c r="D64" s="13"/>
      <c r="E64" s="13"/>
      <c r="F64" s="28"/>
      <c r="G64" s="3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>
      <c r="A65" s="20">
        <v>2014.0</v>
      </c>
      <c r="B65" s="31">
        <v>3.8221357869946216E-4</v>
      </c>
      <c r="C65" s="13"/>
      <c r="D65" s="13"/>
      <c r="E65" s="13"/>
      <c r="F65" s="28"/>
      <c r="G65" s="3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>
      <c r="A66" s="20">
        <v>2015.0</v>
      </c>
      <c r="B66" s="31">
        <v>0.0019328457753781153</v>
      </c>
      <c r="C66" s="13"/>
      <c r="D66" s="13"/>
      <c r="E66" s="13"/>
      <c r="F66" s="28"/>
      <c r="G66" s="3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>
      <c r="A67" s="20">
        <v>2016.0</v>
      </c>
      <c r="B67" s="31">
        <v>0.006486028627988427</v>
      </c>
      <c r="C67" s="13"/>
      <c r="D67" s="13"/>
      <c r="E67" s="13"/>
      <c r="F67" s="28"/>
      <c r="G67" s="3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>
      <c r="A68" s="20">
        <v>2017.0</v>
      </c>
      <c r="B68" s="31">
        <v>0.01262361803305298</v>
      </c>
      <c r="C68" s="13"/>
      <c r="D68" s="13"/>
      <c r="E68" s="13"/>
      <c r="F68" s="28"/>
      <c r="G68" s="3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>
      <c r="A69" s="20">
        <v>2018.0</v>
      </c>
      <c r="B69" s="31">
        <v>0.046752743575680426</v>
      </c>
      <c r="C69" s="13"/>
      <c r="D69" s="13"/>
      <c r="E69" s="13"/>
      <c r="F69" s="28"/>
      <c r="G69" s="3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>
      <c r="A70" s="20">
        <v>2019.0</v>
      </c>
      <c r="B70" s="31">
        <v>0.1988775233094958</v>
      </c>
      <c r="C70" s="13"/>
      <c r="D70" s="13"/>
      <c r="E70" s="13"/>
      <c r="F70" s="28"/>
      <c r="G70" s="3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>
      <c r="A71" s="20">
        <v>2020.0</v>
      </c>
      <c r="B71" s="31">
        <v>0.14352775458433453</v>
      </c>
      <c r="C71" s="13"/>
      <c r="D71" s="13"/>
      <c r="E71" s="13"/>
      <c r="F71" s="28"/>
      <c r="G71" s="3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>
      <c r="A72" s="20">
        <v>2021.0</v>
      </c>
      <c r="B72" s="31">
        <v>0.07955611376969426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>
      <c r="A74" s="16" t="s">
        <v>35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>
      <c r="A75" s="17" t="s">
        <v>36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>
      <c r="A77" s="33" t="s">
        <v>23</v>
      </c>
      <c r="B77" s="33" t="s">
        <v>37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>
      <c r="A78" s="34">
        <v>2011.0</v>
      </c>
      <c r="B78" s="21">
        <v>0.11320462122974334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>
      <c r="A79" s="34">
        <v>2012.0</v>
      </c>
      <c r="B79" s="21">
        <v>0.053140790946776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>
      <c r="A80" s="34">
        <v>2013.0</v>
      </c>
      <c r="B80" s="21">
        <v>0.04416653106766777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>
      <c r="A81" s="34">
        <v>2014.0</v>
      </c>
      <c r="B81" s="21">
        <v>0.0538190443536375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>
      <c r="A82" s="34">
        <v>2015.0</v>
      </c>
      <c r="B82" s="21">
        <v>0.02695252985678973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>
      <c r="A83" s="34">
        <v>2016.0</v>
      </c>
      <c r="B83" s="21">
        <v>0.024625970762905437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>
      <c r="A84" s="34">
        <v>2017.0</v>
      </c>
      <c r="B84" s="21">
        <v>0.05122069989599552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>
      <c r="A85" s="34">
        <v>2018.0</v>
      </c>
      <c r="B85" s="21">
        <v>0.11359233559930965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>
      <c r="A86" s="34">
        <v>2019.0</v>
      </c>
      <c r="B86" s="21">
        <v>0.3793176953602934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>
      <c r="A87" s="34">
        <v>2020.0</v>
      </c>
      <c r="B87" s="21">
        <v>0.5318401713269553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>
      <c r="A88" s="34">
        <v>2021.0</v>
      </c>
      <c r="B88" s="21">
        <v>0.0189326061550448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>
      <c r="A91" s="16" t="s">
        <v>38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>
      <c r="A92" s="17" t="s">
        <v>39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>
      <c r="A93" s="13"/>
      <c r="B93" s="35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>
      <c r="A94" s="18" t="s">
        <v>23</v>
      </c>
      <c r="B94" s="36" t="s">
        <v>40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>
      <c r="A95" s="20">
        <v>2011.0</v>
      </c>
      <c r="B95" s="37">
        <v>0.9425692766288498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>
      <c r="A96" s="20">
        <v>2012.0</v>
      </c>
      <c r="B96" s="37">
        <v>1.239830034094957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>
      <c r="A97" s="20">
        <v>2013.0</v>
      </c>
      <c r="B97" s="37">
        <v>1.2011608891401344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>
      <c r="A98" s="20">
        <v>2014.0</v>
      </c>
      <c r="B98" s="37">
        <v>1.6029549214317371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>
      <c r="A99" s="20">
        <v>2015.0</v>
      </c>
      <c r="B99" s="37">
        <v>1.4965973135831343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>
      <c r="A100" s="20">
        <v>2016.0</v>
      </c>
      <c r="B100" s="37">
        <v>1.5949106927062227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>
      <c r="A101" s="20">
        <v>2017.0</v>
      </c>
      <c r="B101" s="37">
        <v>1.5431211114499246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>
      <c r="A102" s="20">
        <v>2018.0</v>
      </c>
      <c r="B102" s="37">
        <v>1.6312265213576616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>
      <c r="A103" s="20">
        <v>2019.0</v>
      </c>
      <c r="B103" s="37">
        <v>1.1870246138923448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>
      <c r="A104" s="20">
        <v>2020.0</v>
      </c>
      <c r="B104" s="37">
        <v>0.9531346116911567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>
      <c r="A105" s="20">
        <v>2021.0</v>
      </c>
      <c r="B105" s="31">
        <v>0.5987393976083276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>
      <c r="A108" s="15" t="s">
        <v>41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>
      <c r="A109" s="16" t="s">
        <v>42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>
      <c r="A110" s="17" t="s">
        <v>43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>
      <c r="A111" s="13"/>
      <c r="B111" s="30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>
      <c r="A112" s="18" t="s">
        <v>23</v>
      </c>
      <c r="B112" s="24" t="s">
        <v>44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>
      <c r="A113" s="20">
        <v>2011.0</v>
      </c>
      <c r="B113" s="21">
        <v>2.908806361559936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>
      <c r="A114" s="20">
        <v>2012.0</v>
      </c>
      <c r="B114" s="21">
        <v>0.09092375307447281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>
      <c r="A115" s="20">
        <v>2013.0</v>
      </c>
      <c r="B115" s="21">
        <v>-0.1935527710581392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>
      <c r="A116" s="20">
        <v>2014.0</v>
      </c>
      <c r="B116" s="21">
        <v>0.05814074212504413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>
      <c r="A117" s="20">
        <v>2015.0</v>
      </c>
      <c r="B117" s="21">
        <v>-0.06766283063204193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>
      <c r="A118" s="20">
        <v>2016.0</v>
      </c>
      <c r="B118" s="21">
        <v>-0.1586531827232046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>
      <c r="A119" s="20">
        <v>2017.0</v>
      </c>
      <c r="B119" s="21">
        <v>0.2017629420902424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>
      <c r="A120" s="20">
        <v>2018.0</v>
      </c>
      <c r="B120" s="21">
        <v>1.3918506903610786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>
      <c r="A121" s="20">
        <v>2019.0</v>
      </c>
      <c r="B121" s="21">
        <v>8.289091886082751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>
      <c r="A122" s="20">
        <v>2020.0</v>
      </c>
      <c r="B122" s="21">
        <v>4.664341239784732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>
      <c r="A123" s="20">
        <v>2021.0</v>
      </c>
      <c r="B123" s="37">
        <v>0.5488424618859402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>
      <c r="A126" s="16" t="s">
        <v>45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>
      <c r="A127" s="17" t="s">
        <v>46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>
      <c r="A129" s="18" t="s">
        <v>23</v>
      </c>
      <c r="B129" s="36" t="s">
        <v>47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>
      <c r="A130" s="20">
        <v>2011.0</v>
      </c>
      <c r="B130" s="37">
        <v>1.342235420613384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>
      <c r="A131" s="20">
        <v>2012.0</v>
      </c>
      <c r="B131" s="37">
        <v>1.802024308554336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>
      <c r="A132" s="20">
        <v>2013.0</v>
      </c>
      <c r="B132" s="37">
        <v>2.415939499709133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>
      <c r="A133" s="20">
        <v>2014.0</v>
      </c>
      <c r="B133" s="37">
        <v>2.5579146160009154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>
      <c r="A134" s="20">
        <v>2015.0</v>
      </c>
      <c r="B134" s="37">
        <v>2.3426845455514322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>
      <c r="A135" s="20">
        <v>2016.0</v>
      </c>
      <c r="B135" s="37">
        <v>1.9948006345848757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>
      <c r="A136" s="20">
        <v>2017.0</v>
      </c>
      <c r="B136" s="37">
        <v>1.9017833399144188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>
      <c r="A137" s="20">
        <v>2018.0</v>
      </c>
      <c r="B137" s="37">
        <v>1.4028909454163012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>
      <c r="A138" s="20">
        <v>2019.0</v>
      </c>
      <c r="B138" s="37">
        <v>0.2728804586226195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>
      <c r="A139" s="20">
        <v>2020.0</v>
      </c>
      <c r="B139" s="37">
        <v>0.1518139451664938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>
      <c r="A140" s="20">
        <v>2021.0</v>
      </c>
      <c r="B140" s="31">
        <v>0.006441364477512541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>
      <c r="A143" s="15" t="s">
        <v>48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>
      <c r="A144" s="17" t="s">
        <v>49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>
      <c r="A146" s="18" t="s">
        <v>23</v>
      </c>
      <c r="B146" s="38" t="s">
        <v>50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>
      <c r="A147" s="20">
        <v>2011.0</v>
      </c>
      <c r="B147" s="39">
        <v>25.52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>
      <c r="A148" s="20">
        <v>2012.0</v>
      </c>
      <c r="B148" s="39">
        <v>2.38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>
      <c r="A149" s="20">
        <v>2013.0</v>
      </c>
      <c r="B149" s="39">
        <v>-3.71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>
      <c r="A150" s="20">
        <v>2014.0</v>
      </c>
      <c r="B150" s="39">
        <v>0.29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>
      <c r="A151" s="20">
        <v>2015.0</v>
      </c>
      <c r="B151" s="39">
        <v>1.66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>
      <c r="A152" s="20">
        <v>2016.0</v>
      </c>
      <c r="B152" s="39">
        <v>-5.21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>
      <c r="A153" s="20">
        <v>2017.0</v>
      </c>
      <c r="B153" s="39">
        <v>9.4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>
      <c r="A154" s="20">
        <v>2018.0</v>
      </c>
      <c r="B154" s="39">
        <v>33.28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>
      <c r="A155" s="20">
        <v>2019.0</v>
      </c>
      <c r="B155" s="39">
        <v>45.39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>
      <c r="A156" s="20">
        <v>2020.0</v>
      </c>
      <c r="B156" s="39">
        <v>41.9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>
      <c r="A157" s="20">
        <v>2021.0</v>
      </c>
      <c r="B157" s="40">
        <v>4.48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>
      <c r="A160" s="16" t="s">
        <v>51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>
      <c r="A161" s="17" t="s">
        <v>52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>
      <c r="A162" s="28" t="s">
        <v>53</v>
      </c>
      <c r="B162" s="28"/>
      <c r="C162" s="28"/>
      <c r="D162" s="28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>
      <c r="A163" s="13"/>
      <c r="B163" s="28"/>
      <c r="C163" s="28"/>
      <c r="D163" s="28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>
      <c r="A164" s="18" t="s">
        <v>23</v>
      </c>
      <c r="B164" s="18" t="s">
        <v>54</v>
      </c>
      <c r="C164" s="28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>
      <c r="A165" s="20">
        <v>2011.0</v>
      </c>
      <c r="B165" s="41">
        <v>13.898902821316614</v>
      </c>
      <c r="C165" s="42"/>
      <c r="D165" s="4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>
      <c r="A166" s="20">
        <v>2012.0</v>
      </c>
      <c r="B166" s="41">
        <v>154.87394957983196</v>
      </c>
      <c r="C166" s="42"/>
      <c r="D166" s="4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>
      <c r="A167" s="20">
        <v>2013.0</v>
      </c>
      <c r="B167" s="41">
        <v>89.71698113207547</v>
      </c>
      <c r="C167" s="42"/>
      <c r="D167" s="4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>
      <c r="A168" s="20">
        <v>2014.0</v>
      </c>
      <c r="B168" s="41">
        <v>1250.8620689655174</v>
      </c>
      <c r="C168" s="42"/>
      <c r="D168" s="4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>
      <c r="A169" s="20">
        <v>2015.0</v>
      </c>
      <c r="B169" s="41">
        <v>384.9397590361446</v>
      </c>
      <c r="C169" s="42"/>
      <c r="D169" s="4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>
      <c r="A170" s="20">
        <v>2016.0</v>
      </c>
      <c r="B170" s="41">
        <v>102.61996161228407</v>
      </c>
      <c r="C170" s="42"/>
      <c r="D170" s="4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>
      <c r="A171" s="20">
        <v>2017.0</v>
      </c>
      <c r="B171" s="41">
        <v>112.0531914893617</v>
      </c>
      <c r="C171" s="42"/>
      <c r="D171" s="4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>
      <c r="A172" s="20">
        <v>2018.0</v>
      </c>
      <c r="B172" s="41">
        <v>36.73377403846154</v>
      </c>
      <c r="C172" s="42"/>
      <c r="D172" s="4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>
      <c r="A173" s="20">
        <v>2019.0</v>
      </c>
      <c r="B173" s="41">
        <v>20.545274289491076</v>
      </c>
      <c r="C173" s="42"/>
      <c r="D173" s="4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>
      <c r="A174" s="20">
        <v>2020.0</v>
      </c>
      <c r="B174" s="41">
        <v>12.642004773269692</v>
      </c>
      <c r="C174" s="42"/>
      <c r="D174" s="4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>
      <c r="A175" s="20">
        <v>2021.0</v>
      </c>
      <c r="B175" s="25">
        <v>119.59821428571426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>
      <c r="A178" s="16" t="s">
        <v>55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>
      <c r="A179" s="44" t="s">
        <v>56</v>
      </c>
      <c r="B179" s="4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>
      <c r="A180" s="46"/>
      <c r="B180" s="4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>
      <c r="A181" s="47" t="s">
        <v>23</v>
      </c>
      <c r="B181" s="48" t="s">
        <v>57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>
      <c r="A182" s="20">
        <v>2011.0</v>
      </c>
      <c r="B182" s="49">
        <v>0.036561856</v>
      </c>
      <c r="C182" s="5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>
      <c r="A183" s="20">
        <v>2012.0</v>
      </c>
      <c r="B183" s="49">
        <v>0.039991275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>
      <c r="A184" s="20">
        <v>2013.0</v>
      </c>
      <c r="B184" s="49">
        <v>0.037420057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>
      <c r="A185" s="20">
        <v>2014.0</v>
      </c>
      <c r="B185" s="49">
        <v>0.034191222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>
      <c r="A186" s="20">
        <v>2015.0</v>
      </c>
      <c r="B186" s="49">
        <v>0.019280656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>
      <c r="A187" s="20">
        <v>2016.0</v>
      </c>
      <c r="B187" s="49">
        <v>0.019970226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>
      <c r="A188" s="20">
        <v>2017.0</v>
      </c>
      <c r="B188" s="49">
        <v>0.010571028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>
      <c r="A189" s="20">
        <v>2018.0</v>
      </c>
      <c r="B189" s="49">
        <v>0.012854996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>
      <c r="A190" s="20">
        <v>2019.0</v>
      </c>
      <c r="B190" s="49">
        <v>0.017526231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>
      <c r="A191" s="20">
        <v>2020.0</v>
      </c>
      <c r="B191" s="49">
        <v>0.010026738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>
      <c r="A192" s="20">
        <v>2021.0</v>
      </c>
      <c r="B192" s="51">
        <v>0.00213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>
      <c r="A193" s="52"/>
      <c r="B193" s="13"/>
      <c r="C193" s="50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>
      <c r="A194" s="16" t="s">
        <v>58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>
      <c r="A195" s="17" t="s">
        <v>59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>
      <c r="A196" s="28"/>
      <c r="B196" s="53"/>
      <c r="C196" s="28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>
      <c r="A197" s="18" t="s">
        <v>23</v>
      </c>
      <c r="B197" s="54" t="s">
        <v>60</v>
      </c>
      <c r="C197" s="28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>
      <c r="A198" s="20">
        <v>2011.0</v>
      </c>
      <c r="B198" s="22">
        <v>0.21551724137931036</v>
      </c>
      <c r="C198" s="4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>
      <c r="A199" s="20">
        <v>2012.0</v>
      </c>
      <c r="B199" s="22">
        <v>2.3109243697478994</v>
      </c>
      <c r="C199" s="4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>
      <c r="A200" s="20">
        <v>2013.0</v>
      </c>
      <c r="B200" s="22">
        <v>1.482479784366577</v>
      </c>
      <c r="C200" s="4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>
      <c r="A201" s="20">
        <v>2014.0</v>
      </c>
      <c r="B201" s="22">
        <v>18.965517241379313</v>
      </c>
      <c r="C201" s="4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>
      <c r="A202" s="20">
        <v>2015.0</v>
      </c>
      <c r="B202" s="22">
        <v>3.313253012048193</v>
      </c>
      <c r="C202" s="4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>
      <c r="A203" s="20">
        <v>2016.0</v>
      </c>
      <c r="B203" s="22">
        <v>1.055662188099808</v>
      </c>
      <c r="C203" s="4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>
      <c r="A204" s="20">
        <v>2017.0</v>
      </c>
      <c r="B204" s="22">
        <v>0.5851063829787234</v>
      </c>
      <c r="C204" s="4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>
      <c r="A205" s="20">
        <v>2018.0</v>
      </c>
      <c r="B205" s="22">
        <v>0.1953125</v>
      </c>
      <c r="C205" s="4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>
      <c r="A206" s="20">
        <v>2019.0</v>
      </c>
      <c r="B206" s="22">
        <v>0.16523463317911435</v>
      </c>
      <c r="C206" s="4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>
      <c r="A207" s="20">
        <v>2020.0</v>
      </c>
      <c r="B207" s="22">
        <v>0.07159904534606205</v>
      </c>
      <c r="C207" s="4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>
      <c r="A208" s="20">
        <v>2021.0</v>
      </c>
      <c r="B208" s="22">
        <v>0.2232142857142857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>
      <c r="A211" s="16" t="s">
        <v>61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>
      <c r="A212" s="17" t="s">
        <v>62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>
      <c r="A213" s="13"/>
      <c r="B213" s="55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>
      <c r="A214" s="18" t="s">
        <v>23</v>
      </c>
      <c r="B214" s="38" t="s">
        <v>63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>
      <c r="A215" s="20">
        <v>2011.0</v>
      </c>
      <c r="B215" s="56">
        <v>4.64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>
      <c r="A216" s="20">
        <v>2012.0</v>
      </c>
      <c r="B216" s="56">
        <v>0.4327272727272727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>
      <c r="A217" s="20">
        <v>2013.0</v>
      </c>
      <c r="B217" s="56">
        <v>0.6745454545454546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>
      <c r="A218" s="20">
        <v>2014.0</v>
      </c>
      <c r="B218" s="56">
        <v>0.05272727272727272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>
      <c r="A219" s="20">
        <v>2015.0</v>
      </c>
      <c r="B219" s="56">
        <v>0.30181818181818176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>
      <c r="A220" s="20">
        <v>2016.0</v>
      </c>
      <c r="B220" s="56">
        <v>0.9472727272727273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>
      <c r="A221" s="20">
        <v>2017.0</v>
      </c>
      <c r="B221" s="56">
        <v>1.709090909090909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>
      <c r="A222" s="20">
        <v>2018.0</v>
      </c>
      <c r="B222" s="56">
        <v>5.12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>
      <c r="A223" s="20">
        <v>2019.0</v>
      </c>
      <c r="B223" s="56">
        <v>6.052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>
      <c r="A224" s="20">
        <v>2020.0</v>
      </c>
      <c r="B224" s="56">
        <v>13.966666666666667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>
      <c r="A225" s="20">
        <v>2021.0</v>
      </c>
      <c r="B225" s="25">
        <v>4.48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>
      <c r="A229" s="15" t="s">
        <v>64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>
      <c r="A230" s="17" t="s">
        <v>65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>
      <c r="A231" s="57"/>
      <c r="B231" s="57"/>
      <c r="C231" s="57"/>
      <c r="D231" s="57"/>
      <c r="E231" s="5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>
      <c r="A232" s="18" t="s">
        <v>23</v>
      </c>
      <c r="B232" s="18" t="s">
        <v>34</v>
      </c>
      <c r="C232" s="18" t="s">
        <v>66</v>
      </c>
      <c r="D232" s="18" t="s">
        <v>67</v>
      </c>
      <c r="E232" s="18" t="s">
        <v>64</v>
      </c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>
      <c r="A233" s="20">
        <v>2011.0</v>
      </c>
      <c r="B233" s="22">
        <v>0.04644490966891525</v>
      </c>
      <c r="C233" s="22">
        <v>0.9872224465465013</v>
      </c>
      <c r="D233" s="22">
        <v>2.6755260867339103</v>
      </c>
      <c r="E233" s="22">
        <v>0.12267677026265937</v>
      </c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>
      <c r="A234" s="20">
        <v>2012.0</v>
      </c>
      <c r="B234" s="22">
        <v>0.004185073678477412</v>
      </c>
      <c r="C234" s="22">
        <v>0.7251453968741558</v>
      </c>
      <c r="D234" s="22">
        <v>3.8401354454110757</v>
      </c>
      <c r="E234" s="22">
        <v>0.011653992795905042</v>
      </c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>
      <c r="A235" s="20">
        <v>2013.0</v>
      </c>
      <c r="B235" s="58">
        <v>0.00534492511061004</v>
      </c>
      <c r="C235" s="22">
        <v>0.7811769861580888</v>
      </c>
      <c r="D235" s="22">
        <v>4.5765367461702535</v>
      </c>
      <c r="E235" s="22">
        <v>0.01910856256405994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>
      <c r="A236" s="20">
        <v>2014.0</v>
      </c>
      <c r="B236" s="22">
        <v>3.8221357869946216E-4</v>
      </c>
      <c r="C236" s="22">
        <v>0.765903680329245</v>
      </c>
      <c r="D236" s="22">
        <v>5.317362939223989</v>
      </c>
      <c r="E236" s="22">
        <v>0.0015565983747281677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>
      <c r="A237" s="20">
        <v>2015.0</v>
      </c>
      <c r="B237" s="22">
        <v>0.0019328457753781153</v>
      </c>
      <c r="C237" s="22">
        <v>0.7952379534809875</v>
      </c>
      <c r="D237" s="22">
        <v>4.88194316607404</v>
      </c>
      <c r="E237" s="22">
        <v>0.007503899702556847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>
      <c r="A238" s="20">
        <v>2016.0</v>
      </c>
      <c r="B238" s="58">
        <v>0.00648602862798843</v>
      </c>
      <c r="C238" s="22">
        <v>0.8476325409030177</v>
      </c>
      <c r="D238" s="22">
        <v>4.493805397958998</v>
      </c>
      <c r="E238" s="22">
        <v>0.024705903677790075</v>
      </c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>
      <c r="A239" s="20">
        <v>2017.0</v>
      </c>
      <c r="B239" s="22">
        <v>0.01262361803305298</v>
      </c>
      <c r="C239" s="22">
        <v>0.8040944577381385</v>
      </c>
      <c r="D239" s="22">
        <v>4.1675396678297725</v>
      </c>
      <c r="E239" s="22">
        <v>0.04230295020669981</v>
      </c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>
      <c r="A240" s="20">
        <v>2018.0</v>
      </c>
      <c r="B240" s="22">
        <v>0.046752743575680426</v>
      </c>
      <c r="C240" s="22">
        <v>0.769453690860712</v>
      </c>
      <c r="D240" s="22">
        <v>3.7597320125623663</v>
      </c>
      <c r="E240" s="22">
        <v>0.13525286674502984</v>
      </c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>
      <c r="A241" s="20">
        <v>2019.0</v>
      </c>
      <c r="B241" s="22">
        <v>0.1988775233094958</v>
      </c>
      <c r="C241" s="22">
        <v>0.33797811403283684</v>
      </c>
      <c r="D241" s="22">
        <v>3.0653053198408737</v>
      </c>
      <c r="E241" s="22">
        <v>0.20603832947618397</v>
      </c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>
      <c r="A242" s="20">
        <v>2020.0</v>
      </c>
      <c r="B242" s="22">
        <v>0.14352775458433453</v>
      </c>
      <c r="C242" s="22">
        <v>0.47959051108166395</v>
      </c>
      <c r="D242" s="22">
        <v>1.8291226471270696</v>
      </c>
      <c r="E242" s="22">
        <v>0.12590683280169748</v>
      </c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>
      <c r="A243" s="20">
        <v>2021.0</v>
      </c>
      <c r="B243" s="22">
        <v>0.07955611376969426</v>
      </c>
      <c r="C243" s="22">
        <v>0.4015354389828812</v>
      </c>
      <c r="D243" s="22">
        <v>1.7448892139897703</v>
      </c>
      <c r="E243" s="22">
        <v>0.055739786355990514</v>
      </c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</row>
    <row r="1007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</row>
    <row r="1008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</row>
    <row r="1009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</row>
    <row r="1010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</row>
    <row r="101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</row>
    <row r="101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</row>
    <row r="1013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</row>
    <row r="1014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</row>
    <row r="101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</row>
    <row r="1016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</row>
    <row r="1017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</row>
    <row r="1018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</row>
    <row r="1019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</row>
    <row r="1020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</row>
    <row r="1021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</row>
    <row r="102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</row>
  </sheetData>
  <mergeCells count="1">
    <mergeCell ref="A2:F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0"/>
    <col customWidth="1" min="3" max="3" width="17.63"/>
    <col customWidth="1" min="5" max="5" width="14.38"/>
    <col customWidth="1" min="6" max="6" width="21.88"/>
  </cols>
  <sheetData>
    <row r="1">
      <c r="A1" s="59" t="s">
        <v>68</v>
      </c>
    </row>
    <row r="2">
      <c r="A2" s="59" t="s">
        <v>21</v>
      </c>
    </row>
    <row r="3">
      <c r="B3" s="59" t="s">
        <v>69</v>
      </c>
      <c r="C3" s="59" t="s">
        <v>70</v>
      </c>
      <c r="D3" s="59" t="s">
        <v>24</v>
      </c>
    </row>
    <row r="4">
      <c r="A4" s="59">
        <v>2011.0</v>
      </c>
      <c r="B4" s="59">
        <v>2482.56</v>
      </c>
      <c r="C4" s="59">
        <v>1072.13</v>
      </c>
      <c r="D4" s="60">
        <f>B4/C4</f>
        <v>2.315540093</v>
      </c>
    </row>
    <row r="5">
      <c r="A5" s="59">
        <v>2012.0</v>
      </c>
      <c r="B5" s="59">
        <v>1708.49</v>
      </c>
      <c r="C5" s="59">
        <v>2819.03</v>
      </c>
      <c r="D5" s="60">
        <f>B5/$C$5</f>
        <v>0.6060559838</v>
      </c>
    </row>
    <row r="6">
      <c r="A6" s="59">
        <v>2013.0</v>
      </c>
      <c r="B6" s="59">
        <v>1932.92</v>
      </c>
      <c r="C6" s="59">
        <v>2661.99</v>
      </c>
      <c r="D6" s="60">
        <f t="shared" ref="D6:D14" si="1">B6/C6</f>
        <v>0.7261184302</v>
      </c>
    </row>
    <row r="7">
      <c r="A7" s="59">
        <v>2014.0</v>
      </c>
      <c r="B7" s="59">
        <v>2261.39</v>
      </c>
      <c r="C7" s="59">
        <v>3825.83</v>
      </c>
      <c r="D7" s="60">
        <f t="shared" si="1"/>
        <v>0.5910848104</v>
      </c>
    </row>
    <row r="8">
      <c r="A8" s="59">
        <v>2015.0</v>
      </c>
      <c r="B8" s="59">
        <v>2505.44</v>
      </c>
      <c r="C8" s="59">
        <v>3567.15</v>
      </c>
      <c r="D8" s="60">
        <f t="shared" si="1"/>
        <v>0.7023646328</v>
      </c>
    </row>
    <row r="9">
      <c r="A9" s="59">
        <v>2016.0</v>
      </c>
      <c r="B9" s="59">
        <v>2215.46</v>
      </c>
      <c r="C9" s="59">
        <v>3551.76</v>
      </c>
      <c r="D9" s="60">
        <f t="shared" si="1"/>
        <v>0.6237639931</v>
      </c>
    </row>
    <row r="10">
      <c r="A10" s="59">
        <v>2017.0</v>
      </c>
      <c r="B10" s="59">
        <v>2261.36</v>
      </c>
      <c r="C10" s="59">
        <v>4454.06</v>
      </c>
      <c r="D10" s="60">
        <f t="shared" si="1"/>
        <v>0.5077075747</v>
      </c>
    </row>
    <row r="11">
      <c r="A11" s="59">
        <v>2018.0</v>
      </c>
      <c r="B11" s="23">
        <v>2358.46</v>
      </c>
      <c r="C11" s="23">
        <v>4055.87</v>
      </c>
      <c r="D11" s="60">
        <f t="shared" si="1"/>
        <v>0.5814929966</v>
      </c>
    </row>
    <row r="12">
      <c r="A12" s="59">
        <v>2019.0</v>
      </c>
      <c r="B12" s="23">
        <v>1058.61</v>
      </c>
      <c r="C12" s="23">
        <v>1583.51</v>
      </c>
      <c r="D12" s="60">
        <f t="shared" si="1"/>
        <v>0.6685211966</v>
      </c>
    </row>
    <row r="13">
      <c r="A13" s="59">
        <v>2020.0</v>
      </c>
      <c r="B13" s="23">
        <v>1490.51</v>
      </c>
      <c r="C13" s="23">
        <v>1674.66</v>
      </c>
      <c r="D13" s="60">
        <f t="shared" si="1"/>
        <v>0.8900373807</v>
      </c>
      <c r="E13" s="60"/>
    </row>
    <row r="14">
      <c r="A14" s="59">
        <v>2021.0</v>
      </c>
      <c r="B14" s="23">
        <v>1538.99</v>
      </c>
      <c r="C14" s="23">
        <v>1137.43</v>
      </c>
      <c r="D14" s="60">
        <f t="shared" si="1"/>
        <v>1.353041506</v>
      </c>
    </row>
    <row r="16">
      <c r="A16" s="59" t="s">
        <v>25</v>
      </c>
    </row>
    <row r="18">
      <c r="B18" s="59" t="s">
        <v>69</v>
      </c>
      <c r="C18" s="59" t="s">
        <v>71</v>
      </c>
      <c r="D18" s="59" t="s">
        <v>70</v>
      </c>
      <c r="E18" s="59" t="s">
        <v>27</v>
      </c>
    </row>
    <row r="19">
      <c r="A19" s="59">
        <v>2011.0</v>
      </c>
      <c r="B19" s="59">
        <v>2482.56</v>
      </c>
      <c r="C19" s="59">
        <v>1070.67</v>
      </c>
      <c r="D19" s="59">
        <v>1072.13</v>
      </c>
      <c r="E19" s="61">
        <f t="shared" ref="E19:E29" si="2">(B19-C19)/D19</f>
        <v>1.316901868</v>
      </c>
    </row>
    <row r="20">
      <c r="A20" s="59">
        <v>2012.0</v>
      </c>
      <c r="B20" s="59">
        <v>1708.49</v>
      </c>
      <c r="C20" s="59">
        <v>1095.24</v>
      </c>
      <c r="D20" s="59">
        <v>2819.03</v>
      </c>
      <c r="E20" s="61">
        <f t="shared" si="2"/>
        <v>0.2175393664</v>
      </c>
    </row>
    <row r="21">
      <c r="A21" s="59">
        <v>2013.0</v>
      </c>
      <c r="B21" s="59">
        <v>1932.92</v>
      </c>
      <c r="C21" s="59">
        <v>1203.79</v>
      </c>
      <c r="D21" s="59">
        <v>2661.99</v>
      </c>
      <c r="E21" s="61">
        <f t="shared" si="2"/>
        <v>0.2739041093</v>
      </c>
    </row>
    <row r="22">
      <c r="A22" s="59">
        <v>2014.0</v>
      </c>
      <c r="B22" s="59">
        <v>2261.39</v>
      </c>
      <c r="C22" s="59">
        <v>1300.44</v>
      </c>
      <c r="D22" s="59">
        <v>3825.83</v>
      </c>
      <c r="E22" s="61">
        <f t="shared" si="2"/>
        <v>0.251174255</v>
      </c>
    </row>
    <row r="23">
      <c r="A23" s="59">
        <v>2015.0</v>
      </c>
      <c r="B23" s="59">
        <v>2505.44</v>
      </c>
      <c r="C23" s="59">
        <v>1423.94</v>
      </c>
      <c r="D23" s="59">
        <v>3567.15</v>
      </c>
      <c r="E23" s="61">
        <f t="shared" si="2"/>
        <v>0.3031832135</v>
      </c>
    </row>
    <row r="24">
      <c r="A24" s="59">
        <v>2016.0</v>
      </c>
      <c r="B24" s="59">
        <v>2215.46</v>
      </c>
      <c r="C24" s="59">
        <v>1298.78</v>
      </c>
      <c r="D24" s="59">
        <v>3551.76</v>
      </c>
      <c r="E24" s="61">
        <f t="shared" si="2"/>
        <v>0.258091763</v>
      </c>
    </row>
    <row r="25">
      <c r="A25" s="59">
        <v>2017.0</v>
      </c>
      <c r="B25" s="59">
        <v>2261.36</v>
      </c>
      <c r="C25" s="59">
        <v>1264.5</v>
      </c>
      <c r="D25" s="59">
        <v>4454.06</v>
      </c>
      <c r="E25" s="61">
        <f t="shared" si="2"/>
        <v>0.2238092886</v>
      </c>
    </row>
    <row r="26">
      <c r="A26" s="59">
        <v>2018.0</v>
      </c>
      <c r="B26" s="23">
        <v>2358.46</v>
      </c>
      <c r="C26" s="23">
        <v>1178.55</v>
      </c>
      <c r="D26" s="23">
        <v>4055.87</v>
      </c>
      <c r="E26" s="61">
        <f t="shared" si="2"/>
        <v>0.2909141565</v>
      </c>
    </row>
    <row r="27">
      <c r="A27" s="59">
        <v>2019.0</v>
      </c>
      <c r="B27" s="23">
        <v>1058.61</v>
      </c>
      <c r="C27" s="59">
        <v>627.6</v>
      </c>
      <c r="D27" s="23">
        <v>1583.51</v>
      </c>
      <c r="E27" s="61">
        <f t="shared" si="2"/>
        <v>0.2721864718</v>
      </c>
    </row>
    <row r="28">
      <c r="A28" s="59">
        <v>2020.0</v>
      </c>
      <c r="B28" s="23">
        <v>1490.51</v>
      </c>
      <c r="C28" s="59">
        <v>882.97</v>
      </c>
      <c r="D28" s="23">
        <v>1674.66</v>
      </c>
      <c r="E28" s="61">
        <f t="shared" si="2"/>
        <v>0.3627840875</v>
      </c>
    </row>
    <row r="29">
      <c r="A29" s="59">
        <v>2021.0</v>
      </c>
      <c r="B29" s="23">
        <v>1538.99</v>
      </c>
      <c r="C29" s="59">
        <v>844.25</v>
      </c>
      <c r="D29" s="23">
        <v>1137.43</v>
      </c>
      <c r="E29" s="61">
        <f t="shared" si="2"/>
        <v>0.6107980271</v>
      </c>
    </row>
    <row r="32">
      <c r="A32" s="59" t="s">
        <v>72</v>
      </c>
    </row>
    <row r="33">
      <c r="A33" s="59" t="s">
        <v>73</v>
      </c>
    </row>
    <row r="35">
      <c r="B35" s="59" t="s">
        <v>74</v>
      </c>
      <c r="C35" s="59" t="s">
        <v>75</v>
      </c>
      <c r="D35" s="59" t="s">
        <v>76</v>
      </c>
      <c r="E35" s="62" t="s">
        <v>77</v>
      </c>
      <c r="F35" s="59" t="s">
        <v>31</v>
      </c>
    </row>
    <row r="36">
      <c r="A36" s="59">
        <v>2011.0</v>
      </c>
      <c r="B36" s="59">
        <v>93.04</v>
      </c>
      <c r="C36" s="59">
        <v>3008.53</v>
      </c>
      <c r="D36" s="59">
        <v>1860.06</v>
      </c>
      <c r="E36" s="59">
        <v>343.85</v>
      </c>
      <c r="F36" s="61">
        <f t="shared" ref="F36:F46" si="3">E36/(B36+C36+D36)</f>
        <v>0.06930182218</v>
      </c>
    </row>
    <row r="37">
      <c r="A37" s="59">
        <v>2012.0</v>
      </c>
      <c r="B37" s="59">
        <v>93.04</v>
      </c>
      <c r="C37" s="59">
        <v>1977.1</v>
      </c>
      <c r="D37" s="59">
        <v>1860.06</v>
      </c>
      <c r="E37" s="59">
        <v>22.55</v>
      </c>
      <c r="F37" s="61">
        <f t="shared" si="3"/>
        <v>0.005737621495</v>
      </c>
    </row>
    <row r="38">
      <c r="A38" s="59">
        <v>2013.0</v>
      </c>
      <c r="B38" s="59">
        <v>93.04</v>
      </c>
      <c r="C38" s="59">
        <v>3148.15</v>
      </c>
      <c r="D38" s="59">
        <v>1711.91</v>
      </c>
      <c r="E38" s="59">
        <v>-71.21</v>
      </c>
      <c r="F38" s="61">
        <f t="shared" si="3"/>
        <v>-0.0143768549</v>
      </c>
    </row>
    <row r="39">
      <c r="A39" s="59">
        <v>2014.0</v>
      </c>
      <c r="B39" s="59">
        <v>93.04</v>
      </c>
      <c r="C39" s="59">
        <v>2810.42</v>
      </c>
      <c r="D39" s="59">
        <v>1654.36</v>
      </c>
      <c r="E39" s="59">
        <v>28.0</v>
      </c>
      <c r="F39" s="61">
        <f t="shared" si="3"/>
        <v>0.0061432878</v>
      </c>
    </row>
    <row r="40">
      <c r="A40" s="59">
        <v>2015.0</v>
      </c>
      <c r="B40" s="59">
        <v>101.51</v>
      </c>
      <c r="C40" s="59">
        <v>3567.27</v>
      </c>
      <c r="D40" s="59">
        <v>1872.43</v>
      </c>
      <c r="E40" s="59">
        <v>-33.69</v>
      </c>
      <c r="F40" s="61">
        <f t="shared" si="3"/>
        <v>-0.006079899517</v>
      </c>
    </row>
    <row r="41">
      <c r="A41" s="59">
        <v>2016.0</v>
      </c>
      <c r="B41" s="59">
        <v>111.69</v>
      </c>
      <c r="C41" s="59">
        <v>3296.15</v>
      </c>
      <c r="D41" s="59">
        <v>2095.07</v>
      </c>
      <c r="E41" s="59">
        <v>-80.48</v>
      </c>
      <c r="F41" s="61">
        <f t="shared" si="3"/>
        <v>-0.01462498932</v>
      </c>
    </row>
    <row r="42">
      <c r="A42" s="59">
        <v>2017.0</v>
      </c>
      <c r="B42" s="59">
        <v>111.69</v>
      </c>
      <c r="C42" s="59">
        <v>3125.95</v>
      </c>
      <c r="D42" s="59">
        <v>2370.17</v>
      </c>
      <c r="E42" s="59">
        <v>111.7</v>
      </c>
      <c r="F42" s="61">
        <f t="shared" si="3"/>
        <v>0.01991864917</v>
      </c>
    </row>
    <row r="43">
      <c r="A43" s="59">
        <v>2018.0</v>
      </c>
      <c r="B43" s="59">
        <v>111.69</v>
      </c>
      <c r="C43" s="23">
        <v>2392.42</v>
      </c>
      <c r="D43" s="23">
        <v>2636.2</v>
      </c>
      <c r="E43" s="59">
        <v>639.11</v>
      </c>
      <c r="F43" s="61">
        <f t="shared" si="3"/>
        <v>0.1243329682</v>
      </c>
    </row>
    <row r="44">
      <c r="A44" s="59">
        <v>2019.0</v>
      </c>
      <c r="B44" s="59">
        <v>111.69</v>
      </c>
      <c r="C44" s="59">
        <v>14.12</v>
      </c>
      <c r="D44" s="23">
        <v>3193.86</v>
      </c>
      <c r="E44" s="59">
        <v>771.3</v>
      </c>
      <c r="F44" s="61">
        <f t="shared" si="3"/>
        <v>0.2323423714</v>
      </c>
    </row>
    <row r="45">
      <c r="A45" s="59">
        <v>2020.0</v>
      </c>
      <c r="B45" s="59">
        <v>111.69</v>
      </c>
      <c r="C45" s="59">
        <v>527.42</v>
      </c>
      <c r="D45" s="23">
        <v>3465.32</v>
      </c>
      <c r="E45" s="59">
        <v>374.33</v>
      </c>
      <c r="F45" s="61">
        <f t="shared" si="3"/>
        <v>0.09120145794</v>
      </c>
    </row>
    <row r="46">
      <c r="A46" s="59">
        <v>2021.0</v>
      </c>
      <c r="B46" s="59">
        <v>111.69</v>
      </c>
      <c r="C46" s="59">
        <v>829.27</v>
      </c>
      <c r="D46" s="23">
        <v>3552.13</v>
      </c>
      <c r="E46" s="59">
        <v>48.6</v>
      </c>
      <c r="F46" s="61">
        <f t="shared" si="3"/>
        <v>0.0108166095</v>
      </c>
    </row>
    <row r="48">
      <c r="A48" s="59" t="s">
        <v>78</v>
      </c>
    </row>
    <row r="50">
      <c r="B50" s="59" t="s">
        <v>79</v>
      </c>
      <c r="C50" s="59" t="s">
        <v>80</v>
      </c>
      <c r="D50" s="59" t="s">
        <v>34</v>
      </c>
    </row>
    <row r="51">
      <c r="A51" s="59">
        <v>2011.0</v>
      </c>
      <c r="B51" s="59">
        <v>239.6</v>
      </c>
      <c r="C51" s="59">
        <v>5158.8</v>
      </c>
      <c r="D51" s="63">
        <f t="shared" ref="D51:D61" si="4">B51/C51</f>
        <v>0.04644490967</v>
      </c>
    </row>
    <row r="52">
      <c r="A52" s="59">
        <v>2012.0</v>
      </c>
      <c r="B52" s="59">
        <v>22.13</v>
      </c>
      <c r="C52" s="59">
        <v>5287.84</v>
      </c>
      <c r="D52" s="63">
        <f t="shared" si="4"/>
        <v>0.004185073678</v>
      </c>
    </row>
    <row r="53">
      <c r="A53" s="59">
        <v>2013.0</v>
      </c>
      <c r="B53" s="59">
        <v>34.49</v>
      </c>
      <c r="C53" s="59">
        <v>6452.85</v>
      </c>
      <c r="D53" s="63">
        <f t="shared" si="4"/>
        <v>0.005344925111</v>
      </c>
    </row>
    <row r="54">
      <c r="A54" s="59">
        <v>2014.0</v>
      </c>
      <c r="B54" s="59">
        <v>2.72</v>
      </c>
      <c r="C54" s="59">
        <v>7116.44</v>
      </c>
      <c r="D54" s="63">
        <f t="shared" si="4"/>
        <v>0.0003822135787</v>
      </c>
    </row>
    <row r="55">
      <c r="A55" s="59">
        <v>2015.0</v>
      </c>
      <c r="B55" s="59">
        <v>15.49</v>
      </c>
      <c r="C55" s="59">
        <v>8014.09</v>
      </c>
      <c r="D55" s="63">
        <f t="shared" si="4"/>
        <v>0.001932845775</v>
      </c>
    </row>
    <row r="56">
      <c r="A56" s="59">
        <v>2016.0</v>
      </c>
      <c r="B56" s="59">
        <v>54.52</v>
      </c>
      <c r="C56" s="59">
        <v>8405.76</v>
      </c>
      <c r="D56" s="63">
        <f t="shared" si="4"/>
        <v>0.006486028628</v>
      </c>
    </row>
    <row r="57">
      <c r="A57" s="59">
        <v>2017.0</v>
      </c>
      <c r="B57" s="59">
        <v>104.99</v>
      </c>
      <c r="C57" s="59">
        <v>8316.95</v>
      </c>
      <c r="D57" s="63">
        <f t="shared" si="4"/>
        <v>0.01262361803</v>
      </c>
    </row>
    <row r="58">
      <c r="A58" s="59">
        <v>2018.0</v>
      </c>
      <c r="B58" s="59">
        <v>371.66</v>
      </c>
      <c r="C58" s="23">
        <v>7949.48</v>
      </c>
      <c r="D58" s="63">
        <f t="shared" si="4"/>
        <v>0.04675274358</v>
      </c>
    </row>
    <row r="59">
      <c r="A59" s="59">
        <v>2019.0</v>
      </c>
      <c r="B59" s="59">
        <v>681.07</v>
      </c>
      <c r="C59" s="23">
        <v>3424.57</v>
      </c>
      <c r="D59" s="63">
        <f t="shared" si="4"/>
        <v>0.1988775233</v>
      </c>
    </row>
    <row r="60">
      <c r="A60" s="59">
        <v>2020.0</v>
      </c>
      <c r="B60" s="59">
        <v>450.37</v>
      </c>
      <c r="C60" s="23">
        <v>3137.86</v>
      </c>
      <c r="D60" s="63">
        <f t="shared" si="4"/>
        <v>0.1435277546</v>
      </c>
    </row>
    <row r="61">
      <c r="A61" s="59">
        <v>2021.0</v>
      </c>
      <c r="B61" s="59">
        <v>50.04</v>
      </c>
      <c r="C61" s="59">
        <v>628.99</v>
      </c>
      <c r="D61" s="63">
        <f t="shared" si="4"/>
        <v>0.07955611377</v>
      </c>
    </row>
    <row r="63">
      <c r="A63" s="59" t="s">
        <v>81</v>
      </c>
    </row>
    <row r="65">
      <c r="B65" s="59" t="s">
        <v>82</v>
      </c>
      <c r="C65" s="59" t="s">
        <v>80</v>
      </c>
      <c r="D65" s="59" t="s">
        <v>37</v>
      </c>
    </row>
    <row r="66">
      <c r="A66" s="59">
        <v>2011.0</v>
      </c>
      <c r="B66" s="59">
        <v>584.0</v>
      </c>
      <c r="C66" s="59">
        <v>5158.8</v>
      </c>
      <c r="D66" s="64">
        <f t="shared" ref="D66:D76" si="5">B66/C66</f>
        <v>0.1132046212</v>
      </c>
    </row>
    <row r="67">
      <c r="A67" s="59">
        <v>2012.0</v>
      </c>
      <c r="B67" s="59">
        <v>281.0</v>
      </c>
      <c r="C67" s="59">
        <v>5287.84</v>
      </c>
      <c r="D67" s="64">
        <f t="shared" si="5"/>
        <v>0.05314079095</v>
      </c>
    </row>
    <row r="68">
      <c r="A68" s="59">
        <v>2013.0</v>
      </c>
      <c r="B68" s="59">
        <v>285.0</v>
      </c>
      <c r="C68" s="59">
        <v>6452.85</v>
      </c>
      <c r="D68" s="64">
        <f t="shared" si="5"/>
        <v>0.04416653107</v>
      </c>
    </row>
    <row r="69">
      <c r="A69" s="59">
        <v>2014.0</v>
      </c>
      <c r="B69" s="59">
        <v>383.0</v>
      </c>
      <c r="C69" s="59">
        <v>7116.44</v>
      </c>
      <c r="D69" s="64">
        <f t="shared" si="5"/>
        <v>0.05381904435</v>
      </c>
    </row>
    <row r="70">
      <c r="A70" s="59">
        <v>2015.0</v>
      </c>
      <c r="B70" s="59">
        <v>216.0</v>
      </c>
      <c r="C70" s="59">
        <v>8014.09</v>
      </c>
      <c r="D70" s="64">
        <f t="shared" si="5"/>
        <v>0.02695252986</v>
      </c>
    </row>
    <row r="71">
      <c r="A71" s="59">
        <v>2016.0</v>
      </c>
      <c r="B71" s="59">
        <v>207.0</v>
      </c>
      <c r="C71" s="59">
        <v>8405.76</v>
      </c>
      <c r="D71" s="64">
        <f t="shared" si="5"/>
        <v>0.02462597076</v>
      </c>
    </row>
    <row r="72">
      <c r="A72" s="59">
        <v>2017.0</v>
      </c>
      <c r="B72" s="59">
        <v>426.0</v>
      </c>
      <c r="C72" s="59">
        <v>8316.95</v>
      </c>
      <c r="D72" s="64">
        <f t="shared" si="5"/>
        <v>0.0512206999</v>
      </c>
    </row>
    <row r="73">
      <c r="A73" s="59">
        <v>2018.0</v>
      </c>
      <c r="B73" s="59">
        <v>903.0</v>
      </c>
      <c r="C73" s="23">
        <v>7949.48</v>
      </c>
      <c r="D73" s="64">
        <f t="shared" si="5"/>
        <v>0.1135923356</v>
      </c>
    </row>
    <row r="74">
      <c r="A74" s="59">
        <v>2019.0</v>
      </c>
      <c r="B74" s="59">
        <v>1299.0</v>
      </c>
      <c r="C74" s="23">
        <v>3424.57</v>
      </c>
      <c r="D74" s="64">
        <f t="shared" si="5"/>
        <v>0.3793176954</v>
      </c>
    </row>
    <row r="75">
      <c r="A75" s="59">
        <v>2020.0</v>
      </c>
      <c r="B75" s="59">
        <v>1668.84</v>
      </c>
      <c r="C75" s="23">
        <v>3137.86</v>
      </c>
      <c r="D75" s="64">
        <f t="shared" si="5"/>
        <v>0.5318401713</v>
      </c>
    </row>
    <row r="76">
      <c r="A76" s="59">
        <v>2021.0</v>
      </c>
      <c r="B76" s="59">
        <v>48.6</v>
      </c>
      <c r="C76" s="65">
        <v>2567.0</v>
      </c>
      <c r="D76" s="64">
        <f t="shared" si="5"/>
        <v>0.01893260616</v>
      </c>
    </row>
    <row r="79">
      <c r="A79" s="59" t="s">
        <v>83</v>
      </c>
    </row>
    <row r="81">
      <c r="B81" s="59" t="s">
        <v>74</v>
      </c>
      <c r="C81" s="59" t="s">
        <v>75</v>
      </c>
      <c r="D81" s="59" t="s">
        <v>76</v>
      </c>
      <c r="E81" s="59" t="s">
        <v>84</v>
      </c>
      <c r="F81" s="59" t="s">
        <v>40</v>
      </c>
    </row>
    <row r="82">
      <c r="A82" s="59">
        <v>2011.0</v>
      </c>
      <c r="B82" s="59">
        <v>93.04</v>
      </c>
      <c r="C82" s="59">
        <v>3008.53</v>
      </c>
      <c r="D82" s="59">
        <v>1860.06</v>
      </c>
      <c r="E82" s="59">
        <v>4676.68</v>
      </c>
      <c r="F82" s="63">
        <f t="shared" ref="F82:F92" si="6">E82/(D82+C82+B82)</f>
        <v>0.9425692766</v>
      </c>
    </row>
    <row r="83">
      <c r="A83" s="59">
        <v>2012.0</v>
      </c>
      <c r="B83" s="59">
        <v>93.04</v>
      </c>
      <c r="C83" s="59">
        <v>1977.1</v>
      </c>
      <c r="D83" s="59">
        <v>1860.06</v>
      </c>
      <c r="E83" s="59">
        <v>4872.78</v>
      </c>
      <c r="F83" s="63">
        <f t="shared" si="6"/>
        <v>1.239830034</v>
      </c>
    </row>
    <row r="84">
      <c r="A84" s="59">
        <v>2013.0</v>
      </c>
      <c r="B84" s="59">
        <v>93.04</v>
      </c>
      <c r="C84" s="59">
        <v>3148.15</v>
      </c>
      <c r="D84" s="59">
        <v>1711.91</v>
      </c>
      <c r="E84" s="59">
        <v>5949.47</v>
      </c>
      <c r="F84" s="63">
        <f t="shared" si="6"/>
        <v>1.201160889</v>
      </c>
    </row>
    <row r="85">
      <c r="A85" s="59">
        <v>2014.0</v>
      </c>
      <c r="B85" s="59">
        <v>93.04</v>
      </c>
      <c r="C85" s="59">
        <v>2810.42</v>
      </c>
      <c r="D85" s="59">
        <v>1654.36</v>
      </c>
      <c r="E85" s="59">
        <v>7305.98</v>
      </c>
      <c r="F85" s="63">
        <f t="shared" si="6"/>
        <v>1.602954921</v>
      </c>
    </row>
    <row r="86">
      <c r="A86" s="59">
        <v>2015.0</v>
      </c>
      <c r="B86" s="59">
        <v>101.51</v>
      </c>
      <c r="C86" s="59">
        <v>3567.27</v>
      </c>
      <c r="D86" s="59">
        <v>1872.43</v>
      </c>
      <c r="E86" s="59">
        <v>8292.96</v>
      </c>
      <c r="F86" s="63">
        <f t="shared" si="6"/>
        <v>1.496597314</v>
      </c>
    </row>
    <row r="87">
      <c r="A87" s="59">
        <v>2016.0</v>
      </c>
      <c r="B87" s="59">
        <v>111.69</v>
      </c>
      <c r="C87" s="59">
        <v>3296.15</v>
      </c>
      <c r="D87" s="59">
        <v>2095.07</v>
      </c>
      <c r="E87" s="59">
        <v>8776.65</v>
      </c>
      <c r="F87" s="63">
        <f t="shared" si="6"/>
        <v>1.594910693</v>
      </c>
    </row>
    <row r="88">
      <c r="A88" s="59">
        <v>2017.0</v>
      </c>
      <c r="B88" s="59">
        <v>111.69</v>
      </c>
      <c r="C88" s="59">
        <v>3125.95</v>
      </c>
      <c r="D88" s="59">
        <v>2370.17</v>
      </c>
      <c r="E88" s="59">
        <v>8653.53</v>
      </c>
      <c r="F88" s="63">
        <f t="shared" si="6"/>
        <v>1.543121111</v>
      </c>
    </row>
    <row r="89">
      <c r="A89" s="59">
        <v>2018.0</v>
      </c>
      <c r="B89" s="59">
        <v>111.69</v>
      </c>
      <c r="C89" s="23">
        <v>2392.42</v>
      </c>
      <c r="D89" s="23">
        <v>2636.2</v>
      </c>
      <c r="E89" s="23">
        <v>8385.01</v>
      </c>
      <c r="F89" s="63">
        <f t="shared" si="6"/>
        <v>1.631226521</v>
      </c>
    </row>
    <row r="90">
      <c r="A90" s="59">
        <v>2019.0</v>
      </c>
      <c r="B90" s="59">
        <v>111.69</v>
      </c>
      <c r="C90" s="59">
        <v>14.12</v>
      </c>
      <c r="D90" s="23">
        <v>3193.86</v>
      </c>
      <c r="E90" s="23">
        <v>3940.53</v>
      </c>
      <c r="F90" s="63">
        <f t="shared" si="6"/>
        <v>1.187024614</v>
      </c>
    </row>
    <row r="91">
      <c r="A91" s="59">
        <v>2020.0</v>
      </c>
      <c r="B91" s="59">
        <v>111.69</v>
      </c>
      <c r="C91" s="59">
        <v>15.62</v>
      </c>
      <c r="D91" s="23">
        <v>3465.32</v>
      </c>
      <c r="E91" s="23">
        <v>3424.26</v>
      </c>
      <c r="F91" s="63">
        <f t="shared" si="6"/>
        <v>0.9531346117</v>
      </c>
    </row>
    <row r="92">
      <c r="A92" s="59">
        <v>2021.0</v>
      </c>
      <c r="B92" s="59">
        <v>111.69</v>
      </c>
      <c r="C92" s="59">
        <v>829.27</v>
      </c>
      <c r="D92" s="23">
        <v>3552.13</v>
      </c>
      <c r="E92" s="59">
        <v>2690.19</v>
      </c>
      <c r="F92" s="63">
        <f t="shared" si="6"/>
        <v>0.5987393976</v>
      </c>
    </row>
    <row r="95">
      <c r="A95" s="59" t="s">
        <v>85</v>
      </c>
    </row>
    <row r="96">
      <c r="A96" s="59" t="s">
        <v>43</v>
      </c>
    </row>
    <row r="97">
      <c r="B97" s="59"/>
    </row>
    <row r="98">
      <c r="B98" s="59" t="s">
        <v>86</v>
      </c>
      <c r="C98" s="59" t="s">
        <v>87</v>
      </c>
      <c r="D98" s="59" t="s">
        <v>44</v>
      </c>
    </row>
    <row r="99">
      <c r="A99" s="59">
        <v>2011.0</v>
      </c>
      <c r="B99" s="59">
        <v>343.85</v>
      </c>
      <c r="C99" s="59">
        <v>118.21</v>
      </c>
      <c r="D99" s="63">
        <f t="shared" ref="D99:D109" si="7">B99/C99</f>
        <v>2.908806362</v>
      </c>
    </row>
    <row r="100">
      <c r="A100" s="59">
        <v>2012.0</v>
      </c>
      <c r="B100" s="59">
        <v>22.55</v>
      </c>
      <c r="C100" s="59">
        <v>248.01</v>
      </c>
      <c r="D100" s="63">
        <f t="shared" si="7"/>
        <v>0.09092375307</v>
      </c>
    </row>
    <row r="101">
      <c r="A101" s="59">
        <v>2013.0</v>
      </c>
      <c r="B101" s="59">
        <v>-71.21</v>
      </c>
      <c r="C101" s="59">
        <v>367.91</v>
      </c>
      <c r="D101" s="63">
        <f t="shared" si="7"/>
        <v>-0.1935527711</v>
      </c>
    </row>
    <row r="102">
      <c r="A102" s="59">
        <v>2014.0</v>
      </c>
      <c r="B102" s="59">
        <v>28.0</v>
      </c>
      <c r="C102" s="59">
        <v>481.59</v>
      </c>
      <c r="D102" s="63">
        <f t="shared" si="7"/>
        <v>0.05814074213</v>
      </c>
    </row>
    <row r="103">
      <c r="A103" s="59">
        <v>2015.0</v>
      </c>
      <c r="B103" s="59">
        <v>-33.69</v>
      </c>
      <c r="C103" s="59">
        <v>497.91</v>
      </c>
      <c r="D103" s="63">
        <f t="shared" si="7"/>
        <v>-0.06766283063</v>
      </c>
    </row>
    <row r="104">
      <c r="A104" s="59">
        <v>2016.0</v>
      </c>
      <c r="B104" s="59">
        <v>-80.48</v>
      </c>
      <c r="C104" s="59">
        <v>507.27</v>
      </c>
      <c r="D104" s="63">
        <f t="shared" si="7"/>
        <v>-0.1586531827</v>
      </c>
    </row>
    <row r="105">
      <c r="A105" s="59">
        <v>2017.0</v>
      </c>
      <c r="B105" s="59">
        <v>111.7</v>
      </c>
      <c r="C105" s="59">
        <v>553.62</v>
      </c>
      <c r="D105" s="63">
        <f t="shared" si="7"/>
        <v>0.2017629421</v>
      </c>
    </row>
    <row r="106">
      <c r="A106" s="59">
        <v>2018.0</v>
      </c>
      <c r="B106" s="59">
        <v>639.11</v>
      </c>
      <c r="C106" s="59">
        <v>459.18</v>
      </c>
      <c r="D106" s="63">
        <f t="shared" si="7"/>
        <v>1.39185069</v>
      </c>
    </row>
    <row r="107">
      <c r="A107" s="59">
        <v>2019.0</v>
      </c>
      <c r="B107" s="59">
        <v>771.3</v>
      </c>
      <c r="C107" s="59">
        <v>93.05</v>
      </c>
      <c r="D107" s="63">
        <f t="shared" si="7"/>
        <v>8.289091886</v>
      </c>
    </row>
    <row r="108">
      <c r="A108" s="59">
        <v>2020.0</v>
      </c>
      <c r="B108" s="59">
        <v>468.02</v>
      </c>
      <c r="C108" s="59">
        <v>100.34</v>
      </c>
      <c r="D108" s="63">
        <f t="shared" si="7"/>
        <v>4.66434124</v>
      </c>
    </row>
    <row r="109">
      <c r="A109" s="59">
        <v>2021.0</v>
      </c>
      <c r="B109" s="59">
        <v>48.6</v>
      </c>
      <c r="C109" s="59">
        <v>88.55</v>
      </c>
      <c r="D109" s="63">
        <f t="shared" si="7"/>
        <v>0.5488424619</v>
      </c>
    </row>
    <row r="110">
      <c r="A110" s="59"/>
    </row>
    <row r="112">
      <c r="A112" s="59" t="s">
        <v>88</v>
      </c>
    </row>
    <row r="113">
      <c r="A113" s="59" t="s">
        <v>39</v>
      </c>
    </row>
    <row r="114">
      <c r="B114" s="59"/>
      <c r="C114" s="59"/>
    </row>
    <row r="115">
      <c r="B115" s="59" t="s">
        <v>89</v>
      </c>
      <c r="C115" s="59" t="s">
        <v>90</v>
      </c>
      <c r="D115" s="59" t="s">
        <v>91</v>
      </c>
      <c r="E115" s="59" t="s">
        <v>47</v>
      </c>
    </row>
    <row r="116">
      <c r="A116" s="59">
        <v>2011.0</v>
      </c>
      <c r="B116" s="59">
        <v>1240.05</v>
      </c>
      <c r="C116" s="59">
        <v>1381.47</v>
      </c>
      <c r="D116" s="59">
        <v>1953.1</v>
      </c>
      <c r="E116" s="61">
        <f t="shared" ref="E116:E126" si="8">(B116+C116)/D116</f>
        <v>1.342235421</v>
      </c>
    </row>
    <row r="117">
      <c r="A117" s="59">
        <v>2012.0</v>
      </c>
      <c r="B117" s="59">
        <v>1977.1</v>
      </c>
      <c r="C117" s="59">
        <v>1444.8</v>
      </c>
      <c r="D117" s="59">
        <v>1898.92</v>
      </c>
      <c r="E117" s="61">
        <f t="shared" si="8"/>
        <v>1.802024309</v>
      </c>
    </row>
    <row r="118">
      <c r="A118" s="59">
        <v>2013.0</v>
      </c>
      <c r="B118" s="59">
        <v>3148.15</v>
      </c>
      <c r="C118" s="59">
        <v>1212.5</v>
      </c>
      <c r="D118" s="59">
        <v>1804.95</v>
      </c>
      <c r="E118" s="61">
        <f t="shared" si="8"/>
        <v>2.4159395</v>
      </c>
    </row>
    <row r="119">
      <c r="A119" s="59">
        <v>2014.0</v>
      </c>
      <c r="B119" s="59">
        <v>2810.42</v>
      </c>
      <c r="C119" s="59">
        <v>1659.28</v>
      </c>
      <c r="D119" s="59">
        <v>1747.4</v>
      </c>
      <c r="E119" s="61">
        <f t="shared" si="8"/>
        <v>2.557914616</v>
      </c>
    </row>
    <row r="120">
      <c r="A120" s="59">
        <v>2015.0</v>
      </c>
      <c r="B120" s="59">
        <v>3567.27</v>
      </c>
      <c r="C120" s="59">
        <v>1268.64</v>
      </c>
      <c r="D120" s="59">
        <v>2064.26</v>
      </c>
      <c r="E120" s="61">
        <f t="shared" si="8"/>
        <v>2.342684546</v>
      </c>
    </row>
    <row r="121">
      <c r="A121" s="59">
        <v>2016.0</v>
      </c>
      <c r="B121" s="59">
        <v>3296.15</v>
      </c>
      <c r="C121" s="59">
        <v>1419.06</v>
      </c>
      <c r="D121" s="23">
        <v>2363.75</v>
      </c>
      <c r="E121" s="61">
        <f t="shared" si="8"/>
        <v>1.994800635</v>
      </c>
    </row>
    <row r="122">
      <c r="A122" s="59">
        <v>2017.0</v>
      </c>
      <c r="B122" s="59">
        <v>3125.95</v>
      </c>
      <c r="C122" s="59">
        <v>1594.01</v>
      </c>
      <c r="D122" s="59">
        <v>2481.86</v>
      </c>
      <c r="E122" s="61">
        <f t="shared" si="8"/>
        <v>1.90178334</v>
      </c>
    </row>
    <row r="123">
      <c r="A123" s="59">
        <v>2018.0</v>
      </c>
      <c r="B123" s="23">
        <v>2392.42</v>
      </c>
      <c r="C123" s="23">
        <v>1462.57</v>
      </c>
      <c r="D123" s="23">
        <v>2747.89</v>
      </c>
      <c r="E123" s="61">
        <f t="shared" si="8"/>
        <v>1.402890945</v>
      </c>
    </row>
    <row r="124">
      <c r="A124" s="59">
        <v>2019.0</v>
      </c>
      <c r="B124" s="59">
        <v>701.58</v>
      </c>
      <c r="C124" s="59">
        <v>200.44</v>
      </c>
      <c r="D124" s="23">
        <v>3305.55</v>
      </c>
      <c r="E124" s="61">
        <f t="shared" si="8"/>
        <v>0.2728804586</v>
      </c>
    </row>
    <row r="125">
      <c r="A125" s="59">
        <v>2020.0</v>
      </c>
      <c r="B125" s="59">
        <v>527.42</v>
      </c>
      <c r="C125" s="59">
        <v>15.62</v>
      </c>
      <c r="D125" s="23">
        <v>3577.01</v>
      </c>
      <c r="E125" s="61">
        <f t="shared" si="8"/>
        <v>0.1518139452</v>
      </c>
    </row>
    <row r="126">
      <c r="A126" s="59">
        <v>2021.0</v>
      </c>
      <c r="B126" s="59">
        <v>20.62</v>
      </c>
      <c r="C126" s="59">
        <v>2.98</v>
      </c>
      <c r="D126" s="23">
        <v>3663.82</v>
      </c>
      <c r="E126" s="61">
        <f t="shared" si="8"/>
        <v>0.006441364478</v>
      </c>
    </row>
    <row r="129">
      <c r="A129" s="59" t="s">
        <v>92</v>
      </c>
    </row>
    <row r="130">
      <c r="A130" s="59" t="s">
        <v>93</v>
      </c>
    </row>
    <row r="132">
      <c r="B132" s="59" t="s">
        <v>94</v>
      </c>
    </row>
    <row r="133">
      <c r="A133" s="59">
        <v>2011.0</v>
      </c>
      <c r="B133" s="59">
        <v>25.52</v>
      </c>
    </row>
    <row r="134">
      <c r="A134" s="59">
        <v>2012.0</v>
      </c>
      <c r="B134" s="59">
        <v>2.38</v>
      </c>
    </row>
    <row r="135">
      <c r="A135" s="59">
        <v>2013.0</v>
      </c>
      <c r="B135" s="59">
        <v>-3.71</v>
      </c>
    </row>
    <row r="136">
      <c r="A136" s="59">
        <v>2014.0</v>
      </c>
      <c r="B136" s="59">
        <v>0.29</v>
      </c>
    </row>
    <row r="137">
      <c r="A137" s="59">
        <v>2015.0</v>
      </c>
      <c r="B137" s="59">
        <v>1.66</v>
      </c>
    </row>
    <row r="138">
      <c r="A138" s="59">
        <v>2016.0</v>
      </c>
      <c r="B138" s="59">
        <v>-5.21</v>
      </c>
    </row>
    <row r="139">
      <c r="A139" s="59">
        <v>2017.0</v>
      </c>
      <c r="B139" s="59">
        <v>9.4</v>
      </c>
    </row>
    <row r="140">
      <c r="A140" s="59">
        <v>2018.0</v>
      </c>
      <c r="B140" s="59">
        <v>33.28</v>
      </c>
    </row>
    <row r="141">
      <c r="A141" s="59">
        <v>2019.0</v>
      </c>
      <c r="B141" s="59">
        <v>45.39</v>
      </c>
    </row>
    <row r="142">
      <c r="A142" s="59">
        <v>2020.0</v>
      </c>
      <c r="B142" s="59">
        <v>41.9</v>
      </c>
    </row>
    <row r="143">
      <c r="A143" s="59">
        <v>2021.0</v>
      </c>
      <c r="B143" s="59">
        <v>4.48</v>
      </c>
    </row>
    <row r="146">
      <c r="A146" s="28" t="s">
        <v>95</v>
      </c>
      <c r="B146" s="13"/>
      <c r="C146" s="13"/>
      <c r="D146" s="13"/>
    </row>
    <row r="147">
      <c r="A147" s="28" t="s">
        <v>52</v>
      </c>
      <c r="B147" s="13"/>
      <c r="C147" s="13"/>
      <c r="D147" s="13"/>
    </row>
    <row r="148">
      <c r="A148" s="28" t="s">
        <v>53</v>
      </c>
      <c r="B148" s="28"/>
      <c r="C148" s="28"/>
      <c r="D148" s="28"/>
    </row>
    <row r="149">
      <c r="A149" s="13"/>
      <c r="B149" s="28"/>
      <c r="C149" s="28"/>
      <c r="D149" s="28"/>
    </row>
    <row r="150">
      <c r="A150" s="13"/>
      <c r="B150" s="28" t="s">
        <v>96</v>
      </c>
      <c r="C150" s="28" t="s">
        <v>94</v>
      </c>
      <c r="D150" s="28" t="s">
        <v>54</v>
      </c>
    </row>
    <row r="151">
      <c r="A151" s="28">
        <v>2011.0</v>
      </c>
      <c r="B151" s="28">
        <v>354.7</v>
      </c>
      <c r="C151" s="42">
        <v>25.52</v>
      </c>
      <c r="D151" s="43">
        <f t="shared" ref="D151:D161" si="9">B151/C151</f>
        <v>13.89890282</v>
      </c>
    </row>
    <row r="152">
      <c r="A152" s="28">
        <v>2012.0</v>
      </c>
      <c r="B152" s="28">
        <v>368.6</v>
      </c>
      <c r="C152" s="42">
        <v>2.38</v>
      </c>
      <c r="D152" s="43">
        <f t="shared" si="9"/>
        <v>154.8739496</v>
      </c>
    </row>
    <row r="153">
      <c r="A153" s="28">
        <v>2013.0</v>
      </c>
      <c r="B153" s="28">
        <v>332.85</v>
      </c>
      <c r="C153" s="42">
        <v>3.71</v>
      </c>
      <c r="D153" s="43">
        <f t="shared" si="9"/>
        <v>89.71698113</v>
      </c>
    </row>
    <row r="154">
      <c r="A154" s="28">
        <v>2014.0</v>
      </c>
      <c r="B154" s="28">
        <v>362.75</v>
      </c>
      <c r="C154" s="42">
        <v>0.29</v>
      </c>
      <c r="D154" s="43">
        <f t="shared" si="9"/>
        <v>1250.862069</v>
      </c>
    </row>
    <row r="155">
      <c r="A155" s="28">
        <v>2015.0</v>
      </c>
      <c r="B155" s="28">
        <v>639.0</v>
      </c>
      <c r="C155" s="42">
        <v>1.66</v>
      </c>
      <c r="D155" s="43">
        <f t="shared" si="9"/>
        <v>384.939759</v>
      </c>
    </row>
    <row r="156">
      <c r="A156" s="28">
        <v>2016.0</v>
      </c>
      <c r="B156" s="28">
        <v>534.65</v>
      </c>
      <c r="C156" s="42">
        <v>5.21</v>
      </c>
      <c r="D156" s="43">
        <f t="shared" si="9"/>
        <v>102.6199616</v>
      </c>
    </row>
    <row r="157">
      <c r="A157" s="28">
        <v>2017.0</v>
      </c>
      <c r="B157" s="28">
        <v>1053.3</v>
      </c>
      <c r="C157" s="42">
        <v>9.4</v>
      </c>
      <c r="D157" s="43">
        <f t="shared" si="9"/>
        <v>112.0531915</v>
      </c>
    </row>
    <row r="158">
      <c r="A158" s="28">
        <v>2018.0</v>
      </c>
      <c r="B158" s="28">
        <v>1222.5</v>
      </c>
      <c r="C158" s="42">
        <v>33.28</v>
      </c>
      <c r="D158" s="43">
        <f t="shared" si="9"/>
        <v>36.73377404</v>
      </c>
    </row>
    <row r="159">
      <c r="A159" s="28">
        <v>2019.0</v>
      </c>
      <c r="B159" s="28">
        <v>932.55</v>
      </c>
      <c r="C159" s="42">
        <v>45.39</v>
      </c>
      <c r="D159" s="43">
        <f t="shared" si="9"/>
        <v>20.54527429</v>
      </c>
    </row>
    <row r="160">
      <c r="A160" s="28">
        <v>2020.0</v>
      </c>
      <c r="B160" s="28">
        <v>529.7</v>
      </c>
      <c r="C160" s="42">
        <v>41.9</v>
      </c>
      <c r="D160" s="43">
        <f t="shared" si="9"/>
        <v>12.64200477</v>
      </c>
    </row>
    <row r="161">
      <c r="A161" s="28">
        <v>2021.0</v>
      </c>
      <c r="B161" s="28">
        <v>535.8</v>
      </c>
      <c r="C161" s="28">
        <v>4.48</v>
      </c>
      <c r="D161" s="43">
        <f t="shared" si="9"/>
        <v>119.5982143</v>
      </c>
    </row>
    <row r="164">
      <c r="A164" s="28" t="s">
        <v>97</v>
      </c>
      <c r="B164" s="13"/>
    </row>
    <row r="165">
      <c r="A165" s="66" t="s">
        <v>56</v>
      </c>
      <c r="B165" s="45"/>
    </row>
    <row r="166">
      <c r="A166" s="46"/>
      <c r="B166" s="45"/>
    </row>
    <row r="167">
      <c r="A167" s="46" t="s">
        <v>23</v>
      </c>
      <c r="B167" s="45" t="s">
        <v>57</v>
      </c>
    </row>
    <row r="168">
      <c r="A168" s="28">
        <v>2011.0</v>
      </c>
      <c r="B168" s="50">
        <v>0.036561856</v>
      </c>
    </row>
    <row r="169">
      <c r="A169" s="28">
        <v>2012.0</v>
      </c>
      <c r="B169" s="50">
        <v>0.039991275</v>
      </c>
    </row>
    <row r="170">
      <c r="A170" s="28">
        <v>2013.0</v>
      </c>
      <c r="B170" s="50">
        <v>0.037420057</v>
      </c>
    </row>
    <row r="171">
      <c r="A171" s="28">
        <v>2014.0</v>
      </c>
      <c r="B171" s="50">
        <v>0.034191222</v>
      </c>
    </row>
    <row r="172">
      <c r="A172" s="28">
        <v>2015.0</v>
      </c>
      <c r="B172" s="50">
        <v>0.019280656</v>
      </c>
    </row>
    <row r="173">
      <c r="A173" s="28">
        <v>2016.0</v>
      </c>
      <c r="B173" s="50">
        <v>0.019970226</v>
      </c>
    </row>
    <row r="174">
      <c r="A174" s="28">
        <v>2017.0</v>
      </c>
      <c r="B174" s="50">
        <v>0.010571028</v>
      </c>
    </row>
    <row r="175">
      <c r="A175" s="28">
        <v>2018.0</v>
      </c>
      <c r="B175" s="50">
        <v>0.012854996</v>
      </c>
    </row>
    <row r="176">
      <c r="A176" s="28">
        <v>2019.0</v>
      </c>
      <c r="B176" s="50">
        <v>0.017526231</v>
      </c>
    </row>
    <row r="177">
      <c r="A177" s="28">
        <v>2020.0</v>
      </c>
      <c r="B177" s="50">
        <v>0.010026738</v>
      </c>
    </row>
    <row r="178">
      <c r="A178" s="28">
        <v>2021.0</v>
      </c>
      <c r="B178" s="67">
        <v>0.00213</v>
      </c>
    </row>
    <row r="181">
      <c r="A181" s="28" t="s">
        <v>98</v>
      </c>
      <c r="B181" s="13"/>
      <c r="C181" s="13"/>
    </row>
    <row r="182">
      <c r="A182" s="13"/>
      <c r="B182" s="13"/>
      <c r="C182" s="13"/>
    </row>
    <row r="183">
      <c r="A183" s="13"/>
      <c r="B183" s="28" t="s">
        <v>99</v>
      </c>
      <c r="C183" s="28" t="s">
        <v>94</v>
      </c>
      <c r="D183" s="59" t="s">
        <v>60</v>
      </c>
    </row>
    <row r="184">
      <c r="A184" s="28">
        <v>2011.0</v>
      </c>
      <c r="B184" s="59">
        <v>5.5</v>
      </c>
      <c r="C184" s="42">
        <v>25.52</v>
      </c>
      <c r="D184" s="61">
        <f t="shared" ref="D184:D194" si="10">B184/C184</f>
        <v>0.2155172414</v>
      </c>
    </row>
    <row r="185">
      <c r="A185" s="28">
        <v>2012.0</v>
      </c>
      <c r="B185" s="59">
        <v>5.5</v>
      </c>
      <c r="C185" s="42">
        <v>2.38</v>
      </c>
      <c r="D185" s="61">
        <f t="shared" si="10"/>
        <v>2.31092437</v>
      </c>
    </row>
    <row r="186">
      <c r="A186" s="28">
        <v>2013.0</v>
      </c>
      <c r="B186" s="59">
        <v>5.5</v>
      </c>
      <c r="C186" s="42">
        <v>3.71</v>
      </c>
      <c r="D186" s="61">
        <f t="shared" si="10"/>
        <v>1.482479784</v>
      </c>
    </row>
    <row r="187">
      <c r="A187" s="28">
        <v>2014.0</v>
      </c>
      <c r="B187" s="59">
        <v>5.5</v>
      </c>
      <c r="C187" s="42">
        <v>0.29</v>
      </c>
      <c r="D187" s="61">
        <f t="shared" si="10"/>
        <v>18.96551724</v>
      </c>
    </row>
    <row r="188">
      <c r="A188" s="28">
        <v>2015.0</v>
      </c>
      <c r="B188" s="59">
        <v>5.5</v>
      </c>
      <c r="C188" s="42">
        <v>1.66</v>
      </c>
      <c r="D188" s="61">
        <f t="shared" si="10"/>
        <v>3.313253012</v>
      </c>
    </row>
    <row r="189">
      <c r="A189" s="28">
        <v>2016.0</v>
      </c>
      <c r="B189" s="59">
        <v>5.5</v>
      </c>
      <c r="C189" s="42">
        <v>5.21</v>
      </c>
      <c r="D189" s="61">
        <f t="shared" si="10"/>
        <v>1.055662188</v>
      </c>
    </row>
    <row r="190">
      <c r="A190" s="28">
        <v>2017.0</v>
      </c>
      <c r="B190" s="59">
        <v>5.5</v>
      </c>
      <c r="C190" s="42">
        <v>9.4</v>
      </c>
      <c r="D190" s="61">
        <f t="shared" si="10"/>
        <v>0.585106383</v>
      </c>
    </row>
    <row r="191">
      <c r="A191" s="28">
        <v>2018.0</v>
      </c>
      <c r="B191" s="59">
        <v>6.5</v>
      </c>
      <c r="C191" s="42">
        <v>33.28</v>
      </c>
      <c r="D191" s="61">
        <f t="shared" si="10"/>
        <v>0.1953125</v>
      </c>
    </row>
    <row r="192">
      <c r="A192" s="28">
        <v>2019.0</v>
      </c>
      <c r="B192" s="59">
        <v>7.5</v>
      </c>
      <c r="C192" s="42">
        <v>45.39</v>
      </c>
      <c r="D192" s="61">
        <f t="shared" si="10"/>
        <v>0.1652346332</v>
      </c>
    </row>
    <row r="193">
      <c r="A193" s="28">
        <v>2020.0</v>
      </c>
      <c r="B193" s="59">
        <v>3.0</v>
      </c>
      <c r="C193" s="42">
        <v>41.9</v>
      </c>
      <c r="D193" s="61">
        <f t="shared" si="10"/>
        <v>0.07159904535</v>
      </c>
    </row>
    <row r="194">
      <c r="A194" s="28">
        <v>2021.0</v>
      </c>
      <c r="B194" s="59">
        <v>1.0</v>
      </c>
      <c r="C194" s="28">
        <v>4.48</v>
      </c>
      <c r="D194" s="61">
        <f t="shared" si="10"/>
        <v>0.2232142857</v>
      </c>
    </row>
    <row r="197">
      <c r="A197" s="59" t="s">
        <v>100</v>
      </c>
    </row>
    <row r="198">
      <c r="B198" s="59" t="s">
        <v>63</v>
      </c>
    </row>
    <row r="199">
      <c r="A199" s="68">
        <v>2011.0</v>
      </c>
      <c r="B199" s="60">
        <f t="shared" ref="B199:B209" si="11">1/D184</f>
        <v>4.64</v>
      </c>
    </row>
    <row r="200">
      <c r="A200" s="68">
        <v>2012.0</v>
      </c>
      <c r="B200" s="60">
        <f t="shared" si="11"/>
        <v>0.4327272727</v>
      </c>
    </row>
    <row r="201">
      <c r="A201" s="68">
        <v>2013.0</v>
      </c>
      <c r="B201" s="60">
        <f t="shared" si="11"/>
        <v>0.6745454545</v>
      </c>
    </row>
    <row r="202">
      <c r="A202" s="68">
        <v>2014.0</v>
      </c>
      <c r="B202" s="60">
        <f t="shared" si="11"/>
        <v>0.05272727273</v>
      </c>
    </row>
    <row r="203">
      <c r="A203" s="68">
        <v>2015.0</v>
      </c>
      <c r="B203" s="60">
        <f t="shared" si="11"/>
        <v>0.3018181818</v>
      </c>
    </row>
    <row r="204">
      <c r="A204" s="68">
        <v>2016.0</v>
      </c>
      <c r="B204" s="60">
        <f t="shared" si="11"/>
        <v>0.9472727273</v>
      </c>
    </row>
    <row r="205">
      <c r="A205" s="68">
        <v>2017.0</v>
      </c>
      <c r="B205" s="60">
        <f t="shared" si="11"/>
        <v>1.709090909</v>
      </c>
    </row>
    <row r="206">
      <c r="A206" s="68">
        <v>2018.0</v>
      </c>
      <c r="B206" s="60">
        <f t="shared" si="11"/>
        <v>5.12</v>
      </c>
    </row>
    <row r="207">
      <c r="A207" s="68">
        <v>2019.0</v>
      </c>
      <c r="B207" s="60">
        <f t="shared" si="11"/>
        <v>6.052</v>
      </c>
    </row>
    <row r="208">
      <c r="A208" s="68">
        <v>2020.0</v>
      </c>
      <c r="B208" s="60">
        <f t="shared" si="11"/>
        <v>13.96666667</v>
      </c>
    </row>
    <row r="209">
      <c r="A209" s="68">
        <v>2021.0</v>
      </c>
      <c r="B209" s="60">
        <f t="shared" si="11"/>
        <v>4.48</v>
      </c>
    </row>
    <row r="212">
      <c r="A212" s="59" t="s">
        <v>64</v>
      </c>
    </row>
    <row r="214">
      <c r="A214" s="60"/>
      <c r="B214" s="69" t="s">
        <v>34</v>
      </c>
      <c r="C214" s="69" t="s">
        <v>80</v>
      </c>
      <c r="D214" s="69" t="s">
        <v>101</v>
      </c>
      <c r="E214" s="69" t="s">
        <v>66</v>
      </c>
      <c r="F214" s="69" t="s">
        <v>91</v>
      </c>
      <c r="G214" s="69" t="s">
        <v>67</v>
      </c>
      <c r="H214" s="69" t="s">
        <v>64</v>
      </c>
    </row>
    <row r="215">
      <c r="A215" s="70">
        <v>2011.0</v>
      </c>
      <c r="B215" s="60">
        <v>0.04644490966891525</v>
      </c>
      <c r="C215" s="69">
        <v>5158.8</v>
      </c>
      <c r="D215" s="69">
        <v>5225.57</v>
      </c>
      <c r="E215" s="60">
        <f t="shared" ref="E215:E225" si="12">C215/D215</f>
        <v>0.9872224465</v>
      </c>
      <c r="F215" s="69">
        <v>1953.1</v>
      </c>
      <c r="G215" s="60">
        <f t="shared" ref="G215:G225" si="13">D215/F215</f>
        <v>2.675526087</v>
      </c>
      <c r="H215" s="60">
        <f t="shared" ref="H215:H225" si="14">B215*E215*G215</f>
        <v>0.1226767703</v>
      </c>
    </row>
    <row r="216">
      <c r="A216" s="70">
        <v>2012.0</v>
      </c>
      <c r="B216" s="60">
        <v>0.004185073678477412</v>
      </c>
      <c r="C216" s="69">
        <v>5287.84</v>
      </c>
      <c r="D216" s="69">
        <v>7292.11</v>
      </c>
      <c r="E216" s="60">
        <f t="shared" si="12"/>
        <v>0.7251453969</v>
      </c>
      <c r="F216" s="69">
        <v>1898.92</v>
      </c>
      <c r="G216" s="60">
        <f t="shared" si="13"/>
        <v>3.840135445</v>
      </c>
      <c r="H216" s="60">
        <f t="shared" si="14"/>
        <v>0.0116539928</v>
      </c>
    </row>
    <row r="217">
      <c r="A217" s="70">
        <v>2013.0</v>
      </c>
      <c r="B217" s="69">
        <v>0.00534492511061004</v>
      </c>
      <c r="C217" s="69">
        <v>6452.85</v>
      </c>
      <c r="D217" s="69">
        <v>8260.42</v>
      </c>
      <c r="E217" s="60">
        <f t="shared" si="12"/>
        <v>0.7811769862</v>
      </c>
      <c r="F217" s="69">
        <v>1804.95</v>
      </c>
      <c r="G217" s="60">
        <f t="shared" si="13"/>
        <v>4.576536746</v>
      </c>
      <c r="H217" s="60">
        <f t="shared" si="14"/>
        <v>0.01910856256</v>
      </c>
    </row>
    <row r="218">
      <c r="A218" s="70">
        <v>2014.0</v>
      </c>
      <c r="B218" s="60">
        <v>3.8221357869946216E-4</v>
      </c>
      <c r="C218" s="69">
        <v>7116.44</v>
      </c>
      <c r="D218" s="69">
        <v>9291.56</v>
      </c>
      <c r="E218" s="60">
        <f t="shared" si="12"/>
        <v>0.7659036803</v>
      </c>
      <c r="F218" s="69">
        <v>1747.4</v>
      </c>
      <c r="G218" s="60">
        <f t="shared" si="13"/>
        <v>5.317362939</v>
      </c>
      <c r="H218" s="60">
        <f t="shared" si="14"/>
        <v>0.001556598375</v>
      </c>
    </row>
    <row r="219">
      <c r="A219" s="70">
        <v>2015.0</v>
      </c>
      <c r="B219" s="60">
        <v>0.0019328457753781153</v>
      </c>
      <c r="C219" s="69">
        <v>8014.09</v>
      </c>
      <c r="D219" s="69">
        <v>10077.6</v>
      </c>
      <c r="E219" s="60">
        <f t="shared" si="12"/>
        <v>0.7952379535</v>
      </c>
      <c r="F219" s="69">
        <v>2064.26</v>
      </c>
      <c r="G219" s="60">
        <f t="shared" si="13"/>
        <v>4.881943166</v>
      </c>
      <c r="H219" s="60">
        <f t="shared" si="14"/>
        <v>0.007503899703</v>
      </c>
    </row>
    <row r="220">
      <c r="A220" s="70">
        <v>2016.0</v>
      </c>
      <c r="B220" s="69">
        <v>0.00648602862798843</v>
      </c>
      <c r="C220" s="69">
        <v>8405.76</v>
      </c>
      <c r="D220" s="69">
        <v>9916.75</v>
      </c>
      <c r="E220" s="60">
        <f t="shared" si="12"/>
        <v>0.8476325409</v>
      </c>
      <c r="F220" s="69">
        <v>2206.76</v>
      </c>
      <c r="G220" s="60">
        <f t="shared" si="13"/>
        <v>4.493805398</v>
      </c>
      <c r="H220" s="60">
        <f t="shared" si="14"/>
        <v>0.02470590368</v>
      </c>
    </row>
    <row r="221">
      <c r="A221" s="70">
        <v>2017.0</v>
      </c>
      <c r="B221" s="60">
        <v>0.01262361803305298</v>
      </c>
      <c r="C221" s="69">
        <v>8316.95</v>
      </c>
      <c r="D221" s="69">
        <v>10343.25</v>
      </c>
      <c r="E221" s="60">
        <f t="shared" si="12"/>
        <v>0.8040944577</v>
      </c>
      <c r="F221" s="69">
        <v>2481.86</v>
      </c>
      <c r="G221" s="60">
        <f t="shared" si="13"/>
        <v>4.167539668</v>
      </c>
      <c r="H221" s="60">
        <f t="shared" si="14"/>
        <v>0.04230295021</v>
      </c>
    </row>
    <row r="222">
      <c r="A222" s="70">
        <v>2018.0</v>
      </c>
      <c r="B222" s="60">
        <v>0.046752743575680426</v>
      </c>
      <c r="C222" s="69">
        <v>7949.48</v>
      </c>
      <c r="D222" s="69">
        <v>10331.33</v>
      </c>
      <c r="E222" s="60">
        <f t="shared" si="12"/>
        <v>0.7694536909</v>
      </c>
      <c r="F222" s="69">
        <v>2747.89</v>
      </c>
      <c r="G222" s="60">
        <f t="shared" si="13"/>
        <v>3.759732013</v>
      </c>
      <c r="H222" s="60">
        <f t="shared" si="14"/>
        <v>0.1352528667</v>
      </c>
    </row>
    <row r="223">
      <c r="A223" s="70">
        <v>2019.0</v>
      </c>
      <c r="B223" s="60">
        <v>0.1988775233094958</v>
      </c>
      <c r="C223" s="69">
        <v>3424.57</v>
      </c>
      <c r="D223" s="69">
        <v>10132.52</v>
      </c>
      <c r="E223" s="60">
        <f t="shared" si="12"/>
        <v>0.337978114</v>
      </c>
      <c r="F223" s="69">
        <v>3305.55</v>
      </c>
      <c r="G223" s="60">
        <f t="shared" si="13"/>
        <v>3.06530532</v>
      </c>
      <c r="H223" s="60">
        <f t="shared" si="14"/>
        <v>0.2060383295</v>
      </c>
    </row>
    <row r="224">
      <c r="A224" s="70">
        <v>2020.0</v>
      </c>
      <c r="B224" s="60">
        <v>0.14352775458433453</v>
      </c>
      <c r="C224" s="69">
        <v>3137.86</v>
      </c>
      <c r="D224" s="69">
        <v>6542.79</v>
      </c>
      <c r="E224" s="60">
        <f t="shared" si="12"/>
        <v>0.4795905111</v>
      </c>
      <c r="F224" s="69">
        <v>3577.01</v>
      </c>
      <c r="G224" s="60">
        <f t="shared" si="13"/>
        <v>1.829122647</v>
      </c>
      <c r="H224" s="60">
        <f t="shared" si="14"/>
        <v>0.1259068328</v>
      </c>
    </row>
    <row r="225">
      <c r="A225" s="70">
        <v>2021.0</v>
      </c>
      <c r="B225" s="60">
        <v>0.07955611376969426</v>
      </c>
      <c r="C225" s="69">
        <v>2567.0</v>
      </c>
      <c r="D225" s="69">
        <v>6392.96</v>
      </c>
      <c r="E225" s="60">
        <f t="shared" si="12"/>
        <v>0.401535439</v>
      </c>
      <c r="F225" s="69">
        <v>3663.82</v>
      </c>
      <c r="G225" s="60">
        <f t="shared" si="13"/>
        <v>1.744889214</v>
      </c>
      <c r="H225" s="60">
        <f t="shared" si="14"/>
        <v>0.05573978636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1" t="s">
        <v>12</v>
      </c>
      <c r="E1" s="72"/>
      <c r="F1" s="72"/>
      <c r="G1" s="72"/>
      <c r="H1" s="72"/>
      <c r="I1" s="72"/>
      <c r="J1" s="72"/>
      <c r="K1" s="72"/>
      <c r="L1" s="72"/>
      <c r="M1" s="72"/>
      <c r="N1" s="72"/>
    </row>
    <row r="2">
      <c r="A2" s="72"/>
      <c r="B2" s="73" t="s">
        <v>102</v>
      </c>
      <c r="D2" s="74">
        <v>44642.0</v>
      </c>
      <c r="E2" s="74">
        <v>44277.0</v>
      </c>
      <c r="F2" s="74">
        <v>43912.0</v>
      </c>
      <c r="G2" s="74">
        <v>43546.0</v>
      </c>
      <c r="H2" s="74">
        <v>43181.0</v>
      </c>
      <c r="I2" s="74">
        <v>42816.0</v>
      </c>
      <c r="J2" s="74">
        <v>42451.0</v>
      </c>
      <c r="K2" s="74">
        <v>42085.0</v>
      </c>
      <c r="L2" s="74">
        <v>41720.0</v>
      </c>
      <c r="M2" s="74">
        <v>41355.0</v>
      </c>
      <c r="N2" s="72"/>
    </row>
    <row r="3">
      <c r="A3" s="72"/>
      <c r="B3" s="75" t="s">
        <v>103</v>
      </c>
      <c r="D3" s="76">
        <f>'48-jatin modi-2'!C$44/'48-jatin modi-2'!C$23</f>
        <v>3.039532065</v>
      </c>
      <c r="E3" s="76">
        <f>'48-jatin modi-2'!D$44/'48-jatin modi-2'!D$23</f>
        <v>3.501922284</v>
      </c>
      <c r="F3" s="76">
        <f>'48-jatin modi-2'!E$44/'48-jatin modi-2'!E$23</f>
        <v>2.924780062</v>
      </c>
      <c r="G3" s="76">
        <f>'48-jatin modi-2'!F$44/'48-jatin modi-2'!F$23</f>
        <v>2.429717293</v>
      </c>
      <c r="H3" s="76">
        <f>'48-jatin modi-2'!G$44/'48-jatin modi-2'!G$23</f>
        <v>2.620949731</v>
      </c>
      <c r="I3" s="76">
        <f>'48-jatin modi-2'!H$44/'48-jatin modi-2'!H$23</f>
        <v>1.718934553</v>
      </c>
      <c r="J3" s="76">
        <f>'48-jatin modi-2'!I$44/'48-jatin modi-2'!I$23</f>
        <v>1.588397032</v>
      </c>
      <c r="K3" s="76">
        <f>'48-jatin modi-2'!J$44/'48-jatin modi-2'!J$23</f>
        <v>1.75603912</v>
      </c>
      <c r="L3" s="76">
        <f>'48-jatin modi-2'!K$44/'48-jatin modi-2'!K$23</f>
        <v>1.8689347</v>
      </c>
      <c r="M3" s="76">
        <f>'48-jatin modi-2'!L$44/'48-jatin modi-2'!L$23</f>
        <v>2.034276621</v>
      </c>
      <c r="N3" s="72"/>
    </row>
    <row r="4">
      <c r="A4" s="72"/>
      <c r="B4" s="75" t="s">
        <v>104</v>
      </c>
      <c r="D4" s="76">
        <f>('48-jatin modi-2'!C44-'48-jatin modi-2'!C39)/'48-jatin modi-2'!C23</f>
        <v>1.520869857</v>
      </c>
      <c r="E4" s="76">
        <f>('48-jatin modi-2'!D44-'48-jatin modi-2'!D39)/'48-jatin modi-2'!D23</f>
        <v>1.535271855</v>
      </c>
      <c r="F4" s="76">
        <f>('48-jatin modi-2'!E44-'48-jatin modi-2'!E39)/'48-jatin modi-2'!E23</f>
        <v>1.287954491</v>
      </c>
      <c r="G4" s="76">
        <f>('48-jatin modi-2'!F44-'48-jatin modi-2'!F39)/'48-jatin modi-2'!F23</f>
        <v>1.014367183</v>
      </c>
      <c r="H4" s="76">
        <f>('48-jatin modi-2'!G44-'48-jatin modi-2'!G39)/'48-jatin modi-2'!G23</f>
        <v>1.300590151</v>
      </c>
      <c r="I4" s="76">
        <f>('48-jatin modi-2'!H44-'48-jatin modi-2'!H39)/'48-jatin modi-2'!H23</f>
        <v>0.9182371556</v>
      </c>
      <c r="J4" s="76">
        <f>('48-jatin modi-2'!I44-'48-jatin modi-2'!I39)/'48-jatin modi-2'!I23</f>
        <v>0.7017212817</v>
      </c>
      <c r="K4" s="76">
        <f>('48-jatin modi-2'!J44-'48-jatin modi-2'!J39)/'48-jatin modi-2'!J23</f>
        <v>0.7853139512</v>
      </c>
      <c r="L4" s="76">
        <f>('48-jatin modi-2'!K44-'48-jatin modi-2'!K39)/'48-jatin modi-2'!K23</f>
        <v>0.8428148473</v>
      </c>
      <c r="M4" s="76">
        <f>('48-jatin modi-2'!L44-'48-jatin modi-2'!L39)/'48-jatin modi-2'!L23</f>
        <v>0.9784890967</v>
      </c>
      <c r="N4" s="72"/>
    </row>
    <row r="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>
      <c r="A7" s="72"/>
      <c r="B7" s="73" t="s">
        <v>105</v>
      </c>
      <c r="D7" s="74">
        <v>44642.0</v>
      </c>
      <c r="E7" s="74">
        <v>44277.0</v>
      </c>
      <c r="F7" s="74">
        <v>43912.0</v>
      </c>
      <c r="G7" s="74">
        <v>43546.0</v>
      </c>
      <c r="H7" s="74">
        <v>43181.0</v>
      </c>
      <c r="I7" s="74">
        <v>42816.0</v>
      </c>
      <c r="J7" s="74">
        <v>42451.0</v>
      </c>
      <c r="K7" s="74">
        <v>42085.0</v>
      </c>
      <c r="L7" s="74">
        <v>41720.0</v>
      </c>
      <c r="M7" s="74">
        <v>41355.0</v>
      </c>
      <c r="N7" s="72"/>
    </row>
    <row r="8">
      <c r="A8" s="72"/>
      <c r="B8" s="75" t="s">
        <v>106</v>
      </c>
      <c r="D8" s="76">
        <f>'48-jatin modi-2'!C$103/('48-jatin modi-2'!C$8+'48-jatin modi-2'!C$9+'48-jatin modi-2'!C$13)</f>
        <v>0.2583573872</v>
      </c>
      <c r="E8" s="76">
        <f>'48-jatin modi-2'!D$103/('48-jatin modi-2'!D$8+'48-jatin modi-2'!D$9+'48-jatin modi-2'!D$13)</f>
        <v>0.06389736155</v>
      </c>
      <c r="F8" s="76">
        <f>'48-jatin modi-2'!E$103/('48-jatin modi-2'!E$8+'48-jatin modi-2'!E$9+'48-jatin modi-2'!E$13)</f>
        <v>0.08716990187</v>
      </c>
      <c r="G8" s="76">
        <f>'48-jatin modi-2'!F$103/('48-jatin modi-2'!F$8+'48-jatin modi-2'!F$9+'48-jatin modi-2'!F$13)</f>
        <v>0.1569741272</v>
      </c>
      <c r="H8" s="76">
        <f>'48-jatin modi-2'!G$103/('48-jatin modi-2'!G$8+'48-jatin modi-2'!G$9+'48-jatin modi-2'!G$13)</f>
        <v>0.120259964</v>
      </c>
      <c r="I8" s="76">
        <f>'48-jatin modi-2'!H$103/('48-jatin modi-2'!H$8+'48-jatin modi-2'!H$9+'48-jatin modi-2'!H$13)</f>
        <v>0.2773123353</v>
      </c>
      <c r="J8" s="76">
        <f>'48-jatin modi-2'!I$103/('48-jatin modi-2'!I$8+'48-jatin modi-2'!I$9+'48-jatin modi-2'!I$13)</f>
        <v>0.1908636379</v>
      </c>
      <c r="K8" s="76">
        <f>'48-jatin modi-2'!J$103/('48-jatin modi-2'!J$8+'48-jatin modi-2'!J$9+'48-jatin modi-2'!J$13)</f>
        <v>0.1111815554</v>
      </c>
      <c r="L8" s="76">
        <f>'48-jatin modi-2'!K$103/('48-jatin modi-2'!K$8+'48-jatin modi-2'!K$9+'48-jatin modi-2'!K$13)</f>
        <v>0.1842258525</v>
      </c>
      <c r="M8" s="76">
        <f>'48-jatin modi-2'!L$103/('48-jatin modi-2'!L$8+'48-jatin modi-2'!L$9+'48-jatin modi-2'!L$13)</f>
        <v>0.1067316199</v>
      </c>
      <c r="N8" s="72"/>
    </row>
    <row r="9">
      <c r="A9" s="72"/>
      <c r="B9" s="75" t="s">
        <v>107</v>
      </c>
      <c r="D9" s="76">
        <f>'48-jatin modi-2'!C$88/('48-jatin modi-2'!C$8+'48-jatin modi-2'!C$9+'48-jatin modi-2'!C$13)</f>
        <v>1.154982518</v>
      </c>
      <c r="E9" s="76">
        <f>'48-jatin modi-2'!D$88/('48-jatin modi-2'!D$8+'48-jatin modi-2'!D$9+'48-jatin modi-2'!D$13)</f>
        <v>0.8175390844</v>
      </c>
      <c r="F9" s="76">
        <f>'48-jatin modi-2'!E$88/('48-jatin modi-2'!E$8+'48-jatin modi-2'!E$9+'48-jatin modi-2'!E$13)</f>
        <v>0.9392119278</v>
      </c>
      <c r="G9" s="76">
        <f>'48-jatin modi-2'!F$88/('48-jatin modi-2'!F$8+'48-jatin modi-2'!F$9+'48-jatin modi-2'!F$13)</f>
        <v>1.051267015</v>
      </c>
      <c r="H9" s="76">
        <f>'48-jatin modi-2'!G$88/('48-jatin modi-2'!G$8+'48-jatin modi-2'!G$9+'48-jatin modi-2'!G$13)</f>
        <v>1.035931257</v>
      </c>
      <c r="I9" s="76">
        <f>'48-jatin modi-2'!H$88/('48-jatin modi-2'!H$8+'48-jatin modi-2'!H$9+'48-jatin modi-2'!H$13)</f>
        <v>1.342937601</v>
      </c>
      <c r="J9" s="76">
        <f>'48-jatin modi-2'!I$88/('48-jatin modi-2'!I$8+'48-jatin modi-2'!I$9+'48-jatin modi-2'!I$13)</f>
        <v>1.242400513</v>
      </c>
      <c r="K9" s="76">
        <f>'48-jatin modi-2'!J$88/('48-jatin modi-2'!J$8+'48-jatin modi-2'!J$9+'48-jatin modi-2'!J$13)</f>
        <v>1.340736802</v>
      </c>
      <c r="L9" s="76">
        <f>'48-jatin modi-2'!K$88/('48-jatin modi-2'!K$8+'48-jatin modi-2'!K$9+'48-jatin modi-2'!K$13)</f>
        <v>1.096893606</v>
      </c>
      <c r="M9" s="76">
        <f>'48-jatin modi-2'!L$88/('48-jatin modi-2'!L$8+'48-jatin modi-2'!L$9+'48-jatin modi-2'!L$13)</f>
        <v>0.9889969096</v>
      </c>
      <c r="N9" s="72"/>
    </row>
    <row r="10">
      <c r="A10" s="72"/>
      <c r="B10" s="75" t="s">
        <v>108</v>
      </c>
      <c r="D10" s="76">
        <f>'48-jatin modi-2'!C103/'48-jatin modi-2'!C88</f>
        <v>0.2236894352</v>
      </c>
      <c r="E10" s="76">
        <f>'48-jatin modi-2'!D103/'48-jatin modi-2'!D88</f>
        <v>0.07815817343</v>
      </c>
      <c r="F10" s="76">
        <f>'48-jatin modi-2'!E103/'48-jatin modi-2'!E88</f>
        <v>0.09281174919</v>
      </c>
      <c r="G10" s="76">
        <f>'48-jatin modi-2'!F103/'48-jatin modi-2'!F88</f>
        <v>0.1493189884</v>
      </c>
      <c r="H10" s="76">
        <f>'48-jatin modi-2'!G103/'48-jatin modi-2'!G88</f>
        <v>0.1160887493</v>
      </c>
      <c r="I10" s="76">
        <f>'48-jatin modi-2'!H103/'48-jatin modi-2'!H88</f>
        <v>0.2064968135</v>
      </c>
      <c r="J10" s="76">
        <f>'48-jatin modi-2'!I103/'48-jatin modi-2'!I88</f>
        <v>0.1536248866</v>
      </c>
      <c r="K10" s="76">
        <f>'48-jatin modi-2'!J103/'48-jatin modi-2'!J88</f>
        <v>0.08292571312</v>
      </c>
      <c r="L10" s="76">
        <f>'48-jatin modi-2'!K103/'48-jatin modi-2'!K88</f>
        <v>0.1679523443</v>
      </c>
      <c r="M10" s="76">
        <f>'48-jatin modi-2'!L103/'48-jatin modi-2'!L88</f>
        <v>0.1079190631</v>
      </c>
      <c r="N10" s="72"/>
    </row>
    <row r="11">
      <c r="A11" s="72"/>
      <c r="B11" s="75" t="s">
        <v>109</v>
      </c>
      <c r="D11" s="76">
        <f>'48-jatin modi-2'!C102/'48-jatin modi-2'!C88</f>
        <v>0.2236894352</v>
      </c>
      <c r="E11" s="76">
        <f>'48-jatin modi-2'!D102/'48-jatin modi-2'!D88</f>
        <v>0.07815817343</v>
      </c>
      <c r="F11" s="76">
        <f>'48-jatin modi-2'!E102/'48-jatin modi-2'!E88</f>
        <v>0.09281174919</v>
      </c>
      <c r="G11" s="76">
        <f>'48-jatin modi-2'!F102/'48-jatin modi-2'!F88</f>
        <v>0.1493189884</v>
      </c>
      <c r="H11" s="76">
        <f>'48-jatin modi-2'!G102/'48-jatin modi-2'!G88</f>
        <v>0.1160887493</v>
      </c>
      <c r="I11" s="76">
        <f>'48-jatin modi-2'!H102/'48-jatin modi-2'!H88</f>
        <v>0.2064968135</v>
      </c>
      <c r="J11" s="76">
        <f>'48-jatin modi-2'!I102/'48-jatin modi-2'!I88</f>
        <v>0.1536248866</v>
      </c>
      <c r="K11" s="76">
        <f>'48-jatin modi-2'!J102/'48-jatin modi-2'!J88</f>
        <v>0.08292571312</v>
      </c>
      <c r="L11" s="76">
        <f>'48-jatin modi-2'!K102/'48-jatin modi-2'!K88</f>
        <v>0.1679523443</v>
      </c>
      <c r="M11" s="76">
        <f>'48-jatin modi-2'!L102/'48-jatin modi-2'!L88</f>
        <v>0.1079190631</v>
      </c>
      <c r="N11" s="72"/>
    </row>
    <row r="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>
      <c r="A14" s="72"/>
      <c r="B14" s="73" t="s">
        <v>110</v>
      </c>
      <c r="D14" s="74">
        <v>44642.0</v>
      </c>
      <c r="E14" s="74">
        <v>44277.0</v>
      </c>
      <c r="F14" s="74">
        <v>43912.0</v>
      </c>
      <c r="G14" s="74">
        <v>43546.0</v>
      </c>
      <c r="H14" s="74">
        <v>43181.0</v>
      </c>
      <c r="I14" s="74">
        <v>42816.0</v>
      </c>
      <c r="J14" s="74">
        <v>42451.0</v>
      </c>
      <c r="K14" s="74">
        <v>42085.0</v>
      </c>
      <c r="L14" s="74">
        <v>41720.0</v>
      </c>
      <c r="M14" s="74">
        <v>41355.0</v>
      </c>
    </row>
    <row r="15">
      <c r="A15" s="72"/>
      <c r="B15" s="75" t="s">
        <v>111</v>
      </c>
      <c r="D15" s="77">
        <f>'48-jatin modi-2'!C$13/'48-jatin modi-2'!C$11</f>
        <v>0.1221707573</v>
      </c>
      <c r="E15" s="77">
        <f>'48-jatin modi-2'!D$13/'48-jatin modi-2'!D$11</f>
        <v>0.2151358329</v>
      </c>
      <c r="F15" s="77">
        <f>'48-jatin modi-2'!E$13/'48-jatin modi-2'!E$11</f>
        <v>0.2234544784</v>
      </c>
      <c r="G15" s="77">
        <f>'48-jatin modi-2'!F$13/'48-jatin modi-2'!F$11</f>
        <v>0.2045353448</v>
      </c>
      <c r="H15" s="77">
        <f>'48-jatin modi-2'!G$13/'48-jatin modi-2'!G$11</f>
        <v>0.2581395299</v>
      </c>
      <c r="I15" s="77">
        <f>'48-jatin modi-2'!H$13/'48-jatin modi-2'!H$11</f>
        <v>0.1804759336</v>
      </c>
      <c r="J15" s="77">
        <f>'48-jatin modi-2'!I$13/'48-jatin modi-2'!I$11</f>
        <v>0.2770358165</v>
      </c>
      <c r="K15" s="77">
        <f>'48-jatin modi-2'!J$13/'48-jatin modi-2'!J$11</f>
        <v>0.4272129935</v>
      </c>
      <c r="L15" s="77">
        <f>'48-jatin modi-2'!K$13/'48-jatin modi-2'!K$11</f>
        <v>0.6758580497</v>
      </c>
      <c r="M15" s="77">
        <f>'48-jatin modi-2'!L$13/'48-jatin modi-2'!L$11</f>
        <v>0.8719081777</v>
      </c>
      <c r="N15" s="72"/>
    </row>
    <row r="16">
      <c r="A16" s="72"/>
      <c r="B16" s="75" t="s">
        <v>112</v>
      </c>
      <c r="D16" s="77">
        <f>'48-jatin modi-2'!C$94/'48-jatin modi-2'!C$102</f>
        <v>0.04553585726</v>
      </c>
      <c r="E16" s="77">
        <f>'48-jatin modi-2'!D$94/'48-jatin modi-2'!D$102</f>
        <v>0.2385264149</v>
      </c>
      <c r="F16" s="77">
        <f>'48-jatin modi-2'!E$94/'48-jatin modi-2'!E$102</f>
        <v>0.21979735</v>
      </c>
      <c r="G16" s="77">
        <f>'48-jatin modi-2'!F$94/'48-jatin modi-2'!F$102</f>
        <v>0.1189822294</v>
      </c>
      <c r="H16" s="77">
        <f>'48-jatin modi-2'!G$94/'48-jatin modi-2'!G$102</f>
        <v>0.1631394934</v>
      </c>
      <c r="I16" s="77">
        <f>'48-jatin modi-2'!H$94/'48-jatin modi-2'!H$102</f>
        <v>0.09589901978</v>
      </c>
      <c r="J16" s="77">
        <f>'48-jatin modi-2'!I$94/'48-jatin modi-2'!I$102</f>
        <v>0.09641086082</v>
      </c>
      <c r="K16" s="77">
        <f>'48-jatin modi-2'!J$94/'48-jatin modi-2'!J$102</f>
        <v>0.2484108979</v>
      </c>
      <c r="L16" s="77">
        <f>'48-jatin modi-2'!K$94/'48-jatin modi-2'!K$102</f>
        <v>0.1726557347</v>
      </c>
      <c r="M16" s="77">
        <f>'48-jatin modi-2'!L$94/'48-jatin modi-2'!L$102</f>
        <v>0.3833216076</v>
      </c>
      <c r="N16" s="72"/>
    </row>
    <row r="17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>
      <c r="A19" s="72"/>
      <c r="B19" s="73" t="s">
        <v>113</v>
      </c>
      <c r="D19" s="74">
        <v>44642.0</v>
      </c>
      <c r="E19" s="74">
        <v>44277.0</v>
      </c>
      <c r="F19" s="74">
        <v>43912.0</v>
      </c>
      <c r="G19" s="74">
        <v>43546.0</v>
      </c>
      <c r="H19" s="74">
        <v>43181.0</v>
      </c>
      <c r="I19" s="74">
        <v>42816.0</v>
      </c>
      <c r="J19" s="74">
        <v>42451.0</v>
      </c>
      <c r="K19" s="74">
        <v>42085.0</v>
      </c>
      <c r="L19" s="74">
        <v>41720.0</v>
      </c>
      <c r="M19" s="74">
        <v>41355.0</v>
      </c>
      <c r="N19" s="72"/>
    </row>
    <row r="20">
      <c r="A20" s="72"/>
      <c r="B20" s="75" t="s">
        <v>114</v>
      </c>
      <c r="D20" s="78">
        <v>57.77</v>
      </c>
      <c r="E20" s="76">
        <f>('48-jatin modi-2'!D$110*10000000)/'48-jatin modi-2'!D$133</f>
        <v>60.92099343</v>
      </c>
      <c r="F20" s="76">
        <f>('48-jatin modi-2'!E$110*10000000)/'48-jatin modi-2'!E$133</f>
        <v>94.90387305</v>
      </c>
      <c r="G20" s="76">
        <f>('48-jatin modi-2'!F$110*10000000)/'48-jatin modi-2'!F$133</f>
        <v>121.1628204</v>
      </c>
      <c r="H20" s="76">
        <f>('48-jatin modi-2'!G$110*10000000)/'48-jatin modi-2'!G$133</f>
        <v>97.58119644</v>
      </c>
      <c r="I20" s="76">
        <f>('48-jatin modi-2'!H$110*10000000)/'48-jatin modi-2'!H$133</f>
        <v>157.3540501</v>
      </c>
      <c r="J20" s="76">
        <f>('48-jatin modi-2'!I$110*10000000)/'48-jatin modi-2'!I$133</f>
        <v>106.2653177</v>
      </c>
      <c r="K20" s="76">
        <f>('48-jatin modi-2'!J$110*10000000)/'48-jatin modi-2'!J$133</f>
        <v>56.41770879</v>
      </c>
      <c r="L20" s="76">
        <f>('48-jatin modi-2'!K$110*10000000)/'48-jatin modi-2'!K$133</f>
        <v>102.4131213</v>
      </c>
      <c r="M20" s="76">
        <f>('48-jatin modi-2'!L$110*10000000)/'48-jatin modi-2'!L$133</f>
        <v>50.85936027</v>
      </c>
      <c r="N20" s="72"/>
      <c r="Q20" s="72"/>
    </row>
    <row r="21">
      <c r="A21" s="72"/>
      <c r="B21" s="79" t="s">
        <v>115</v>
      </c>
      <c r="D21" s="78">
        <v>57.77</v>
      </c>
      <c r="E21" s="78">
        <v>60.53</v>
      </c>
      <c r="F21" s="78">
        <v>94.16</v>
      </c>
      <c r="G21" s="78">
        <v>119.97</v>
      </c>
      <c r="H21" s="78">
        <v>95.45</v>
      </c>
      <c r="I21" s="78">
        <v>163.67</v>
      </c>
      <c r="J21" s="78">
        <v>109.0</v>
      </c>
      <c r="K21" s="78">
        <v>56.42</v>
      </c>
      <c r="L21" s="78">
        <v>102.41</v>
      </c>
      <c r="M21" s="78">
        <v>50.86</v>
      </c>
      <c r="N21" s="72"/>
    </row>
    <row r="22">
      <c r="A22" s="72"/>
      <c r="B22" s="75" t="s">
        <v>116</v>
      </c>
      <c r="D22" s="76">
        <f>'48-jatin modi-2'!C$134/D$20</f>
        <v>7.547169811</v>
      </c>
      <c r="E22" s="76">
        <f>'48-jatin modi-2'!D$134/E$20</f>
        <v>4.260271959</v>
      </c>
      <c r="F22" s="76">
        <f>'48-jatin modi-2'!E$134/F$20</f>
        <v>1.31722759</v>
      </c>
      <c r="G22" s="76">
        <f>'48-jatin modi-2'!F$134/G$20</f>
        <v>1.796178062</v>
      </c>
      <c r="H22" s="76">
        <f>'48-jatin modi-2'!G$134/H$20</f>
        <v>2.504990807</v>
      </c>
      <c r="I22" s="76">
        <f>'48-jatin modi-2'!H$134/I$20</f>
        <v>1.668403195</v>
      </c>
      <c r="J22" s="76">
        <f>'48-jatin modi-2'!I$134/J$20</f>
        <v>1.455790124</v>
      </c>
      <c r="K22" s="76">
        <f>'48-jatin modi-2'!J$134/K$20</f>
        <v>1.930067745</v>
      </c>
      <c r="L22" s="76">
        <f>'48-jatin modi-2'!K$134/L$20</f>
        <v>0.6822367982</v>
      </c>
      <c r="M22" s="76">
        <f>'48-jatin modi-2'!L$134/M$20</f>
        <v>1.021640849</v>
      </c>
      <c r="N22" s="72"/>
    </row>
    <row r="23">
      <c r="A23" s="72"/>
      <c r="B23" s="75" t="s">
        <v>117</v>
      </c>
      <c r="D23" s="77">
        <f>'48-jatin modi-2'!C135/'48-jatin modi-2'!C134</f>
        <v>0.01559633028</v>
      </c>
      <c r="E23" s="77">
        <f>'48-jatin modi-2'!D135/'48-jatin modi-2'!D134</f>
        <v>0.06742698621</v>
      </c>
      <c r="F23" s="77">
        <f>'48-jatin modi-2'!E135/'48-jatin modi-2'!E134</f>
        <v>0</v>
      </c>
      <c r="G23" s="77">
        <f>'48-jatin modi-2'!F135/'48-jatin modi-2'!F134</f>
        <v>0.08041170794</v>
      </c>
      <c r="H23" s="77">
        <f>'48-jatin modi-2'!G135/'48-jatin modi-2'!G134</f>
        <v>0.06136475209</v>
      </c>
      <c r="I23" s="77">
        <f>'48-jatin modi-2'!H135/'48-jatin modi-2'!H134</f>
        <v>0.05713632728</v>
      </c>
      <c r="J23" s="77">
        <f>'48-jatin modi-2'!I135/'48-jatin modi-2'!I134</f>
        <v>0</v>
      </c>
      <c r="K23" s="77">
        <f>'48-jatin modi-2'!J135/'48-jatin modi-2'!J134</f>
        <v>0</v>
      </c>
      <c r="L23" s="77">
        <f>'48-jatin modi-2'!K135/'48-jatin modi-2'!K134</f>
        <v>0</v>
      </c>
      <c r="M23" s="77">
        <f>'48-jatin modi-2'!L135/'48-jatin modi-2'!L134</f>
        <v>0</v>
      </c>
      <c r="N23" s="72"/>
    </row>
    <row r="24">
      <c r="A24" s="72"/>
      <c r="B24" s="75" t="s">
        <v>118</v>
      </c>
      <c r="D24" s="76">
        <f>D$20/'48-jatin modi-2'!C$135</f>
        <v>8.495588235</v>
      </c>
      <c r="E24" s="76">
        <f>E$20/'48-jatin modi-2'!D$135</f>
        <v>3.481199625</v>
      </c>
      <c r="F24" s="76">
        <v>0.0</v>
      </c>
      <c r="G24" s="76">
        <f>G$20/'48-jatin modi-2'!F$135</f>
        <v>6.923589738</v>
      </c>
      <c r="H24" s="76">
        <f>H$20/'48-jatin modi-2'!G$135</f>
        <v>6.505413096</v>
      </c>
      <c r="I24" s="76">
        <f>I$20/'48-jatin modi-2'!H$135</f>
        <v>10.49027001</v>
      </c>
      <c r="J24" s="76">
        <v>0.0</v>
      </c>
      <c r="K24" s="76">
        <v>0.0</v>
      </c>
      <c r="L24" s="76">
        <v>0.0</v>
      </c>
      <c r="M24" s="76">
        <v>0.0</v>
      </c>
      <c r="N24" s="72"/>
    </row>
    <row r="25">
      <c r="A25" s="72"/>
      <c r="B25" s="75" t="s">
        <v>119</v>
      </c>
      <c r="D25" s="76">
        <f t="shared" ref="D25:E25" si="1">1/D$24</f>
        <v>0.117708153</v>
      </c>
      <c r="E25" s="76">
        <f t="shared" si="1"/>
        <v>0.2872572986</v>
      </c>
      <c r="F25" s="76">
        <v>0.0</v>
      </c>
      <c r="G25" s="76">
        <f t="shared" ref="G25:I25" si="2">1/G$24</f>
        <v>0.1444337458</v>
      </c>
      <c r="H25" s="76">
        <f t="shared" si="2"/>
        <v>0.1537181398</v>
      </c>
      <c r="I25" s="76">
        <f t="shared" si="2"/>
        <v>0.09532643097</v>
      </c>
      <c r="J25" s="76">
        <v>0.0</v>
      </c>
      <c r="K25" s="76">
        <v>0.0</v>
      </c>
      <c r="L25" s="76">
        <v>0.0</v>
      </c>
      <c r="M25" s="76">
        <v>0.0</v>
      </c>
      <c r="N25" s="72"/>
    </row>
    <row r="26">
      <c r="A26" s="72"/>
      <c r="B26" s="75" t="s">
        <v>120</v>
      </c>
      <c r="D26" s="76">
        <f>('48-jatin modi-2'!C$136-'48-jatin modi-2'!C$28*10000000)/'48-jatin modi-2'!C$133</f>
        <v>10.00650423</v>
      </c>
      <c r="E26" s="76">
        <f>('48-jatin modi-2'!D$136-'48-jatin modi-2'!D$28*10000000)/'48-jatin modi-2'!D$133</f>
        <v>9.702921273</v>
      </c>
      <c r="F26" s="76">
        <f>('48-jatin modi-2'!E$136-'48-jatin modi-2'!E$28*10000000)/'48-jatin modi-2'!E$133</f>
        <v>9.687157696</v>
      </c>
      <c r="G26" s="76">
        <f>('48-jatin modi-2'!F$136-'48-jatin modi-2'!F$28*10000000)/'48-jatin modi-2'!F$133</f>
        <v>9.715590877</v>
      </c>
      <c r="H26" s="76">
        <f>('48-jatin modi-2'!G$136-'48-jatin modi-2'!G$28*10000000)/'48-jatin modi-2'!G$133</f>
        <v>9.327929893</v>
      </c>
      <c r="I26" s="76">
        <f>('48-jatin modi-2'!H$136-'48-jatin modi-2'!H$28*10000000)/'48-jatin modi-2'!H$133</f>
        <v>8.94865833</v>
      </c>
      <c r="J26" s="76">
        <f>('48-jatin modi-2'!I$136-'48-jatin modi-2'!I$28*10000000)/'48-jatin modi-2'!I$133</f>
        <v>8.266825866</v>
      </c>
      <c r="K26" s="76">
        <f>('48-jatin modi-2'!J$136-'48-jatin modi-2'!J$28*10000000)/'48-jatin modi-2'!J$133</f>
        <v>7.819078741</v>
      </c>
      <c r="L26" s="76">
        <f>('48-jatin modi-2'!K$136-'48-jatin modi-2'!K$28*10000000)/'48-jatin modi-2'!K$133</f>
        <v>7.765663294</v>
      </c>
      <c r="M26" s="76">
        <f>('48-jatin modi-2'!L$136-'48-jatin modi-2'!L$28*10000000)/'48-jatin modi-2'!L$133</f>
        <v>8.796267203</v>
      </c>
      <c r="N26" s="72"/>
    </row>
    <row r="27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>
      <c r="A29" s="72"/>
      <c r="B29" s="73" t="s">
        <v>121</v>
      </c>
      <c r="D29" s="74">
        <v>44642.0</v>
      </c>
      <c r="E29" s="74">
        <v>44277.0</v>
      </c>
      <c r="F29" s="74">
        <v>43912.0</v>
      </c>
      <c r="G29" s="74">
        <v>43546.0</v>
      </c>
      <c r="H29" s="74">
        <v>43181.0</v>
      </c>
      <c r="I29" s="74">
        <v>42816.0</v>
      </c>
      <c r="J29" s="74">
        <v>42451.0</v>
      </c>
      <c r="K29" s="74">
        <v>42085.0</v>
      </c>
      <c r="L29" s="74">
        <v>41720.0</v>
      </c>
      <c r="M29" s="74">
        <v>41355.0</v>
      </c>
      <c r="N29" s="72"/>
    </row>
    <row r="30">
      <c r="B30" s="75" t="s">
        <v>122</v>
      </c>
      <c r="D30" s="80">
        <f>'48-jatin modi-2'!C147*'48-jatin modi-2'!C148*'48-jatin modi-2'!C149</f>
        <v>0.2899211049</v>
      </c>
      <c r="E30" s="80">
        <f>'48-jatin modi-2'!D147*'48-jatin modi-2'!D148*'48-jatin modi-2'!D149</f>
        <v>0.0775126143</v>
      </c>
      <c r="F30" s="80">
        <f>'48-jatin modi-2'!E147*'48-jatin modi-2'!E148*'48-jatin modi-2'!E149</f>
        <v>0.1064221058</v>
      </c>
      <c r="G30" s="80">
        <f>'48-jatin modi-2'!F147*'48-jatin modi-2'!F148*'48-jatin modi-2'!F149</f>
        <v>0.1890808844</v>
      </c>
      <c r="H30" s="80">
        <f>'48-jatin modi-2'!G147*'48-jatin modi-2'!G148*'48-jatin modi-2'!G149</f>
        <v>0.1513038146</v>
      </c>
      <c r="I30" s="80">
        <f>'48-jatin modi-2'!H147*'48-jatin modi-2'!H148*'48-jatin modi-2'!H149</f>
        <v>0.3273605379</v>
      </c>
      <c r="J30" s="80">
        <f>'48-jatin modi-2'!I147*'48-jatin modi-2'!I148*'48-jatin modi-2'!I149</f>
        <v>0.2437397017</v>
      </c>
      <c r="K30" s="80">
        <f>'48-jatin modi-2'!J147*'48-jatin modi-2'!J148*'48-jatin modi-2'!J149</f>
        <v>0.1586797605</v>
      </c>
      <c r="L30" s="80">
        <f>'48-jatin modi-2'!K147*'48-jatin modi-2'!K148*'48-jatin modi-2'!K149</f>
        <v>0.3087363779</v>
      </c>
      <c r="M30" s="80">
        <f>'48-jatin modi-2'!L147*'48-jatin modi-2'!L148*'48-jatin modi-2'!L149</f>
        <v>0.199791792</v>
      </c>
    </row>
  </sheetData>
  <mergeCells count="22">
    <mergeCell ref="A1:D1"/>
    <mergeCell ref="B2:C2"/>
    <mergeCell ref="B3:C3"/>
    <mergeCell ref="B4:C4"/>
    <mergeCell ref="B7:C7"/>
    <mergeCell ref="B8:C8"/>
    <mergeCell ref="B9:C9"/>
    <mergeCell ref="B21:C21"/>
    <mergeCell ref="B22:C22"/>
    <mergeCell ref="B23:C23"/>
    <mergeCell ref="B24:C24"/>
    <mergeCell ref="B25:C25"/>
    <mergeCell ref="B26:C26"/>
    <mergeCell ref="B29:C29"/>
    <mergeCell ref="B30:C30"/>
    <mergeCell ref="B10:C10"/>
    <mergeCell ref="B11:C11"/>
    <mergeCell ref="B14:C14"/>
    <mergeCell ref="B15:C15"/>
    <mergeCell ref="B16:C16"/>
    <mergeCell ref="B19:C19"/>
    <mergeCell ref="B20:C2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9.0"/>
  </cols>
  <sheetData>
    <row r="1">
      <c r="A1" s="81" t="s">
        <v>12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>
      <c r="A2" s="72"/>
      <c r="B2" s="82"/>
      <c r="C2" s="82"/>
      <c r="D2" s="82"/>
      <c r="E2" s="82"/>
      <c r="F2" s="82"/>
      <c r="G2" s="82"/>
      <c r="H2" s="82"/>
      <c r="I2" s="72"/>
      <c r="J2" s="82"/>
      <c r="K2" s="82"/>
      <c r="L2" s="82"/>
      <c r="M2" s="82"/>
      <c r="N2" s="82"/>
    </row>
    <row r="3">
      <c r="A3" s="72"/>
      <c r="B3" s="83" t="s">
        <v>123</v>
      </c>
      <c r="C3" s="74">
        <v>44642.0</v>
      </c>
      <c r="D3" s="74">
        <v>44277.0</v>
      </c>
      <c r="E3" s="74">
        <v>43912.0</v>
      </c>
      <c r="F3" s="74">
        <v>43546.0</v>
      </c>
      <c r="G3" s="74">
        <v>43181.0</v>
      </c>
      <c r="H3" s="74">
        <v>42816.0</v>
      </c>
      <c r="I3" s="74">
        <v>42451.0</v>
      </c>
      <c r="J3" s="74">
        <v>42085.0</v>
      </c>
      <c r="K3" s="74">
        <v>41720.0</v>
      </c>
      <c r="L3" s="74">
        <v>41355.0</v>
      </c>
      <c r="M3" s="72"/>
      <c r="N3" s="72"/>
    </row>
    <row r="4">
      <c r="A4" s="72"/>
      <c r="B4" s="84"/>
      <c r="C4" s="85" t="s">
        <v>124</v>
      </c>
      <c r="D4" s="85" t="s">
        <v>124</v>
      </c>
      <c r="E4" s="85" t="s">
        <v>124</v>
      </c>
      <c r="F4" s="85" t="s">
        <v>124</v>
      </c>
      <c r="G4" s="85" t="s">
        <v>124</v>
      </c>
      <c r="H4" s="85" t="s">
        <v>124</v>
      </c>
      <c r="I4" s="85" t="s">
        <v>124</v>
      </c>
      <c r="J4" s="85" t="s">
        <v>124</v>
      </c>
      <c r="K4" s="85" t="s">
        <v>124</v>
      </c>
      <c r="L4" s="85" t="s">
        <v>124</v>
      </c>
      <c r="M4" s="72"/>
      <c r="N4" s="72"/>
    </row>
    <row r="5">
      <c r="A5" s="72"/>
      <c r="B5" s="86" t="s">
        <v>125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72"/>
      <c r="N5" s="72"/>
    </row>
    <row r="6">
      <c r="A6" s="72"/>
      <c r="B6" s="86" t="s">
        <v>126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72"/>
      <c r="N6" s="72"/>
    </row>
    <row r="7">
      <c r="A7" s="72"/>
      <c r="B7" s="88" t="s">
        <v>127</v>
      </c>
      <c r="C7" s="85">
        <v>57.77</v>
      </c>
      <c r="D7" s="85">
        <v>57.56</v>
      </c>
      <c r="E7" s="85">
        <v>57.52</v>
      </c>
      <c r="F7" s="85">
        <v>57.48</v>
      </c>
      <c r="G7" s="85">
        <v>57.43</v>
      </c>
      <c r="H7" s="85">
        <v>55.93</v>
      </c>
      <c r="I7" s="85">
        <v>62.05</v>
      </c>
      <c r="J7" s="85">
        <v>63.65</v>
      </c>
      <c r="K7" s="85">
        <v>63.65</v>
      </c>
      <c r="L7" s="85">
        <v>63.65</v>
      </c>
      <c r="M7" s="72"/>
      <c r="N7" s="72"/>
    </row>
    <row r="8">
      <c r="A8" s="72"/>
      <c r="B8" s="83" t="s">
        <v>128</v>
      </c>
      <c r="C8" s="89">
        <v>57.77</v>
      </c>
      <c r="D8" s="89">
        <v>57.56</v>
      </c>
      <c r="E8" s="89">
        <v>57.52</v>
      </c>
      <c r="F8" s="89">
        <v>57.48</v>
      </c>
      <c r="G8" s="89">
        <v>57.43</v>
      </c>
      <c r="H8" s="89">
        <v>55.93</v>
      </c>
      <c r="I8" s="89">
        <v>62.05</v>
      </c>
      <c r="J8" s="89">
        <v>63.65</v>
      </c>
      <c r="K8" s="89">
        <v>63.65</v>
      </c>
      <c r="L8" s="89">
        <v>63.65</v>
      </c>
      <c r="M8" s="72"/>
      <c r="N8" s="72"/>
    </row>
    <row r="9">
      <c r="A9" s="72"/>
      <c r="B9" s="88" t="s">
        <v>129</v>
      </c>
      <c r="C9" s="90">
        <v>7481.35</v>
      </c>
      <c r="D9" s="90">
        <v>5956.94</v>
      </c>
      <c r="E9" s="90">
        <v>5593.98</v>
      </c>
      <c r="F9" s="90">
        <v>5180.49</v>
      </c>
      <c r="G9" s="90">
        <v>4573.98</v>
      </c>
      <c r="H9" s="90">
        <v>3929.92</v>
      </c>
      <c r="I9" s="90">
        <v>3627.87</v>
      </c>
      <c r="J9" s="90">
        <v>3019.73</v>
      </c>
      <c r="K9" s="90">
        <v>2784.67</v>
      </c>
      <c r="L9" s="90">
        <v>2212.92</v>
      </c>
      <c r="M9" s="72"/>
      <c r="N9" s="72"/>
    </row>
    <row r="10">
      <c r="A10" s="72"/>
      <c r="B10" s="83" t="s">
        <v>130</v>
      </c>
      <c r="C10" s="91">
        <v>7481.35</v>
      </c>
      <c r="D10" s="91">
        <v>5956.94</v>
      </c>
      <c r="E10" s="91">
        <v>5593.98</v>
      </c>
      <c r="F10" s="91">
        <v>5180.49</v>
      </c>
      <c r="G10" s="91">
        <v>4573.98</v>
      </c>
      <c r="H10" s="91">
        <v>3929.92</v>
      </c>
      <c r="I10" s="91">
        <v>3627.87</v>
      </c>
      <c r="J10" s="91">
        <v>3019.73</v>
      </c>
      <c r="K10" s="91">
        <v>2784.67</v>
      </c>
      <c r="L10" s="91">
        <v>2212.92</v>
      </c>
      <c r="M10" s="72"/>
      <c r="N10" s="72"/>
    </row>
    <row r="11">
      <c r="A11" s="72"/>
      <c r="B11" s="83" t="s">
        <v>131</v>
      </c>
      <c r="C11" s="91">
        <v>7539.12</v>
      </c>
      <c r="D11" s="91">
        <v>6026.89</v>
      </c>
      <c r="E11" s="91">
        <v>5666.21</v>
      </c>
      <c r="F11" s="91">
        <v>5237.97</v>
      </c>
      <c r="G11" s="91">
        <v>4631.41</v>
      </c>
      <c r="H11" s="91">
        <v>3985.85</v>
      </c>
      <c r="I11" s="91">
        <v>3689.92</v>
      </c>
      <c r="J11" s="91">
        <v>3083.38</v>
      </c>
      <c r="K11" s="91">
        <v>2848.32</v>
      </c>
      <c r="L11" s="91">
        <v>2276.57</v>
      </c>
      <c r="M11" s="72"/>
      <c r="N11" s="72"/>
    </row>
    <row r="12">
      <c r="A12" s="72"/>
      <c r="B12" s="86" t="s">
        <v>132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72"/>
      <c r="N12" s="72"/>
    </row>
    <row r="13">
      <c r="A13" s="72"/>
      <c r="B13" s="88" t="s">
        <v>89</v>
      </c>
      <c r="C13" s="85">
        <v>921.06</v>
      </c>
      <c r="D13" s="90">
        <v>1296.6</v>
      </c>
      <c r="E13" s="90">
        <v>1266.14</v>
      </c>
      <c r="F13" s="90">
        <v>1071.35</v>
      </c>
      <c r="G13" s="90">
        <v>1195.55</v>
      </c>
      <c r="H13" s="85">
        <v>719.35</v>
      </c>
      <c r="I13" s="90">
        <v>1022.24</v>
      </c>
      <c r="J13" s="90">
        <v>1317.26</v>
      </c>
      <c r="K13" s="90">
        <v>1925.06</v>
      </c>
      <c r="L13" s="90">
        <v>1984.96</v>
      </c>
      <c r="M13" s="72"/>
      <c r="N13" s="72"/>
    </row>
    <row r="14">
      <c r="A14" s="72"/>
      <c r="B14" s="88" t="s">
        <v>133</v>
      </c>
      <c r="C14" s="85">
        <v>229.78</v>
      </c>
      <c r="D14" s="85">
        <v>239.54</v>
      </c>
      <c r="E14" s="85">
        <v>225.32</v>
      </c>
      <c r="F14" s="85">
        <v>297.47</v>
      </c>
      <c r="G14" s="85">
        <v>235.6</v>
      </c>
      <c r="H14" s="85">
        <v>238.41</v>
      </c>
      <c r="I14" s="85">
        <v>206.39</v>
      </c>
      <c r="J14" s="85">
        <v>198.48</v>
      </c>
      <c r="K14" s="85">
        <v>266.15</v>
      </c>
      <c r="L14" s="85">
        <v>227.14</v>
      </c>
      <c r="M14" s="72"/>
      <c r="N14" s="72"/>
    </row>
    <row r="15">
      <c r="A15" s="72"/>
      <c r="B15" s="88" t="s">
        <v>134</v>
      </c>
      <c r="C15" s="85">
        <v>21.99</v>
      </c>
      <c r="D15" s="85">
        <v>20.49</v>
      </c>
      <c r="E15" s="85">
        <v>23.45</v>
      </c>
      <c r="F15" s="85">
        <v>24.88</v>
      </c>
      <c r="G15" s="85">
        <v>22.83</v>
      </c>
      <c r="H15" s="85">
        <v>21.5</v>
      </c>
      <c r="I15" s="85">
        <v>20.51</v>
      </c>
      <c r="J15" s="85">
        <v>14.46</v>
      </c>
      <c r="K15" s="85">
        <v>12.34</v>
      </c>
      <c r="L15" s="85">
        <v>10.28</v>
      </c>
      <c r="M15" s="72"/>
      <c r="N15" s="72"/>
    </row>
    <row r="16">
      <c r="A16" s="72"/>
      <c r="B16" s="88" t="s">
        <v>135</v>
      </c>
      <c r="C16" s="85">
        <v>15.98</v>
      </c>
      <c r="D16" s="85">
        <v>15.26</v>
      </c>
      <c r="E16" s="85">
        <v>14.45</v>
      </c>
      <c r="F16" s="85">
        <v>10.86</v>
      </c>
      <c r="G16" s="85">
        <v>7.04</v>
      </c>
      <c r="H16" s="85">
        <v>8.9</v>
      </c>
      <c r="I16" s="85">
        <v>5.93</v>
      </c>
      <c r="J16" s="85">
        <v>5.15</v>
      </c>
      <c r="K16" s="85">
        <v>4.42</v>
      </c>
      <c r="L16" s="85">
        <v>4.17</v>
      </c>
      <c r="M16" s="72"/>
      <c r="N16" s="72"/>
    </row>
    <row r="17">
      <c r="A17" s="72"/>
      <c r="B17" s="83" t="s">
        <v>136</v>
      </c>
      <c r="C17" s="91">
        <v>1188.81</v>
      </c>
      <c r="D17" s="91">
        <v>1571.89</v>
      </c>
      <c r="E17" s="91">
        <v>1529.36</v>
      </c>
      <c r="F17" s="91">
        <v>1404.56</v>
      </c>
      <c r="G17" s="91">
        <v>1461.02</v>
      </c>
      <c r="H17" s="89">
        <v>988.16</v>
      </c>
      <c r="I17" s="91">
        <v>1255.07</v>
      </c>
      <c r="J17" s="91">
        <v>1535.35</v>
      </c>
      <c r="K17" s="91">
        <v>2207.97</v>
      </c>
      <c r="L17" s="91">
        <v>2226.55</v>
      </c>
      <c r="M17" s="72"/>
      <c r="N17" s="72"/>
    </row>
    <row r="18">
      <c r="A18" s="72"/>
      <c r="B18" s="86" t="s">
        <v>137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72"/>
      <c r="N18" s="72"/>
    </row>
    <row r="19">
      <c r="A19" s="72"/>
      <c r="B19" s="88" t="s">
        <v>90</v>
      </c>
      <c r="C19" s="90">
        <v>1059.25</v>
      </c>
      <c r="D19" s="85">
        <v>550.12</v>
      </c>
      <c r="E19" s="85">
        <v>723.02</v>
      </c>
      <c r="F19" s="85">
        <v>868.68</v>
      </c>
      <c r="G19" s="85">
        <v>805.51</v>
      </c>
      <c r="H19" s="90">
        <v>1055.06</v>
      </c>
      <c r="I19" s="90">
        <v>1016.82</v>
      </c>
      <c r="J19" s="85">
        <v>468.55</v>
      </c>
      <c r="K19" s="85">
        <v>835.5</v>
      </c>
      <c r="L19" s="85">
        <v>757.65</v>
      </c>
      <c r="M19" s="72"/>
      <c r="N19" s="72"/>
    </row>
    <row r="20">
      <c r="A20" s="72"/>
      <c r="B20" s="88" t="s">
        <v>138</v>
      </c>
      <c r="C20" s="85">
        <v>348.61</v>
      </c>
      <c r="D20" s="85">
        <v>246.96</v>
      </c>
      <c r="E20" s="85">
        <v>291.92</v>
      </c>
      <c r="F20" s="85">
        <v>240.36</v>
      </c>
      <c r="G20" s="85">
        <v>196.19</v>
      </c>
      <c r="H20" s="85">
        <v>177.41</v>
      </c>
      <c r="I20" s="85">
        <v>145.91</v>
      </c>
      <c r="J20" s="85">
        <v>129.55</v>
      </c>
      <c r="K20" s="85">
        <v>96.61</v>
      </c>
      <c r="L20" s="85">
        <v>46.28</v>
      </c>
      <c r="M20" s="72"/>
      <c r="N20" s="72"/>
    </row>
    <row r="21">
      <c r="A21" s="72"/>
      <c r="B21" s="88" t="s">
        <v>139</v>
      </c>
      <c r="C21" s="85">
        <v>437.49</v>
      </c>
      <c r="D21" s="85">
        <v>534.7</v>
      </c>
      <c r="E21" s="85">
        <v>513.71</v>
      </c>
      <c r="F21" s="85">
        <v>613.63</v>
      </c>
      <c r="G21" s="85">
        <v>596.46</v>
      </c>
      <c r="H21" s="85">
        <v>747.77</v>
      </c>
      <c r="I21" s="85">
        <v>872.4</v>
      </c>
      <c r="J21" s="90">
        <v>1004.32</v>
      </c>
      <c r="K21" s="85">
        <v>808.52</v>
      </c>
      <c r="L21" s="85">
        <v>567.48</v>
      </c>
      <c r="M21" s="72"/>
      <c r="N21" s="72"/>
    </row>
    <row r="22">
      <c r="A22" s="72"/>
      <c r="B22" s="88" t="s">
        <v>140</v>
      </c>
      <c r="C22" s="85">
        <v>2.77</v>
      </c>
      <c r="D22" s="85">
        <v>2.57</v>
      </c>
      <c r="E22" s="85">
        <v>2.46</v>
      </c>
      <c r="F22" s="85">
        <v>2.79</v>
      </c>
      <c r="G22" s="85">
        <v>4.82</v>
      </c>
      <c r="H22" s="85">
        <v>4.28</v>
      </c>
      <c r="I22" s="85">
        <v>5.21</v>
      </c>
      <c r="J22" s="85">
        <v>83.68</v>
      </c>
      <c r="K22" s="85">
        <v>83.26</v>
      </c>
      <c r="L22" s="85">
        <v>48.8</v>
      </c>
      <c r="M22" s="72"/>
      <c r="N22" s="72"/>
    </row>
    <row r="23">
      <c r="A23" s="72"/>
      <c r="B23" s="83" t="s">
        <v>141</v>
      </c>
      <c r="C23" s="91">
        <v>1848.12</v>
      </c>
      <c r="D23" s="91">
        <v>1334.35</v>
      </c>
      <c r="E23" s="91">
        <v>1531.11</v>
      </c>
      <c r="F23" s="91">
        <v>1725.46</v>
      </c>
      <c r="G23" s="91">
        <v>1602.98</v>
      </c>
      <c r="H23" s="91">
        <v>1984.52</v>
      </c>
      <c r="I23" s="91">
        <v>2040.34</v>
      </c>
      <c r="J23" s="91">
        <v>1686.09</v>
      </c>
      <c r="K23" s="91">
        <v>1823.9</v>
      </c>
      <c r="L23" s="91">
        <v>1420.21</v>
      </c>
      <c r="M23" s="72"/>
      <c r="N23" s="72"/>
    </row>
    <row r="24">
      <c r="A24" s="72"/>
      <c r="B24" s="83" t="s">
        <v>142</v>
      </c>
      <c r="C24" s="91">
        <v>10576.05</v>
      </c>
      <c r="D24" s="91">
        <v>8938.75</v>
      </c>
      <c r="E24" s="91">
        <v>8726.68</v>
      </c>
      <c r="F24" s="91">
        <v>8369.12</v>
      </c>
      <c r="G24" s="91">
        <v>7695.96</v>
      </c>
      <c r="H24" s="91">
        <v>6958.53</v>
      </c>
      <c r="I24" s="91">
        <v>6985.33</v>
      </c>
      <c r="J24" s="91">
        <v>6304.82</v>
      </c>
      <c r="K24" s="91">
        <v>6880.19</v>
      </c>
      <c r="L24" s="91">
        <v>5923.32</v>
      </c>
      <c r="M24" s="72"/>
      <c r="N24" s="72"/>
    </row>
    <row r="25">
      <c r="A25" s="72"/>
      <c r="B25" s="86" t="s">
        <v>143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72"/>
      <c r="N25" s="72"/>
    </row>
    <row r="26">
      <c r="A26" s="72"/>
      <c r="B26" s="86" t="s">
        <v>144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72"/>
      <c r="N26" s="72"/>
    </row>
    <row r="27">
      <c r="A27" s="72"/>
      <c r="B27" s="88" t="s">
        <v>145</v>
      </c>
      <c r="C27" s="90">
        <v>3676.71</v>
      </c>
      <c r="D27" s="90">
        <v>3398.03</v>
      </c>
      <c r="E27" s="90">
        <v>3479.3</v>
      </c>
      <c r="F27" s="90">
        <v>3057.24</v>
      </c>
      <c r="G27" s="90">
        <v>2503.04</v>
      </c>
      <c r="H27" s="90">
        <v>2451.41</v>
      </c>
      <c r="I27" s="90">
        <v>2489.04</v>
      </c>
      <c r="J27" s="90">
        <v>2482.34</v>
      </c>
      <c r="K27" s="90">
        <v>2760.42</v>
      </c>
      <c r="L27" s="90">
        <v>2327.81</v>
      </c>
      <c r="M27" s="72"/>
      <c r="N27" s="72"/>
    </row>
    <row r="28">
      <c r="A28" s="72"/>
      <c r="B28" s="88" t="s">
        <v>146</v>
      </c>
      <c r="C28" s="85">
        <v>0.0</v>
      </c>
      <c r="D28" s="85">
        <v>1.69</v>
      </c>
      <c r="E28" s="85">
        <v>1.82</v>
      </c>
      <c r="F28" s="85">
        <v>1.6</v>
      </c>
      <c r="G28" s="85">
        <v>3.73</v>
      </c>
      <c r="H28" s="85">
        <v>6.74</v>
      </c>
      <c r="I28" s="85">
        <v>11.08</v>
      </c>
      <c r="J28" s="85">
        <v>13.93</v>
      </c>
      <c r="K28" s="85">
        <v>14.27</v>
      </c>
      <c r="L28" s="85">
        <v>7.71</v>
      </c>
      <c r="M28" s="72"/>
      <c r="N28" s="72"/>
    </row>
    <row r="29">
      <c r="A29" s="72"/>
      <c r="B29" s="88" t="s">
        <v>147</v>
      </c>
      <c r="C29" s="85">
        <v>0.0</v>
      </c>
      <c r="D29" s="85">
        <v>73.92</v>
      </c>
      <c r="E29" s="85">
        <v>139.42</v>
      </c>
      <c r="F29" s="85">
        <v>273.63</v>
      </c>
      <c r="G29" s="85">
        <v>105.08</v>
      </c>
      <c r="H29" s="85">
        <v>48.54</v>
      </c>
      <c r="I29" s="85">
        <v>84.83</v>
      </c>
      <c r="J29" s="85">
        <v>76.78</v>
      </c>
      <c r="K29" s="85">
        <v>84.58</v>
      </c>
      <c r="L29" s="85">
        <v>212.9</v>
      </c>
      <c r="M29" s="72"/>
      <c r="N29" s="72"/>
    </row>
    <row r="30">
      <c r="A30" s="72"/>
      <c r="B30" s="88" t="s">
        <v>148</v>
      </c>
      <c r="C30" s="85">
        <v>0.0</v>
      </c>
      <c r="D30" s="85">
        <v>0.0</v>
      </c>
      <c r="E30" s="85">
        <v>0.0</v>
      </c>
      <c r="F30" s="85">
        <v>0.0</v>
      </c>
      <c r="G30" s="85">
        <v>0.0</v>
      </c>
      <c r="H30" s="85">
        <v>0.0</v>
      </c>
      <c r="I30" s="85">
        <v>0.0</v>
      </c>
      <c r="J30" s="85">
        <v>0.0</v>
      </c>
      <c r="K30" s="85">
        <v>0.0</v>
      </c>
      <c r="L30" s="85">
        <v>0.0</v>
      </c>
      <c r="M30" s="72"/>
      <c r="N30" s="72"/>
    </row>
    <row r="31">
      <c r="A31" s="72"/>
      <c r="B31" s="83" t="s">
        <v>149</v>
      </c>
      <c r="C31" s="91">
        <v>3676.71</v>
      </c>
      <c r="D31" s="91">
        <v>3473.64</v>
      </c>
      <c r="E31" s="91">
        <v>3620.54</v>
      </c>
      <c r="F31" s="91">
        <v>3332.47</v>
      </c>
      <c r="G31" s="91">
        <v>2611.85</v>
      </c>
      <c r="H31" s="91">
        <v>2506.69</v>
      </c>
      <c r="I31" s="91">
        <v>2584.95</v>
      </c>
      <c r="J31" s="91">
        <v>2573.05</v>
      </c>
      <c r="K31" s="91">
        <v>2859.26</v>
      </c>
      <c r="L31" s="91">
        <v>2548.41</v>
      </c>
      <c r="M31" s="72"/>
      <c r="N31" s="72"/>
    </row>
    <row r="32">
      <c r="A32" s="72"/>
      <c r="B32" s="88" t="s">
        <v>150</v>
      </c>
      <c r="C32" s="85">
        <v>964.29</v>
      </c>
      <c r="D32" s="85">
        <v>552.43</v>
      </c>
      <c r="E32" s="85">
        <v>558.2</v>
      </c>
      <c r="F32" s="85">
        <v>749.57</v>
      </c>
      <c r="G32" s="85">
        <v>787.96</v>
      </c>
      <c r="H32" s="85">
        <v>972.19</v>
      </c>
      <c r="I32" s="90">
        <v>1069.84</v>
      </c>
      <c r="J32" s="85">
        <v>574.77</v>
      </c>
      <c r="K32" s="85">
        <v>493.18</v>
      </c>
      <c r="L32" s="85">
        <v>293.19</v>
      </c>
      <c r="M32" s="72"/>
      <c r="N32" s="72"/>
    </row>
    <row r="33">
      <c r="A33" s="72"/>
      <c r="B33" s="88" t="s">
        <v>151</v>
      </c>
      <c r="C33" s="85">
        <v>0.0</v>
      </c>
      <c r="D33" s="85">
        <v>0.0</v>
      </c>
      <c r="E33" s="85">
        <v>0.0</v>
      </c>
      <c r="F33" s="85">
        <v>0.0</v>
      </c>
      <c r="G33" s="85">
        <v>0.0</v>
      </c>
      <c r="H33" s="85">
        <v>0.0</v>
      </c>
      <c r="I33" s="85">
        <v>0.0</v>
      </c>
      <c r="J33" s="85">
        <v>0.0</v>
      </c>
      <c r="K33" s="85">
        <v>0.0</v>
      </c>
      <c r="L33" s="85">
        <v>0.0</v>
      </c>
      <c r="M33" s="72"/>
      <c r="N33" s="72"/>
    </row>
    <row r="34">
      <c r="A34" s="72"/>
      <c r="B34" s="88" t="s">
        <v>152</v>
      </c>
      <c r="C34" s="85">
        <v>0.95</v>
      </c>
      <c r="D34" s="85">
        <v>1.31</v>
      </c>
      <c r="E34" s="85">
        <v>1.48</v>
      </c>
      <c r="F34" s="85">
        <v>0.72</v>
      </c>
      <c r="G34" s="85">
        <v>0.59</v>
      </c>
      <c r="H34" s="85">
        <v>0.61</v>
      </c>
      <c r="I34" s="85">
        <v>0.76</v>
      </c>
      <c r="J34" s="85">
        <v>72.31</v>
      </c>
      <c r="K34" s="85">
        <v>88.95</v>
      </c>
      <c r="L34" s="85">
        <v>142.59</v>
      </c>
      <c r="M34" s="72"/>
      <c r="N34" s="72"/>
    </row>
    <row r="35">
      <c r="A35" s="72"/>
      <c r="B35" s="88" t="s">
        <v>153</v>
      </c>
      <c r="C35" s="85">
        <v>316.68</v>
      </c>
      <c r="D35" s="85">
        <v>238.58</v>
      </c>
      <c r="E35" s="85">
        <v>68.3</v>
      </c>
      <c r="F35" s="85">
        <v>93.98</v>
      </c>
      <c r="G35" s="85">
        <v>94.23</v>
      </c>
      <c r="H35" s="85">
        <v>67.78</v>
      </c>
      <c r="I35" s="85">
        <v>88.92</v>
      </c>
      <c r="J35" s="85">
        <v>123.86</v>
      </c>
      <c r="K35" s="85">
        <v>30.05</v>
      </c>
      <c r="L35" s="85">
        <v>50.02</v>
      </c>
      <c r="M35" s="72"/>
      <c r="N35" s="72"/>
    </row>
    <row r="36">
      <c r="A36" s="72"/>
      <c r="B36" s="83" t="s">
        <v>154</v>
      </c>
      <c r="C36" s="91">
        <v>4958.63</v>
      </c>
      <c r="D36" s="91">
        <v>4265.96</v>
      </c>
      <c r="E36" s="91">
        <v>4248.52</v>
      </c>
      <c r="F36" s="91">
        <v>4176.74</v>
      </c>
      <c r="G36" s="91">
        <v>3494.63</v>
      </c>
      <c r="H36" s="91">
        <v>3547.27</v>
      </c>
      <c r="I36" s="91">
        <v>3744.47</v>
      </c>
      <c r="J36" s="91">
        <v>3343.98</v>
      </c>
      <c r="K36" s="91">
        <v>3471.44</v>
      </c>
      <c r="L36" s="91">
        <v>3034.22</v>
      </c>
      <c r="M36" s="72"/>
      <c r="N36" s="72"/>
    </row>
    <row r="37">
      <c r="A37" s="72"/>
      <c r="B37" s="86" t="s">
        <v>155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72"/>
      <c r="N37" s="72"/>
    </row>
    <row r="38">
      <c r="A38" s="72"/>
      <c r="B38" s="88" t="s">
        <v>156</v>
      </c>
      <c r="C38" s="85">
        <v>493.59</v>
      </c>
      <c r="D38" s="85">
        <v>318.9</v>
      </c>
      <c r="E38" s="85">
        <v>473.29</v>
      </c>
      <c r="F38" s="85">
        <v>337.56</v>
      </c>
      <c r="G38" s="85">
        <v>804.04</v>
      </c>
      <c r="H38" s="85">
        <v>670.6</v>
      </c>
      <c r="I38" s="85">
        <v>0.59</v>
      </c>
      <c r="J38" s="85">
        <v>99.4</v>
      </c>
      <c r="K38" s="85">
        <v>219.16</v>
      </c>
      <c r="L38" s="85">
        <v>266.11</v>
      </c>
      <c r="M38" s="72"/>
      <c r="N38" s="72"/>
    </row>
    <row r="39">
      <c r="A39" s="72"/>
      <c r="B39" s="88" t="s">
        <v>157</v>
      </c>
      <c r="C39" s="90">
        <v>2806.67</v>
      </c>
      <c r="D39" s="90">
        <v>2624.2</v>
      </c>
      <c r="E39" s="90">
        <v>2506.16</v>
      </c>
      <c r="F39" s="90">
        <v>2442.13</v>
      </c>
      <c r="G39" s="90">
        <v>2116.51</v>
      </c>
      <c r="H39" s="90">
        <v>1589.0</v>
      </c>
      <c r="I39" s="90">
        <v>1809.12</v>
      </c>
      <c r="J39" s="90">
        <v>1636.73</v>
      </c>
      <c r="K39" s="90">
        <v>1871.54</v>
      </c>
      <c r="L39" s="90">
        <v>1499.44</v>
      </c>
      <c r="M39" s="72"/>
      <c r="N39" s="72"/>
    </row>
    <row r="40">
      <c r="A40" s="72"/>
      <c r="B40" s="88" t="s">
        <v>158</v>
      </c>
      <c r="C40" s="90">
        <v>1310.68</v>
      </c>
      <c r="D40" s="85">
        <v>986.6</v>
      </c>
      <c r="E40" s="85">
        <v>794.81</v>
      </c>
      <c r="F40" s="85">
        <v>762.82</v>
      </c>
      <c r="G40" s="85">
        <v>727.32</v>
      </c>
      <c r="H40" s="85">
        <v>717.91</v>
      </c>
      <c r="I40" s="85">
        <v>770.0</v>
      </c>
      <c r="J40" s="85">
        <v>676.82</v>
      </c>
      <c r="K40" s="85">
        <v>735.57</v>
      </c>
      <c r="L40" s="85">
        <v>631.92</v>
      </c>
      <c r="M40" s="72"/>
      <c r="N40" s="72"/>
    </row>
    <row r="41">
      <c r="A41" s="72"/>
      <c r="B41" s="88" t="s">
        <v>159</v>
      </c>
      <c r="C41" s="85">
        <v>115.95</v>
      </c>
      <c r="D41" s="85">
        <v>66.44</v>
      </c>
      <c r="E41" s="85">
        <v>151.71</v>
      </c>
      <c r="F41" s="85">
        <v>40.86</v>
      </c>
      <c r="G41" s="85">
        <v>68.31</v>
      </c>
      <c r="H41" s="85">
        <v>40.47</v>
      </c>
      <c r="I41" s="85">
        <v>276.77</v>
      </c>
      <c r="J41" s="85">
        <v>175.55</v>
      </c>
      <c r="K41" s="85">
        <v>52.75</v>
      </c>
      <c r="L41" s="85">
        <v>26.63</v>
      </c>
      <c r="M41" s="72"/>
      <c r="N41" s="72"/>
    </row>
    <row r="42">
      <c r="A42" s="72"/>
      <c r="B42" s="88" t="s">
        <v>160</v>
      </c>
      <c r="C42" s="85">
        <v>1.92</v>
      </c>
      <c r="D42" s="85">
        <v>63.27</v>
      </c>
      <c r="E42" s="85">
        <v>29.72</v>
      </c>
      <c r="F42" s="85">
        <v>34.59</v>
      </c>
      <c r="G42" s="85">
        <v>45.21</v>
      </c>
      <c r="H42" s="85">
        <v>36.56</v>
      </c>
      <c r="I42" s="85">
        <v>29.28</v>
      </c>
      <c r="J42" s="85">
        <v>354.45</v>
      </c>
      <c r="K42" s="85">
        <v>511.86</v>
      </c>
      <c r="L42" s="85">
        <v>447.14</v>
      </c>
      <c r="M42" s="72"/>
      <c r="N42" s="72"/>
    </row>
    <row r="43">
      <c r="A43" s="72"/>
      <c r="B43" s="88" t="s">
        <v>161</v>
      </c>
      <c r="C43" s="85">
        <v>888.61</v>
      </c>
      <c r="D43" s="85">
        <v>613.38</v>
      </c>
      <c r="E43" s="85">
        <v>522.47</v>
      </c>
      <c r="F43" s="85">
        <v>574.42</v>
      </c>
      <c r="G43" s="85">
        <v>439.94</v>
      </c>
      <c r="H43" s="85">
        <v>356.72</v>
      </c>
      <c r="I43" s="85">
        <v>355.11</v>
      </c>
      <c r="J43" s="85">
        <v>17.88</v>
      </c>
      <c r="K43" s="85">
        <v>17.88</v>
      </c>
      <c r="L43" s="85">
        <v>17.87</v>
      </c>
      <c r="M43" s="72"/>
      <c r="N43" s="72"/>
    </row>
    <row r="44">
      <c r="A44" s="72"/>
      <c r="B44" s="83" t="s">
        <v>162</v>
      </c>
      <c r="C44" s="91">
        <v>5617.42</v>
      </c>
      <c r="D44" s="91">
        <v>4672.79</v>
      </c>
      <c r="E44" s="91">
        <v>4478.16</v>
      </c>
      <c r="F44" s="91">
        <v>4192.38</v>
      </c>
      <c r="G44" s="91">
        <v>4201.33</v>
      </c>
      <c r="H44" s="91">
        <v>3411.26</v>
      </c>
      <c r="I44" s="91">
        <v>3240.87</v>
      </c>
      <c r="J44" s="91">
        <v>2960.84</v>
      </c>
      <c r="K44" s="91">
        <v>3408.75</v>
      </c>
      <c r="L44" s="91">
        <v>2889.1</v>
      </c>
      <c r="M44" s="72"/>
      <c r="N44" s="72"/>
    </row>
    <row r="45">
      <c r="A45" s="72"/>
      <c r="B45" s="83" t="s">
        <v>163</v>
      </c>
      <c r="C45" s="91">
        <v>10576.05</v>
      </c>
      <c r="D45" s="91">
        <v>8938.75</v>
      </c>
      <c r="E45" s="91">
        <v>8726.68</v>
      </c>
      <c r="F45" s="91">
        <v>8369.12</v>
      </c>
      <c r="G45" s="91">
        <v>7695.96</v>
      </c>
      <c r="H45" s="91">
        <v>6958.53</v>
      </c>
      <c r="I45" s="91">
        <v>6985.33</v>
      </c>
      <c r="J45" s="91">
        <v>6304.82</v>
      </c>
      <c r="K45" s="91">
        <v>6880.19</v>
      </c>
      <c r="L45" s="91">
        <v>5923.32</v>
      </c>
      <c r="M45" s="72"/>
      <c r="N45" s="72"/>
    </row>
    <row r="46">
      <c r="A46" s="72"/>
      <c r="B46" s="86" t="s">
        <v>164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72"/>
      <c r="N46" s="72"/>
    </row>
    <row r="47">
      <c r="A47" s="72"/>
      <c r="B47" s="86" t="s">
        <v>165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72"/>
      <c r="N47" s="72"/>
    </row>
    <row r="48">
      <c r="A48" s="72"/>
      <c r="B48" s="88" t="s">
        <v>166</v>
      </c>
      <c r="C48" s="85">
        <v>0.0</v>
      </c>
      <c r="D48" s="90">
        <v>2228.58</v>
      </c>
      <c r="E48" s="90">
        <v>1261.62</v>
      </c>
      <c r="F48" s="90">
        <v>1678.96</v>
      </c>
      <c r="G48" s="85">
        <v>0.0</v>
      </c>
      <c r="H48" s="85">
        <v>0.0</v>
      </c>
      <c r="I48" s="85">
        <v>129.75</v>
      </c>
      <c r="J48" s="85">
        <v>962.91</v>
      </c>
      <c r="K48" s="85">
        <v>308.97</v>
      </c>
      <c r="L48" s="85">
        <v>595.33</v>
      </c>
      <c r="M48" s="72"/>
      <c r="N48" s="72"/>
    </row>
    <row r="49">
      <c r="A49" s="72"/>
      <c r="B49" s="86" t="s">
        <v>167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72"/>
      <c r="N49" s="72"/>
    </row>
    <row r="50">
      <c r="A50" s="72"/>
      <c r="B50" s="88" t="s">
        <v>168</v>
      </c>
      <c r="C50" s="85">
        <v>0.0</v>
      </c>
      <c r="D50" s="85">
        <v>0.0</v>
      </c>
      <c r="E50" s="85">
        <v>0.0</v>
      </c>
      <c r="F50" s="85">
        <v>0.0</v>
      </c>
      <c r="G50" s="85">
        <v>0.0</v>
      </c>
      <c r="H50" s="85">
        <v>0.0</v>
      </c>
      <c r="I50" s="85">
        <v>225.07</v>
      </c>
      <c r="J50" s="85">
        <v>171.36</v>
      </c>
      <c r="K50" s="85">
        <v>215.77</v>
      </c>
      <c r="L50" s="85">
        <v>156.85</v>
      </c>
      <c r="M50" s="72"/>
      <c r="N50" s="72"/>
    </row>
    <row r="51">
      <c r="A51" s="72"/>
      <c r="B51" s="88" t="s">
        <v>169</v>
      </c>
      <c r="C51" s="85">
        <v>0.0</v>
      </c>
      <c r="D51" s="85">
        <v>0.0</v>
      </c>
      <c r="E51" s="85">
        <v>0.0</v>
      </c>
      <c r="F51" s="85">
        <v>0.0</v>
      </c>
      <c r="G51" s="85">
        <v>0.0</v>
      </c>
      <c r="H51" s="85">
        <v>0.0</v>
      </c>
      <c r="I51" s="85">
        <v>0.0</v>
      </c>
      <c r="J51" s="85">
        <v>0.0</v>
      </c>
      <c r="K51" s="85">
        <v>0.0</v>
      </c>
      <c r="L51" s="85">
        <v>0.0</v>
      </c>
      <c r="M51" s="72"/>
      <c r="N51" s="72"/>
    </row>
    <row r="52">
      <c r="A52" s="72"/>
      <c r="B52" s="88" t="s">
        <v>170</v>
      </c>
      <c r="C52" s="85">
        <v>0.0</v>
      </c>
      <c r="D52" s="85">
        <v>0.0</v>
      </c>
      <c r="E52" s="85">
        <v>0.0</v>
      </c>
      <c r="F52" s="85">
        <v>0.0</v>
      </c>
      <c r="G52" s="85">
        <v>0.0</v>
      </c>
      <c r="H52" s="85">
        <v>0.0</v>
      </c>
      <c r="I52" s="85">
        <v>0.0</v>
      </c>
      <c r="J52" s="85">
        <v>0.0</v>
      </c>
      <c r="K52" s="85">
        <v>0.0</v>
      </c>
      <c r="L52" s="85">
        <v>0.0</v>
      </c>
      <c r="M52" s="72"/>
      <c r="N52" s="72"/>
    </row>
    <row r="53">
      <c r="A53" s="72"/>
      <c r="B53" s="88" t="s">
        <v>171</v>
      </c>
      <c r="C53" s="85">
        <v>0.0</v>
      </c>
      <c r="D53" s="85">
        <v>0.0</v>
      </c>
      <c r="E53" s="85">
        <v>0.0</v>
      </c>
      <c r="F53" s="85">
        <v>0.0</v>
      </c>
      <c r="G53" s="85">
        <v>0.0</v>
      </c>
      <c r="H53" s="85">
        <v>0.0</v>
      </c>
      <c r="I53" s="85">
        <v>118.17</v>
      </c>
      <c r="J53" s="85">
        <v>86.62</v>
      </c>
      <c r="K53" s="85">
        <v>287.62</v>
      </c>
      <c r="L53" s="85">
        <v>133.36</v>
      </c>
      <c r="M53" s="72"/>
      <c r="N53" s="72"/>
    </row>
    <row r="54">
      <c r="A54" s="72"/>
      <c r="B54" s="86" t="s">
        <v>172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72"/>
      <c r="N54" s="72"/>
    </row>
    <row r="55">
      <c r="A55" s="72"/>
      <c r="B55" s="88" t="s">
        <v>173</v>
      </c>
      <c r="C55" s="85">
        <v>0.0</v>
      </c>
      <c r="D55" s="85">
        <v>347.93</v>
      </c>
      <c r="E55" s="85">
        <v>570.58</v>
      </c>
      <c r="F55" s="85">
        <v>797.42</v>
      </c>
      <c r="G55" s="85">
        <v>811.71</v>
      </c>
      <c r="H55" s="85">
        <v>439.33</v>
      </c>
      <c r="I55" s="85">
        <v>435.44</v>
      </c>
      <c r="J55" s="85">
        <v>44.17</v>
      </c>
      <c r="K55" s="85">
        <v>34.01</v>
      </c>
      <c r="L55" s="85">
        <v>26.79</v>
      </c>
      <c r="M55" s="72"/>
      <c r="N55" s="72"/>
    </row>
    <row r="56">
      <c r="A56" s="72"/>
      <c r="B56" s="86" t="s">
        <v>174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72"/>
      <c r="N56" s="72"/>
    </row>
    <row r="57">
      <c r="A57" s="72"/>
      <c r="B57" s="88" t="s">
        <v>175</v>
      </c>
      <c r="C57" s="85" t="s">
        <v>176</v>
      </c>
      <c r="D57" s="85" t="s">
        <v>176</v>
      </c>
      <c r="E57" s="85" t="s">
        <v>176</v>
      </c>
      <c r="F57" s="85" t="s">
        <v>176</v>
      </c>
      <c r="G57" s="85" t="s">
        <v>176</v>
      </c>
      <c r="H57" s="85" t="s">
        <v>176</v>
      </c>
      <c r="I57" s="85" t="s">
        <v>176</v>
      </c>
      <c r="J57" s="85" t="s">
        <v>176</v>
      </c>
      <c r="K57" s="85" t="s">
        <v>176</v>
      </c>
      <c r="L57" s="85" t="s">
        <v>176</v>
      </c>
      <c r="M57" s="72"/>
      <c r="N57" s="72"/>
    </row>
    <row r="58">
      <c r="A58" s="72"/>
      <c r="B58" s="86" t="s">
        <v>177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72"/>
      <c r="N58" s="72"/>
    </row>
    <row r="59">
      <c r="A59" s="72"/>
      <c r="B59" s="88" t="s">
        <v>178</v>
      </c>
      <c r="C59" s="85" t="s">
        <v>176</v>
      </c>
      <c r="D59" s="90">
        <v>2670.3</v>
      </c>
      <c r="E59" s="90">
        <v>2509.71</v>
      </c>
      <c r="F59" s="90">
        <v>2539.71</v>
      </c>
      <c r="G59" s="90">
        <v>2211.43</v>
      </c>
      <c r="H59" s="90">
        <v>2206.9</v>
      </c>
      <c r="I59" s="90">
        <v>2274.86</v>
      </c>
      <c r="J59" s="90">
        <v>2442.48</v>
      </c>
      <c r="K59" s="90">
        <v>2007.91</v>
      </c>
      <c r="L59" s="90">
        <v>1599.59</v>
      </c>
      <c r="M59" s="72"/>
      <c r="N59" s="72"/>
    </row>
    <row r="60">
      <c r="A60" s="72"/>
      <c r="B60" s="88" t="s">
        <v>179</v>
      </c>
      <c r="C60" s="85" t="s">
        <v>176</v>
      </c>
      <c r="D60" s="85" t="s">
        <v>176</v>
      </c>
      <c r="E60" s="85" t="s">
        <v>176</v>
      </c>
      <c r="F60" s="85" t="s">
        <v>176</v>
      </c>
      <c r="G60" s="85" t="s">
        <v>176</v>
      </c>
      <c r="H60" s="85" t="s">
        <v>176</v>
      </c>
      <c r="I60" s="85" t="s">
        <v>176</v>
      </c>
      <c r="J60" s="85" t="s">
        <v>176</v>
      </c>
      <c r="K60" s="85" t="s">
        <v>176</v>
      </c>
      <c r="L60" s="85" t="s">
        <v>176</v>
      </c>
      <c r="M60" s="72"/>
      <c r="N60" s="72"/>
    </row>
    <row r="61">
      <c r="A61" s="72"/>
      <c r="B61" s="86" t="s">
        <v>180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72"/>
      <c r="N61" s="72"/>
    </row>
    <row r="62">
      <c r="A62" s="72"/>
      <c r="B62" s="88" t="s">
        <v>181</v>
      </c>
      <c r="C62" s="85" t="s">
        <v>176</v>
      </c>
      <c r="D62" s="85">
        <v>31.92</v>
      </c>
      <c r="E62" s="85">
        <v>31.92</v>
      </c>
      <c r="F62" s="85">
        <v>31.92</v>
      </c>
      <c r="G62" s="85">
        <v>31.92</v>
      </c>
      <c r="H62" s="85">
        <v>31.92</v>
      </c>
      <c r="I62" s="85">
        <v>35.43</v>
      </c>
      <c r="J62" s="85">
        <v>35.43</v>
      </c>
      <c r="K62" s="85">
        <v>35.43</v>
      </c>
      <c r="L62" s="85">
        <v>35.43</v>
      </c>
      <c r="M62" s="72"/>
      <c r="N62" s="72"/>
    </row>
    <row r="63">
      <c r="A63" s="72"/>
      <c r="B63" s="86" t="s">
        <v>182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72"/>
      <c r="N63" s="72"/>
    </row>
    <row r="64">
      <c r="A64" s="72"/>
      <c r="B64" s="88" t="s">
        <v>183</v>
      </c>
      <c r="C64" s="85" t="s">
        <v>176</v>
      </c>
      <c r="D64" s="85">
        <v>724.77</v>
      </c>
      <c r="E64" s="85">
        <v>580.37</v>
      </c>
      <c r="F64" s="85">
        <v>872.45</v>
      </c>
      <c r="G64" s="90">
        <v>1001.97</v>
      </c>
      <c r="H64" s="90">
        <v>1202.81</v>
      </c>
      <c r="I64" s="90">
        <v>1069.39</v>
      </c>
      <c r="J64" s="85">
        <v>529.64</v>
      </c>
      <c r="K64" s="85">
        <v>341.29</v>
      </c>
      <c r="L64" s="85">
        <v>170.13</v>
      </c>
      <c r="M64" s="72"/>
      <c r="N64" s="72"/>
    </row>
    <row r="65">
      <c r="A65" s="72"/>
      <c r="B65" s="88" t="s">
        <v>184</v>
      </c>
      <c r="C65" s="85" t="s">
        <v>176</v>
      </c>
      <c r="D65" s="85">
        <v>91.83</v>
      </c>
      <c r="E65" s="85">
        <v>91.65</v>
      </c>
      <c r="F65" s="85">
        <v>119.26</v>
      </c>
      <c r="G65" s="85">
        <v>117.2</v>
      </c>
      <c r="H65" s="85">
        <v>79.05</v>
      </c>
      <c r="I65" s="85">
        <v>178.85</v>
      </c>
      <c r="J65" s="85">
        <v>177.42</v>
      </c>
      <c r="K65" s="85">
        <v>177.7</v>
      </c>
      <c r="L65" s="85">
        <v>154.34</v>
      </c>
      <c r="M65" s="72"/>
      <c r="N65" s="72"/>
    </row>
    <row r="66">
      <c r="A66" s="72"/>
      <c r="B66" s="86" t="s">
        <v>185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72"/>
      <c r="N66" s="72"/>
    </row>
    <row r="67">
      <c r="A67" s="72"/>
      <c r="B67" s="88" t="s">
        <v>186</v>
      </c>
      <c r="C67" s="85" t="s">
        <v>176</v>
      </c>
      <c r="D67" s="85">
        <v>318.9</v>
      </c>
      <c r="E67" s="85">
        <v>444.36</v>
      </c>
      <c r="F67" s="85">
        <v>325.53</v>
      </c>
      <c r="G67" s="85">
        <v>792.44</v>
      </c>
      <c r="H67" s="85">
        <v>660.6</v>
      </c>
      <c r="I67" s="85">
        <v>0.59</v>
      </c>
      <c r="J67" s="85">
        <v>25.0</v>
      </c>
      <c r="K67" s="85">
        <v>214.1</v>
      </c>
      <c r="L67" s="85">
        <v>281.94</v>
      </c>
      <c r="M67" s="72"/>
      <c r="N67" s="72"/>
    </row>
    <row r="68">
      <c r="A68" s="72"/>
      <c r="B68" s="88" t="s">
        <v>187</v>
      </c>
      <c r="C68" s="85" t="s">
        <v>176</v>
      </c>
      <c r="D68" s="85" t="s">
        <v>176</v>
      </c>
      <c r="E68" s="85">
        <v>28.93</v>
      </c>
      <c r="F68" s="85">
        <v>12.03</v>
      </c>
      <c r="G68" s="85">
        <v>11.6</v>
      </c>
      <c r="H68" s="85">
        <v>10.0</v>
      </c>
      <c r="I68" s="85" t="s">
        <v>176</v>
      </c>
      <c r="J68" s="85">
        <v>74.64</v>
      </c>
      <c r="K68" s="85">
        <v>19.41</v>
      </c>
      <c r="L68" s="85">
        <v>1.39</v>
      </c>
      <c r="M68" s="72"/>
      <c r="N68" s="72"/>
    </row>
    <row r="69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3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>
      <c r="A76" s="72"/>
      <c r="B76" s="92" t="s">
        <v>188</v>
      </c>
      <c r="C76" s="93" t="s">
        <v>189</v>
      </c>
      <c r="D76" s="94"/>
      <c r="E76" s="94"/>
      <c r="F76" s="94"/>
      <c r="G76" s="94"/>
      <c r="H76" s="94"/>
      <c r="I76" s="94"/>
      <c r="J76" s="94"/>
      <c r="K76" s="94"/>
      <c r="L76" s="94"/>
      <c r="M76" s="72"/>
      <c r="N76" s="72"/>
    </row>
    <row r="77">
      <c r="A77" s="72"/>
      <c r="B77" s="95"/>
      <c r="C77" s="74">
        <v>44642.0</v>
      </c>
      <c r="D77" s="74">
        <v>44277.0</v>
      </c>
      <c r="E77" s="74">
        <v>43912.0</v>
      </c>
      <c r="F77" s="74">
        <v>43546.0</v>
      </c>
      <c r="G77" s="74">
        <v>43181.0</v>
      </c>
      <c r="H77" s="74">
        <v>42816.0</v>
      </c>
      <c r="I77" s="74">
        <v>42451.0</v>
      </c>
      <c r="J77" s="74">
        <v>42085.0</v>
      </c>
      <c r="K77" s="74">
        <v>41720.0</v>
      </c>
      <c r="L77" s="74">
        <v>41355.0</v>
      </c>
      <c r="M77" s="72"/>
      <c r="N77" s="72"/>
    </row>
    <row r="78">
      <c r="A78" s="96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72"/>
      <c r="N78" s="72"/>
    </row>
    <row r="79">
      <c r="A79" s="72"/>
      <c r="B79" s="98"/>
      <c r="C79" s="99" t="s">
        <v>124</v>
      </c>
      <c r="D79" s="99" t="s">
        <v>124</v>
      </c>
      <c r="E79" s="99" t="s">
        <v>124</v>
      </c>
      <c r="F79" s="99" t="s">
        <v>124</v>
      </c>
      <c r="G79" s="99" t="s">
        <v>124</v>
      </c>
      <c r="H79" s="99" t="s">
        <v>124</v>
      </c>
      <c r="I79" s="99" t="s">
        <v>124</v>
      </c>
      <c r="J79" s="99" t="s">
        <v>124</v>
      </c>
      <c r="K79" s="99" t="s">
        <v>124</v>
      </c>
      <c r="L79" s="99" t="s">
        <v>124</v>
      </c>
      <c r="N79" s="72"/>
    </row>
    <row r="80">
      <c r="A80" s="96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72"/>
      <c r="N80" s="72"/>
    </row>
    <row r="81">
      <c r="A81" s="72"/>
      <c r="B81" s="100" t="s">
        <v>190</v>
      </c>
      <c r="C81" s="95"/>
      <c r="D81" s="101"/>
      <c r="E81" s="101"/>
      <c r="F81" s="101"/>
      <c r="G81" s="101"/>
      <c r="H81" s="95"/>
      <c r="I81" s="101"/>
      <c r="J81" s="101"/>
      <c r="K81" s="101"/>
      <c r="L81" s="101"/>
      <c r="M81" s="72"/>
      <c r="N81" s="72"/>
    </row>
    <row r="82">
      <c r="A82" s="72"/>
      <c r="B82" s="100" t="s">
        <v>191</v>
      </c>
      <c r="C82" s="102">
        <v>9386.1</v>
      </c>
      <c r="D82" s="102">
        <v>5718.47</v>
      </c>
      <c r="E82" s="102">
        <v>6250.28</v>
      </c>
      <c r="F82" s="102">
        <v>6348.49</v>
      </c>
      <c r="G82" s="102">
        <v>5764.7</v>
      </c>
      <c r="H82" s="102">
        <v>5568.43</v>
      </c>
      <c r="I82" s="102">
        <v>5468.3</v>
      </c>
      <c r="J82" s="102">
        <v>5607.3</v>
      </c>
      <c r="K82" s="102">
        <v>5064.25</v>
      </c>
      <c r="L82" s="102">
        <v>4082.92</v>
      </c>
      <c r="M82" s="72"/>
      <c r="N82" s="72"/>
    </row>
    <row r="83">
      <c r="A83" s="72"/>
      <c r="B83" s="103" t="s">
        <v>192</v>
      </c>
      <c r="C83" s="99">
        <v>0.0</v>
      </c>
      <c r="D83" s="99">
        <v>0.0</v>
      </c>
      <c r="E83" s="99">
        <v>0.0</v>
      </c>
      <c r="F83" s="99">
        <v>0.0</v>
      </c>
      <c r="G83" s="99">
        <v>0.1</v>
      </c>
      <c r="H83" s="99">
        <v>0.52</v>
      </c>
      <c r="I83" s="99">
        <v>0.54</v>
      </c>
      <c r="J83" s="99">
        <v>0.6</v>
      </c>
      <c r="K83" s="99">
        <v>0.56</v>
      </c>
      <c r="L83" s="99">
        <v>1.06</v>
      </c>
      <c r="M83" s="72"/>
      <c r="N83" s="72"/>
    </row>
    <row r="84">
      <c r="A84" s="72"/>
      <c r="B84" s="100" t="s">
        <v>193</v>
      </c>
      <c r="C84" s="102">
        <v>9386.1</v>
      </c>
      <c r="D84" s="102">
        <v>5718.47</v>
      </c>
      <c r="E84" s="102">
        <v>6250.28</v>
      </c>
      <c r="F84" s="102">
        <v>6348.49</v>
      </c>
      <c r="G84" s="102">
        <v>5764.6</v>
      </c>
      <c r="H84" s="102">
        <v>5567.91</v>
      </c>
      <c r="I84" s="102">
        <v>5467.76</v>
      </c>
      <c r="J84" s="102">
        <v>5606.7</v>
      </c>
      <c r="K84" s="102">
        <v>5063.69</v>
      </c>
      <c r="L84" s="102">
        <v>4081.86</v>
      </c>
      <c r="M84" s="72"/>
      <c r="N84" s="72"/>
    </row>
    <row r="85">
      <c r="A85" s="72"/>
      <c r="B85" s="103" t="s">
        <v>194</v>
      </c>
      <c r="C85" s="99">
        <v>0.0</v>
      </c>
      <c r="D85" s="99">
        <v>69.17</v>
      </c>
      <c r="E85" s="99">
        <v>74.87</v>
      </c>
      <c r="F85" s="99">
        <v>66.09</v>
      </c>
      <c r="G85" s="99">
        <v>86.67</v>
      </c>
      <c r="H85" s="99">
        <v>122.52</v>
      </c>
      <c r="I85" s="99">
        <v>145.66</v>
      </c>
      <c r="J85" s="99">
        <v>135.34</v>
      </c>
      <c r="K85" s="99">
        <v>107.62</v>
      </c>
      <c r="L85" s="99">
        <v>77.88</v>
      </c>
      <c r="M85" s="72"/>
      <c r="N85" s="72"/>
    </row>
    <row r="86">
      <c r="A86" s="72"/>
      <c r="B86" s="100" t="s">
        <v>195</v>
      </c>
      <c r="C86" s="102">
        <v>9386.1</v>
      </c>
      <c r="D86" s="102">
        <v>5787.64</v>
      </c>
      <c r="E86" s="102">
        <v>6325.15</v>
      </c>
      <c r="F86" s="102">
        <v>6414.58</v>
      </c>
      <c r="G86" s="102">
        <v>5851.27</v>
      </c>
      <c r="H86" s="102">
        <v>5690.43</v>
      </c>
      <c r="I86" s="102">
        <v>5613.42</v>
      </c>
      <c r="J86" s="102">
        <v>5742.03</v>
      </c>
      <c r="K86" s="102">
        <v>5171.31</v>
      </c>
      <c r="L86" s="102">
        <v>4159.74</v>
      </c>
      <c r="M86" s="72"/>
      <c r="N86" s="72"/>
    </row>
    <row r="87">
      <c r="A87" s="72"/>
      <c r="B87" s="103" t="s">
        <v>196</v>
      </c>
      <c r="C87" s="99">
        <v>385.26</v>
      </c>
      <c r="D87" s="99">
        <v>189.47</v>
      </c>
      <c r="E87" s="99">
        <v>171.98</v>
      </c>
      <c r="F87" s="99">
        <v>218.2</v>
      </c>
      <c r="G87" s="99">
        <v>185.06</v>
      </c>
      <c r="H87" s="99">
        <v>628.36</v>
      </c>
      <c r="I87" s="99">
        <v>240.97</v>
      </c>
      <c r="J87" s="99">
        <v>158.07</v>
      </c>
      <c r="K87" s="99">
        <v>64.58</v>
      </c>
      <c r="L87" s="99">
        <v>54.9</v>
      </c>
      <c r="M87" s="72"/>
      <c r="N87" s="72"/>
    </row>
    <row r="88">
      <c r="A88" s="72"/>
      <c r="B88" s="92" t="s">
        <v>197</v>
      </c>
      <c r="C88" s="104">
        <v>9771.36</v>
      </c>
      <c r="D88" s="104">
        <v>5977.11</v>
      </c>
      <c r="E88" s="104">
        <v>6497.13</v>
      </c>
      <c r="F88" s="104">
        <v>6632.78</v>
      </c>
      <c r="G88" s="104">
        <v>6036.33</v>
      </c>
      <c r="H88" s="104">
        <v>6318.79</v>
      </c>
      <c r="I88" s="104">
        <v>5854.39</v>
      </c>
      <c r="J88" s="104">
        <v>5900.1</v>
      </c>
      <c r="K88" s="104">
        <v>5235.89</v>
      </c>
      <c r="L88" s="104">
        <v>4214.64</v>
      </c>
      <c r="M88" s="72"/>
      <c r="N88" s="72"/>
    </row>
    <row r="89">
      <c r="A89" s="72"/>
      <c r="B89" s="100" t="s">
        <v>198</v>
      </c>
      <c r="C89" s="95"/>
      <c r="D89" s="101"/>
      <c r="E89" s="101"/>
      <c r="F89" s="101"/>
      <c r="G89" s="101"/>
      <c r="H89" s="95"/>
      <c r="I89" s="101"/>
      <c r="J89" s="101"/>
      <c r="K89" s="101"/>
      <c r="L89" s="101"/>
      <c r="M89" s="72"/>
      <c r="N89" s="72"/>
    </row>
    <row r="90">
      <c r="A90" s="72"/>
      <c r="B90" s="103" t="s">
        <v>199</v>
      </c>
      <c r="C90" s="105">
        <v>4796.53</v>
      </c>
      <c r="D90" s="105">
        <v>2999.62</v>
      </c>
      <c r="E90" s="105">
        <v>3332.63</v>
      </c>
      <c r="F90" s="105">
        <v>3264.5</v>
      </c>
      <c r="G90" s="105">
        <v>3180.52</v>
      </c>
      <c r="H90" s="105">
        <v>2836.69</v>
      </c>
      <c r="I90" s="105">
        <v>2667.15</v>
      </c>
      <c r="J90" s="105">
        <v>2900.52</v>
      </c>
      <c r="K90" s="105">
        <v>2512.39</v>
      </c>
      <c r="L90" s="105">
        <v>2096.37</v>
      </c>
      <c r="M90" s="72"/>
      <c r="N90" s="72"/>
    </row>
    <row r="91">
      <c r="A91" s="72"/>
      <c r="B91" s="103" t="s">
        <v>200</v>
      </c>
      <c r="C91" s="99">
        <v>0.43</v>
      </c>
      <c r="D91" s="99">
        <v>46.59</v>
      </c>
      <c r="E91" s="99">
        <v>52.05</v>
      </c>
      <c r="F91" s="99">
        <v>50.08</v>
      </c>
      <c r="G91" s="99">
        <v>33.63</v>
      </c>
      <c r="H91" s="99">
        <v>29.2</v>
      </c>
      <c r="I91" s="99">
        <v>67.15</v>
      </c>
      <c r="J91" s="99">
        <v>74.42</v>
      </c>
      <c r="K91" s="99">
        <v>57.13</v>
      </c>
      <c r="L91" s="99">
        <v>26.9</v>
      </c>
      <c r="M91" s="72"/>
      <c r="N91" s="72"/>
    </row>
    <row r="92">
      <c r="A92" s="72"/>
      <c r="B92" s="103" t="s">
        <v>201</v>
      </c>
      <c r="C92" s="99">
        <v>-397.81</v>
      </c>
      <c r="D92" s="99">
        <v>61.62</v>
      </c>
      <c r="E92" s="99">
        <v>-50.3</v>
      </c>
      <c r="F92" s="99">
        <v>1.73</v>
      </c>
      <c r="G92" s="99">
        <v>-48.01</v>
      </c>
      <c r="H92" s="99">
        <v>-74.18</v>
      </c>
      <c r="I92" s="99">
        <v>12.2</v>
      </c>
      <c r="J92" s="99">
        <v>131.03</v>
      </c>
      <c r="K92" s="99">
        <v>-229.47</v>
      </c>
      <c r="L92" s="99">
        <v>-89.81</v>
      </c>
      <c r="M92" s="72"/>
      <c r="N92" s="72"/>
    </row>
    <row r="93">
      <c r="A93" s="72"/>
      <c r="B93" s="103" t="s">
        <v>202</v>
      </c>
      <c r="C93" s="99">
        <v>713.93</v>
      </c>
      <c r="D93" s="99">
        <v>549.86</v>
      </c>
      <c r="E93" s="99">
        <v>550.98</v>
      </c>
      <c r="F93" s="99">
        <v>519.86</v>
      </c>
      <c r="G93" s="99">
        <v>479.63</v>
      </c>
      <c r="H93" s="99">
        <v>453.61</v>
      </c>
      <c r="I93" s="99">
        <v>410.43</v>
      </c>
      <c r="J93" s="99">
        <v>350.83</v>
      </c>
      <c r="K93" s="99">
        <v>320.17</v>
      </c>
      <c r="L93" s="99">
        <v>268.34</v>
      </c>
      <c r="M93" s="72"/>
      <c r="N93" s="72"/>
    </row>
    <row r="94">
      <c r="A94" s="72"/>
      <c r="B94" s="103" t="s">
        <v>203</v>
      </c>
      <c r="C94" s="99">
        <v>99.53</v>
      </c>
      <c r="D94" s="99">
        <v>111.43</v>
      </c>
      <c r="E94" s="99">
        <v>132.54</v>
      </c>
      <c r="F94" s="99">
        <v>117.84</v>
      </c>
      <c r="G94" s="99">
        <v>114.32</v>
      </c>
      <c r="H94" s="99">
        <v>125.13</v>
      </c>
      <c r="I94" s="99">
        <v>86.71</v>
      </c>
      <c r="J94" s="99">
        <v>121.54</v>
      </c>
      <c r="K94" s="99">
        <v>151.83</v>
      </c>
      <c r="L94" s="99">
        <v>174.35</v>
      </c>
      <c r="M94" s="72"/>
      <c r="N94" s="72"/>
    </row>
    <row r="95">
      <c r="A95" s="72"/>
      <c r="B95" s="103" t="s">
        <v>204</v>
      </c>
      <c r="C95" s="99">
        <v>362.1</v>
      </c>
      <c r="D95" s="99">
        <v>350.13</v>
      </c>
      <c r="E95" s="99">
        <v>319.21</v>
      </c>
      <c r="F95" s="99">
        <v>241.48</v>
      </c>
      <c r="G95" s="99">
        <v>228.55</v>
      </c>
      <c r="H95" s="99">
        <v>329.49</v>
      </c>
      <c r="I95" s="99">
        <v>363.1</v>
      </c>
      <c r="J95" s="99">
        <v>488.85</v>
      </c>
      <c r="K95" s="99">
        <v>294.13</v>
      </c>
      <c r="L95" s="99">
        <v>253.86</v>
      </c>
      <c r="M95" s="72"/>
      <c r="N95" s="72"/>
    </row>
    <row r="96">
      <c r="A96" s="72"/>
      <c r="B96" s="103" t="s">
        <v>205</v>
      </c>
      <c r="C96" s="105">
        <v>2010.9</v>
      </c>
      <c r="D96" s="105">
        <v>1390.7</v>
      </c>
      <c r="E96" s="105">
        <v>1557.01</v>
      </c>
      <c r="F96" s="105">
        <v>1446.89</v>
      </c>
      <c r="G96" s="105">
        <v>1346.94</v>
      </c>
      <c r="H96" s="105">
        <v>1314.04</v>
      </c>
      <c r="I96" s="105">
        <v>1348.27</v>
      </c>
      <c r="J96" s="105">
        <v>1343.65</v>
      </c>
      <c r="K96" s="105">
        <v>1250.34</v>
      </c>
      <c r="L96" s="105">
        <v>1029.8</v>
      </c>
      <c r="M96" s="72"/>
      <c r="N96" s="72"/>
    </row>
    <row r="97">
      <c r="A97" s="72"/>
      <c r="B97" s="92" t="s">
        <v>206</v>
      </c>
      <c r="C97" s="104">
        <v>7585.61</v>
      </c>
      <c r="D97" s="104">
        <v>5509.95</v>
      </c>
      <c r="E97" s="104">
        <v>5894.12</v>
      </c>
      <c r="F97" s="104">
        <v>5642.38</v>
      </c>
      <c r="G97" s="104">
        <v>5335.58</v>
      </c>
      <c r="H97" s="104">
        <v>5013.98</v>
      </c>
      <c r="I97" s="104">
        <v>4955.01</v>
      </c>
      <c r="J97" s="104">
        <v>5410.83</v>
      </c>
      <c r="K97" s="104">
        <v>4356.51</v>
      </c>
      <c r="L97" s="104">
        <v>3759.8</v>
      </c>
      <c r="M97" s="72"/>
      <c r="N97" s="72"/>
    </row>
    <row r="98">
      <c r="A98" s="96"/>
      <c r="B98" s="95"/>
      <c r="C98" s="74">
        <v>44642.0</v>
      </c>
      <c r="D98" s="74">
        <v>44277.0</v>
      </c>
      <c r="E98" s="74">
        <v>43912.0</v>
      </c>
      <c r="F98" s="74">
        <v>43546.0</v>
      </c>
      <c r="G98" s="74">
        <v>43181.0</v>
      </c>
      <c r="H98" s="74">
        <v>42816.0</v>
      </c>
      <c r="I98" s="74">
        <v>42451.0</v>
      </c>
      <c r="J98" s="74">
        <v>42085.0</v>
      </c>
      <c r="K98" s="74">
        <v>41720.0</v>
      </c>
      <c r="L98" s="74">
        <v>41355.0</v>
      </c>
      <c r="M98" s="72"/>
      <c r="N98" s="72"/>
    </row>
    <row r="99">
      <c r="A99" s="96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72"/>
      <c r="N99" s="72"/>
    </row>
    <row r="100">
      <c r="A100" s="72"/>
      <c r="B100" s="98"/>
      <c r="C100" s="99" t="s">
        <v>124</v>
      </c>
      <c r="D100" s="99" t="s">
        <v>124</v>
      </c>
      <c r="E100" s="99" t="s">
        <v>124</v>
      </c>
      <c r="F100" s="99" t="s">
        <v>124</v>
      </c>
      <c r="G100" s="99" t="s">
        <v>124</v>
      </c>
      <c r="H100" s="99" t="s">
        <v>124</v>
      </c>
      <c r="I100" s="99" t="s">
        <v>124</v>
      </c>
      <c r="J100" s="99" t="s">
        <v>124</v>
      </c>
      <c r="K100" s="99" t="s">
        <v>124</v>
      </c>
      <c r="L100" s="99" t="s">
        <v>124</v>
      </c>
      <c r="N100" s="72"/>
    </row>
    <row r="101">
      <c r="A101" s="96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72"/>
      <c r="N101" s="72"/>
    </row>
    <row r="102">
      <c r="A102" s="72"/>
      <c r="B102" s="92" t="s">
        <v>207</v>
      </c>
      <c r="C102" s="104">
        <v>2185.75</v>
      </c>
      <c r="D102" s="106">
        <v>467.16</v>
      </c>
      <c r="E102" s="106">
        <v>603.01</v>
      </c>
      <c r="F102" s="106">
        <v>990.4</v>
      </c>
      <c r="G102" s="106">
        <v>700.75</v>
      </c>
      <c r="H102" s="104">
        <v>1304.81</v>
      </c>
      <c r="I102" s="106">
        <v>899.38</v>
      </c>
      <c r="J102" s="106">
        <v>489.27</v>
      </c>
      <c r="K102" s="106">
        <v>879.38</v>
      </c>
      <c r="L102" s="106">
        <v>454.84</v>
      </c>
      <c r="M102" s="72"/>
      <c r="N102" s="72"/>
    </row>
    <row r="103">
      <c r="A103" s="72"/>
      <c r="B103" s="100" t="s">
        <v>208</v>
      </c>
      <c r="C103" s="102">
        <v>2185.75</v>
      </c>
      <c r="D103" s="107">
        <v>467.16</v>
      </c>
      <c r="E103" s="107">
        <v>603.01</v>
      </c>
      <c r="F103" s="107">
        <v>990.4</v>
      </c>
      <c r="G103" s="107">
        <v>700.75</v>
      </c>
      <c r="H103" s="102">
        <v>1304.81</v>
      </c>
      <c r="I103" s="107">
        <v>899.38</v>
      </c>
      <c r="J103" s="107">
        <v>489.27</v>
      </c>
      <c r="K103" s="107">
        <v>879.38</v>
      </c>
      <c r="L103" s="107">
        <v>454.84</v>
      </c>
      <c r="M103" s="72"/>
      <c r="N103" s="72"/>
    </row>
    <row r="104">
      <c r="A104" s="72"/>
      <c r="B104" s="100" t="s">
        <v>209</v>
      </c>
      <c r="C104" s="95"/>
      <c r="D104" s="101"/>
      <c r="E104" s="101"/>
      <c r="F104" s="101"/>
      <c r="G104" s="101"/>
      <c r="H104" s="95"/>
      <c r="I104" s="101"/>
      <c r="J104" s="101"/>
      <c r="K104" s="101"/>
      <c r="L104" s="101"/>
      <c r="M104" s="72"/>
      <c r="N104" s="72"/>
    </row>
    <row r="105">
      <c r="A105" s="72"/>
      <c r="B105" s="103" t="s">
        <v>210</v>
      </c>
      <c r="C105" s="99">
        <v>508.31</v>
      </c>
      <c r="D105" s="99">
        <v>102.54</v>
      </c>
      <c r="E105" s="99">
        <v>129.66</v>
      </c>
      <c r="F105" s="99">
        <v>242.91</v>
      </c>
      <c r="G105" s="99">
        <v>147.58</v>
      </c>
      <c r="H105" s="99">
        <v>281.57</v>
      </c>
      <c r="I105" s="99">
        <v>221.84</v>
      </c>
      <c r="J105" s="99">
        <v>186.0</v>
      </c>
      <c r="K105" s="99">
        <v>188.5</v>
      </c>
      <c r="L105" s="99">
        <v>106.82</v>
      </c>
      <c r="M105" s="72"/>
      <c r="N105" s="72"/>
    </row>
    <row r="106">
      <c r="A106" s="72"/>
      <c r="B106" s="103" t="s">
        <v>211</v>
      </c>
      <c r="C106" s="99">
        <v>0.0</v>
      </c>
      <c r="D106" s="99">
        <v>14.21</v>
      </c>
      <c r="E106" s="99">
        <v>-72.14</v>
      </c>
      <c r="F106" s="99">
        <v>51.61</v>
      </c>
      <c r="G106" s="99">
        <v>7.41</v>
      </c>
      <c r="H106" s="99">
        <v>21.65</v>
      </c>
      <c r="I106" s="99">
        <v>1.14</v>
      </c>
      <c r="J106" s="99">
        <v>-55.84</v>
      </c>
      <c r="K106" s="99">
        <v>39.0</v>
      </c>
      <c r="L106" s="99">
        <v>24.29</v>
      </c>
      <c r="M106" s="72"/>
      <c r="N106" s="72"/>
    </row>
    <row r="107">
      <c r="A107" s="72"/>
      <c r="B107" s="100" t="s">
        <v>212</v>
      </c>
      <c r="C107" s="107">
        <v>508.31</v>
      </c>
      <c r="D107" s="107">
        <v>116.75</v>
      </c>
      <c r="E107" s="107">
        <v>57.52</v>
      </c>
      <c r="F107" s="107">
        <v>294.52</v>
      </c>
      <c r="G107" s="107">
        <v>154.99</v>
      </c>
      <c r="H107" s="107">
        <v>303.22</v>
      </c>
      <c r="I107" s="107">
        <v>222.99</v>
      </c>
      <c r="J107" s="107">
        <v>130.16</v>
      </c>
      <c r="K107" s="107">
        <v>227.5</v>
      </c>
      <c r="L107" s="107">
        <v>131.11</v>
      </c>
      <c r="M107" s="72"/>
      <c r="N107" s="72"/>
    </row>
    <row r="108">
      <c r="A108" s="72"/>
      <c r="B108" s="100" t="s">
        <v>213</v>
      </c>
      <c r="C108" s="102">
        <v>1677.44</v>
      </c>
      <c r="D108" s="107">
        <v>350.41</v>
      </c>
      <c r="E108" s="107">
        <v>545.49</v>
      </c>
      <c r="F108" s="107">
        <v>695.88</v>
      </c>
      <c r="G108" s="107">
        <v>545.76</v>
      </c>
      <c r="H108" s="102">
        <v>1001.59</v>
      </c>
      <c r="I108" s="107">
        <v>676.4</v>
      </c>
      <c r="J108" s="107">
        <v>359.11</v>
      </c>
      <c r="K108" s="107">
        <v>651.88</v>
      </c>
      <c r="L108" s="107">
        <v>323.73</v>
      </c>
      <c r="M108" s="72"/>
      <c r="N108" s="72"/>
    </row>
    <row r="109">
      <c r="A109" s="72"/>
      <c r="B109" s="100" t="s">
        <v>214</v>
      </c>
      <c r="C109" s="102">
        <v>1677.44</v>
      </c>
      <c r="D109" s="107">
        <v>350.41</v>
      </c>
      <c r="E109" s="107">
        <v>545.49</v>
      </c>
      <c r="F109" s="107">
        <v>695.88</v>
      </c>
      <c r="G109" s="107">
        <v>545.76</v>
      </c>
      <c r="H109" s="102">
        <v>1001.59</v>
      </c>
      <c r="I109" s="107">
        <v>676.4</v>
      </c>
      <c r="J109" s="107">
        <v>359.11</v>
      </c>
      <c r="K109" s="107">
        <v>651.88</v>
      </c>
      <c r="L109" s="107">
        <v>323.73</v>
      </c>
      <c r="M109" s="72"/>
      <c r="N109" s="72"/>
    </row>
    <row r="110">
      <c r="A110" s="72"/>
      <c r="B110" s="92" t="s">
        <v>215</v>
      </c>
      <c r="C110" s="104">
        <v>1677.44</v>
      </c>
      <c r="D110" s="106">
        <v>350.41</v>
      </c>
      <c r="E110" s="106">
        <v>545.49</v>
      </c>
      <c r="F110" s="106">
        <v>695.88</v>
      </c>
      <c r="G110" s="106">
        <v>545.76</v>
      </c>
      <c r="H110" s="104">
        <v>1001.59</v>
      </c>
      <c r="I110" s="106">
        <v>676.4</v>
      </c>
      <c r="J110" s="106">
        <v>359.11</v>
      </c>
      <c r="K110" s="106">
        <v>651.88</v>
      </c>
      <c r="L110" s="106">
        <v>323.73</v>
      </c>
      <c r="M110" s="72"/>
      <c r="N110" s="72"/>
    </row>
    <row r="111">
      <c r="A111" s="96"/>
      <c r="B111" s="95"/>
      <c r="C111" s="74">
        <v>44642.0</v>
      </c>
      <c r="D111" s="74">
        <v>44277.0</v>
      </c>
      <c r="E111" s="74">
        <v>43912.0</v>
      </c>
      <c r="F111" s="74">
        <v>43546.0</v>
      </c>
      <c r="G111" s="74">
        <v>43181.0</v>
      </c>
      <c r="H111" s="74">
        <v>42816.0</v>
      </c>
      <c r="I111" s="74">
        <v>42451.0</v>
      </c>
      <c r="J111" s="74">
        <v>42085.0</v>
      </c>
      <c r="K111" s="74">
        <v>41720.0</v>
      </c>
      <c r="L111" s="74">
        <v>41355.0</v>
      </c>
      <c r="M111" s="72"/>
      <c r="N111" s="72"/>
    </row>
    <row r="112">
      <c r="A112" s="96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72"/>
      <c r="N112" s="72"/>
    </row>
    <row r="113">
      <c r="A113" s="96"/>
      <c r="B113" s="98"/>
      <c r="C113" s="99" t="s">
        <v>124</v>
      </c>
      <c r="D113" s="99" t="s">
        <v>124</v>
      </c>
      <c r="E113" s="99" t="s">
        <v>124</v>
      </c>
      <c r="F113" s="99" t="s">
        <v>124</v>
      </c>
      <c r="G113" s="99" t="s">
        <v>124</v>
      </c>
      <c r="H113" s="99" t="s">
        <v>124</v>
      </c>
      <c r="I113" s="99" t="s">
        <v>124</v>
      </c>
      <c r="J113" s="99" t="s">
        <v>124</v>
      </c>
      <c r="K113" s="99" t="s">
        <v>124</v>
      </c>
      <c r="L113" s="99" t="s">
        <v>124</v>
      </c>
      <c r="M113" s="72"/>
      <c r="N113" s="72"/>
    </row>
    <row r="114">
      <c r="A114" s="96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72"/>
      <c r="N114" s="72"/>
    </row>
    <row r="115">
      <c r="A115" s="72"/>
      <c r="B115" s="100" t="s">
        <v>164</v>
      </c>
      <c r="C115" s="95"/>
      <c r="D115" s="101"/>
      <c r="E115" s="101"/>
      <c r="F115" s="101"/>
      <c r="G115" s="101"/>
      <c r="H115" s="95"/>
      <c r="I115" s="101"/>
      <c r="J115" s="101"/>
      <c r="K115" s="101"/>
      <c r="L115" s="101"/>
      <c r="M115" s="72"/>
      <c r="N115" s="72"/>
    </row>
    <row r="116">
      <c r="A116" s="72"/>
      <c r="B116" s="100" t="s">
        <v>114</v>
      </c>
      <c r="C116" s="95"/>
      <c r="D116" s="101"/>
      <c r="E116" s="101"/>
      <c r="F116" s="101"/>
      <c r="G116" s="101"/>
      <c r="H116" s="95"/>
      <c r="I116" s="101"/>
      <c r="J116" s="101"/>
      <c r="K116" s="101"/>
      <c r="L116" s="101"/>
      <c r="M116" s="72"/>
      <c r="N116" s="72"/>
    </row>
    <row r="117">
      <c r="A117" s="72"/>
      <c r="B117" s="103" t="s">
        <v>216</v>
      </c>
      <c r="C117" s="99">
        <v>57.77</v>
      </c>
      <c r="D117" s="99">
        <v>60.91</v>
      </c>
      <c r="E117" s="99">
        <v>94.86</v>
      </c>
      <c r="F117" s="99">
        <v>121.13</v>
      </c>
      <c r="G117" s="99">
        <v>96.41</v>
      </c>
      <c r="H117" s="99">
        <v>163.67</v>
      </c>
      <c r="I117" s="99">
        <v>109.0</v>
      </c>
      <c r="J117" s="99">
        <v>56.42</v>
      </c>
      <c r="K117" s="99">
        <v>102.41</v>
      </c>
      <c r="L117" s="99">
        <v>50.86</v>
      </c>
      <c r="M117" s="72"/>
      <c r="N117" s="72"/>
    </row>
    <row r="118">
      <c r="A118" s="72"/>
      <c r="B118" s="103" t="s">
        <v>115</v>
      </c>
      <c r="C118" s="99">
        <v>57.77</v>
      </c>
      <c r="D118" s="99">
        <v>60.53</v>
      </c>
      <c r="E118" s="99">
        <v>94.16</v>
      </c>
      <c r="F118" s="99">
        <v>119.97</v>
      </c>
      <c r="G118" s="99">
        <v>95.45</v>
      </c>
      <c r="H118" s="99">
        <v>163.67</v>
      </c>
      <c r="I118" s="99">
        <v>109.0</v>
      </c>
      <c r="J118" s="99">
        <v>56.42</v>
      </c>
      <c r="K118" s="99">
        <v>102.41</v>
      </c>
      <c r="L118" s="99">
        <v>50.86</v>
      </c>
      <c r="M118" s="72"/>
      <c r="N118" s="72"/>
    </row>
    <row r="119">
      <c r="A119" s="72"/>
      <c r="B119" s="100" t="s">
        <v>217</v>
      </c>
      <c r="C119" s="95"/>
      <c r="D119" s="101"/>
      <c r="E119" s="101"/>
      <c r="F119" s="101"/>
      <c r="G119" s="101"/>
      <c r="H119" s="95"/>
      <c r="I119" s="101"/>
      <c r="J119" s="101"/>
      <c r="K119" s="101"/>
      <c r="L119" s="101"/>
      <c r="M119" s="72"/>
      <c r="N119" s="72"/>
    </row>
    <row r="120">
      <c r="A120" s="72"/>
      <c r="B120" s="103" t="s">
        <v>218</v>
      </c>
      <c r="C120" s="95"/>
      <c r="D120" s="101"/>
      <c r="E120" s="101"/>
      <c r="F120" s="101"/>
      <c r="G120" s="101"/>
      <c r="H120" s="99">
        <v>0.0</v>
      </c>
      <c r="I120" s="99">
        <v>246.4</v>
      </c>
      <c r="J120" s="99">
        <v>210.74</v>
      </c>
      <c r="K120" s="99">
        <v>209.9</v>
      </c>
      <c r="L120" s="99">
        <v>157.46</v>
      </c>
      <c r="M120" s="72"/>
      <c r="N120" s="72"/>
    </row>
    <row r="121">
      <c r="A121" s="72"/>
      <c r="B121" s="103" t="s">
        <v>219</v>
      </c>
      <c r="C121" s="95"/>
      <c r="D121" s="101"/>
      <c r="E121" s="101"/>
      <c r="F121" s="101"/>
      <c r="G121" s="101"/>
      <c r="H121" s="99">
        <v>0.0</v>
      </c>
      <c r="I121" s="105">
        <v>2415.13</v>
      </c>
      <c r="J121" s="105">
        <v>2680.76</v>
      </c>
      <c r="K121" s="105">
        <v>2322.24</v>
      </c>
      <c r="L121" s="105">
        <v>1949.04</v>
      </c>
      <c r="M121" s="72"/>
      <c r="N121" s="72"/>
    </row>
    <row r="122">
      <c r="A122" s="72"/>
      <c r="B122" s="100" t="s">
        <v>220</v>
      </c>
      <c r="C122" s="99">
        <v>0.0</v>
      </c>
      <c r="D122" s="99">
        <v>0.0</v>
      </c>
      <c r="E122" s="99">
        <v>0.0</v>
      </c>
      <c r="F122" s="99">
        <v>86.17</v>
      </c>
      <c r="G122" s="99">
        <v>0.0</v>
      </c>
      <c r="H122" s="95"/>
      <c r="I122" s="101"/>
      <c r="J122" s="101"/>
      <c r="K122" s="101"/>
      <c r="L122" s="101"/>
      <c r="M122" s="72"/>
      <c r="N122" s="72"/>
    </row>
    <row r="123">
      <c r="A123" s="72"/>
      <c r="B123" s="103" t="s">
        <v>221</v>
      </c>
      <c r="C123" s="99">
        <v>0.0</v>
      </c>
      <c r="D123" s="99">
        <v>0.0</v>
      </c>
      <c r="E123" s="99">
        <v>0.0</v>
      </c>
      <c r="F123" s="99">
        <v>13.32</v>
      </c>
      <c r="G123" s="99">
        <v>0.0</v>
      </c>
      <c r="H123" s="99">
        <v>0.0</v>
      </c>
      <c r="I123" s="99">
        <v>57.6</v>
      </c>
      <c r="J123" s="99">
        <v>83.05</v>
      </c>
      <c r="K123" s="99">
        <v>54.86</v>
      </c>
      <c r="L123" s="99">
        <v>50.16</v>
      </c>
      <c r="M123" s="72"/>
      <c r="N123" s="72"/>
    </row>
    <row r="124">
      <c r="A124" s="72"/>
      <c r="B124" s="103" t="s">
        <v>222</v>
      </c>
      <c r="C124" s="99">
        <v>340.0</v>
      </c>
      <c r="D124" s="99">
        <v>175.0</v>
      </c>
      <c r="E124" s="99">
        <v>0.0</v>
      </c>
      <c r="F124" s="99">
        <v>175.0</v>
      </c>
      <c r="G124" s="99">
        <v>150.0</v>
      </c>
      <c r="H124" s="99">
        <v>0.0</v>
      </c>
      <c r="I124" s="99">
        <v>370.6</v>
      </c>
      <c r="J124" s="99">
        <v>341.56</v>
      </c>
      <c r="K124" s="99">
        <v>327.92</v>
      </c>
      <c r="L124" s="99">
        <v>259.11</v>
      </c>
      <c r="M124" s="72"/>
      <c r="N124" s="72"/>
    </row>
    <row r="125">
      <c r="A125" s="72"/>
      <c r="B125" s="100" t="s">
        <v>223</v>
      </c>
      <c r="C125" s="94"/>
      <c r="D125" s="94"/>
      <c r="E125" s="94"/>
      <c r="F125" s="94"/>
      <c r="G125" s="94"/>
      <c r="H125" s="95"/>
      <c r="I125" s="101"/>
      <c r="J125" s="101"/>
      <c r="K125" s="101"/>
      <c r="L125" s="101"/>
      <c r="M125" s="72"/>
      <c r="N125" s="72"/>
    </row>
    <row r="126">
      <c r="A126" s="72"/>
      <c r="B126" s="103" t="s">
        <v>224</v>
      </c>
      <c r="C126" s="108">
        <v>0.0</v>
      </c>
      <c r="D126" s="108">
        <v>0.0</v>
      </c>
      <c r="E126" s="108">
        <v>0.0</v>
      </c>
      <c r="F126" s="108">
        <v>0.0</v>
      </c>
      <c r="G126" s="108">
        <v>0.0</v>
      </c>
      <c r="H126" s="99">
        <v>0.0</v>
      </c>
      <c r="I126" s="99">
        <v>159.13</v>
      </c>
      <c r="J126" s="99">
        <v>63.65</v>
      </c>
      <c r="K126" s="99">
        <v>70.02</v>
      </c>
      <c r="L126" s="99">
        <v>38.19</v>
      </c>
      <c r="M126" s="72"/>
      <c r="N126" s="72"/>
    </row>
    <row r="127">
      <c r="A127" s="72"/>
      <c r="B127" s="103" t="s">
        <v>225</v>
      </c>
      <c r="C127" s="108">
        <v>0.0</v>
      </c>
      <c r="D127" s="108">
        <v>0.0</v>
      </c>
      <c r="E127" s="108">
        <v>0.0</v>
      </c>
      <c r="F127" s="108">
        <v>0.0</v>
      </c>
      <c r="G127" s="108">
        <v>0.0</v>
      </c>
      <c r="H127" s="99">
        <v>0.0</v>
      </c>
      <c r="I127" s="99">
        <v>1.09</v>
      </c>
      <c r="J127" s="99">
        <v>13.32</v>
      </c>
      <c r="K127" s="99">
        <v>10.11</v>
      </c>
      <c r="L127" s="99">
        <v>6.49</v>
      </c>
      <c r="M127" s="72"/>
      <c r="N127" s="72"/>
    </row>
    <row r="128">
      <c r="A128" s="72"/>
      <c r="B128" s="103" t="s">
        <v>226</v>
      </c>
      <c r="C128" s="108">
        <v>0.0</v>
      </c>
      <c r="D128" s="108">
        <v>0.0</v>
      </c>
      <c r="E128" s="108">
        <v>0.0</v>
      </c>
      <c r="F128" s="108">
        <v>0.0</v>
      </c>
      <c r="G128" s="108">
        <v>0.0</v>
      </c>
      <c r="H128" s="99">
        <v>150.0</v>
      </c>
      <c r="I128" s="99">
        <v>150.0</v>
      </c>
      <c r="J128" s="99">
        <v>100.0</v>
      </c>
      <c r="K128" s="99">
        <v>110.0</v>
      </c>
      <c r="L128" s="99">
        <v>60.0</v>
      </c>
      <c r="M128" s="72"/>
      <c r="N128" s="72"/>
    </row>
    <row r="129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>
      <c r="A133" s="72"/>
      <c r="B133" s="109" t="s">
        <v>227</v>
      </c>
      <c r="C133" s="76">
        <v>5.756256E7</v>
      </c>
      <c r="D133" s="76">
        <v>5.751876E7</v>
      </c>
      <c r="E133" s="76">
        <v>5.747816E7</v>
      </c>
      <c r="F133" s="76">
        <v>5.743346E7</v>
      </c>
      <c r="G133" s="76">
        <v>5.5928808E7</v>
      </c>
      <c r="H133" s="76">
        <v>6.3652E7</v>
      </c>
      <c r="I133" s="76">
        <v>6.3652E7</v>
      </c>
      <c r="J133" s="76">
        <v>6.3652E7</v>
      </c>
      <c r="K133" s="76">
        <v>6.3652E7</v>
      </c>
      <c r="L133" s="76">
        <v>6.3652E7</v>
      </c>
      <c r="M133" s="72"/>
      <c r="N133" s="72"/>
    </row>
    <row r="134">
      <c r="A134" s="72"/>
      <c r="B134" s="109" t="s">
        <v>228</v>
      </c>
      <c r="C134" s="76">
        <v>436.0</v>
      </c>
      <c r="D134" s="76">
        <v>259.54</v>
      </c>
      <c r="E134" s="76">
        <v>125.01</v>
      </c>
      <c r="F134" s="76">
        <v>217.63</v>
      </c>
      <c r="G134" s="76">
        <v>244.44</v>
      </c>
      <c r="H134" s="76">
        <v>262.53</v>
      </c>
      <c r="I134" s="76">
        <v>154.7</v>
      </c>
      <c r="J134" s="76">
        <v>108.89</v>
      </c>
      <c r="K134" s="76">
        <v>69.87</v>
      </c>
      <c r="L134" s="76">
        <v>51.96</v>
      </c>
      <c r="M134" s="72"/>
      <c r="N134" s="72"/>
    </row>
    <row r="135">
      <c r="A135" s="72"/>
      <c r="B135" s="109" t="s">
        <v>229</v>
      </c>
      <c r="C135" s="76">
        <v>6.8</v>
      </c>
      <c r="D135" s="76">
        <v>17.5</v>
      </c>
      <c r="E135" s="76">
        <v>0.0</v>
      </c>
      <c r="F135" s="76">
        <v>17.5</v>
      </c>
      <c r="G135" s="76">
        <v>15.0</v>
      </c>
      <c r="H135" s="76">
        <v>15.0</v>
      </c>
      <c r="I135" s="76">
        <v>0.0</v>
      </c>
      <c r="J135" s="76">
        <v>0.0</v>
      </c>
      <c r="K135" s="76">
        <v>0.0</v>
      </c>
      <c r="L135" s="76">
        <v>0.0</v>
      </c>
      <c r="M135" s="72"/>
      <c r="N135" s="72"/>
    </row>
    <row r="136">
      <c r="A136" s="72"/>
      <c r="B136" s="109" t="s">
        <v>230</v>
      </c>
      <c r="C136" s="76">
        <v>5.76E8</v>
      </c>
      <c r="D136" s="76">
        <v>5.75E8</v>
      </c>
      <c r="E136" s="76">
        <v>5.75E8</v>
      </c>
      <c r="F136" s="76">
        <v>5.74E8</v>
      </c>
      <c r="G136" s="76">
        <v>5.59E8</v>
      </c>
      <c r="H136" s="76">
        <v>6.37E8</v>
      </c>
      <c r="I136" s="76">
        <v>6.37E8</v>
      </c>
      <c r="J136" s="76">
        <v>6.37E8</v>
      </c>
      <c r="K136" s="76">
        <v>6.37E8</v>
      </c>
      <c r="L136" s="76">
        <v>6.37E8</v>
      </c>
      <c r="M136" s="72"/>
      <c r="N136" s="72"/>
    </row>
    <row r="137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>
      <c r="A138" s="72"/>
      <c r="B138" s="72"/>
      <c r="J138" s="72"/>
      <c r="K138" s="72"/>
      <c r="L138" s="72"/>
      <c r="M138" s="72"/>
      <c r="N138" s="72"/>
    </row>
    <row r="139">
      <c r="A139" s="72"/>
      <c r="B139" s="72"/>
      <c r="J139" s="72"/>
      <c r="K139" s="72"/>
      <c r="L139" s="72"/>
      <c r="M139" s="72"/>
      <c r="N139" s="72"/>
    </row>
    <row r="140">
      <c r="A140" s="72"/>
      <c r="B140" s="72"/>
      <c r="J140" s="72"/>
      <c r="K140" s="72"/>
      <c r="L140" s="72"/>
      <c r="M140" s="72"/>
      <c r="N140" s="72"/>
    </row>
    <row r="141">
      <c r="A141" s="72"/>
      <c r="B141" s="72"/>
      <c r="J141" s="72"/>
      <c r="K141" s="72"/>
      <c r="L141" s="72"/>
      <c r="M141" s="72"/>
      <c r="N141" s="72"/>
    </row>
    <row r="142">
      <c r="A142" s="72"/>
      <c r="B142" s="72"/>
      <c r="J142" s="72"/>
      <c r="K142" s="72"/>
      <c r="L142" s="72"/>
      <c r="M142" s="72"/>
      <c r="N142" s="72"/>
    </row>
    <row r="143">
      <c r="A143" s="72"/>
      <c r="B143" s="72"/>
      <c r="J143" s="72"/>
      <c r="K143" s="72"/>
      <c r="L143" s="72"/>
      <c r="M143" s="72"/>
      <c r="N143" s="72"/>
    </row>
    <row r="144">
      <c r="A144" s="72"/>
      <c r="B144" s="72"/>
      <c r="J144" s="72"/>
      <c r="K144" s="72"/>
      <c r="L144" s="72"/>
      <c r="M144" s="72"/>
      <c r="N144" s="72"/>
    </row>
    <row r="145">
      <c r="A145" s="72"/>
      <c r="B145" s="72"/>
      <c r="J145" s="72"/>
      <c r="K145" s="72"/>
      <c r="L145" s="72"/>
      <c r="M145" s="72"/>
      <c r="N145" s="72"/>
    </row>
    <row r="146">
      <c r="A146" s="72"/>
      <c r="B146" s="72"/>
      <c r="J146" s="72"/>
      <c r="K146" s="72"/>
      <c r="L146" s="72"/>
      <c r="M146" s="72"/>
      <c r="N146" s="72"/>
    </row>
    <row r="147">
      <c r="A147" s="72"/>
      <c r="B147" s="109" t="s">
        <v>108</v>
      </c>
      <c r="C147" s="77">
        <f t="shared" ref="C147:L147" si="1">C$102/C$82</f>
        <v>0.2328709475</v>
      </c>
      <c r="D147" s="77">
        <f t="shared" si="1"/>
        <v>0.08169318017</v>
      </c>
      <c r="E147" s="77">
        <f t="shared" si="1"/>
        <v>0.09647727782</v>
      </c>
      <c r="F147" s="77">
        <f t="shared" si="1"/>
        <v>0.1560056013</v>
      </c>
      <c r="G147" s="77">
        <f t="shared" si="1"/>
        <v>0.1215587975</v>
      </c>
      <c r="H147" s="77">
        <f t="shared" si="1"/>
        <v>0.2343227804</v>
      </c>
      <c r="I147" s="77">
        <f t="shared" si="1"/>
        <v>0.1644715908</v>
      </c>
      <c r="J147" s="77">
        <f t="shared" si="1"/>
        <v>0.08725589856</v>
      </c>
      <c r="K147" s="77">
        <f t="shared" si="1"/>
        <v>0.173644666</v>
      </c>
      <c r="L147" s="77">
        <f t="shared" si="1"/>
        <v>0.1114006642</v>
      </c>
      <c r="M147" s="72"/>
      <c r="N147" s="72"/>
    </row>
    <row r="148">
      <c r="A148" s="72"/>
      <c r="B148" s="109" t="s">
        <v>231</v>
      </c>
      <c r="C148" s="76">
        <f t="shared" ref="C148:L148" si="2">C$82/C$45</f>
        <v>0.8874863489</v>
      </c>
      <c r="D148" s="76">
        <f t="shared" si="2"/>
        <v>0.6397393372</v>
      </c>
      <c r="E148" s="76">
        <f t="shared" si="2"/>
        <v>0.7162265604</v>
      </c>
      <c r="F148" s="76">
        <f t="shared" si="2"/>
        <v>0.7585612346</v>
      </c>
      <c r="G148" s="76">
        <f t="shared" si="2"/>
        <v>0.7490553485</v>
      </c>
      <c r="H148" s="76">
        <f t="shared" si="2"/>
        <v>0.8002307959</v>
      </c>
      <c r="I148" s="76">
        <f t="shared" si="2"/>
        <v>0.7828262945</v>
      </c>
      <c r="J148" s="76">
        <f t="shared" si="2"/>
        <v>0.8893671826</v>
      </c>
      <c r="K148" s="76">
        <f t="shared" si="2"/>
        <v>0.7360625215</v>
      </c>
      <c r="L148" s="76">
        <f t="shared" si="2"/>
        <v>0.6892958679</v>
      </c>
      <c r="M148" s="72"/>
      <c r="N148" s="72"/>
    </row>
    <row r="149">
      <c r="A149" s="72"/>
      <c r="B149" s="109" t="s">
        <v>232</v>
      </c>
      <c r="C149" s="110">
        <f t="shared" ref="C149:L149" si="3">C45/C11</f>
        <v>1.402822876</v>
      </c>
      <c r="D149" s="110">
        <f t="shared" si="3"/>
        <v>1.483144706</v>
      </c>
      <c r="E149" s="110">
        <f t="shared" si="3"/>
        <v>1.540126469</v>
      </c>
      <c r="F149" s="110">
        <f t="shared" si="3"/>
        <v>1.597779292</v>
      </c>
      <c r="G149" s="110">
        <f t="shared" si="3"/>
        <v>1.661688341</v>
      </c>
      <c r="H149" s="110">
        <f t="shared" si="3"/>
        <v>1.745808297</v>
      </c>
      <c r="I149" s="110">
        <f t="shared" si="3"/>
        <v>1.893084403</v>
      </c>
      <c r="J149" s="110">
        <f t="shared" si="3"/>
        <v>2.044775539</v>
      </c>
      <c r="K149" s="110">
        <f t="shared" si="3"/>
        <v>2.415525643</v>
      </c>
      <c r="L149" s="110">
        <f t="shared" si="3"/>
        <v>2.601861572</v>
      </c>
      <c r="M149" s="72"/>
      <c r="N149" s="72"/>
    </row>
    <row r="150">
      <c r="A150" s="72"/>
      <c r="B150" s="72"/>
      <c r="C150" s="111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</sheetData>
  <mergeCells count="4">
    <mergeCell ref="A1:B1"/>
    <mergeCell ref="M78:M79"/>
    <mergeCell ref="M99:M100"/>
    <mergeCell ref="C138:I14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